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S_Vokovická_4t\1_Invest\12_MS_Stavba\1_VR\4_Dotazy_uchazecu\"/>
    </mc:Choice>
  </mc:AlternateContent>
  <bookViews>
    <workbookView xWindow="0" yWindow="0" windowWidth="28800" windowHeight="11730"/>
  </bookViews>
  <sheets>
    <sheet name="Rekapitulace stavby" sheetId="1" r:id="rId1"/>
    <sheet name="01a - Architektonicko-sta..." sheetId="2" r:id="rId2"/>
    <sheet name="04a - Vytápění" sheetId="3" r:id="rId3"/>
    <sheet name="04b - Chlazení a vzduchot..." sheetId="4" r:id="rId4"/>
    <sheet name="04d - Měření a regulace" sheetId="5" r:id="rId5"/>
    <sheet name="04e.1 - Kanalizace" sheetId="6" r:id="rId6"/>
    <sheet name="04e.2 - Vodovod" sheetId="7" r:id="rId7"/>
    <sheet name="04e.3 - Areálová kanalizace" sheetId="8" r:id="rId8"/>
    <sheet name="04e.4 - Areálový vodovod" sheetId="9" r:id="rId9"/>
    <sheet name="04g.1 - Silnoproud" sheetId="10" r:id="rId10"/>
    <sheet name="04g.2 - Rozváděče" sheetId="11" r:id="rId11"/>
    <sheet name="04d.3 - Ochrana před bleskem" sheetId="12" r:id="rId12"/>
    <sheet name="04g.4 - Svitidla" sheetId="13" r:id="rId13"/>
    <sheet name="04h.1 - ESLB - DATA" sheetId="14" r:id="rId14"/>
    <sheet name="04h.2 - ESLB - IPŠR" sheetId="15" r:id="rId15"/>
    <sheet name="04h.3 - ESLB - NOUZ. ODCH." sheetId="16" r:id="rId16"/>
    <sheet name="04h.4 - ESLB - NOUZ. PŘI...." sheetId="17" r:id="rId17"/>
    <sheet name="04h.5 - ESLB - PZTS" sheetId="18" r:id="rId18"/>
    <sheet name="04h.6 - ESLB - IPVDT" sheetId="19" r:id="rId19"/>
    <sheet name="02a - Přístřešek na kola ..." sheetId="20" r:id="rId20"/>
    <sheet name="02b - Sklad zahradního ná..." sheetId="21" r:id="rId21"/>
    <sheet name="02c - Oplocení" sheetId="22" r:id="rId22"/>
    <sheet name="02d - Hřiště" sheetId="23" r:id="rId23"/>
    <sheet name="02e - Pískoviště 1" sheetId="24" r:id="rId24"/>
    <sheet name="02f - Pískoviště 2" sheetId="25" r:id="rId25"/>
    <sheet name="02g - Lanovka" sheetId="26" r:id="rId26"/>
    <sheet name="02h-m - Samostatné herní ..." sheetId="27" r:id="rId27"/>
    <sheet name="03 - SO 03 - Komunikace a..." sheetId="28" r:id="rId28"/>
    <sheet name="04 - SO 04 - Sadové úpravy" sheetId="29" r:id="rId29"/>
    <sheet name="11 - SO 11 - Gastrotechno..." sheetId="30" r:id="rId30"/>
    <sheet name="12 - SO 12 - Přípojka kan..." sheetId="31" r:id="rId31"/>
    <sheet name="13 - SO 13 - Přípojka vod..." sheetId="32" r:id="rId32"/>
    <sheet name="14 - SO 14 - Přípojka ply..." sheetId="33" r:id="rId33"/>
    <sheet name="15 - SO 15 - Přeložka VO" sheetId="34" r:id="rId34"/>
    <sheet name="16 - SO 16 - Přípojka CETIN" sheetId="35" r:id="rId35"/>
    <sheet name="17 - SO 17 - Přípojka PE3NY" sheetId="36" r:id="rId36"/>
    <sheet name="18 - SO 18 - Přípojka tep..." sheetId="37" r:id="rId37"/>
    <sheet name="20 - SO 20 - Závlahový sy..." sheetId="38" r:id="rId38"/>
    <sheet name="2191 - Demolice objekt MŠ" sheetId="39" r:id="rId39"/>
    <sheet name="2192 - Demolice sklad" sheetId="40" r:id="rId40"/>
    <sheet name="2193 - Bourání exteriér" sheetId="41" r:id="rId41"/>
    <sheet name="22 - FS 4.b - Projekt int..." sheetId="42" r:id="rId42"/>
  </sheets>
  <definedNames>
    <definedName name="_xlnm._FilterDatabase" localSheetId="1" hidden="1">'01a - Architektonicko-sta...'!$C$152:$K$2828</definedName>
    <definedName name="_xlnm._FilterDatabase" localSheetId="19" hidden="1">'02a - Přístřešek na kola ...'!$C$132:$K$343</definedName>
    <definedName name="_xlnm._FilterDatabase" localSheetId="20" hidden="1">'02b - Sklad zahradního ná...'!$C$133:$K$371</definedName>
    <definedName name="_xlnm._FilterDatabase" localSheetId="21" hidden="1">'02c - Oplocení'!$C$126:$K$207</definedName>
    <definedName name="_xlnm._FilterDatabase" localSheetId="22" hidden="1">'02d - Hřiště'!$C$127:$K$187</definedName>
    <definedName name="_xlnm._FilterDatabase" localSheetId="23" hidden="1">'02e - Pískoviště 1'!$C$123:$K$166</definedName>
    <definedName name="_xlnm._FilterDatabase" localSheetId="24" hidden="1">'02f - Pískoviště 2'!$C$123:$K$164</definedName>
    <definedName name="_xlnm._FilterDatabase" localSheetId="25" hidden="1">'02g - Lanovka'!$C$123:$K$148</definedName>
    <definedName name="_xlnm._FilterDatabase" localSheetId="26" hidden="1">'02h-m - Samostatné herní ...'!$C$125:$K$250</definedName>
    <definedName name="_xlnm._FilterDatabase" localSheetId="27" hidden="1">'03 - SO 03 - Komunikace a...'!$C$119:$K$196</definedName>
    <definedName name="_xlnm._FilterDatabase" localSheetId="28" hidden="1">'04 - SO 04 - Sadové úpravy'!$C$125:$K$256</definedName>
    <definedName name="_xlnm._FilterDatabase" localSheetId="2" hidden="1">'04a - Vytápění'!$C$151:$K$321</definedName>
    <definedName name="_xlnm._FilterDatabase" localSheetId="3" hidden="1">'04b - Chlazení a vzduchot...'!$C$152:$K$341</definedName>
    <definedName name="_xlnm._FilterDatabase" localSheetId="4" hidden="1">'04d - Měření a regulace'!$C$130:$K$228</definedName>
    <definedName name="_xlnm._FilterDatabase" localSheetId="11" hidden="1">'04d.3 - Ochrana před bleskem'!$C$127:$K$181</definedName>
    <definedName name="_xlnm._FilterDatabase" localSheetId="5" hidden="1">'04e.1 - Kanalizace'!$C$144:$K$240</definedName>
    <definedName name="_xlnm._FilterDatabase" localSheetId="6" hidden="1">'04e.2 - Vodovod'!$C$140:$K$271</definedName>
    <definedName name="_xlnm._FilterDatabase" localSheetId="7" hidden="1">'04e.3 - Areálová kanalizace'!$C$131:$K$204</definedName>
    <definedName name="_xlnm._FilterDatabase" localSheetId="8" hidden="1">'04e.4 - Areálový vodovod'!$C$131:$K$178</definedName>
    <definedName name="_xlnm._FilterDatabase" localSheetId="9" hidden="1">'04g.1 - Silnoproud'!$C$133:$K$305</definedName>
    <definedName name="_xlnm._FilterDatabase" localSheetId="10" hidden="1">'04g.2 - Rozváděče'!$C$128:$K$265</definedName>
    <definedName name="_xlnm._FilterDatabase" localSheetId="12" hidden="1">'04g.4 - Svitidla'!$C$127:$K$185</definedName>
    <definedName name="_xlnm._FilterDatabase" localSheetId="13" hidden="1">'04h.1 - ESLB - DATA'!$C$133:$K$252</definedName>
    <definedName name="_xlnm._FilterDatabase" localSheetId="14" hidden="1">'04h.2 - ESLB - IPŠR'!$C$133:$K$203</definedName>
    <definedName name="_xlnm._FilterDatabase" localSheetId="15" hidden="1">'04h.3 - ESLB - NOUZ. ODCH.'!$C$133:$K$198</definedName>
    <definedName name="_xlnm._FilterDatabase" localSheetId="16" hidden="1">'04h.4 - ESLB - NOUZ. PŘI....'!$C$133:$K$172</definedName>
    <definedName name="_xlnm._FilterDatabase" localSheetId="17" hidden="1">'04h.5 - ESLB - PZTS'!$C$134:$K$195</definedName>
    <definedName name="_xlnm._FilterDatabase" localSheetId="18" hidden="1">'04h.6 - ESLB - IPVDT'!$C$135:$K$189</definedName>
    <definedName name="_xlnm._FilterDatabase" localSheetId="29" hidden="1">'11 - SO 11 - Gastrotechno...'!$C$126:$K$245</definedName>
    <definedName name="_xlnm._FilterDatabase" localSheetId="30" hidden="1">'12 - SO 12 - Přípojka kan...'!$C$120:$K$151</definedName>
    <definedName name="_xlnm._FilterDatabase" localSheetId="31" hidden="1">'13 - SO 13 - Přípojka vod...'!$C$122:$K$173</definedName>
    <definedName name="_xlnm._FilterDatabase" localSheetId="32" hidden="1">'14 - SO 14 - Přípojka ply...'!$C$121:$K$160</definedName>
    <definedName name="_xlnm._FilterDatabase" localSheetId="33" hidden="1">'15 - SO 15 - Přeložka VO'!$C$123:$K$166</definedName>
    <definedName name="_xlnm._FilterDatabase" localSheetId="34" hidden="1">'16 - SO 16 - Přípojka CETIN'!$C$122:$K$142</definedName>
    <definedName name="_xlnm._FilterDatabase" localSheetId="35" hidden="1">'17 - SO 17 - Přípojka PE3NY'!$C$122:$K$144</definedName>
    <definedName name="_xlnm._FilterDatabase" localSheetId="36" hidden="1">'18 - SO 18 - Přípojka tep...'!$C$118:$K$153</definedName>
    <definedName name="_xlnm._FilterDatabase" localSheetId="37" hidden="1">'20 - SO 20 - Závlahový sy...'!$C$120:$K$205</definedName>
    <definedName name="_xlnm._FilterDatabase" localSheetId="38" hidden="1">'2191 - Demolice objekt MŠ'!$C$145:$K$828</definedName>
    <definedName name="_xlnm._FilterDatabase" localSheetId="39" hidden="1">'2192 - Demolice sklad'!$C$132:$K$287</definedName>
    <definedName name="_xlnm._FilterDatabase" localSheetId="40" hidden="1">'2193 - Bourání exteriér'!$C$128:$K$344</definedName>
    <definedName name="_xlnm._FilterDatabase" localSheetId="41" hidden="1">'22 - FS 4.b - Projekt int...'!$C$121:$K$408</definedName>
    <definedName name="_xlnm.Print_Titles" localSheetId="1">'01a - Architektonicko-sta...'!$152:$152</definedName>
    <definedName name="_xlnm.Print_Titles" localSheetId="19">'02a - Přístřešek na kola ...'!$132:$132</definedName>
    <definedName name="_xlnm.Print_Titles" localSheetId="20">'02b - Sklad zahradního ná...'!$133:$133</definedName>
    <definedName name="_xlnm.Print_Titles" localSheetId="21">'02c - Oplocení'!$126:$126</definedName>
    <definedName name="_xlnm.Print_Titles" localSheetId="22">'02d - Hřiště'!$127:$127</definedName>
    <definedName name="_xlnm.Print_Titles" localSheetId="23">'02e - Pískoviště 1'!$123:$123</definedName>
    <definedName name="_xlnm.Print_Titles" localSheetId="24">'02f - Pískoviště 2'!$123:$123</definedName>
    <definedName name="_xlnm.Print_Titles" localSheetId="25">'02g - Lanovka'!$123:$123</definedName>
    <definedName name="_xlnm.Print_Titles" localSheetId="26">'02h-m - Samostatné herní ...'!$125:$125</definedName>
    <definedName name="_xlnm.Print_Titles" localSheetId="27">'03 - SO 03 - Komunikace a...'!$119:$119</definedName>
    <definedName name="_xlnm.Print_Titles" localSheetId="28">'04 - SO 04 - Sadové úpravy'!$125:$125</definedName>
    <definedName name="_xlnm.Print_Titles" localSheetId="2">'04a - Vytápění'!$151:$151</definedName>
    <definedName name="_xlnm.Print_Titles" localSheetId="3">'04b - Chlazení a vzduchot...'!$152:$152</definedName>
    <definedName name="_xlnm.Print_Titles" localSheetId="4">'04d - Měření a regulace'!$130:$130</definedName>
    <definedName name="_xlnm.Print_Titles" localSheetId="11">'04d.3 - Ochrana před bleskem'!$127:$127</definedName>
    <definedName name="_xlnm.Print_Titles" localSheetId="5">'04e.1 - Kanalizace'!$144:$144</definedName>
    <definedName name="_xlnm.Print_Titles" localSheetId="6">'04e.2 - Vodovod'!$140:$140</definedName>
    <definedName name="_xlnm.Print_Titles" localSheetId="7">'04e.3 - Areálová kanalizace'!$131:$131</definedName>
    <definedName name="_xlnm.Print_Titles" localSheetId="8">'04e.4 - Areálový vodovod'!$131:$131</definedName>
    <definedName name="_xlnm.Print_Titles" localSheetId="9">'04g.1 - Silnoproud'!$133:$133</definedName>
    <definedName name="_xlnm.Print_Titles" localSheetId="10">'04g.2 - Rozváděče'!$128:$128</definedName>
    <definedName name="_xlnm.Print_Titles" localSheetId="12">'04g.4 - Svitidla'!$127:$127</definedName>
    <definedName name="_xlnm.Print_Titles" localSheetId="13">'04h.1 - ESLB - DATA'!$133:$133</definedName>
    <definedName name="_xlnm.Print_Titles" localSheetId="14">'04h.2 - ESLB - IPŠR'!$133:$133</definedName>
    <definedName name="_xlnm.Print_Titles" localSheetId="15">'04h.3 - ESLB - NOUZ. ODCH.'!$133:$133</definedName>
    <definedName name="_xlnm.Print_Titles" localSheetId="16">'04h.4 - ESLB - NOUZ. PŘI....'!$133:$133</definedName>
    <definedName name="_xlnm.Print_Titles" localSheetId="17">'04h.5 - ESLB - PZTS'!$134:$134</definedName>
    <definedName name="_xlnm.Print_Titles" localSheetId="18">'04h.6 - ESLB - IPVDT'!$135:$135</definedName>
    <definedName name="_xlnm.Print_Titles" localSheetId="29">'11 - SO 11 - Gastrotechno...'!$126:$126</definedName>
    <definedName name="_xlnm.Print_Titles" localSheetId="30">'12 - SO 12 - Přípojka kan...'!$120:$120</definedName>
    <definedName name="_xlnm.Print_Titles" localSheetId="31">'13 - SO 13 - Přípojka vod...'!$122:$122</definedName>
    <definedName name="_xlnm.Print_Titles" localSheetId="32">'14 - SO 14 - Přípojka ply...'!$121:$121</definedName>
    <definedName name="_xlnm.Print_Titles" localSheetId="33">'15 - SO 15 - Přeložka VO'!$123:$123</definedName>
    <definedName name="_xlnm.Print_Titles" localSheetId="34">'16 - SO 16 - Přípojka CETIN'!$122:$122</definedName>
    <definedName name="_xlnm.Print_Titles" localSheetId="35">'17 - SO 17 - Přípojka PE3NY'!$122:$122</definedName>
    <definedName name="_xlnm.Print_Titles" localSheetId="36">'18 - SO 18 - Přípojka tep...'!$118:$118</definedName>
    <definedName name="_xlnm.Print_Titles" localSheetId="37">'20 - SO 20 - Závlahový sy...'!$120:$120</definedName>
    <definedName name="_xlnm.Print_Titles" localSheetId="38">'2191 - Demolice objekt MŠ'!$145:$145</definedName>
    <definedName name="_xlnm.Print_Titles" localSheetId="39">'2192 - Demolice sklad'!$132:$132</definedName>
    <definedName name="_xlnm.Print_Titles" localSheetId="40">'2193 - Bourání exteriér'!$128:$128</definedName>
    <definedName name="_xlnm.Print_Titles" localSheetId="41">'22 - FS 4.b - Projekt int...'!$121:$121</definedName>
    <definedName name="_xlnm.Print_Titles" localSheetId="0">'Rekapitulace stavby'!$92:$92</definedName>
    <definedName name="_xlnm.Print_Area" localSheetId="1">'01a - Architektonicko-sta...'!$C$4:$J$76,'01a - Architektonicko-sta...'!$C$82:$J$132,'01a - Architektonicko-sta...'!$C$138:$J$2828</definedName>
    <definedName name="_xlnm.Print_Area" localSheetId="19">'02a - Přístřešek na kola ...'!$C$4:$J$76,'02a - Přístřešek na kola ...'!$C$82:$J$112,'02a - Přístřešek na kola ...'!$C$118:$J$343</definedName>
    <definedName name="_xlnm.Print_Area" localSheetId="20">'02b - Sklad zahradního ná...'!$C$4:$J$76,'02b - Sklad zahradního ná...'!$C$82:$J$113,'02b - Sklad zahradního ná...'!$C$119:$J$371</definedName>
    <definedName name="_xlnm.Print_Area" localSheetId="21">'02c - Oplocení'!$C$4:$J$76,'02c - Oplocení'!$C$82:$J$106,'02c - Oplocení'!$C$112:$J$207</definedName>
    <definedName name="_xlnm.Print_Area" localSheetId="22">'02d - Hřiště'!$C$4:$J$76,'02d - Hřiště'!$C$82:$J$107,'02d - Hřiště'!$C$113:$J$187</definedName>
    <definedName name="_xlnm.Print_Area" localSheetId="23">'02e - Pískoviště 1'!$C$4:$J$76,'02e - Pískoviště 1'!$C$82:$J$103,'02e - Pískoviště 1'!$C$109:$J$166</definedName>
    <definedName name="_xlnm.Print_Area" localSheetId="24">'02f - Pískoviště 2'!$C$4:$J$76,'02f - Pískoviště 2'!$C$82:$J$103,'02f - Pískoviště 2'!$C$109:$J$164</definedName>
    <definedName name="_xlnm.Print_Area" localSheetId="25">'02g - Lanovka'!$C$4:$J$76,'02g - Lanovka'!$C$82:$J$103,'02g - Lanovka'!$C$109:$J$148</definedName>
    <definedName name="_xlnm.Print_Area" localSheetId="26">'02h-m - Samostatné herní ...'!$C$4:$J$76,'02h-m - Samostatné herní ...'!$C$82:$J$105,'02h-m - Samostatné herní ...'!$C$111:$J$250</definedName>
    <definedName name="_xlnm.Print_Area" localSheetId="27">'03 - SO 03 - Komunikace a...'!$C$4:$J$76,'03 - SO 03 - Komunikace a...'!$C$82:$J$101,'03 - SO 03 - Komunikace a...'!$C$107:$J$196</definedName>
    <definedName name="_xlnm.Print_Area" localSheetId="28">'04 - SO 04 - Sadové úpravy'!$C$4:$J$76,'04 - SO 04 - Sadové úpravy'!$C$82:$J$107,'04 - SO 04 - Sadové úpravy'!$C$113:$J$256</definedName>
    <definedName name="_xlnm.Print_Area" localSheetId="2">'04a - Vytápění'!$C$4:$J$76,'04a - Vytápění'!$C$82:$J$131,'04a - Vytápění'!$C$137:$J$321</definedName>
    <definedName name="_xlnm.Print_Area" localSheetId="3">'04b - Chlazení a vzduchot...'!$C$4:$J$76,'04b - Chlazení a vzduchot...'!$C$82:$J$132,'04b - Chlazení a vzduchot...'!$C$138:$J$341</definedName>
    <definedName name="_xlnm.Print_Area" localSheetId="4">'04d - Měření a regulace'!$C$4:$J$76,'04d - Měření a regulace'!$C$82:$J$110,'04d - Měření a regulace'!$C$116:$J$228</definedName>
    <definedName name="_xlnm.Print_Area" localSheetId="11">'04d.3 - Ochrana před bleskem'!$C$4:$J$76,'04d.3 - Ochrana před bleskem'!$C$82:$J$105,'04d.3 - Ochrana před bleskem'!$C$111:$J$181</definedName>
    <definedName name="_xlnm.Print_Area" localSheetId="5">'04e.1 - Kanalizace'!$C$4:$J$76,'04e.1 - Kanalizace'!$C$82:$J$122,'04e.1 - Kanalizace'!$C$128:$J$240</definedName>
    <definedName name="_xlnm.Print_Area" localSheetId="6">'04e.2 - Vodovod'!$C$4:$J$76,'04e.2 - Vodovod'!$C$82:$J$118,'04e.2 - Vodovod'!$C$124:$J$271</definedName>
    <definedName name="_xlnm.Print_Area" localSheetId="7">'04e.3 - Areálová kanalizace'!$C$4:$J$76,'04e.3 - Areálová kanalizace'!$C$82:$J$109,'04e.3 - Areálová kanalizace'!$C$115:$J$204</definedName>
    <definedName name="_xlnm.Print_Area" localSheetId="8">'04e.4 - Areálový vodovod'!$C$4:$J$76,'04e.4 - Areálový vodovod'!$C$82:$J$109,'04e.4 - Areálový vodovod'!$C$115:$J$178</definedName>
    <definedName name="_xlnm.Print_Area" localSheetId="9">'04g.1 - Silnoproud'!$C$4:$J$76,'04g.1 - Silnoproud'!$C$82:$J$111,'04g.1 - Silnoproud'!$C$117:$J$305</definedName>
    <definedName name="_xlnm.Print_Area" localSheetId="10">'04g.2 - Rozváděče'!$C$4:$J$76,'04g.2 - Rozváděče'!$C$82:$J$106,'04g.2 - Rozváděče'!$C$112:$J$265</definedName>
    <definedName name="_xlnm.Print_Area" localSheetId="12">'04g.4 - Svitidla'!$C$4:$J$76,'04g.4 - Svitidla'!$C$82:$J$105,'04g.4 - Svitidla'!$C$111:$J$185</definedName>
    <definedName name="_xlnm.Print_Area" localSheetId="13">'04h.1 - ESLB - DATA'!$C$4:$J$76,'04h.1 - ESLB - DATA'!$C$82:$J$111,'04h.1 - ESLB - DATA'!$C$117:$J$252</definedName>
    <definedName name="_xlnm.Print_Area" localSheetId="14">'04h.2 - ESLB - IPŠR'!$C$4:$J$76,'04h.2 - ESLB - IPŠR'!$C$82:$J$111,'04h.2 - ESLB - IPŠR'!$C$117:$J$203</definedName>
    <definedName name="_xlnm.Print_Area" localSheetId="15">'04h.3 - ESLB - NOUZ. ODCH.'!$C$4:$J$76,'04h.3 - ESLB - NOUZ. ODCH.'!$C$82:$J$111,'04h.3 - ESLB - NOUZ. ODCH.'!$C$117:$J$198</definedName>
    <definedName name="_xlnm.Print_Area" localSheetId="16">'04h.4 - ESLB - NOUZ. PŘI....'!$C$4:$J$76,'04h.4 - ESLB - NOUZ. PŘI....'!$C$82:$J$111,'04h.4 - ESLB - NOUZ. PŘI....'!$C$117:$J$172</definedName>
    <definedName name="_xlnm.Print_Area" localSheetId="17">'04h.5 - ESLB - PZTS'!$C$4:$J$76,'04h.5 - ESLB - PZTS'!$C$82:$J$112,'04h.5 - ESLB - PZTS'!$C$118:$J$195</definedName>
    <definedName name="_xlnm.Print_Area" localSheetId="18">'04h.6 - ESLB - IPVDT'!$C$4:$J$76,'04h.6 - ESLB - IPVDT'!$C$82:$J$113,'04h.6 - ESLB - IPVDT'!$C$119:$J$189</definedName>
    <definedName name="_xlnm.Print_Area" localSheetId="29">'11 - SO 11 - Gastrotechno...'!$C$4:$J$76,'11 - SO 11 - Gastrotechno...'!$C$82:$J$108,'11 - SO 11 - Gastrotechno...'!$C$114:$J$245</definedName>
    <definedName name="_xlnm.Print_Area" localSheetId="30">'12 - SO 12 - Přípojka kan...'!$C$4:$J$76,'12 - SO 12 - Přípojka kan...'!$C$82:$J$102,'12 - SO 12 - Přípojka kan...'!$C$108:$J$151</definedName>
    <definedName name="_xlnm.Print_Area" localSheetId="31">'13 - SO 13 - Přípojka vod...'!$C$4:$J$76,'13 - SO 13 - Přípojka vod...'!$C$82:$J$104,'13 - SO 13 - Přípojka vod...'!$C$110:$J$173</definedName>
    <definedName name="_xlnm.Print_Area" localSheetId="32">'14 - SO 14 - Přípojka ply...'!$C$4:$J$76,'14 - SO 14 - Přípojka ply...'!$C$82:$J$103,'14 - SO 14 - Přípojka ply...'!$C$109:$J$160</definedName>
    <definedName name="_xlnm.Print_Area" localSheetId="33">'15 - SO 15 - Přeložka VO'!$C$4:$J$76,'15 - SO 15 - Přeložka VO'!$C$82:$J$105,'15 - SO 15 - Přeložka VO'!$C$111:$J$166</definedName>
    <definedName name="_xlnm.Print_Area" localSheetId="34">'16 - SO 16 - Přípojka CETIN'!$C$4:$J$76,'16 - SO 16 - Přípojka CETIN'!$C$82:$J$104,'16 - SO 16 - Přípojka CETIN'!$C$110:$J$142</definedName>
    <definedName name="_xlnm.Print_Area" localSheetId="35">'17 - SO 17 - Přípojka PE3NY'!$C$4:$J$76,'17 - SO 17 - Přípojka PE3NY'!$C$82:$J$104,'17 - SO 17 - Přípojka PE3NY'!$C$110:$J$144</definedName>
    <definedName name="_xlnm.Print_Area" localSheetId="36">'18 - SO 18 - Přípojka tep...'!$C$4:$J$76,'18 - SO 18 - Přípojka tep...'!$C$82:$J$100,'18 - SO 18 - Přípojka tep...'!$C$106:$J$153</definedName>
    <definedName name="_xlnm.Print_Area" localSheetId="37">'20 - SO 20 - Závlahový sy...'!$C$4:$J$76,'20 - SO 20 - Závlahový sy...'!$C$82:$J$102,'20 - SO 20 - Závlahový sy...'!$C$108:$J$205</definedName>
    <definedName name="_xlnm.Print_Area" localSheetId="38">'2191 - Demolice objekt MŠ'!$C$4:$J$76,'2191 - Demolice objekt MŠ'!$C$82:$J$125,'2191 - Demolice objekt MŠ'!$C$131:$J$828</definedName>
    <definedName name="_xlnm.Print_Area" localSheetId="39">'2192 - Demolice sklad'!$C$4:$J$76,'2192 - Demolice sklad'!$C$82:$J$112,'2192 - Demolice sklad'!$C$118:$J$287</definedName>
    <definedName name="_xlnm.Print_Area" localSheetId="40">'2193 - Bourání exteriér'!$C$4:$J$76,'2193 - Bourání exteriér'!$C$82:$J$108,'2193 - Bourání exteriér'!$C$114:$J$344</definedName>
    <definedName name="_xlnm.Print_Area" localSheetId="41">'22 - FS 4.b - Projekt int...'!$C$4:$J$76,'22 - FS 4.b - Projekt int...'!$C$82:$J$103,'22 - FS 4.b - Projekt int...'!$C$109:$J$408</definedName>
    <definedName name="_xlnm.Print_Area" localSheetId="0">'Rekapitulace stavby'!$D$4:$AO$76,'Rekapitulace stavby'!$C$82:$AQ$142</definedName>
  </definedNames>
  <calcPr calcId="162913"/>
</workbook>
</file>

<file path=xl/calcChain.xml><?xml version="1.0" encoding="utf-8"?>
<calcChain xmlns="http://schemas.openxmlformats.org/spreadsheetml/2006/main">
  <c r="J37" i="42" l="1"/>
  <c r="J36" i="42"/>
  <c r="AY141" i="1" s="1"/>
  <c r="J35" i="42"/>
  <c r="AX141" i="1"/>
  <c r="BI407" i="42"/>
  <c r="BH407" i="42"/>
  <c r="BG407" i="42"/>
  <c r="BF407" i="42"/>
  <c r="T407" i="42"/>
  <c r="R407" i="42"/>
  <c r="P407" i="42"/>
  <c r="BI405" i="42"/>
  <c r="BH405" i="42"/>
  <c r="BG405" i="42"/>
  <c r="BF405" i="42"/>
  <c r="T405" i="42"/>
  <c r="R405" i="42"/>
  <c r="P405" i="42"/>
  <c r="BI403" i="42"/>
  <c r="BH403" i="42"/>
  <c r="BG403" i="42"/>
  <c r="BF403" i="42"/>
  <c r="T403" i="42"/>
  <c r="R403" i="42"/>
  <c r="P403" i="42"/>
  <c r="BI401" i="42"/>
  <c r="BH401" i="42"/>
  <c r="BG401" i="42"/>
  <c r="BF401" i="42"/>
  <c r="T401" i="42"/>
  <c r="R401" i="42"/>
  <c r="P401" i="42"/>
  <c r="BI399" i="42"/>
  <c r="BH399" i="42"/>
  <c r="BG399" i="42"/>
  <c r="BF399" i="42"/>
  <c r="T399" i="42"/>
  <c r="R399" i="42"/>
  <c r="P399" i="42"/>
  <c r="BI397" i="42"/>
  <c r="BH397" i="42"/>
  <c r="BG397" i="42"/>
  <c r="BF397" i="42"/>
  <c r="T397" i="42"/>
  <c r="R397" i="42"/>
  <c r="P397" i="42"/>
  <c r="BI395" i="42"/>
  <c r="BH395" i="42"/>
  <c r="BG395" i="42"/>
  <c r="BF395" i="42"/>
  <c r="T395" i="42"/>
  <c r="R395" i="42"/>
  <c r="P395" i="42"/>
  <c r="BI393" i="42"/>
  <c r="BH393" i="42"/>
  <c r="BG393" i="42"/>
  <c r="BF393" i="42"/>
  <c r="T393" i="42"/>
  <c r="R393" i="42"/>
  <c r="P393" i="42"/>
  <c r="BI391" i="42"/>
  <c r="BH391" i="42"/>
  <c r="BG391" i="42"/>
  <c r="BF391" i="42"/>
  <c r="T391" i="42"/>
  <c r="R391" i="42"/>
  <c r="P391" i="42"/>
  <c r="BI389" i="42"/>
  <c r="BH389" i="42"/>
  <c r="BG389" i="42"/>
  <c r="BF389" i="42"/>
  <c r="T389" i="42"/>
  <c r="R389" i="42"/>
  <c r="P389" i="42"/>
  <c r="BI387" i="42"/>
  <c r="BH387" i="42"/>
  <c r="BG387" i="42"/>
  <c r="BF387" i="42"/>
  <c r="T387" i="42"/>
  <c r="R387" i="42"/>
  <c r="P387" i="42"/>
  <c r="BI385" i="42"/>
  <c r="BH385" i="42"/>
  <c r="BG385" i="42"/>
  <c r="BF385" i="42"/>
  <c r="T385" i="42"/>
  <c r="R385" i="42"/>
  <c r="P385" i="42"/>
  <c r="BI383" i="42"/>
  <c r="BH383" i="42"/>
  <c r="BG383" i="42"/>
  <c r="BF383" i="42"/>
  <c r="T383" i="42"/>
  <c r="R383" i="42"/>
  <c r="P383" i="42"/>
  <c r="BI381" i="42"/>
  <c r="BH381" i="42"/>
  <c r="BG381" i="42"/>
  <c r="BF381" i="42"/>
  <c r="T381" i="42"/>
  <c r="R381" i="42"/>
  <c r="P381" i="42"/>
  <c r="BI379" i="42"/>
  <c r="BH379" i="42"/>
  <c r="BG379" i="42"/>
  <c r="BF379" i="42"/>
  <c r="T379" i="42"/>
  <c r="R379" i="42"/>
  <c r="P379" i="42"/>
  <c r="BI377" i="42"/>
  <c r="BH377" i="42"/>
  <c r="BG377" i="42"/>
  <c r="BF377" i="42"/>
  <c r="T377" i="42"/>
  <c r="R377" i="42"/>
  <c r="P377" i="42"/>
  <c r="BI375" i="42"/>
  <c r="BH375" i="42"/>
  <c r="BG375" i="42"/>
  <c r="BF375" i="42"/>
  <c r="T375" i="42"/>
  <c r="R375" i="42"/>
  <c r="P375" i="42"/>
  <c r="BI373" i="42"/>
  <c r="BH373" i="42"/>
  <c r="BG373" i="42"/>
  <c r="BF373" i="42"/>
  <c r="T373" i="42"/>
  <c r="R373" i="42"/>
  <c r="P373" i="42"/>
  <c r="BI370" i="42"/>
  <c r="BH370" i="42"/>
  <c r="BG370" i="42"/>
  <c r="BF370" i="42"/>
  <c r="T370" i="42"/>
  <c r="R370" i="42"/>
  <c r="P370" i="42"/>
  <c r="BI368" i="42"/>
  <c r="BH368" i="42"/>
  <c r="BG368" i="42"/>
  <c r="BF368" i="42"/>
  <c r="T368" i="42"/>
  <c r="R368" i="42"/>
  <c r="P368" i="42"/>
  <c r="BI366" i="42"/>
  <c r="BH366" i="42"/>
  <c r="BG366" i="42"/>
  <c r="BF366" i="42"/>
  <c r="T366" i="42"/>
  <c r="R366" i="42"/>
  <c r="P366" i="42"/>
  <c r="BI364" i="42"/>
  <c r="BH364" i="42"/>
  <c r="BG364" i="42"/>
  <c r="BF364" i="42"/>
  <c r="T364" i="42"/>
  <c r="R364" i="42"/>
  <c r="P364" i="42"/>
  <c r="BI362" i="42"/>
  <c r="BH362" i="42"/>
  <c r="BG362" i="42"/>
  <c r="BF362" i="42"/>
  <c r="T362" i="42"/>
  <c r="R362" i="42"/>
  <c r="P362" i="42"/>
  <c r="BI360" i="42"/>
  <c r="BH360" i="42"/>
  <c r="BG360" i="42"/>
  <c r="BF360" i="42"/>
  <c r="T360" i="42"/>
  <c r="R360" i="42"/>
  <c r="P360" i="42"/>
  <c r="BI358" i="42"/>
  <c r="BH358" i="42"/>
  <c r="BG358" i="42"/>
  <c r="BF358" i="42"/>
  <c r="T358" i="42"/>
  <c r="R358" i="42"/>
  <c r="P358" i="42"/>
  <c r="BI356" i="42"/>
  <c r="BH356" i="42"/>
  <c r="BG356" i="42"/>
  <c r="BF356" i="42"/>
  <c r="T356" i="42"/>
  <c r="R356" i="42"/>
  <c r="P356" i="42"/>
  <c r="BI354" i="42"/>
  <c r="BH354" i="42"/>
  <c r="BG354" i="42"/>
  <c r="BF354" i="42"/>
  <c r="T354" i="42"/>
  <c r="R354" i="42"/>
  <c r="P354" i="42"/>
  <c r="BI352" i="42"/>
  <c r="BH352" i="42"/>
  <c r="BG352" i="42"/>
  <c r="BF352" i="42"/>
  <c r="T352" i="42"/>
  <c r="R352" i="42"/>
  <c r="P352" i="42"/>
  <c r="BI350" i="42"/>
  <c r="BH350" i="42"/>
  <c r="BG350" i="42"/>
  <c r="BF350" i="42"/>
  <c r="T350" i="42"/>
  <c r="R350" i="42"/>
  <c r="P350" i="42"/>
  <c r="BI348" i="42"/>
  <c r="BH348" i="42"/>
  <c r="BG348" i="42"/>
  <c r="BF348" i="42"/>
  <c r="T348" i="42"/>
  <c r="R348" i="42"/>
  <c r="P348" i="42"/>
  <c r="BI346" i="42"/>
  <c r="BH346" i="42"/>
  <c r="BG346" i="42"/>
  <c r="BF346" i="42"/>
  <c r="T346" i="42"/>
  <c r="R346" i="42"/>
  <c r="P346" i="42"/>
  <c r="BI344" i="42"/>
  <c r="BH344" i="42"/>
  <c r="BG344" i="42"/>
  <c r="BF344" i="42"/>
  <c r="T344" i="42"/>
  <c r="R344" i="42"/>
  <c r="P344" i="42"/>
  <c r="BI342" i="42"/>
  <c r="BH342" i="42"/>
  <c r="BG342" i="42"/>
  <c r="BF342" i="42"/>
  <c r="T342" i="42"/>
  <c r="R342" i="42"/>
  <c r="P342" i="42"/>
  <c r="BI340" i="42"/>
  <c r="BH340" i="42"/>
  <c r="BG340" i="42"/>
  <c r="BF340" i="42"/>
  <c r="T340" i="42"/>
  <c r="R340" i="42"/>
  <c r="P340" i="42"/>
  <c r="BI338" i="42"/>
  <c r="BH338" i="42"/>
  <c r="BG338" i="42"/>
  <c r="BF338" i="42"/>
  <c r="T338" i="42"/>
  <c r="R338" i="42"/>
  <c r="P338" i="42"/>
  <c r="BI336" i="42"/>
  <c r="BH336" i="42"/>
  <c r="BG336" i="42"/>
  <c r="BF336" i="42"/>
  <c r="T336" i="42"/>
  <c r="R336" i="42"/>
  <c r="P336" i="42"/>
  <c r="BI334" i="42"/>
  <c r="BH334" i="42"/>
  <c r="BG334" i="42"/>
  <c r="BF334" i="42"/>
  <c r="T334" i="42"/>
  <c r="R334" i="42"/>
  <c r="P334" i="42"/>
  <c r="BI332" i="42"/>
  <c r="BH332" i="42"/>
  <c r="BG332" i="42"/>
  <c r="BF332" i="42"/>
  <c r="T332" i="42"/>
  <c r="R332" i="42"/>
  <c r="P332" i="42"/>
  <c r="BI330" i="42"/>
  <c r="BH330" i="42"/>
  <c r="BG330" i="42"/>
  <c r="BF330" i="42"/>
  <c r="T330" i="42"/>
  <c r="R330" i="42"/>
  <c r="P330" i="42"/>
  <c r="BI328" i="42"/>
  <c r="BH328" i="42"/>
  <c r="BG328" i="42"/>
  <c r="BF328" i="42"/>
  <c r="T328" i="42"/>
  <c r="R328" i="42"/>
  <c r="P328" i="42"/>
  <c r="BI326" i="42"/>
  <c r="BH326" i="42"/>
  <c r="BG326" i="42"/>
  <c r="BF326" i="42"/>
  <c r="T326" i="42"/>
  <c r="R326" i="42"/>
  <c r="P326" i="42"/>
  <c r="BI324" i="42"/>
  <c r="BH324" i="42"/>
  <c r="BG324" i="42"/>
  <c r="BF324" i="42"/>
  <c r="T324" i="42"/>
  <c r="R324" i="42"/>
  <c r="P324" i="42"/>
  <c r="BI322" i="42"/>
  <c r="BH322" i="42"/>
  <c r="BG322" i="42"/>
  <c r="BF322" i="42"/>
  <c r="T322" i="42"/>
  <c r="R322" i="42"/>
  <c r="P322" i="42"/>
  <c r="BI320" i="42"/>
  <c r="BH320" i="42"/>
  <c r="BG320" i="42"/>
  <c r="BF320" i="42"/>
  <c r="T320" i="42"/>
  <c r="R320" i="42"/>
  <c r="P320" i="42"/>
  <c r="BI318" i="42"/>
  <c r="BH318" i="42"/>
  <c r="BG318" i="42"/>
  <c r="BF318" i="42"/>
  <c r="T318" i="42"/>
  <c r="R318" i="42"/>
  <c r="P318" i="42"/>
  <c r="BI316" i="42"/>
  <c r="BH316" i="42"/>
  <c r="BG316" i="42"/>
  <c r="BF316" i="42"/>
  <c r="T316" i="42"/>
  <c r="R316" i="42"/>
  <c r="P316" i="42"/>
  <c r="BI314" i="42"/>
  <c r="BH314" i="42"/>
  <c r="BG314" i="42"/>
  <c r="BF314" i="42"/>
  <c r="T314" i="42"/>
  <c r="R314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8" i="42"/>
  <c r="BH308" i="42"/>
  <c r="BG308" i="42"/>
  <c r="BF308" i="42"/>
  <c r="T308" i="42"/>
  <c r="R308" i="42"/>
  <c r="P308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6" i="42"/>
  <c r="BH266" i="42"/>
  <c r="BG266" i="42"/>
  <c r="BF266" i="42"/>
  <c r="T266" i="42"/>
  <c r="R266" i="42"/>
  <c r="P266" i="42"/>
  <c r="BI264" i="42"/>
  <c r="BH264" i="42"/>
  <c r="BG264" i="42"/>
  <c r="BF264" i="42"/>
  <c r="T264" i="42"/>
  <c r="R264" i="42"/>
  <c r="P264" i="42"/>
  <c r="BI262" i="42"/>
  <c r="BH262" i="42"/>
  <c r="BG262" i="42"/>
  <c r="BF262" i="42"/>
  <c r="T262" i="42"/>
  <c r="R262" i="42"/>
  <c r="P262" i="42"/>
  <c r="BI260" i="42"/>
  <c r="BH260" i="42"/>
  <c r="BG260" i="42"/>
  <c r="BF260" i="42"/>
  <c r="T260" i="42"/>
  <c r="R260" i="42"/>
  <c r="P260" i="42"/>
  <c r="BI258" i="42"/>
  <c r="BH258" i="42"/>
  <c r="BG258" i="42"/>
  <c r="BF258" i="42"/>
  <c r="T258" i="42"/>
  <c r="R258" i="42"/>
  <c r="P258" i="42"/>
  <c r="BI256" i="42"/>
  <c r="BH256" i="42"/>
  <c r="BG256" i="42"/>
  <c r="BF256" i="42"/>
  <c r="T256" i="42"/>
  <c r="R256" i="42"/>
  <c r="P256" i="42"/>
  <c r="BI254" i="42"/>
  <c r="BH254" i="42"/>
  <c r="BG254" i="42"/>
  <c r="BF254" i="42"/>
  <c r="T254" i="42"/>
  <c r="R254" i="42"/>
  <c r="P254" i="42"/>
  <c r="BI252" i="42"/>
  <c r="BH252" i="42"/>
  <c r="BG252" i="42"/>
  <c r="BF252" i="42"/>
  <c r="T252" i="42"/>
  <c r="R252" i="42"/>
  <c r="P252" i="42"/>
  <c r="BI250" i="42"/>
  <c r="BH250" i="42"/>
  <c r="BG250" i="42"/>
  <c r="BF250" i="42"/>
  <c r="T250" i="42"/>
  <c r="R250" i="42"/>
  <c r="P250" i="42"/>
  <c r="BI248" i="42"/>
  <c r="BH248" i="42"/>
  <c r="BG248" i="42"/>
  <c r="BF248" i="42"/>
  <c r="T248" i="42"/>
  <c r="R248" i="42"/>
  <c r="P248" i="42"/>
  <c r="BI246" i="42"/>
  <c r="BH246" i="42"/>
  <c r="BG246" i="42"/>
  <c r="BF246" i="42"/>
  <c r="T246" i="42"/>
  <c r="R246" i="42"/>
  <c r="P246" i="42"/>
  <c r="BI244" i="42"/>
  <c r="BH244" i="42"/>
  <c r="BG244" i="42"/>
  <c r="BF244" i="42"/>
  <c r="T244" i="42"/>
  <c r="R244" i="42"/>
  <c r="P244" i="42"/>
  <c r="BI242" i="42"/>
  <c r="BH242" i="42"/>
  <c r="BG242" i="42"/>
  <c r="BF242" i="42"/>
  <c r="T242" i="42"/>
  <c r="R242" i="42"/>
  <c r="P242" i="42"/>
  <c r="BI240" i="42"/>
  <c r="BH240" i="42"/>
  <c r="BG240" i="42"/>
  <c r="BF240" i="42"/>
  <c r="T240" i="42"/>
  <c r="R240" i="42"/>
  <c r="P240" i="42"/>
  <c r="BI238" i="42"/>
  <c r="BH238" i="42"/>
  <c r="BG238" i="42"/>
  <c r="BF238" i="42"/>
  <c r="T238" i="42"/>
  <c r="R238" i="42"/>
  <c r="P238" i="42"/>
  <c r="BI236" i="42"/>
  <c r="BH236" i="42"/>
  <c r="BG236" i="42"/>
  <c r="BF236" i="42"/>
  <c r="T236" i="42"/>
  <c r="R236" i="42"/>
  <c r="P236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3" i="42"/>
  <c r="BH173" i="42"/>
  <c r="BG173" i="42"/>
  <c r="BF173" i="42"/>
  <c r="T173" i="42"/>
  <c r="R173" i="42"/>
  <c r="P173" i="42"/>
  <c r="BI171" i="42"/>
  <c r="BH171" i="42"/>
  <c r="BG171" i="42"/>
  <c r="BF171" i="42"/>
  <c r="T171" i="42"/>
  <c r="R171" i="42"/>
  <c r="P171" i="42"/>
  <c r="BI169" i="42"/>
  <c r="BH169" i="42"/>
  <c r="BG169" i="42"/>
  <c r="BF169" i="42"/>
  <c r="T169" i="42"/>
  <c r="R169" i="42"/>
  <c r="P169" i="42"/>
  <c r="BI167" i="42"/>
  <c r="BH167" i="42"/>
  <c r="BG167" i="42"/>
  <c r="BF167" i="42"/>
  <c r="T167" i="42"/>
  <c r="R167" i="42"/>
  <c r="P167" i="42"/>
  <c r="BI165" i="42"/>
  <c r="BH165" i="42"/>
  <c r="BG165" i="42"/>
  <c r="BF165" i="42"/>
  <c r="T165" i="42"/>
  <c r="R165" i="42"/>
  <c r="P165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J119" i="42"/>
  <c r="J118" i="42"/>
  <c r="F118" i="42"/>
  <c r="F116" i="42"/>
  <c r="E114" i="42"/>
  <c r="J92" i="42"/>
  <c r="J91" i="42"/>
  <c r="F91" i="42"/>
  <c r="F89" i="42"/>
  <c r="E87" i="42"/>
  <c r="J18" i="42"/>
  <c r="E18" i="42"/>
  <c r="F119" i="42" s="1"/>
  <c r="J17" i="42"/>
  <c r="J12" i="42"/>
  <c r="J116" i="42"/>
  <c r="E7" i="42"/>
  <c r="E85" i="42" s="1"/>
  <c r="J39" i="41"/>
  <c r="J38" i="41"/>
  <c r="AY140" i="1" s="1"/>
  <c r="J37" i="41"/>
  <c r="AX140" i="1"/>
  <c r="BI342" i="41"/>
  <c r="BH342" i="41"/>
  <c r="BG342" i="41"/>
  <c r="BF342" i="41"/>
  <c r="T342" i="41"/>
  <c r="T341" i="41"/>
  <c r="T340" i="41" s="1"/>
  <c r="R342" i="41"/>
  <c r="R341" i="41"/>
  <c r="R340" i="41" s="1"/>
  <c r="P342" i="41"/>
  <c r="P341" i="41"/>
  <c r="P340" i="41" s="1"/>
  <c r="BI329" i="41"/>
  <c r="BH329" i="41"/>
  <c r="BG329" i="41"/>
  <c r="BF329" i="41"/>
  <c r="T329" i="41"/>
  <c r="R329" i="41"/>
  <c r="P329" i="41"/>
  <c r="BI326" i="41"/>
  <c r="BH326" i="41"/>
  <c r="BG326" i="41"/>
  <c r="BF326" i="41"/>
  <c r="T326" i="41"/>
  <c r="T325" i="41" s="1"/>
  <c r="T324" i="41" s="1"/>
  <c r="R326" i="41"/>
  <c r="R325" i="41" s="1"/>
  <c r="P326" i="41"/>
  <c r="P325" i="41" s="1"/>
  <c r="P324" i="41" s="1"/>
  <c r="BI323" i="41"/>
  <c r="BH323" i="41"/>
  <c r="BG323" i="41"/>
  <c r="BF323" i="41"/>
  <c r="T323" i="41"/>
  <c r="T322" i="41"/>
  <c r="R323" i="41"/>
  <c r="P323" i="41"/>
  <c r="P322" i="41"/>
  <c r="BI319" i="41"/>
  <c r="BH319" i="41"/>
  <c r="BG319" i="41"/>
  <c r="BF319" i="41"/>
  <c r="T319" i="41"/>
  <c r="R319" i="41"/>
  <c r="P319" i="41"/>
  <c r="BI316" i="41"/>
  <c r="BH316" i="41"/>
  <c r="BG316" i="41"/>
  <c r="BF316" i="41"/>
  <c r="T316" i="41"/>
  <c r="R316" i="41"/>
  <c r="P316" i="41"/>
  <c r="BI313" i="41"/>
  <c r="BH313" i="41"/>
  <c r="BG313" i="41"/>
  <c r="BF313" i="41"/>
  <c r="T313" i="41"/>
  <c r="R313" i="41"/>
  <c r="P313" i="41"/>
  <c r="BI310" i="41"/>
  <c r="BH310" i="41"/>
  <c r="BG310" i="41"/>
  <c r="BF310" i="41"/>
  <c r="T310" i="41"/>
  <c r="R310" i="41"/>
  <c r="P310" i="41"/>
  <c r="BI307" i="41"/>
  <c r="BH307" i="41"/>
  <c r="BG307" i="41"/>
  <c r="BF307" i="41"/>
  <c r="T307" i="41"/>
  <c r="R307" i="41"/>
  <c r="P307" i="41"/>
  <c r="BI302" i="41"/>
  <c r="BH302" i="41"/>
  <c r="BG302" i="41"/>
  <c r="BF302" i="41"/>
  <c r="T302" i="41"/>
  <c r="R302" i="41"/>
  <c r="P302" i="41"/>
  <c r="BI297" i="41"/>
  <c r="BH297" i="41"/>
  <c r="BG297" i="41"/>
  <c r="BF297" i="41"/>
  <c r="T297" i="41"/>
  <c r="R297" i="41"/>
  <c r="P297" i="41"/>
  <c r="BI293" i="41"/>
  <c r="BH293" i="41"/>
  <c r="BG293" i="41"/>
  <c r="BF293" i="41"/>
  <c r="T293" i="41"/>
  <c r="R293" i="41"/>
  <c r="P293" i="41"/>
  <c r="BI289" i="41"/>
  <c r="BH289" i="41"/>
  <c r="BG289" i="41"/>
  <c r="BF289" i="41"/>
  <c r="T289" i="41"/>
  <c r="R289" i="41"/>
  <c r="P289" i="41"/>
  <c r="BI285" i="41"/>
  <c r="BH285" i="41"/>
  <c r="BG285" i="41"/>
  <c r="BF285" i="41"/>
  <c r="T285" i="41"/>
  <c r="R285" i="41"/>
  <c r="P285" i="41"/>
  <c r="BI282" i="41"/>
  <c r="BH282" i="41"/>
  <c r="BG282" i="41"/>
  <c r="BF282" i="41"/>
  <c r="T282" i="41"/>
  <c r="R282" i="41"/>
  <c r="P282" i="41"/>
  <c r="BI279" i="41"/>
  <c r="BH279" i="41"/>
  <c r="BG279" i="41"/>
  <c r="BF279" i="41"/>
  <c r="T279" i="41"/>
  <c r="R279" i="41"/>
  <c r="P279" i="41"/>
  <c r="BI275" i="41"/>
  <c r="BH275" i="41"/>
  <c r="BG275" i="41"/>
  <c r="BF275" i="41"/>
  <c r="T275" i="41"/>
  <c r="R275" i="41"/>
  <c r="P275" i="41"/>
  <c r="BI272" i="41"/>
  <c r="BH272" i="41"/>
  <c r="BG272" i="41"/>
  <c r="BF272" i="41"/>
  <c r="T272" i="41"/>
  <c r="R272" i="41"/>
  <c r="P272" i="41"/>
  <c r="BI267" i="41"/>
  <c r="BH267" i="41"/>
  <c r="BG267" i="41"/>
  <c r="BF267" i="41"/>
  <c r="T267" i="41"/>
  <c r="R267" i="41"/>
  <c r="P267" i="41"/>
  <c r="BI262" i="41"/>
  <c r="BH262" i="41"/>
  <c r="BG262" i="41"/>
  <c r="BF262" i="41"/>
  <c r="T262" i="41"/>
  <c r="R262" i="41"/>
  <c r="P262" i="41"/>
  <c r="BI259" i="41"/>
  <c r="BH259" i="41"/>
  <c r="BG259" i="41"/>
  <c r="BF259" i="41"/>
  <c r="T259" i="41"/>
  <c r="R259" i="41"/>
  <c r="P259" i="41"/>
  <c r="BI254" i="41"/>
  <c r="BH254" i="41"/>
  <c r="BG254" i="41"/>
  <c r="BF254" i="41"/>
  <c r="T254" i="41"/>
  <c r="R254" i="41"/>
  <c r="P254" i="41"/>
  <c r="BI251" i="41"/>
  <c r="BH251" i="41"/>
  <c r="BG251" i="41"/>
  <c r="BF251" i="41"/>
  <c r="T251" i="41"/>
  <c r="R251" i="41"/>
  <c r="P251" i="41"/>
  <c r="BI248" i="41"/>
  <c r="BH248" i="41"/>
  <c r="BG248" i="41"/>
  <c r="BF248" i="41"/>
  <c r="T248" i="41"/>
  <c r="R248" i="41"/>
  <c r="P248" i="41"/>
  <c r="BI245" i="41"/>
  <c r="BH245" i="41"/>
  <c r="BG245" i="41"/>
  <c r="BF245" i="41"/>
  <c r="T245" i="41"/>
  <c r="R245" i="41"/>
  <c r="P245" i="41"/>
  <c r="BI240" i="41"/>
  <c r="BH240" i="41"/>
  <c r="BG240" i="41"/>
  <c r="BF240" i="41"/>
  <c r="T240" i="41"/>
  <c r="R240" i="41"/>
  <c r="P240" i="41"/>
  <c r="BI237" i="41"/>
  <c r="BH237" i="41"/>
  <c r="BG237" i="41"/>
  <c r="BF237" i="41"/>
  <c r="T237" i="41"/>
  <c r="R237" i="41"/>
  <c r="P237" i="41"/>
  <c r="BI229" i="41"/>
  <c r="BH229" i="41"/>
  <c r="BG229" i="41"/>
  <c r="BF229" i="41"/>
  <c r="T229" i="41"/>
  <c r="R229" i="41"/>
  <c r="P229" i="41"/>
  <c r="BI222" i="41"/>
  <c r="BH222" i="41"/>
  <c r="BG222" i="41"/>
  <c r="BF222" i="41"/>
  <c r="T222" i="41"/>
  <c r="R222" i="41"/>
  <c r="P222" i="41"/>
  <c r="BI219" i="41"/>
  <c r="BH219" i="41"/>
  <c r="BG219" i="41"/>
  <c r="BF219" i="41"/>
  <c r="T219" i="41"/>
  <c r="R219" i="41"/>
  <c r="P219" i="41"/>
  <c r="BI212" i="41"/>
  <c r="BH212" i="41"/>
  <c r="BG212" i="41"/>
  <c r="BF212" i="41"/>
  <c r="T212" i="41"/>
  <c r="R212" i="41"/>
  <c r="P212" i="41"/>
  <c r="BI203" i="41"/>
  <c r="BH203" i="41"/>
  <c r="BG203" i="41"/>
  <c r="BF203" i="41"/>
  <c r="T203" i="41"/>
  <c r="R203" i="41"/>
  <c r="P203" i="41"/>
  <c r="BI196" i="41"/>
  <c r="BH196" i="41"/>
  <c r="BG196" i="41"/>
  <c r="BF196" i="41"/>
  <c r="T196" i="41"/>
  <c r="R196" i="41"/>
  <c r="P196" i="41"/>
  <c r="BI189" i="41"/>
  <c r="BH189" i="41"/>
  <c r="BG189" i="41"/>
  <c r="BF189" i="41"/>
  <c r="T189" i="41"/>
  <c r="R189" i="41"/>
  <c r="P189" i="41"/>
  <c r="BI183" i="41"/>
  <c r="BH183" i="41"/>
  <c r="BG183" i="41"/>
  <c r="BF183" i="41"/>
  <c r="T183" i="41"/>
  <c r="R183" i="41"/>
  <c r="P183" i="41"/>
  <c r="BI180" i="41"/>
  <c r="BH180" i="41"/>
  <c r="BG180" i="41"/>
  <c r="BF180" i="41"/>
  <c r="T180" i="41"/>
  <c r="R180" i="41"/>
  <c r="P180" i="41"/>
  <c r="BI177" i="41"/>
  <c r="BH177" i="41"/>
  <c r="BG177" i="41"/>
  <c r="BF177" i="41"/>
  <c r="T177" i="41"/>
  <c r="R177" i="41"/>
  <c r="P177" i="41"/>
  <c r="BI158" i="41"/>
  <c r="BH158" i="41"/>
  <c r="BG158" i="41"/>
  <c r="BF158" i="41"/>
  <c r="T158" i="41"/>
  <c r="R158" i="41"/>
  <c r="P158" i="41"/>
  <c r="BI155" i="41"/>
  <c r="BH155" i="41"/>
  <c r="BG155" i="41"/>
  <c r="BF155" i="41"/>
  <c r="T155" i="41"/>
  <c r="R155" i="41"/>
  <c r="P155" i="41"/>
  <c r="BI152" i="41"/>
  <c r="BH152" i="41"/>
  <c r="BG152" i="41"/>
  <c r="BF152" i="41"/>
  <c r="T152" i="41"/>
  <c r="R152" i="41"/>
  <c r="P152" i="41"/>
  <c r="BI149" i="41"/>
  <c r="BH149" i="41"/>
  <c r="BG149" i="41"/>
  <c r="BF149" i="41"/>
  <c r="T149" i="41"/>
  <c r="R149" i="41"/>
  <c r="P149" i="41"/>
  <c r="BI144" i="41"/>
  <c r="BH144" i="41"/>
  <c r="BG144" i="41"/>
  <c r="BF144" i="41"/>
  <c r="T144" i="41"/>
  <c r="R144" i="41"/>
  <c r="P144" i="41"/>
  <c r="BI141" i="41"/>
  <c r="BH141" i="41"/>
  <c r="BG141" i="41"/>
  <c r="BF141" i="41"/>
  <c r="T141" i="41"/>
  <c r="R141" i="41"/>
  <c r="P141" i="41"/>
  <c r="BI138" i="41"/>
  <c r="BH138" i="41"/>
  <c r="BG138" i="41"/>
  <c r="BF138" i="41"/>
  <c r="T138" i="41"/>
  <c r="R138" i="41"/>
  <c r="P138" i="41"/>
  <c r="BI132" i="41"/>
  <c r="BH132" i="41"/>
  <c r="BG132" i="41"/>
  <c r="BF132" i="41"/>
  <c r="T132" i="41"/>
  <c r="R132" i="41"/>
  <c r="P132" i="41"/>
  <c r="J126" i="41"/>
  <c r="J125" i="41"/>
  <c r="F125" i="41"/>
  <c r="F123" i="41"/>
  <c r="E121" i="41"/>
  <c r="J94" i="41"/>
  <c r="J93" i="41"/>
  <c r="F93" i="41"/>
  <c r="F91" i="41"/>
  <c r="E89" i="41"/>
  <c r="J20" i="41"/>
  <c r="E20" i="41"/>
  <c r="F94" i="41" s="1"/>
  <c r="J19" i="41"/>
  <c r="J14" i="41"/>
  <c r="J123" i="41"/>
  <c r="E7" i="41"/>
  <c r="E117" i="41" s="1"/>
  <c r="J39" i="40"/>
  <c r="J38" i="40"/>
  <c r="AY139" i="1"/>
  <c r="J37" i="40"/>
  <c r="AX139" i="1" s="1"/>
  <c r="BI286" i="40"/>
  <c r="BH286" i="40"/>
  <c r="BG286" i="40"/>
  <c r="BF286" i="40"/>
  <c r="T286" i="40"/>
  <c r="T285" i="40" s="1"/>
  <c r="T284" i="40" s="1"/>
  <c r="R286" i="40"/>
  <c r="R285" i="40"/>
  <c r="R284" i="40"/>
  <c r="P286" i="40"/>
  <c r="P285" i="40" s="1"/>
  <c r="P284" i="40" s="1"/>
  <c r="BI281" i="40"/>
  <c r="BH281" i="40"/>
  <c r="BG281" i="40"/>
  <c r="BF281" i="40"/>
  <c r="T281" i="40"/>
  <c r="R281" i="40"/>
  <c r="P281" i="40"/>
  <c r="BI278" i="40"/>
  <c r="BH278" i="40"/>
  <c r="BG278" i="40"/>
  <c r="BF278" i="40"/>
  <c r="T278" i="40"/>
  <c r="R278" i="40"/>
  <c r="P278" i="40"/>
  <c r="BI274" i="40"/>
  <c r="BH274" i="40"/>
  <c r="BG274" i="40"/>
  <c r="BF274" i="40"/>
  <c r="T274" i="40"/>
  <c r="R274" i="40"/>
  <c r="P274" i="40"/>
  <c r="BI271" i="40"/>
  <c r="BH271" i="40"/>
  <c r="BG271" i="40"/>
  <c r="BF271" i="40"/>
  <c r="T271" i="40"/>
  <c r="R271" i="40"/>
  <c r="P271" i="40"/>
  <c r="BI266" i="40"/>
  <c r="BH266" i="40"/>
  <c r="BG266" i="40"/>
  <c r="BF266" i="40"/>
  <c r="T266" i="40"/>
  <c r="R266" i="40"/>
  <c r="P266" i="40"/>
  <c r="BI262" i="40"/>
  <c r="BH262" i="40"/>
  <c r="BG262" i="40"/>
  <c r="BF262" i="40"/>
  <c r="T262" i="40"/>
  <c r="R262" i="40"/>
  <c r="P262" i="40"/>
  <c r="BI257" i="40"/>
  <c r="BH257" i="40"/>
  <c r="BG257" i="40"/>
  <c r="BF257" i="40"/>
  <c r="T257" i="40"/>
  <c r="R257" i="40"/>
  <c r="P257" i="40"/>
  <c r="BI254" i="40"/>
  <c r="BH254" i="40"/>
  <c r="BG254" i="40"/>
  <c r="BF254" i="40"/>
  <c r="T254" i="40"/>
  <c r="R254" i="40"/>
  <c r="P254" i="40"/>
  <c r="BI249" i="40"/>
  <c r="BH249" i="40"/>
  <c r="BG249" i="40"/>
  <c r="BF249" i="40"/>
  <c r="T249" i="40"/>
  <c r="R249" i="40"/>
  <c r="P249" i="40"/>
  <c r="BI246" i="40"/>
  <c r="BH246" i="40"/>
  <c r="BG246" i="40"/>
  <c r="BF246" i="40"/>
  <c r="T246" i="40"/>
  <c r="R246" i="40"/>
  <c r="P246" i="40"/>
  <c r="BI244" i="40"/>
  <c r="BH244" i="40"/>
  <c r="BG244" i="40"/>
  <c r="BF244" i="40"/>
  <c r="T244" i="40"/>
  <c r="R244" i="40"/>
  <c r="P244" i="40"/>
  <c r="BI243" i="40"/>
  <c r="BH243" i="40"/>
  <c r="BG243" i="40"/>
  <c r="BF243" i="40"/>
  <c r="T243" i="40"/>
  <c r="R243" i="40"/>
  <c r="P243" i="40"/>
  <c r="BI242" i="40"/>
  <c r="BH242" i="40"/>
  <c r="BG242" i="40"/>
  <c r="BF242" i="40"/>
  <c r="T242" i="40"/>
  <c r="R242" i="40"/>
  <c r="P242" i="40"/>
  <c r="BI241" i="40"/>
  <c r="BH241" i="40"/>
  <c r="BG241" i="40"/>
  <c r="BF241" i="40"/>
  <c r="T241" i="40"/>
  <c r="R241" i="40"/>
  <c r="P241" i="40"/>
  <c r="BI240" i="40"/>
  <c r="BH240" i="40"/>
  <c r="BG240" i="40"/>
  <c r="BF240" i="40"/>
  <c r="T240" i="40"/>
  <c r="R240" i="40"/>
  <c r="P240" i="40"/>
  <c r="BI236" i="40"/>
  <c r="BH236" i="40"/>
  <c r="BG236" i="40"/>
  <c r="BF236" i="40"/>
  <c r="T236" i="40"/>
  <c r="T235" i="40"/>
  <c r="R236" i="40"/>
  <c r="R235" i="40" s="1"/>
  <c r="P236" i="40"/>
  <c r="P235" i="40"/>
  <c r="BI232" i="40"/>
  <c r="BH232" i="40"/>
  <c r="BG232" i="40"/>
  <c r="BF232" i="40"/>
  <c r="T232" i="40"/>
  <c r="T231" i="40"/>
  <c r="R232" i="40"/>
  <c r="R231" i="40"/>
  <c r="P232" i="40"/>
  <c r="P231" i="40" s="1"/>
  <c r="BI227" i="40"/>
  <c r="BH227" i="40"/>
  <c r="BG227" i="40"/>
  <c r="BF227" i="40"/>
  <c r="T227" i="40"/>
  <c r="R227" i="40"/>
  <c r="P227" i="40"/>
  <c r="BI224" i="40"/>
  <c r="BH224" i="40"/>
  <c r="BG224" i="40"/>
  <c r="BF224" i="40"/>
  <c r="T224" i="40"/>
  <c r="R224" i="40"/>
  <c r="P224" i="40"/>
  <c r="BI219" i="40"/>
  <c r="BH219" i="40"/>
  <c r="BG219" i="40"/>
  <c r="BF219" i="40"/>
  <c r="T219" i="40"/>
  <c r="R219" i="40"/>
  <c r="P219" i="40"/>
  <c r="BI216" i="40"/>
  <c r="BH216" i="40"/>
  <c r="BG216" i="40"/>
  <c r="BF216" i="40"/>
  <c r="T216" i="40"/>
  <c r="R216" i="40"/>
  <c r="P216" i="40"/>
  <c r="BI211" i="40"/>
  <c r="BH211" i="40"/>
  <c r="BG211" i="40"/>
  <c r="BF211" i="40"/>
  <c r="T211" i="40"/>
  <c r="R211" i="40"/>
  <c r="P211" i="40"/>
  <c r="BI210" i="40"/>
  <c r="BH210" i="40"/>
  <c r="BG210" i="40"/>
  <c r="BF210" i="40"/>
  <c r="T210" i="40"/>
  <c r="R210" i="40"/>
  <c r="P210" i="40"/>
  <c r="BI202" i="40"/>
  <c r="BH202" i="40"/>
  <c r="BG202" i="40"/>
  <c r="BF202" i="40"/>
  <c r="T202" i="40"/>
  <c r="R202" i="40"/>
  <c r="P202" i="40"/>
  <c r="BI196" i="40"/>
  <c r="BH196" i="40"/>
  <c r="BG196" i="40"/>
  <c r="BF196" i="40"/>
  <c r="T196" i="40"/>
  <c r="R196" i="40"/>
  <c r="P196" i="40"/>
  <c r="BI187" i="40"/>
  <c r="BH187" i="40"/>
  <c r="BG187" i="40"/>
  <c r="BF187" i="40"/>
  <c r="T187" i="40"/>
  <c r="R187" i="40"/>
  <c r="P187" i="40"/>
  <c r="BI181" i="40"/>
  <c r="BH181" i="40"/>
  <c r="BG181" i="40"/>
  <c r="BF181" i="40"/>
  <c r="T181" i="40"/>
  <c r="R181" i="40"/>
  <c r="P181" i="40"/>
  <c r="BI178" i="40"/>
  <c r="BH178" i="40"/>
  <c r="BG178" i="40"/>
  <c r="BF178" i="40"/>
  <c r="T178" i="40"/>
  <c r="R178" i="40"/>
  <c r="P178" i="40"/>
  <c r="BI175" i="40"/>
  <c r="BH175" i="40"/>
  <c r="BG175" i="40"/>
  <c r="BF175" i="40"/>
  <c r="T175" i="40"/>
  <c r="R175" i="40"/>
  <c r="P175" i="40"/>
  <c r="BI172" i="40"/>
  <c r="BH172" i="40"/>
  <c r="BG172" i="40"/>
  <c r="BF172" i="40"/>
  <c r="T172" i="40"/>
  <c r="R172" i="40"/>
  <c r="P172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4" i="40"/>
  <c r="BH154" i="40"/>
  <c r="BG154" i="40"/>
  <c r="BF154" i="40"/>
  <c r="T154" i="40"/>
  <c r="R154" i="40"/>
  <c r="P154" i="40"/>
  <c r="BI149" i="40"/>
  <c r="BH149" i="40"/>
  <c r="BG149" i="40"/>
  <c r="BF149" i="40"/>
  <c r="T149" i="40"/>
  <c r="R149" i="40"/>
  <c r="P149" i="40"/>
  <c r="BI146" i="40"/>
  <c r="BH146" i="40"/>
  <c r="BG146" i="40"/>
  <c r="BF146" i="40"/>
  <c r="T146" i="40"/>
  <c r="R146" i="40"/>
  <c r="P146" i="40"/>
  <c r="BI142" i="40"/>
  <c r="BH142" i="40"/>
  <c r="BG142" i="40"/>
  <c r="BF142" i="40"/>
  <c r="T142" i="40"/>
  <c r="R142" i="40"/>
  <c r="P142" i="40"/>
  <c r="BI139" i="40"/>
  <c r="BH139" i="40"/>
  <c r="BG139" i="40"/>
  <c r="BF139" i="40"/>
  <c r="T139" i="40"/>
  <c r="R139" i="40"/>
  <c r="P139" i="40"/>
  <c r="BI136" i="40"/>
  <c r="BH136" i="40"/>
  <c r="BG136" i="40"/>
  <c r="BF136" i="40"/>
  <c r="T136" i="40"/>
  <c r="R136" i="40"/>
  <c r="P136" i="40"/>
  <c r="J130" i="40"/>
  <c r="J129" i="40"/>
  <c r="F129" i="40"/>
  <c r="F127" i="40"/>
  <c r="E125" i="40"/>
  <c r="J94" i="40"/>
  <c r="J93" i="40"/>
  <c r="F93" i="40"/>
  <c r="F91" i="40"/>
  <c r="E89" i="40"/>
  <c r="J20" i="40"/>
  <c r="E20" i="40"/>
  <c r="F130" i="40"/>
  <c r="J19" i="40"/>
  <c r="J14" i="40"/>
  <c r="J91" i="40"/>
  <c r="E7" i="40"/>
  <c r="E121" i="40" s="1"/>
  <c r="J39" i="39"/>
  <c r="J38" i="39"/>
  <c r="AY138" i="1" s="1"/>
  <c r="J37" i="39"/>
  <c r="AX138" i="1" s="1"/>
  <c r="BI827" i="39"/>
  <c r="BH827" i="39"/>
  <c r="BG827" i="39"/>
  <c r="BF827" i="39"/>
  <c r="T827" i="39"/>
  <c r="T826" i="39" s="1"/>
  <c r="T825" i="39" s="1"/>
  <c r="R827" i="39"/>
  <c r="R826" i="39" s="1"/>
  <c r="R825" i="39" s="1"/>
  <c r="P827" i="39"/>
  <c r="P826" i="39" s="1"/>
  <c r="P825" i="39" s="1"/>
  <c r="BI818" i="39"/>
  <c r="BH818" i="39"/>
  <c r="BG818" i="39"/>
  <c r="BF818" i="39"/>
  <c r="T818" i="39"/>
  <c r="T817" i="39" s="1"/>
  <c r="R818" i="39"/>
  <c r="R817" i="39" s="1"/>
  <c r="P818" i="39"/>
  <c r="P817" i="39"/>
  <c r="BI814" i="39"/>
  <c r="BH814" i="39"/>
  <c r="BG814" i="39"/>
  <c r="BF814" i="39"/>
  <c r="T814" i="39"/>
  <c r="R814" i="39"/>
  <c r="P814" i="39"/>
  <c r="BI807" i="39"/>
  <c r="BH807" i="39"/>
  <c r="BG807" i="39"/>
  <c r="BF807" i="39"/>
  <c r="T807" i="39"/>
  <c r="R807" i="39"/>
  <c r="P807" i="39"/>
  <c r="BI804" i="39"/>
  <c r="BH804" i="39"/>
  <c r="BG804" i="39"/>
  <c r="BF804" i="39"/>
  <c r="T804" i="39"/>
  <c r="R804" i="39"/>
  <c r="P804" i="39"/>
  <c r="BI801" i="39"/>
  <c r="BH801" i="39"/>
  <c r="BG801" i="39"/>
  <c r="BF801" i="39"/>
  <c r="T801" i="39"/>
  <c r="R801" i="39"/>
  <c r="P801" i="39"/>
  <c r="BI798" i="39"/>
  <c r="BH798" i="39"/>
  <c r="BG798" i="39"/>
  <c r="BF798" i="39"/>
  <c r="T798" i="39"/>
  <c r="R798" i="39"/>
  <c r="P798" i="39"/>
  <c r="BI795" i="39"/>
  <c r="BH795" i="39"/>
  <c r="BG795" i="39"/>
  <c r="BF795" i="39"/>
  <c r="T795" i="39"/>
  <c r="R795" i="39"/>
  <c r="P795" i="39"/>
  <c r="BI792" i="39"/>
  <c r="BH792" i="39"/>
  <c r="BG792" i="39"/>
  <c r="BF792" i="39"/>
  <c r="T792" i="39"/>
  <c r="R792" i="39"/>
  <c r="P792" i="39"/>
  <c r="BI789" i="39"/>
  <c r="BH789" i="39"/>
  <c r="BG789" i="39"/>
  <c r="BF789" i="39"/>
  <c r="T789" i="39"/>
  <c r="R789" i="39"/>
  <c r="P789" i="39"/>
  <c r="BI786" i="39"/>
  <c r="BH786" i="39"/>
  <c r="BG786" i="39"/>
  <c r="BF786" i="39"/>
  <c r="T786" i="39"/>
  <c r="R786" i="39"/>
  <c r="P786" i="39"/>
  <c r="BI782" i="39"/>
  <c r="BH782" i="39"/>
  <c r="BG782" i="39"/>
  <c r="BF782" i="39"/>
  <c r="T782" i="39"/>
  <c r="R782" i="39"/>
  <c r="P782" i="39"/>
  <c r="BI779" i="39"/>
  <c r="BH779" i="39"/>
  <c r="BG779" i="39"/>
  <c r="BF779" i="39"/>
  <c r="T779" i="39"/>
  <c r="R779" i="39"/>
  <c r="P779" i="39"/>
  <c r="BI776" i="39"/>
  <c r="BH776" i="39"/>
  <c r="BG776" i="39"/>
  <c r="BF776" i="39"/>
  <c r="T776" i="39"/>
  <c r="R776" i="39"/>
  <c r="P776" i="39"/>
  <c r="BI768" i="39"/>
  <c r="BH768" i="39"/>
  <c r="BG768" i="39"/>
  <c r="BF768" i="39"/>
  <c r="T768" i="39"/>
  <c r="R768" i="39"/>
  <c r="P768" i="39"/>
  <c r="BI765" i="39"/>
  <c r="BH765" i="39"/>
  <c r="BG765" i="39"/>
  <c r="BF765" i="39"/>
  <c r="T765" i="39"/>
  <c r="R765" i="39"/>
  <c r="P765" i="39"/>
  <c r="BI747" i="39"/>
  <c r="BH747" i="39"/>
  <c r="BG747" i="39"/>
  <c r="BF747" i="39"/>
  <c r="T747" i="39"/>
  <c r="R747" i="39"/>
  <c r="P747" i="39"/>
  <c r="BI739" i="39"/>
  <c r="BH739" i="39"/>
  <c r="BG739" i="39"/>
  <c r="BF739" i="39"/>
  <c r="T739" i="39"/>
  <c r="R739" i="39"/>
  <c r="P739" i="39"/>
  <c r="BI736" i="39"/>
  <c r="BH736" i="39"/>
  <c r="BG736" i="39"/>
  <c r="BF736" i="39"/>
  <c r="T736" i="39"/>
  <c r="R736" i="39"/>
  <c r="P736" i="39"/>
  <c r="BI731" i="39"/>
  <c r="BH731" i="39"/>
  <c r="BG731" i="39"/>
  <c r="BF731" i="39"/>
  <c r="T731" i="39"/>
  <c r="R731" i="39"/>
  <c r="P731" i="39"/>
  <c r="BI728" i="39"/>
  <c r="BH728" i="39"/>
  <c r="BG728" i="39"/>
  <c r="BF728" i="39"/>
  <c r="T728" i="39"/>
  <c r="R728" i="39"/>
  <c r="P728" i="39"/>
  <c r="BI715" i="39"/>
  <c r="BH715" i="39"/>
  <c r="BG715" i="39"/>
  <c r="BF715" i="39"/>
  <c r="T715" i="39"/>
  <c r="R715" i="39"/>
  <c r="P715" i="39"/>
  <c r="BI708" i="39"/>
  <c r="BH708" i="39"/>
  <c r="BG708" i="39"/>
  <c r="BF708" i="39"/>
  <c r="T708" i="39"/>
  <c r="R708" i="39"/>
  <c r="P708" i="39"/>
  <c r="BI695" i="39"/>
  <c r="BH695" i="39"/>
  <c r="BG695" i="39"/>
  <c r="BF695" i="39"/>
  <c r="T695" i="39"/>
  <c r="R695" i="39"/>
  <c r="P695" i="39"/>
  <c r="BI692" i="39"/>
  <c r="BH692" i="39"/>
  <c r="BG692" i="39"/>
  <c r="BF692" i="39"/>
  <c r="T692" i="39"/>
  <c r="R692" i="39"/>
  <c r="P692" i="39"/>
  <c r="BI689" i="39"/>
  <c r="BH689" i="39"/>
  <c r="BG689" i="39"/>
  <c r="BF689" i="39"/>
  <c r="T689" i="39"/>
  <c r="R689" i="39"/>
  <c r="P689" i="39"/>
  <c r="BI685" i="39"/>
  <c r="BH685" i="39"/>
  <c r="BG685" i="39"/>
  <c r="BF685" i="39"/>
  <c r="T685" i="39"/>
  <c r="T684" i="39"/>
  <c r="R685" i="39"/>
  <c r="R684" i="39" s="1"/>
  <c r="P685" i="39"/>
  <c r="P684" i="39" s="1"/>
  <c r="BI677" i="39"/>
  <c r="BH677" i="39"/>
  <c r="BG677" i="39"/>
  <c r="BF677" i="39"/>
  <c r="T677" i="39"/>
  <c r="R677" i="39"/>
  <c r="P677" i="39"/>
  <c r="BI674" i="39"/>
  <c r="BH674" i="39"/>
  <c r="BG674" i="39"/>
  <c r="BF674" i="39"/>
  <c r="T674" i="39"/>
  <c r="R674" i="39"/>
  <c r="P674" i="39"/>
  <c r="BI669" i="39"/>
  <c r="BH669" i="39"/>
  <c r="BG669" i="39"/>
  <c r="BF669" i="39"/>
  <c r="T669" i="39"/>
  <c r="R669" i="39"/>
  <c r="P669" i="39"/>
  <c r="BI660" i="39"/>
  <c r="BH660" i="39"/>
  <c r="BG660" i="39"/>
  <c r="BF660" i="39"/>
  <c r="T660" i="39"/>
  <c r="R660" i="39"/>
  <c r="P660" i="39"/>
  <c r="BI653" i="39"/>
  <c r="BH653" i="39"/>
  <c r="BG653" i="39"/>
  <c r="BF653" i="39"/>
  <c r="T653" i="39"/>
  <c r="R653" i="39"/>
  <c r="P653" i="39"/>
  <c r="BI641" i="39"/>
  <c r="BH641" i="39"/>
  <c r="BG641" i="39"/>
  <c r="BF641" i="39"/>
  <c r="T641" i="39"/>
  <c r="R641" i="39"/>
  <c r="P641" i="39"/>
  <c r="BI639" i="39"/>
  <c r="BH639" i="39"/>
  <c r="BG639" i="39"/>
  <c r="BF639" i="39"/>
  <c r="T639" i="39"/>
  <c r="R639" i="39"/>
  <c r="P639" i="39"/>
  <c r="BI638" i="39"/>
  <c r="BH638" i="39"/>
  <c r="BG638" i="39"/>
  <c r="BF638" i="39"/>
  <c r="T638" i="39"/>
  <c r="R638" i="39"/>
  <c r="P638" i="39"/>
  <c r="BI636" i="39"/>
  <c r="BH636" i="39"/>
  <c r="BG636" i="39"/>
  <c r="BF636" i="39"/>
  <c r="T636" i="39"/>
  <c r="R636" i="39"/>
  <c r="P636" i="39"/>
  <c r="BI635" i="39"/>
  <c r="BH635" i="39"/>
  <c r="BG635" i="39"/>
  <c r="BF635" i="39"/>
  <c r="T635" i="39"/>
  <c r="R635" i="39"/>
  <c r="P635" i="39"/>
  <c r="BI633" i="39"/>
  <c r="BH633" i="39"/>
  <c r="BG633" i="39"/>
  <c r="BF633" i="39"/>
  <c r="T633" i="39"/>
  <c r="R633" i="39"/>
  <c r="P633" i="39"/>
  <c r="BI632" i="39"/>
  <c r="BH632" i="39"/>
  <c r="BG632" i="39"/>
  <c r="BF632" i="39"/>
  <c r="T632" i="39"/>
  <c r="R632" i="39"/>
  <c r="P632" i="39"/>
  <c r="BI631" i="39"/>
  <c r="BH631" i="39"/>
  <c r="BG631" i="39"/>
  <c r="BF631" i="39"/>
  <c r="T631" i="39"/>
  <c r="R631" i="39"/>
  <c r="P631" i="39"/>
  <c r="BI630" i="39"/>
  <c r="BH630" i="39"/>
  <c r="BG630" i="39"/>
  <c r="BF630" i="39"/>
  <c r="T630" i="39"/>
  <c r="R630" i="39"/>
  <c r="P630" i="39"/>
  <c r="BI629" i="39"/>
  <c r="BH629" i="39"/>
  <c r="BG629" i="39"/>
  <c r="BF629" i="39"/>
  <c r="T629" i="39"/>
  <c r="R629" i="39"/>
  <c r="P629" i="39"/>
  <c r="BI628" i="39"/>
  <c r="BH628" i="39"/>
  <c r="BG628" i="39"/>
  <c r="BF628" i="39"/>
  <c r="T628" i="39"/>
  <c r="R628" i="39"/>
  <c r="P628" i="39"/>
  <c r="BI627" i="39"/>
  <c r="BH627" i="39"/>
  <c r="BG627" i="39"/>
  <c r="BF627" i="39"/>
  <c r="T627" i="39"/>
  <c r="R627" i="39"/>
  <c r="P627" i="39"/>
  <c r="BI626" i="39"/>
  <c r="BH626" i="39"/>
  <c r="BG626" i="39"/>
  <c r="BF626" i="39"/>
  <c r="T626" i="39"/>
  <c r="R626" i="39"/>
  <c r="P626" i="39"/>
  <c r="BI624" i="39"/>
  <c r="BH624" i="39"/>
  <c r="BG624" i="39"/>
  <c r="BF624" i="39"/>
  <c r="T624" i="39"/>
  <c r="R624" i="39"/>
  <c r="P624" i="39"/>
  <c r="BI623" i="39"/>
  <c r="BH623" i="39"/>
  <c r="BG623" i="39"/>
  <c r="BF623" i="39"/>
  <c r="T623" i="39"/>
  <c r="R623" i="39"/>
  <c r="P623" i="39"/>
  <c r="BI622" i="39"/>
  <c r="BH622" i="39"/>
  <c r="BG622" i="39"/>
  <c r="BF622" i="39"/>
  <c r="T622" i="39"/>
  <c r="R622" i="39"/>
  <c r="P622" i="39"/>
  <c r="BI620" i="39"/>
  <c r="BH620" i="39"/>
  <c r="BG620" i="39"/>
  <c r="BF620" i="39"/>
  <c r="T620" i="39"/>
  <c r="R620" i="39"/>
  <c r="P620" i="39"/>
  <c r="BI619" i="39"/>
  <c r="BH619" i="39"/>
  <c r="BG619" i="39"/>
  <c r="BF619" i="39"/>
  <c r="T619" i="39"/>
  <c r="R619" i="39"/>
  <c r="P619" i="39"/>
  <c r="BI618" i="39"/>
  <c r="BH618" i="39"/>
  <c r="BG618" i="39"/>
  <c r="BF618" i="39"/>
  <c r="T618" i="39"/>
  <c r="R618" i="39"/>
  <c r="P618" i="39"/>
  <c r="BI616" i="39"/>
  <c r="BH616" i="39"/>
  <c r="BG616" i="39"/>
  <c r="BF616" i="39"/>
  <c r="T616" i="39"/>
  <c r="R616" i="39"/>
  <c r="P616" i="39"/>
  <c r="BI615" i="39"/>
  <c r="BH615" i="39"/>
  <c r="BG615" i="39"/>
  <c r="BF615" i="39"/>
  <c r="T615" i="39"/>
  <c r="R615" i="39"/>
  <c r="P615" i="39"/>
  <c r="BI614" i="39"/>
  <c r="BH614" i="39"/>
  <c r="BG614" i="39"/>
  <c r="BF614" i="39"/>
  <c r="T614" i="39"/>
  <c r="R614" i="39"/>
  <c r="P614" i="39"/>
  <c r="BI613" i="39"/>
  <c r="BH613" i="39"/>
  <c r="BG613" i="39"/>
  <c r="BF613" i="39"/>
  <c r="T613" i="39"/>
  <c r="R613" i="39"/>
  <c r="P613" i="39"/>
  <c r="BI611" i="39"/>
  <c r="BH611" i="39"/>
  <c r="BG611" i="39"/>
  <c r="BF611" i="39"/>
  <c r="T611" i="39"/>
  <c r="R611" i="39"/>
  <c r="P611" i="39"/>
  <c r="BI610" i="39"/>
  <c r="BH610" i="39"/>
  <c r="BG610" i="39"/>
  <c r="BF610" i="39"/>
  <c r="T610" i="39"/>
  <c r="R610" i="39"/>
  <c r="P610" i="39"/>
  <c r="BI609" i="39"/>
  <c r="BH609" i="39"/>
  <c r="BG609" i="39"/>
  <c r="BF609" i="39"/>
  <c r="T609" i="39"/>
  <c r="R609" i="39"/>
  <c r="P609" i="39"/>
  <c r="BI608" i="39"/>
  <c r="BH608" i="39"/>
  <c r="BG608" i="39"/>
  <c r="BF608" i="39"/>
  <c r="T608" i="39"/>
  <c r="R608" i="39"/>
  <c r="P608" i="39"/>
  <c r="BI607" i="39"/>
  <c r="BH607" i="39"/>
  <c r="BG607" i="39"/>
  <c r="BF607" i="39"/>
  <c r="T607" i="39"/>
  <c r="R607" i="39"/>
  <c r="P607" i="39"/>
  <c r="BI606" i="39"/>
  <c r="BH606" i="39"/>
  <c r="BG606" i="39"/>
  <c r="BF606" i="39"/>
  <c r="T606" i="39"/>
  <c r="R606" i="39"/>
  <c r="P606" i="39"/>
  <c r="BI604" i="39"/>
  <c r="BH604" i="39"/>
  <c r="BG604" i="39"/>
  <c r="BF604" i="39"/>
  <c r="T604" i="39"/>
  <c r="R604" i="39"/>
  <c r="P604" i="39"/>
  <c r="BI603" i="39"/>
  <c r="BH603" i="39"/>
  <c r="BG603" i="39"/>
  <c r="BF603" i="39"/>
  <c r="T603" i="39"/>
  <c r="R603" i="39"/>
  <c r="P603" i="39"/>
  <c r="BI602" i="39"/>
  <c r="BH602" i="39"/>
  <c r="BG602" i="39"/>
  <c r="BF602" i="39"/>
  <c r="T602" i="39"/>
  <c r="R602" i="39"/>
  <c r="P602" i="39"/>
  <c r="BI600" i="39"/>
  <c r="BH600" i="39"/>
  <c r="BG600" i="39"/>
  <c r="BF600" i="39"/>
  <c r="T600" i="39"/>
  <c r="R600" i="39"/>
  <c r="P600" i="39"/>
  <c r="BI599" i="39"/>
  <c r="BH599" i="39"/>
  <c r="BG599" i="39"/>
  <c r="BF599" i="39"/>
  <c r="T599" i="39"/>
  <c r="R599" i="39"/>
  <c r="P599" i="39"/>
  <c r="BI598" i="39"/>
  <c r="BH598" i="39"/>
  <c r="BG598" i="39"/>
  <c r="BF598" i="39"/>
  <c r="T598" i="39"/>
  <c r="R598" i="39"/>
  <c r="P598" i="39"/>
  <c r="BI596" i="39"/>
  <c r="BH596" i="39"/>
  <c r="BG596" i="39"/>
  <c r="BF596" i="39"/>
  <c r="T596" i="39"/>
  <c r="R596" i="39"/>
  <c r="P596" i="39"/>
  <c r="BI595" i="39"/>
  <c r="BH595" i="39"/>
  <c r="BG595" i="39"/>
  <c r="BF595" i="39"/>
  <c r="T595" i="39"/>
  <c r="R595" i="39"/>
  <c r="P595" i="39"/>
  <c r="BI594" i="39"/>
  <c r="BH594" i="39"/>
  <c r="BG594" i="39"/>
  <c r="BF594" i="39"/>
  <c r="T594" i="39"/>
  <c r="R594" i="39"/>
  <c r="P594" i="39"/>
  <c r="BI593" i="39"/>
  <c r="BH593" i="39"/>
  <c r="BG593" i="39"/>
  <c r="BF593" i="39"/>
  <c r="T593" i="39"/>
  <c r="R593" i="39"/>
  <c r="P593" i="39"/>
  <c r="BI563" i="39"/>
  <c r="BH563" i="39"/>
  <c r="BG563" i="39"/>
  <c r="BF563" i="39"/>
  <c r="T563" i="39"/>
  <c r="R563" i="39"/>
  <c r="P563" i="39"/>
  <c r="P554" i="39" s="1"/>
  <c r="BI558" i="39"/>
  <c r="BH558" i="39"/>
  <c r="BG558" i="39"/>
  <c r="BF558" i="39"/>
  <c r="T558" i="39"/>
  <c r="R558" i="39"/>
  <c r="P558" i="39"/>
  <c r="BI555" i="39"/>
  <c r="BH555" i="39"/>
  <c r="BG555" i="39"/>
  <c r="BF555" i="39"/>
  <c r="T555" i="39"/>
  <c r="T554" i="39" s="1"/>
  <c r="R555" i="39"/>
  <c r="R554" i="39" s="1"/>
  <c r="P555" i="39"/>
  <c r="BI546" i="39"/>
  <c r="BH546" i="39"/>
  <c r="BG546" i="39"/>
  <c r="BF546" i="39"/>
  <c r="T546" i="39"/>
  <c r="T545" i="39"/>
  <c r="R546" i="39"/>
  <c r="R545" i="39"/>
  <c r="P546" i="39"/>
  <c r="P545" i="39" s="1"/>
  <c r="BI540" i="39"/>
  <c r="BH540" i="39"/>
  <c r="BG540" i="39"/>
  <c r="BF540" i="39"/>
  <c r="T540" i="39"/>
  <c r="R540" i="39"/>
  <c r="P540" i="39"/>
  <c r="BI537" i="39"/>
  <c r="BH537" i="39"/>
  <c r="BG537" i="39"/>
  <c r="BF537" i="39"/>
  <c r="T537" i="39"/>
  <c r="R537" i="39"/>
  <c r="P537" i="39"/>
  <c r="BI532" i="39"/>
  <c r="BH532" i="39"/>
  <c r="BG532" i="39"/>
  <c r="BF532" i="39"/>
  <c r="T532" i="39"/>
  <c r="R532" i="39"/>
  <c r="P532" i="39"/>
  <c r="BI525" i="39"/>
  <c r="BH525" i="39"/>
  <c r="BG525" i="39"/>
  <c r="BF525" i="39"/>
  <c r="T525" i="39"/>
  <c r="R525" i="39"/>
  <c r="P525" i="39"/>
  <c r="BI522" i="39"/>
  <c r="BH522" i="39"/>
  <c r="BG522" i="39"/>
  <c r="BF522" i="39"/>
  <c r="T522" i="39"/>
  <c r="R522" i="39"/>
  <c r="P522" i="39"/>
  <c r="BI519" i="39"/>
  <c r="BH519" i="39"/>
  <c r="BG519" i="39"/>
  <c r="BF519" i="39"/>
  <c r="T519" i="39"/>
  <c r="R519" i="39"/>
  <c r="P519" i="39"/>
  <c r="BI516" i="39"/>
  <c r="BH516" i="39"/>
  <c r="BG516" i="39"/>
  <c r="BF516" i="39"/>
  <c r="T516" i="39"/>
  <c r="R516" i="39"/>
  <c r="P516" i="39"/>
  <c r="BI513" i="39"/>
  <c r="BH513" i="39"/>
  <c r="BG513" i="39"/>
  <c r="BF513" i="39"/>
  <c r="T513" i="39"/>
  <c r="R513" i="39"/>
  <c r="P513" i="39"/>
  <c r="BI510" i="39"/>
  <c r="BH510" i="39"/>
  <c r="BG510" i="39"/>
  <c r="BF510" i="39"/>
  <c r="T510" i="39"/>
  <c r="R510" i="39"/>
  <c r="P510" i="39"/>
  <c r="BI509" i="39"/>
  <c r="BH509" i="39"/>
  <c r="BG509" i="39"/>
  <c r="BF509" i="39"/>
  <c r="T509" i="39"/>
  <c r="R509" i="39"/>
  <c r="P509" i="39"/>
  <c r="BI501" i="39"/>
  <c r="BH501" i="39"/>
  <c r="BG501" i="39"/>
  <c r="BF501" i="39"/>
  <c r="T501" i="39"/>
  <c r="R501" i="39"/>
  <c r="P501" i="39"/>
  <c r="BI491" i="39"/>
  <c r="BH491" i="39"/>
  <c r="BG491" i="39"/>
  <c r="BF491" i="39"/>
  <c r="T491" i="39"/>
  <c r="R491" i="39"/>
  <c r="P491" i="39"/>
  <c r="BI476" i="39"/>
  <c r="BH476" i="39"/>
  <c r="BG476" i="39"/>
  <c r="BF476" i="39"/>
  <c r="T476" i="39"/>
  <c r="R476" i="39"/>
  <c r="P476" i="39"/>
  <c r="BI456" i="39"/>
  <c r="BH456" i="39"/>
  <c r="BG456" i="39"/>
  <c r="BF456" i="39"/>
  <c r="T456" i="39"/>
  <c r="R456" i="39"/>
  <c r="P456" i="39"/>
  <c r="BI453" i="39"/>
  <c r="BH453" i="39"/>
  <c r="BG453" i="39"/>
  <c r="BF453" i="39"/>
  <c r="T453" i="39"/>
  <c r="R453" i="39"/>
  <c r="P453" i="39"/>
  <c r="BI439" i="39"/>
  <c r="BH439" i="39"/>
  <c r="BG439" i="39"/>
  <c r="BF439" i="39"/>
  <c r="T439" i="39"/>
  <c r="R439" i="39"/>
  <c r="P439" i="39"/>
  <c r="BI436" i="39"/>
  <c r="BH436" i="39"/>
  <c r="BG436" i="39"/>
  <c r="BF436" i="39"/>
  <c r="T436" i="39"/>
  <c r="R436" i="39"/>
  <c r="P436" i="39"/>
  <c r="BI433" i="39"/>
  <c r="BH433" i="39"/>
  <c r="BG433" i="39"/>
  <c r="BF433" i="39"/>
  <c r="T433" i="39"/>
  <c r="R433" i="39"/>
  <c r="P433" i="39"/>
  <c r="BI429" i="39"/>
  <c r="BH429" i="39"/>
  <c r="BG429" i="39"/>
  <c r="BF429" i="39"/>
  <c r="T429" i="39"/>
  <c r="R429" i="39"/>
  <c r="P429" i="39"/>
  <c r="BI414" i="39"/>
  <c r="BH414" i="39"/>
  <c r="BG414" i="39"/>
  <c r="BF414" i="39"/>
  <c r="T414" i="39"/>
  <c r="R414" i="39"/>
  <c r="P414" i="39"/>
  <c r="BI411" i="39"/>
  <c r="BH411" i="39"/>
  <c r="BG411" i="39"/>
  <c r="BF411" i="39"/>
  <c r="T411" i="39"/>
  <c r="R411" i="39"/>
  <c r="P411" i="39"/>
  <c r="BI402" i="39"/>
  <c r="BH402" i="39"/>
  <c r="BG402" i="39"/>
  <c r="BF402" i="39"/>
  <c r="T402" i="39"/>
  <c r="R402" i="39"/>
  <c r="P402" i="39"/>
  <c r="BI387" i="39"/>
  <c r="BH387" i="39"/>
  <c r="BG387" i="39"/>
  <c r="BF387" i="39"/>
  <c r="T387" i="39"/>
  <c r="R387" i="39"/>
  <c r="P387" i="39"/>
  <c r="BI380" i="39"/>
  <c r="BH380" i="39"/>
  <c r="BG380" i="39"/>
  <c r="BF380" i="39"/>
  <c r="T380" i="39"/>
  <c r="R380" i="39"/>
  <c r="P380" i="39"/>
  <c r="BI377" i="39"/>
  <c r="BH377" i="39"/>
  <c r="BG377" i="39"/>
  <c r="BF377" i="39"/>
  <c r="T377" i="39"/>
  <c r="R377" i="39"/>
  <c r="P377" i="39"/>
  <c r="BI366" i="39"/>
  <c r="BH366" i="39"/>
  <c r="BG366" i="39"/>
  <c r="BF366" i="39"/>
  <c r="T366" i="39"/>
  <c r="R366" i="39"/>
  <c r="P366" i="39"/>
  <c r="BI359" i="39"/>
  <c r="BH359" i="39"/>
  <c r="BG359" i="39"/>
  <c r="BF359" i="39"/>
  <c r="T359" i="39"/>
  <c r="R359" i="39"/>
  <c r="P359" i="39"/>
  <c r="BI353" i="39"/>
  <c r="BH353" i="39"/>
  <c r="BG353" i="39"/>
  <c r="BF353" i="39"/>
  <c r="T353" i="39"/>
  <c r="R353" i="39"/>
  <c r="P353" i="39"/>
  <c r="BI347" i="39"/>
  <c r="BH347" i="39"/>
  <c r="BG347" i="39"/>
  <c r="BF347" i="39"/>
  <c r="T347" i="39"/>
  <c r="R347" i="39"/>
  <c r="P347" i="39"/>
  <c r="BI336" i="39"/>
  <c r="BH336" i="39"/>
  <c r="BG336" i="39"/>
  <c r="BF336" i="39"/>
  <c r="T336" i="39"/>
  <c r="R336" i="39"/>
  <c r="P336" i="39"/>
  <c r="BI333" i="39"/>
  <c r="BH333" i="39"/>
  <c r="BG333" i="39"/>
  <c r="BF333" i="39"/>
  <c r="T333" i="39"/>
  <c r="R333" i="39"/>
  <c r="P333" i="39"/>
  <c r="BI325" i="39"/>
  <c r="BH325" i="39"/>
  <c r="BG325" i="39"/>
  <c r="BF325" i="39"/>
  <c r="T325" i="39"/>
  <c r="R325" i="39"/>
  <c r="P325" i="39"/>
  <c r="BI296" i="39"/>
  <c r="BH296" i="39"/>
  <c r="BG296" i="39"/>
  <c r="BF296" i="39"/>
  <c r="T296" i="39"/>
  <c r="R296" i="39"/>
  <c r="P296" i="39"/>
  <c r="BI280" i="39"/>
  <c r="BH280" i="39"/>
  <c r="BG280" i="39"/>
  <c r="BF280" i="39"/>
  <c r="T280" i="39"/>
  <c r="R280" i="39"/>
  <c r="P280" i="39"/>
  <c r="BI256" i="39"/>
  <c r="BH256" i="39"/>
  <c r="BG256" i="39"/>
  <c r="BF256" i="39"/>
  <c r="T256" i="39"/>
  <c r="R256" i="39"/>
  <c r="P256" i="39"/>
  <c r="BI246" i="39"/>
  <c r="BH246" i="39"/>
  <c r="BG246" i="39"/>
  <c r="BF246" i="39"/>
  <c r="T246" i="39"/>
  <c r="R246" i="39"/>
  <c r="P246" i="39"/>
  <c r="BI242" i="39"/>
  <c r="BH242" i="39"/>
  <c r="BG242" i="39"/>
  <c r="BF242" i="39"/>
  <c r="T242" i="39"/>
  <c r="R242" i="39"/>
  <c r="P242" i="39"/>
  <c r="BI228" i="39"/>
  <c r="BH228" i="39"/>
  <c r="BG228" i="39"/>
  <c r="BF228" i="39"/>
  <c r="T228" i="39"/>
  <c r="R228" i="39"/>
  <c r="P228" i="39"/>
  <c r="BI216" i="39"/>
  <c r="BH216" i="39"/>
  <c r="BG216" i="39"/>
  <c r="BF216" i="39"/>
  <c r="T216" i="39"/>
  <c r="R216" i="39"/>
  <c r="P216" i="39"/>
  <c r="BI211" i="39"/>
  <c r="BH211" i="39"/>
  <c r="BG211" i="39"/>
  <c r="BF211" i="39"/>
  <c r="T211" i="39"/>
  <c r="R211" i="39"/>
  <c r="P211" i="39"/>
  <c r="BI207" i="39"/>
  <c r="BH207" i="39"/>
  <c r="BG207" i="39"/>
  <c r="BF207" i="39"/>
  <c r="T207" i="39"/>
  <c r="R207" i="39"/>
  <c r="P207" i="39"/>
  <c r="BI204" i="39"/>
  <c r="BH204" i="39"/>
  <c r="BG204" i="39"/>
  <c r="BF204" i="39"/>
  <c r="T204" i="39"/>
  <c r="R204" i="39"/>
  <c r="P204" i="39"/>
  <c r="BI175" i="39"/>
  <c r="BH175" i="39"/>
  <c r="BG175" i="39"/>
  <c r="BF175" i="39"/>
  <c r="T175" i="39"/>
  <c r="R175" i="39"/>
  <c r="P175" i="39"/>
  <c r="BI172" i="39"/>
  <c r="BH172" i="39"/>
  <c r="BG172" i="39"/>
  <c r="BF172" i="39"/>
  <c r="T172" i="39"/>
  <c r="R172" i="39"/>
  <c r="P172" i="39"/>
  <c r="BI162" i="39"/>
  <c r="BH162" i="39"/>
  <c r="BG162" i="39"/>
  <c r="BF162" i="39"/>
  <c r="T162" i="39"/>
  <c r="R162" i="39"/>
  <c r="P162" i="39"/>
  <c r="BI159" i="39"/>
  <c r="BH159" i="39"/>
  <c r="BG159" i="39"/>
  <c r="BF159" i="39"/>
  <c r="T159" i="39"/>
  <c r="R159" i="39"/>
  <c r="P159" i="39"/>
  <c r="BI149" i="39"/>
  <c r="BH149" i="39"/>
  <c r="BG149" i="39"/>
  <c r="BF149" i="39"/>
  <c r="T149" i="39"/>
  <c r="R149" i="39"/>
  <c r="P149" i="39"/>
  <c r="J143" i="39"/>
  <c r="J142" i="39"/>
  <c r="F142" i="39"/>
  <c r="F140" i="39"/>
  <c r="E138" i="39"/>
  <c r="J94" i="39"/>
  <c r="J93" i="39"/>
  <c r="F93" i="39"/>
  <c r="F91" i="39"/>
  <c r="E89" i="39"/>
  <c r="J20" i="39"/>
  <c r="E20" i="39"/>
  <c r="F143" i="39" s="1"/>
  <c r="J19" i="39"/>
  <c r="J14" i="39"/>
  <c r="J140" i="39" s="1"/>
  <c r="E7" i="39"/>
  <c r="E85" i="39"/>
  <c r="J37" i="38"/>
  <c r="J36" i="38"/>
  <c r="AY136" i="1"/>
  <c r="J35" i="38"/>
  <c r="AX136" i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1" i="38"/>
  <c r="BH201" i="38"/>
  <c r="BG201" i="38"/>
  <c r="BF201" i="38"/>
  <c r="T201" i="38"/>
  <c r="R201" i="38"/>
  <c r="P201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4" i="38"/>
  <c r="BH144" i="38"/>
  <c r="BG144" i="38"/>
  <c r="BF144" i="38"/>
  <c r="T144" i="38"/>
  <c r="R144" i="38"/>
  <c r="P144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T131" i="38" s="1"/>
  <c r="R132" i="38"/>
  <c r="R131" i="38" s="1"/>
  <c r="P132" i="38"/>
  <c r="P131" i="38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J118" i="38"/>
  <c r="J117" i="38"/>
  <c r="F117" i="38"/>
  <c r="F115" i="38"/>
  <c r="E113" i="38"/>
  <c r="J92" i="38"/>
  <c r="J91" i="38"/>
  <c r="F91" i="38"/>
  <c r="F89" i="38"/>
  <c r="E87" i="38"/>
  <c r="J18" i="38"/>
  <c r="E18" i="38"/>
  <c r="F92" i="38"/>
  <c r="J17" i="38"/>
  <c r="J12" i="38"/>
  <c r="J115" i="38" s="1"/>
  <c r="E7" i="38"/>
  <c r="E85" i="38" s="1"/>
  <c r="J37" i="37"/>
  <c r="J36" i="37"/>
  <c r="AY135" i="1" s="1"/>
  <c r="J35" i="37"/>
  <c r="AX135" i="1"/>
  <c r="BI153" i="37"/>
  <c r="BH153" i="37"/>
  <c r="BG153" i="37"/>
  <c r="BF153" i="37"/>
  <c r="T153" i="37"/>
  <c r="R153" i="37"/>
  <c r="P153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3" i="37"/>
  <c r="BH143" i="37"/>
  <c r="BG143" i="37"/>
  <c r="BF143" i="37"/>
  <c r="T143" i="37"/>
  <c r="R143" i="37"/>
  <c r="P143" i="37"/>
  <c r="BI139" i="37"/>
  <c r="BH139" i="37"/>
  <c r="BG139" i="37"/>
  <c r="BF139" i="37"/>
  <c r="T139" i="37"/>
  <c r="R139" i="37"/>
  <c r="P139" i="37"/>
  <c r="BI138" i="37"/>
  <c r="BH138" i="37"/>
  <c r="BG138" i="37"/>
  <c r="BF138" i="37"/>
  <c r="T138" i="37"/>
  <c r="R138" i="37"/>
  <c r="P138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32" i="37"/>
  <c r="BH132" i="37"/>
  <c r="BG132" i="37"/>
  <c r="BF132" i="37"/>
  <c r="T132" i="37"/>
  <c r="R132" i="37"/>
  <c r="P132" i="37"/>
  <c r="BI131" i="37"/>
  <c r="BH131" i="37"/>
  <c r="BG131" i="37"/>
  <c r="BF131" i="37"/>
  <c r="T131" i="37"/>
  <c r="R131" i="37"/>
  <c r="P131" i="37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4" i="37"/>
  <c r="BH124" i="37"/>
  <c r="BG124" i="37"/>
  <c r="BF124" i="37"/>
  <c r="T124" i="37"/>
  <c r="R124" i="37"/>
  <c r="P124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J116" i="37"/>
  <c r="J115" i="37"/>
  <c r="F115" i="37"/>
  <c r="F113" i="37"/>
  <c r="E111" i="37"/>
  <c r="J92" i="37"/>
  <c r="J91" i="37"/>
  <c r="F91" i="37"/>
  <c r="F89" i="37"/>
  <c r="E87" i="37"/>
  <c r="J18" i="37"/>
  <c r="E18" i="37"/>
  <c r="F116" i="37"/>
  <c r="J17" i="37"/>
  <c r="J12" i="37"/>
  <c r="J89" i="37" s="1"/>
  <c r="E7" i="37"/>
  <c r="E109" i="37" s="1"/>
  <c r="J37" i="36"/>
  <c r="J36" i="36"/>
  <c r="AY134" i="1" s="1"/>
  <c r="J35" i="36"/>
  <c r="AX134" i="1"/>
  <c r="BI143" i="36"/>
  <c r="BH143" i="36"/>
  <c r="BG143" i="36"/>
  <c r="BF143" i="36"/>
  <c r="T143" i="36"/>
  <c r="T142" i="36"/>
  <c r="T141" i="36"/>
  <c r="R143" i="36"/>
  <c r="R142" i="36"/>
  <c r="R141" i="36" s="1"/>
  <c r="P143" i="36"/>
  <c r="P142" i="36"/>
  <c r="P141" i="36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30" i="36"/>
  <c r="BH130" i="36"/>
  <c r="BG130" i="36"/>
  <c r="BF130" i="36"/>
  <c r="T130" i="36"/>
  <c r="R130" i="36"/>
  <c r="P130" i="36"/>
  <c r="BI127" i="36"/>
  <c r="BH127" i="36"/>
  <c r="BG127" i="36"/>
  <c r="BF127" i="36"/>
  <c r="T127" i="36"/>
  <c r="R127" i="36"/>
  <c r="P127" i="36"/>
  <c r="BI126" i="36"/>
  <c r="BH126" i="36"/>
  <c r="BG126" i="36"/>
  <c r="BF126" i="36"/>
  <c r="T126" i="36"/>
  <c r="R126" i="36"/>
  <c r="P126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92" i="36" s="1"/>
  <c r="J17" i="36"/>
  <c r="J12" i="36"/>
  <c r="J117" i="36"/>
  <c r="E7" i="36"/>
  <c r="E113" i="36" s="1"/>
  <c r="J37" i="35"/>
  <c r="J36" i="35"/>
  <c r="AY133" i="1"/>
  <c r="J35" i="35"/>
  <c r="AX133" i="1" s="1"/>
  <c r="BI142" i="35"/>
  <c r="BH142" i="35"/>
  <c r="BG142" i="35"/>
  <c r="BF142" i="35"/>
  <c r="T142" i="35"/>
  <c r="R142" i="35"/>
  <c r="P142" i="35"/>
  <c r="BI140" i="35"/>
  <c r="BH140" i="35"/>
  <c r="BG140" i="35"/>
  <c r="BF140" i="35"/>
  <c r="T140" i="35"/>
  <c r="R140" i="35"/>
  <c r="P140" i="35"/>
  <c r="BI137" i="35"/>
  <c r="BH137" i="35"/>
  <c r="BG137" i="35"/>
  <c r="BF137" i="35"/>
  <c r="T137" i="35"/>
  <c r="R137" i="35"/>
  <c r="P137" i="35"/>
  <c r="BI136" i="35"/>
  <c r="BH136" i="35"/>
  <c r="BG136" i="35"/>
  <c r="BF136" i="35"/>
  <c r="T136" i="35"/>
  <c r="R136" i="35"/>
  <c r="P136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2" i="35"/>
  <c r="BH132" i="35"/>
  <c r="BG132" i="35"/>
  <c r="BF132" i="35"/>
  <c r="T132" i="35"/>
  <c r="R132" i="35"/>
  <c r="P132" i="35"/>
  <c r="BI131" i="35"/>
  <c r="BH131" i="35"/>
  <c r="BG131" i="35"/>
  <c r="BF131" i="35"/>
  <c r="T131" i="35"/>
  <c r="R131" i="35"/>
  <c r="P131" i="35"/>
  <c r="BI130" i="35"/>
  <c r="BH130" i="35"/>
  <c r="BG130" i="35"/>
  <c r="BF130" i="35"/>
  <c r="T130" i="35"/>
  <c r="R130" i="35"/>
  <c r="P130" i="35"/>
  <c r="BI127" i="35"/>
  <c r="BH127" i="35"/>
  <c r="BG127" i="35"/>
  <c r="BF127" i="35"/>
  <c r="T127" i="35"/>
  <c r="R127" i="35"/>
  <c r="P127" i="35"/>
  <c r="BI126" i="35"/>
  <c r="BH126" i="35"/>
  <c r="BG126" i="35"/>
  <c r="BF126" i="35"/>
  <c r="T126" i="35"/>
  <c r="R126" i="35"/>
  <c r="P126" i="35"/>
  <c r="J120" i="35"/>
  <c r="J119" i="35"/>
  <c r="F119" i="35"/>
  <c r="F117" i="35"/>
  <c r="E115" i="35"/>
  <c r="J92" i="35"/>
  <c r="J91" i="35"/>
  <c r="F91" i="35"/>
  <c r="F89" i="35"/>
  <c r="E87" i="35"/>
  <c r="J18" i="35"/>
  <c r="E18" i="35"/>
  <c r="F92" i="35" s="1"/>
  <c r="J17" i="35"/>
  <c r="J12" i="35"/>
  <c r="J117" i="35" s="1"/>
  <c r="E7" i="35"/>
  <c r="E113" i="35"/>
  <c r="J37" i="34"/>
  <c r="J36" i="34"/>
  <c r="AY132" i="1"/>
  <c r="J35" i="34"/>
  <c r="AX132" i="1"/>
  <c r="BI166" i="34"/>
  <c r="BH166" i="34"/>
  <c r="BG166" i="34"/>
  <c r="BF166" i="34"/>
  <c r="T166" i="34"/>
  <c r="T165" i="34" s="1"/>
  <c r="T164" i="34" s="1"/>
  <c r="R166" i="34"/>
  <c r="R165" i="34" s="1"/>
  <c r="R164" i="34" s="1"/>
  <c r="P166" i="34"/>
  <c r="P165" i="34"/>
  <c r="P164" i="34"/>
  <c r="BI162" i="34"/>
  <c r="BH162" i="34"/>
  <c r="BG162" i="34"/>
  <c r="BF162" i="34"/>
  <c r="T162" i="34"/>
  <c r="T161" i="34"/>
  <c r="R162" i="34"/>
  <c r="R161" i="34" s="1"/>
  <c r="P162" i="34"/>
  <c r="P161" i="34" s="1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2" i="34"/>
  <c r="BH132" i="34"/>
  <c r="BG132" i="34"/>
  <c r="BF132" i="34"/>
  <c r="T132" i="34"/>
  <c r="R132" i="34"/>
  <c r="P132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J121" i="34"/>
  <c r="J120" i="34"/>
  <c r="F120" i="34"/>
  <c r="F118" i="34"/>
  <c r="E116" i="34"/>
  <c r="J92" i="34"/>
  <c r="J91" i="34"/>
  <c r="F91" i="34"/>
  <c r="F89" i="34"/>
  <c r="E87" i="34"/>
  <c r="J18" i="34"/>
  <c r="E18" i="34"/>
  <c r="F92" i="34" s="1"/>
  <c r="J17" i="34"/>
  <c r="J12" i="34"/>
  <c r="J118" i="34"/>
  <c r="E7" i="34"/>
  <c r="E114" i="34" s="1"/>
  <c r="J37" i="33"/>
  <c r="J36" i="33"/>
  <c r="AY131" i="1"/>
  <c r="J35" i="33"/>
  <c r="AX131" i="1" s="1"/>
  <c r="BI159" i="33"/>
  <c r="BH159" i="33"/>
  <c r="BG159" i="33"/>
  <c r="BF159" i="33"/>
  <c r="T159" i="33"/>
  <c r="R159" i="33"/>
  <c r="P159" i="33"/>
  <c r="BI157" i="33"/>
  <c r="BH157" i="33"/>
  <c r="BG157" i="33"/>
  <c r="BF157" i="33"/>
  <c r="T157" i="33"/>
  <c r="R157" i="33"/>
  <c r="P157" i="33"/>
  <c r="BI155" i="33"/>
  <c r="BH155" i="33"/>
  <c r="BG155" i="33"/>
  <c r="BF155" i="33"/>
  <c r="T155" i="33"/>
  <c r="R155" i="33"/>
  <c r="P155" i="33"/>
  <c r="BI154" i="33"/>
  <c r="BH154" i="33"/>
  <c r="BG154" i="33"/>
  <c r="BF154" i="33"/>
  <c r="T154" i="33"/>
  <c r="R154" i="33"/>
  <c r="P154" i="33"/>
  <c r="BI153" i="33"/>
  <c r="BH153" i="33"/>
  <c r="BG153" i="33"/>
  <c r="BF153" i="33"/>
  <c r="T153" i="33"/>
  <c r="R153" i="33"/>
  <c r="P153" i="33"/>
  <c r="BI152" i="33"/>
  <c r="BH152" i="33"/>
  <c r="BG152" i="33"/>
  <c r="BF152" i="33"/>
  <c r="T152" i="33"/>
  <c r="R152" i="33"/>
  <c r="P152" i="33"/>
  <c r="BI151" i="33"/>
  <c r="BH151" i="33"/>
  <c r="BG151" i="33"/>
  <c r="BF151" i="33"/>
  <c r="T151" i="33"/>
  <c r="R151" i="33"/>
  <c r="P151" i="33"/>
  <c r="BI149" i="33"/>
  <c r="BH149" i="33"/>
  <c r="BG149" i="33"/>
  <c r="BF149" i="33"/>
  <c r="T149" i="33"/>
  <c r="T148" i="33" s="1"/>
  <c r="R149" i="33"/>
  <c r="R148" i="33" s="1"/>
  <c r="P149" i="33"/>
  <c r="P148" i="33"/>
  <c r="BI147" i="33"/>
  <c r="BH147" i="33"/>
  <c r="BG147" i="33"/>
  <c r="BF147" i="33"/>
  <c r="T147" i="33"/>
  <c r="R147" i="33"/>
  <c r="P147" i="33"/>
  <c r="BI146" i="33"/>
  <c r="BH146" i="33"/>
  <c r="BG146" i="33"/>
  <c r="BF146" i="33"/>
  <c r="T146" i="33"/>
  <c r="R146" i="33"/>
  <c r="P146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3" i="33"/>
  <c r="BH143" i="33"/>
  <c r="BG143" i="33"/>
  <c r="BF143" i="33"/>
  <c r="T143" i="33"/>
  <c r="R143" i="33"/>
  <c r="P143" i="33"/>
  <c r="BI142" i="33"/>
  <c r="BH142" i="33"/>
  <c r="BG142" i="33"/>
  <c r="BF142" i="33"/>
  <c r="T142" i="33"/>
  <c r="R142" i="33"/>
  <c r="P142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1" i="33"/>
  <c r="BH131" i="33"/>
  <c r="BG131" i="33"/>
  <c r="BF131" i="33"/>
  <c r="T131" i="33"/>
  <c r="R131" i="33"/>
  <c r="P131" i="33"/>
  <c r="BI128" i="33"/>
  <c r="BH128" i="33"/>
  <c r="BG128" i="33"/>
  <c r="BF128" i="33"/>
  <c r="T128" i="33"/>
  <c r="R128" i="33"/>
  <c r="P128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J119" i="33"/>
  <c r="J118" i="33"/>
  <c r="F118" i="33"/>
  <c r="F116" i="33"/>
  <c r="E114" i="33"/>
  <c r="J92" i="33"/>
  <c r="J91" i="33"/>
  <c r="F91" i="33"/>
  <c r="F89" i="33"/>
  <c r="E87" i="33"/>
  <c r="J18" i="33"/>
  <c r="E18" i="33"/>
  <c r="F92" i="33" s="1"/>
  <c r="J17" i="33"/>
  <c r="J12" i="33"/>
  <c r="J116" i="33" s="1"/>
  <c r="E7" i="33"/>
  <c r="E85" i="33"/>
  <c r="J37" i="32"/>
  <c r="J36" i="32"/>
  <c r="AY130" i="1"/>
  <c r="J35" i="32"/>
  <c r="AX130" i="1"/>
  <c r="BI172" i="32"/>
  <c r="BH172" i="32"/>
  <c r="BG172" i="32"/>
  <c r="BF172" i="32"/>
  <c r="T172" i="32"/>
  <c r="R172" i="32"/>
  <c r="P172" i="32"/>
  <c r="BI170" i="32"/>
  <c r="BH170" i="32"/>
  <c r="BG170" i="32"/>
  <c r="BF170" i="32"/>
  <c r="T170" i="32"/>
  <c r="R170" i="32"/>
  <c r="P170" i="32"/>
  <c r="BI168" i="32"/>
  <c r="BH168" i="32"/>
  <c r="BG168" i="32"/>
  <c r="BF168" i="32"/>
  <c r="T168" i="32"/>
  <c r="R168" i="32"/>
  <c r="P168" i="32"/>
  <c r="BI167" i="32"/>
  <c r="BH167" i="32"/>
  <c r="BG167" i="32"/>
  <c r="BF167" i="32"/>
  <c r="T167" i="32"/>
  <c r="R167" i="32"/>
  <c r="P167" i="32"/>
  <c r="BI166" i="32"/>
  <c r="BH166" i="32"/>
  <c r="BG166" i="32"/>
  <c r="BF166" i="32"/>
  <c r="T166" i="32"/>
  <c r="R166" i="32"/>
  <c r="P166" i="32"/>
  <c r="BI165" i="32"/>
  <c r="BH165" i="32"/>
  <c r="BG165" i="32"/>
  <c r="BF165" i="32"/>
  <c r="T165" i="32"/>
  <c r="R165" i="32"/>
  <c r="P165" i="32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T161" i="32"/>
  <c r="R162" i="32"/>
  <c r="R161" i="32" s="1"/>
  <c r="P162" i="32"/>
  <c r="P161" i="32" s="1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8" i="32"/>
  <c r="BH158" i="32"/>
  <c r="BG158" i="32"/>
  <c r="BF158" i="32"/>
  <c r="T158" i="32"/>
  <c r="R158" i="32"/>
  <c r="P158" i="32"/>
  <c r="BI157" i="32"/>
  <c r="BH157" i="32"/>
  <c r="BG157" i="32"/>
  <c r="BF157" i="32"/>
  <c r="T157" i="32"/>
  <c r="R157" i="32"/>
  <c r="P157" i="32"/>
  <c r="BI155" i="32"/>
  <c r="BH155" i="32"/>
  <c r="BG155" i="32"/>
  <c r="BF155" i="32"/>
  <c r="T155" i="32"/>
  <c r="R155" i="32"/>
  <c r="P155" i="32"/>
  <c r="BI154" i="32"/>
  <c r="BH154" i="32"/>
  <c r="BG154" i="32"/>
  <c r="BF154" i="32"/>
  <c r="T154" i="32"/>
  <c r="R154" i="32"/>
  <c r="P154" i="32"/>
  <c r="BI153" i="32"/>
  <c r="BH153" i="32"/>
  <c r="BG153" i="32"/>
  <c r="BF153" i="32"/>
  <c r="T153" i="32"/>
  <c r="R153" i="32"/>
  <c r="P153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50" i="32"/>
  <c r="BH150" i="32"/>
  <c r="BG150" i="32"/>
  <c r="BF150" i="32"/>
  <c r="T150" i="32"/>
  <c r="R150" i="32"/>
  <c r="P150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6" i="32"/>
  <c r="BH146" i="32"/>
  <c r="BG146" i="32"/>
  <c r="BF146" i="32"/>
  <c r="T146" i="32"/>
  <c r="R146" i="32"/>
  <c r="P146" i="32"/>
  <c r="BI145" i="32"/>
  <c r="BH145" i="32"/>
  <c r="BG145" i="32"/>
  <c r="BF145" i="32"/>
  <c r="T145" i="32"/>
  <c r="R145" i="32"/>
  <c r="P145" i="32"/>
  <c r="BI144" i="32"/>
  <c r="BH144" i="32"/>
  <c r="BG144" i="32"/>
  <c r="BF144" i="32"/>
  <c r="T144" i="32"/>
  <c r="R144" i="32"/>
  <c r="P144" i="32"/>
  <c r="BI142" i="32"/>
  <c r="BH142" i="32"/>
  <c r="BG142" i="32"/>
  <c r="BF142" i="32"/>
  <c r="T142" i="32"/>
  <c r="R142" i="32"/>
  <c r="P142" i="32"/>
  <c r="BI140" i="32"/>
  <c r="BH140" i="32"/>
  <c r="BG140" i="32"/>
  <c r="BF140" i="32"/>
  <c r="T140" i="32"/>
  <c r="R140" i="32"/>
  <c r="P140" i="32"/>
  <c r="BI138" i="32"/>
  <c r="BH138" i="32"/>
  <c r="BG138" i="32"/>
  <c r="BF138" i="32"/>
  <c r="T138" i="32"/>
  <c r="R138" i="32"/>
  <c r="P138" i="32"/>
  <c r="BI134" i="32"/>
  <c r="BH134" i="32"/>
  <c r="BG134" i="32"/>
  <c r="BF134" i="32"/>
  <c r="T134" i="32"/>
  <c r="R134" i="32"/>
  <c r="P134" i="32"/>
  <c r="BI133" i="32"/>
  <c r="BH133" i="32"/>
  <c r="BG133" i="32"/>
  <c r="BF133" i="32"/>
  <c r="T133" i="32"/>
  <c r="R133" i="32"/>
  <c r="P133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30" i="32"/>
  <c r="BH130" i="32"/>
  <c r="BG130" i="32"/>
  <c r="BF130" i="32"/>
  <c r="T130" i="32"/>
  <c r="R130" i="32"/>
  <c r="P130" i="32"/>
  <c r="BI129" i="32"/>
  <c r="BH129" i="32"/>
  <c r="BG129" i="32"/>
  <c r="BF129" i="32"/>
  <c r="T129" i="32"/>
  <c r="R129" i="32"/>
  <c r="P129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6" i="32"/>
  <c r="BH126" i="32"/>
  <c r="BG126" i="32"/>
  <c r="BF126" i="32"/>
  <c r="T126" i="32"/>
  <c r="R126" i="32"/>
  <c r="P126" i="32"/>
  <c r="BI125" i="32"/>
  <c r="BH125" i="32"/>
  <c r="BG125" i="32"/>
  <c r="BF125" i="32"/>
  <c r="T125" i="32"/>
  <c r="R125" i="32"/>
  <c r="P125" i="32"/>
  <c r="J120" i="32"/>
  <c r="J119" i="32"/>
  <c r="F119" i="32"/>
  <c r="F117" i="32"/>
  <c r="E115" i="32"/>
  <c r="J92" i="32"/>
  <c r="J91" i="32"/>
  <c r="F91" i="32"/>
  <c r="F89" i="32"/>
  <c r="E87" i="32"/>
  <c r="J18" i="32"/>
  <c r="E18" i="32"/>
  <c r="F120" i="32" s="1"/>
  <c r="J17" i="32"/>
  <c r="J12" i="32"/>
  <c r="J117" i="32"/>
  <c r="E7" i="32"/>
  <c r="E113" i="32" s="1"/>
  <c r="J37" i="31"/>
  <c r="J36" i="31"/>
  <c r="AY129" i="1"/>
  <c r="J35" i="31"/>
  <c r="AX129" i="1" s="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3" i="31"/>
  <c r="BH143" i="31"/>
  <c r="BG143" i="31"/>
  <c r="BF143" i="31"/>
  <c r="T143" i="31"/>
  <c r="R143" i="31"/>
  <c r="P143" i="31"/>
  <c r="BI142" i="31"/>
  <c r="BH142" i="31"/>
  <c r="BG142" i="31"/>
  <c r="BF142" i="31"/>
  <c r="T142" i="31"/>
  <c r="R142" i="31"/>
  <c r="P142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4" i="31"/>
  <c r="BH134" i="31"/>
  <c r="BG134" i="31"/>
  <c r="BF134" i="31"/>
  <c r="T134" i="31"/>
  <c r="R134" i="31"/>
  <c r="P134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J118" i="31"/>
  <c r="J117" i="31"/>
  <c r="F117" i="31"/>
  <c r="F115" i="31"/>
  <c r="E113" i="31"/>
  <c r="J92" i="31"/>
  <c r="J91" i="31"/>
  <c r="F91" i="31"/>
  <c r="F89" i="31"/>
  <c r="E87" i="31"/>
  <c r="J18" i="31"/>
  <c r="E18" i="31"/>
  <c r="F92" i="31" s="1"/>
  <c r="J17" i="31"/>
  <c r="J12" i="31"/>
  <c r="J115" i="31"/>
  <c r="E7" i="31"/>
  <c r="E85" i="31" s="1"/>
  <c r="J37" i="30"/>
  <c r="J36" i="30"/>
  <c r="AY128" i="1"/>
  <c r="J35" i="30"/>
  <c r="AX128" i="1" s="1"/>
  <c r="BI245" i="30"/>
  <c r="BH245" i="30"/>
  <c r="BG245" i="30"/>
  <c r="BF245" i="30"/>
  <c r="T245" i="30"/>
  <c r="T244" i="30" s="1"/>
  <c r="R245" i="30"/>
  <c r="R244" i="30" s="1"/>
  <c r="P245" i="30"/>
  <c r="P244" i="30" s="1"/>
  <c r="BI242" i="30"/>
  <c r="BH242" i="30"/>
  <c r="BG242" i="30"/>
  <c r="BF242" i="30"/>
  <c r="T242" i="30"/>
  <c r="R242" i="30"/>
  <c r="P242" i="30"/>
  <c r="BI241" i="30"/>
  <c r="BH241" i="30"/>
  <c r="BG241" i="30"/>
  <c r="BF241" i="30"/>
  <c r="T241" i="30"/>
  <c r="R241" i="30"/>
  <c r="P241" i="30"/>
  <c r="BI239" i="30"/>
  <c r="BH239" i="30"/>
  <c r="BG239" i="30"/>
  <c r="BF239" i="30"/>
  <c r="T239" i="30"/>
  <c r="R239" i="30"/>
  <c r="P239" i="30"/>
  <c r="BI236" i="30"/>
  <c r="BH236" i="30"/>
  <c r="BG236" i="30"/>
  <c r="BF236" i="30"/>
  <c r="T236" i="30"/>
  <c r="R236" i="30"/>
  <c r="P236" i="30"/>
  <c r="BI234" i="30"/>
  <c r="BH234" i="30"/>
  <c r="BG234" i="30"/>
  <c r="BF234" i="30"/>
  <c r="T234" i="30"/>
  <c r="R234" i="30"/>
  <c r="P234" i="30"/>
  <c r="BI232" i="30"/>
  <c r="BH232" i="30"/>
  <c r="BG232" i="30"/>
  <c r="BF232" i="30"/>
  <c r="T232" i="30"/>
  <c r="R232" i="30"/>
  <c r="P232" i="30"/>
  <c r="BI231" i="30"/>
  <c r="BH231" i="30"/>
  <c r="BG231" i="30"/>
  <c r="BF231" i="30"/>
  <c r="T231" i="30"/>
  <c r="R231" i="30"/>
  <c r="P231" i="30"/>
  <c r="BI229" i="30"/>
  <c r="BH229" i="30"/>
  <c r="BG229" i="30"/>
  <c r="BF229" i="30"/>
  <c r="T229" i="30"/>
  <c r="R229" i="30"/>
  <c r="P229" i="30"/>
  <c r="BI227" i="30"/>
  <c r="BH227" i="30"/>
  <c r="BG227" i="30"/>
  <c r="BF227" i="30"/>
  <c r="T227" i="30"/>
  <c r="R227" i="30"/>
  <c r="P227" i="30"/>
  <c r="BI226" i="30"/>
  <c r="BH226" i="30"/>
  <c r="BG226" i="30"/>
  <c r="BF226" i="30"/>
  <c r="T226" i="30"/>
  <c r="R226" i="30"/>
  <c r="P226" i="30"/>
  <c r="BI224" i="30"/>
  <c r="BH224" i="30"/>
  <c r="BG224" i="30"/>
  <c r="BF224" i="30"/>
  <c r="T224" i="30"/>
  <c r="R224" i="30"/>
  <c r="P224" i="30"/>
  <c r="BI222" i="30"/>
  <c r="BH222" i="30"/>
  <c r="BG222" i="30"/>
  <c r="BF222" i="30"/>
  <c r="T222" i="30"/>
  <c r="R222" i="30"/>
  <c r="P222" i="30"/>
  <c r="BI220" i="30"/>
  <c r="BH220" i="30"/>
  <c r="BG220" i="30"/>
  <c r="BF220" i="30"/>
  <c r="T220" i="30"/>
  <c r="R220" i="30"/>
  <c r="P220" i="30"/>
  <c r="BI219" i="30"/>
  <c r="BH219" i="30"/>
  <c r="BG219" i="30"/>
  <c r="BF219" i="30"/>
  <c r="T219" i="30"/>
  <c r="R219" i="30"/>
  <c r="P219" i="30"/>
  <c r="BI217" i="30"/>
  <c r="BH217" i="30"/>
  <c r="BG217" i="30"/>
  <c r="BF217" i="30"/>
  <c r="T217" i="30"/>
  <c r="R217" i="30"/>
  <c r="P217" i="30"/>
  <c r="BI215" i="30"/>
  <c r="BH215" i="30"/>
  <c r="BG215" i="30"/>
  <c r="BF215" i="30"/>
  <c r="T215" i="30"/>
  <c r="R215" i="30"/>
  <c r="P215" i="30"/>
  <c r="BI213" i="30"/>
  <c r="BH213" i="30"/>
  <c r="BG213" i="30"/>
  <c r="BF213" i="30"/>
  <c r="T213" i="30"/>
  <c r="R213" i="30"/>
  <c r="P213" i="30"/>
  <c r="BI211" i="30"/>
  <c r="BH211" i="30"/>
  <c r="BG211" i="30"/>
  <c r="BF211" i="30"/>
  <c r="T211" i="30"/>
  <c r="R211" i="30"/>
  <c r="P211" i="30"/>
  <c r="BI209" i="30"/>
  <c r="BH209" i="30"/>
  <c r="BG209" i="30"/>
  <c r="BF209" i="30"/>
  <c r="T209" i="30"/>
  <c r="R209" i="30"/>
  <c r="P209" i="30"/>
  <c r="BI207" i="30"/>
  <c r="BH207" i="30"/>
  <c r="BG207" i="30"/>
  <c r="BF207" i="30"/>
  <c r="T207" i="30"/>
  <c r="R207" i="30"/>
  <c r="P207" i="30"/>
  <c r="BI205" i="30"/>
  <c r="BH205" i="30"/>
  <c r="BG205" i="30"/>
  <c r="BF205" i="30"/>
  <c r="T205" i="30"/>
  <c r="R205" i="30"/>
  <c r="P205" i="30"/>
  <c r="BI203" i="30"/>
  <c r="BH203" i="30"/>
  <c r="BG203" i="30"/>
  <c r="BF203" i="30"/>
  <c r="T203" i="30"/>
  <c r="R203" i="30"/>
  <c r="P203" i="30"/>
  <c r="BI201" i="30"/>
  <c r="BH201" i="30"/>
  <c r="BG201" i="30"/>
  <c r="BF201" i="30"/>
  <c r="T201" i="30"/>
  <c r="R201" i="30"/>
  <c r="P201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3" i="30"/>
  <c r="BH193" i="30"/>
  <c r="BG193" i="30"/>
  <c r="BF193" i="30"/>
  <c r="T193" i="30"/>
  <c r="R193" i="30"/>
  <c r="P193" i="30"/>
  <c r="BI191" i="30"/>
  <c r="BH191" i="30"/>
  <c r="BG191" i="30"/>
  <c r="BF191" i="30"/>
  <c r="T191" i="30"/>
  <c r="R191" i="30"/>
  <c r="P191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80" i="30"/>
  <c r="BH180" i="30"/>
  <c r="BG180" i="30"/>
  <c r="BF180" i="30"/>
  <c r="T180" i="30"/>
  <c r="R180" i="30"/>
  <c r="P180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71" i="30"/>
  <c r="BH171" i="30"/>
  <c r="BG171" i="30"/>
  <c r="BF171" i="30"/>
  <c r="T171" i="30"/>
  <c r="R171" i="30"/>
  <c r="P171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3" i="30"/>
  <c r="BH153" i="30"/>
  <c r="BG153" i="30"/>
  <c r="BF153" i="30"/>
  <c r="T153" i="30"/>
  <c r="R153" i="30"/>
  <c r="P153" i="30"/>
  <c r="BI150" i="30"/>
  <c r="BH150" i="30"/>
  <c r="BG150" i="30"/>
  <c r="BF150" i="30"/>
  <c r="T150" i="30"/>
  <c r="T149" i="30"/>
  <c r="R150" i="30"/>
  <c r="R149" i="30" s="1"/>
  <c r="P150" i="30"/>
  <c r="P149" i="30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BI142" i="30"/>
  <c r="BH142" i="30"/>
  <c r="BG142" i="30"/>
  <c r="BF142" i="30"/>
  <c r="T142" i="30"/>
  <c r="R142" i="30"/>
  <c r="P142" i="30"/>
  <c r="BI140" i="30"/>
  <c r="BH140" i="30"/>
  <c r="BG140" i="30"/>
  <c r="BF140" i="30"/>
  <c r="T140" i="30"/>
  <c r="R140" i="30"/>
  <c r="P140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3" i="30"/>
  <c r="BH133" i="30"/>
  <c r="BG133" i="30"/>
  <c r="BF133" i="30"/>
  <c r="T133" i="30"/>
  <c r="R133" i="30"/>
  <c r="P133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J124" i="30"/>
  <c r="J123" i="30"/>
  <c r="F123" i="30"/>
  <c r="F121" i="30"/>
  <c r="E119" i="30"/>
  <c r="J92" i="30"/>
  <c r="J91" i="30"/>
  <c r="F91" i="30"/>
  <c r="F89" i="30"/>
  <c r="E87" i="30"/>
  <c r="J18" i="30"/>
  <c r="E18" i="30"/>
  <c r="F124" i="30" s="1"/>
  <c r="J17" i="30"/>
  <c r="J12" i="30"/>
  <c r="J121" i="30" s="1"/>
  <c r="E7" i="30"/>
  <c r="E85" i="30" s="1"/>
  <c r="J37" i="29"/>
  <c r="J36" i="29"/>
  <c r="AY127" i="1"/>
  <c r="J35" i="29"/>
  <c r="AX127" i="1"/>
  <c r="BI256" i="29"/>
  <c r="BH256" i="29"/>
  <c r="BG256" i="29"/>
  <c r="BF256" i="29"/>
  <c r="T256" i="29"/>
  <c r="R256" i="29"/>
  <c r="P256" i="29"/>
  <c r="BI255" i="29"/>
  <c r="BH255" i="29"/>
  <c r="BG255" i="29"/>
  <c r="BF255" i="29"/>
  <c r="T255" i="29"/>
  <c r="R255" i="29"/>
  <c r="P255" i="29"/>
  <c r="BI253" i="29"/>
  <c r="BH253" i="29"/>
  <c r="BG253" i="29"/>
  <c r="BF253" i="29"/>
  <c r="T253" i="29"/>
  <c r="T252" i="29" s="1"/>
  <c r="R253" i="29"/>
  <c r="R252" i="29"/>
  <c r="P253" i="29"/>
  <c r="P252" i="29"/>
  <c r="BI251" i="29"/>
  <c r="BH251" i="29"/>
  <c r="BG251" i="29"/>
  <c r="BF251" i="29"/>
  <c r="T251" i="29"/>
  <c r="R251" i="29"/>
  <c r="P251" i="29"/>
  <c r="BI250" i="29"/>
  <c r="BH250" i="29"/>
  <c r="BG250" i="29"/>
  <c r="BF250" i="29"/>
  <c r="T250" i="29"/>
  <c r="R250" i="29"/>
  <c r="P250" i="29"/>
  <c r="BI247" i="29"/>
  <c r="BH247" i="29"/>
  <c r="BG247" i="29"/>
  <c r="BF247" i="29"/>
  <c r="T247" i="29"/>
  <c r="T246" i="29" s="1"/>
  <c r="R247" i="29"/>
  <c r="R246" i="29" s="1"/>
  <c r="P247" i="29"/>
  <c r="P246" i="29"/>
  <c r="BI245" i="29"/>
  <c r="BH245" i="29"/>
  <c r="BG245" i="29"/>
  <c r="BF245" i="29"/>
  <c r="T245" i="29"/>
  <c r="R245" i="29"/>
  <c r="P245" i="29"/>
  <c r="BI244" i="29"/>
  <c r="BH244" i="29"/>
  <c r="BG244" i="29"/>
  <c r="BF244" i="29"/>
  <c r="T244" i="29"/>
  <c r="R244" i="29"/>
  <c r="P244" i="29"/>
  <c r="BI243" i="29"/>
  <c r="BH243" i="29"/>
  <c r="BG243" i="29"/>
  <c r="BF243" i="29"/>
  <c r="T243" i="29"/>
  <c r="R243" i="29"/>
  <c r="P243" i="29"/>
  <c r="BI241" i="29"/>
  <c r="BH241" i="29"/>
  <c r="BG241" i="29"/>
  <c r="BF241" i="29"/>
  <c r="T241" i="29"/>
  <c r="R241" i="29"/>
  <c r="P241" i="29"/>
  <c r="BI240" i="29"/>
  <c r="BH240" i="29"/>
  <c r="BG240" i="29"/>
  <c r="BF240" i="29"/>
  <c r="T240" i="29"/>
  <c r="R240" i="29"/>
  <c r="P240" i="29"/>
  <c r="BI239" i="29"/>
  <c r="BH239" i="29"/>
  <c r="BG239" i="29"/>
  <c r="BF239" i="29"/>
  <c r="T239" i="29"/>
  <c r="R239" i="29"/>
  <c r="P239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5" i="29"/>
  <c r="BH235" i="29"/>
  <c r="BG235" i="29"/>
  <c r="BF235" i="29"/>
  <c r="T235" i="29"/>
  <c r="R235" i="29"/>
  <c r="P235" i="29"/>
  <c r="BI234" i="29"/>
  <c r="BH234" i="29"/>
  <c r="BG234" i="29"/>
  <c r="BF234" i="29"/>
  <c r="T234" i="29"/>
  <c r="R234" i="29"/>
  <c r="P234" i="29"/>
  <c r="BI233" i="29"/>
  <c r="BH233" i="29"/>
  <c r="BG233" i="29"/>
  <c r="BF233" i="29"/>
  <c r="T233" i="29"/>
  <c r="R233" i="29"/>
  <c r="P233" i="29"/>
  <c r="BI232" i="29"/>
  <c r="BH232" i="29"/>
  <c r="BG232" i="29"/>
  <c r="BF232" i="29"/>
  <c r="T232" i="29"/>
  <c r="R232" i="29"/>
  <c r="P232" i="29"/>
  <c r="BI230" i="29"/>
  <c r="BH230" i="29"/>
  <c r="BG230" i="29"/>
  <c r="BF230" i="29"/>
  <c r="T230" i="29"/>
  <c r="R230" i="29"/>
  <c r="P230" i="29"/>
  <c r="BI229" i="29"/>
  <c r="BH229" i="29"/>
  <c r="BG229" i="29"/>
  <c r="BF229" i="29"/>
  <c r="T229" i="29"/>
  <c r="R229" i="29"/>
  <c r="P229" i="29"/>
  <c r="BI228" i="29"/>
  <c r="BH228" i="29"/>
  <c r="BG228" i="29"/>
  <c r="BF228" i="29"/>
  <c r="T228" i="29"/>
  <c r="R228" i="29"/>
  <c r="P228" i="29"/>
  <c r="BI227" i="29"/>
  <c r="BH227" i="29"/>
  <c r="BG227" i="29"/>
  <c r="BF227" i="29"/>
  <c r="T227" i="29"/>
  <c r="R227" i="29"/>
  <c r="P227" i="29"/>
  <c r="BI226" i="29"/>
  <c r="BH226" i="29"/>
  <c r="BG226" i="29"/>
  <c r="BF226" i="29"/>
  <c r="T226" i="29"/>
  <c r="R226" i="29"/>
  <c r="P226" i="29"/>
  <c r="BI225" i="29"/>
  <c r="BH225" i="29"/>
  <c r="BG225" i="29"/>
  <c r="BF225" i="29"/>
  <c r="T225" i="29"/>
  <c r="R225" i="29"/>
  <c r="P225" i="29"/>
  <c r="BI224" i="29"/>
  <c r="BH224" i="29"/>
  <c r="BG224" i="29"/>
  <c r="BF224" i="29"/>
  <c r="T224" i="29"/>
  <c r="R224" i="29"/>
  <c r="P224" i="29"/>
  <c r="BI223" i="29"/>
  <c r="BH223" i="29"/>
  <c r="BG223" i="29"/>
  <c r="BF223" i="29"/>
  <c r="T223" i="29"/>
  <c r="R223" i="29"/>
  <c r="P223" i="29"/>
  <c r="BI222" i="29"/>
  <c r="BH222" i="29"/>
  <c r="BG222" i="29"/>
  <c r="BF222" i="29"/>
  <c r="T222" i="29"/>
  <c r="R222" i="29"/>
  <c r="P222" i="29"/>
  <c r="BI221" i="29"/>
  <c r="BH221" i="29"/>
  <c r="BG221" i="29"/>
  <c r="BF221" i="29"/>
  <c r="T221" i="29"/>
  <c r="R221" i="29"/>
  <c r="P221" i="29"/>
  <c r="BI220" i="29"/>
  <c r="BH220" i="29"/>
  <c r="BG220" i="29"/>
  <c r="BF220" i="29"/>
  <c r="T220" i="29"/>
  <c r="R220" i="29"/>
  <c r="P220" i="29"/>
  <c r="BI219" i="29"/>
  <c r="BH219" i="29"/>
  <c r="BG219" i="29"/>
  <c r="BF219" i="29"/>
  <c r="T219" i="29"/>
  <c r="R219" i="29"/>
  <c r="P219" i="29"/>
  <c r="BI218" i="29"/>
  <c r="BH218" i="29"/>
  <c r="BG218" i="29"/>
  <c r="BF218" i="29"/>
  <c r="T218" i="29"/>
  <c r="R218" i="29"/>
  <c r="P218" i="29"/>
  <c r="BI217" i="29"/>
  <c r="BH217" i="29"/>
  <c r="BG217" i="29"/>
  <c r="BF217" i="29"/>
  <c r="T217" i="29"/>
  <c r="R217" i="29"/>
  <c r="P217" i="29"/>
  <c r="BI216" i="29"/>
  <c r="BH216" i="29"/>
  <c r="BG216" i="29"/>
  <c r="BF216" i="29"/>
  <c r="T216" i="29"/>
  <c r="R216" i="29"/>
  <c r="P216" i="29"/>
  <c r="BI215" i="29"/>
  <c r="BH215" i="29"/>
  <c r="BG215" i="29"/>
  <c r="BF215" i="29"/>
  <c r="T215" i="29"/>
  <c r="R215" i="29"/>
  <c r="P215" i="29"/>
  <c r="BI214" i="29"/>
  <c r="BH214" i="29"/>
  <c r="BG214" i="29"/>
  <c r="BF214" i="29"/>
  <c r="T214" i="29"/>
  <c r="R214" i="29"/>
  <c r="P214" i="29"/>
  <c r="BI213" i="29"/>
  <c r="BH213" i="29"/>
  <c r="BG213" i="29"/>
  <c r="BF213" i="29"/>
  <c r="T213" i="29"/>
  <c r="R213" i="29"/>
  <c r="P213" i="29"/>
  <c r="BI212" i="29"/>
  <c r="BH212" i="29"/>
  <c r="BG212" i="29"/>
  <c r="BF212" i="29"/>
  <c r="T212" i="29"/>
  <c r="R212" i="29"/>
  <c r="P212" i="29"/>
  <c r="BI211" i="29"/>
  <c r="BH211" i="29"/>
  <c r="BG211" i="29"/>
  <c r="BF211" i="29"/>
  <c r="T211" i="29"/>
  <c r="R211" i="29"/>
  <c r="P211" i="29"/>
  <c r="BI210" i="29"/>
  <c r="BH210" i="29"/>
  <c r="BG210" i="29"/>
  <c r="BF210" i="29"/>
  <c r="T210" i="29"/>
  <c r="R210" i="29"/>
  <c r="P210" i="29"/>
  <c r="BI209" i="29"/>
  <c r="BH209" i="29"/>
  <c r="BG209" i="29"/>
  <c r="BF209" i="29"/>
  <c r="T209" i="29"/>
  <c r="R209" i="29"/>
  <c r="P209" i="29"/>
  <c r="BI208" i="29"/>
  <c r="BH208" i="29"/>
  <c r="BG208" i="29"/>
  <c r="BF208" i="29"/>
  <c r="T208" i="29"/>
  <c r="R208" i="29"/>
  <c r="P208" i="29"/>
  <c r="BI207" i="29"/>
  <c r="BH207" i="29"/>
  <c r="BG207" i="29"/>
  <c r="BF207" i="29"/>
  <c r="T207" i="29"/>
  <c r="R207" i="29"/>
  <c r="P207" i="29"/>
  <c r="BI206" i="29"/>
  <c r="BH206" i="29"/>
  <c r="BG206" i="29"/>
  <c r="BF206" i="29"/>
  <c r="T206" i="29"/>
  <c r="R206" i="29"/>
  <c r="P206" i="29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1" i="29"/>
  <c r="BH201" i="29"/>
  <c r="BG201" i="29"/>
  <c r="BF201" i="29"/>
  <c r="T201" i="29"/>
  <c r="R201" i="29"/>
  <c r="P201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8" i="29"/>
  <c r="BH198" i="29"/>
  <c r="BG198" i="29"/>
  <c r="BF198" i="29"/>
  <c r="T198" i="29"/>
  <c r="R198" i="29"/>
  <c r="P198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5" i="29"/>
  <c r="BH195" i="29"/>
  <c r="BG195" i="29"/>
  <c r="BF195" i="29"/>
  <c r="T195" i="29"/>
  <c r="R195" i="29"/>
  <c r="P195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4" i="29"/>
  <c r="BH184" i="29"/>
  <c r="BG184" i="29"/>
  <c r="BF184" i="29"/>
  <c r="T184" i="29"/>
  <c r="R184" i="29"/>
  <c r="P184" i="29"/>
  <c r="BI183" i="29"/>
  <c r="BH183" i="29"/>
  <c r="BG183" i="29"/>
  <c r="BF183" i="29"/>
  <c r="T183" i="29"/>
  <c r="R183" i="29"/>
  <c r="P183" i="29"/>
  <c r="BI182" i="29"/>
  <c r="BH182" i="29"/>
  <c r="BG182" i="29"/>
  <c r="BF182" i="29"/>
  <c r="T182" i="29"/>
  <c r="R182" i="29"/>
  <c r="P182" i="29"/>
  <c r="BI181" i="29"/>
  <c r="BH181" i="29"/>
  <c r="BG181" i="29"/>
  <c r="BF181" i="29"/>
  <c r="T181" i="29"/>
  <c r="R181" i="29"/>
  <c r="P181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3" i="29"/>
  <c r="BH163" i="29"/>
  <c r="BG163" i="29"/>
  <c r="BF163" i="29"/>
  <c r="T163" i="29"/>
  <c r="R163" i="29"/>
  <c r="P163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5" i="29"/>
  <c r="BH145" i="29"/>
  <c r="BG145" i="29"/>
  <c r="BF145" i="29"/>
  <c r="T145" i="29"/>
  <c r="R145" i="29"/>
  <c r="P145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2" i="29"/>
  <c r="J91" i="29"/>
  <c r="F91" i="29"/>
  <c r="F89" i="29"/>
  <c r="E87" i="29"/>
  <c r="J18" i="29"/>
  <c r="E18" i="29"/>
  <c r="F123" i="29" s="1"/>
  <c r="J17" i="29"/>
  <c r="J12" i="29"/>
  <c r="J120" i="29" s="1"/>
  <c r="E7" i="29"/>
  <c r="E85" i="29"/>
  <c r="J37" i="28"/>
  <c r="J36" i="28"/>
  <c r="AY126" i="1"/>
  <c r="J35" i="28"/>
  <c r="AX126" i="1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0" i="28"/>
  <c r="BH180" i="28"/>
  <c r="BG180" i="28"/>
  <c r="BF180" i="28"/>
  <c r="T180" i="28"/>
  <c r="R180" i="28"/>
  <c r="P180" i="28"/>
  <c r="BI178" i="28"/>
  <c r="BH178" i="28"/>
  <c r="BG178" i="28"/>
  <c r="BF178" i="28"/>
  <c r="T178" i="28"/>
  <c r="R178" i="28"/>
  <c r="P178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8" i="28"/>
  <c r="BH168" i="28"/>
  <c r="BG168" i="28"/>
  <c r="BF168" i="28"/>
  <c r="T168" i="28"/>
  <c r="R168" i="28"/>
  <c r="P168" i="28"/>
  <c r="BI166" i="28"/>
  <c r="BH166" i="28"/>
  <c r="BG166" i="28"/>
  <c r="BF166" i="28"/>
  <c r="T166" i="28"/>
  <c r="R166" i="28"/>
  <c r="P166" i="28"/>
  <c r="BI164" i="28"/>
  <c r="BH164" i="28"/>
  <c r="BG164" i="28"/>
  <c r="BF164" i="28"/>
  <c r="T164" i="28"/>
  <c r="R164" i="28"/>
  <c r="P164" i="28"/>
  <c r="BI161" i="28"/>
  <c r="BH161" i="28"/>
  <c r="BG161" i="28"/>
  <c r="BF161" i="28"/>
  <c r="T161" i="28"/>
  <c r="R161" i="28"/>
  <c r="P161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1" i="28"/>
  <c r="BH131" i="28"/>
  <c r="BG131" i="28"/>
  <c r="BF131" i="28"/>
  <c r="T131" i="28"/>
  <c r="R131" i="28"/>
  <c r="P131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3" i="28"/>
  <c r="BH123" i="28"/>
  <c r="BG123" i="28"/>
  <c r="BF123" i="28"/>
  <c r="T123" i="28"/>
  <c r="R123" i="28"/>
  <c r="P123" i="28"/>
  <c r="J117" i="28"/>
  <c r="J116" i="28"/>
  <c r="F116" i="28"/>
  <c r="F114" i="28"/>
  <c r="E112" i="28"/>
  <c r="J92" i="28"/>
  <c r="J91" i="28"/>
  <c r="F91" i="28"/>
  <c r="F89" i="28"/>
  <c r="E87" i="28"/>
  <c r="J18" i="28"/>
  <c r="E18" i="28"/>
  <c r="F117" i="28" s="1"/>
  <c r="J17" i="28"/>
  <c r="J12" i="28"/>
  <c r="J89" i="28" s="1"/>
  <c r="E7" i="28"/>
  <c r="E110" i="28" s="1"/>
  <c r="J39" i="27"/>
  <c r="J38" i="27"/>
  <c r="AY125" i="1" s="1"/>
  <c r="J37" i="27"/>
  <c r="AX125" i="1"/>
  <c r="BI250" i="27"/>
  <c r="BH250" i="27"/>
  <c r="BG250" i="27"/>
  <c r="BF250" i="27"/>
  <c r="T250" i="27"/>
  <c r="T249" i="27"/>
  <c r="R250" i="27"/>
  <c r="R249" i="27" s="1"/>
  <c r="P250" i="27"/>
  <c r="P249" i="27" s="1"/>
  <c r="BI248" i="27"/>
  <c r="BH248" i="27"/>
  <c r="BG248" i="27"/>
  <c r="BF248" i="27"/>
  <c r="T248" i="27"/>
  <c r="R248" i="27"/>
  <c r="P248" i="27"/>
  <c r="BI247" i="27"/>
  <c r="BH247" i="27"/>
  <c r="BG247" i="27"/>
  <c r="BF247" i="27"/>
  <c r="T247" i="27"/>
  <c r="R247" i="27"/>
  <c r="P247" i="27"/>
  <c r="BI246" i="27"/>
  <c r="BH246" i="27"/>
  <c r="BG246" i="27"/>
  <c r="BF246" i="27"/>
  <c r="T246" i="27"/>
  <c r="R246" i="27"/>
  <c r="P246" i="27"/>
  <c r="BI245" i="27"/>
  <c r="BH245" i="27"/>
  <c r="BG245" i="27"/>
  <c r="BF245" i="27"/>
  <c r="T245" i="27"/>
  <c r="R245" i="27"/>
  <c r="P245" i="27"/>
  <c r="BI244" i="27"/>
  <c r="BH244" i="27"/>
  <c r="BG244" i="27"/>
  <c r="BF244" i="27"/>
  <c r="T244" i="27"/>
  <c r="R244" i="27"/>
  <c r="P244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41" i="27"/>
  <c r="BH241" i="27"/>
  <c r="BG241" i="27"/>
  <c r="BF241" i="27"/>
  <c r="T241" i="27"/>
  <c r="R241" i="27"/>
  <c r="P241" i="27"/>
  <c r="BI240" i="27"/>
  <c r="BH240" i="27"/>
  <c r="BG240" i="27"/>
  <c r="BF240" i="27"/>
  <c r="T240" i="27"/>
  <c r="R240" i="27"/>
  <c r="P240" i="27"/>
  <c r="BI239" i="27"/>
  <c r="BH239" i="27"/>
  <c r="BG239" i="27"/>
  <c r="BF239" i="27"/>
  <c r="T239" i="27"/>
  <c r="R239" i="27"/>
  <c r="P239" i="27"/>
  <c r="BI238" i="27"/>
  <c r="BH238" i="27"/>
  <c r="BG238" i="27"/>
  <c r="BF238" i="27"/>
  <c r="T238" i="27"/>
  <c r="R238" i="27"/>
  <c r="P238" i="27"/>
  <c r="BI237" i="27"/>
  <c r="BH237" i="27"/>
  <c r="BG237" i="27"/>
  <c r="BF237" i="27"/>
  <c r="T237" i="27"/>
  <c r="R237" i="27"/>
  <c r="P237" i="27"/>
  <c r="BI236" i="27"/>
  <c r="BH236" i="27"/>
  <c r="BG236" i="27"/>
  <c r="BF236" i="27"/>
  <c r="T236" i="27"/>
  <c r="R236" i="27"/>
  <c r="P236" i="27"/>
  <c r="BI235" i="27"/>
  <c r="BH235" i="27"/>
  <c r="BG235" i="27"/>
  <c r="BF235" i="27"/>
  <c r="T235" i="27"/>
  <c r="R235" i="27"/>
  <c r="P235" i="27"/>
  <c r="BI227" i="27"/>
  <c r="BH227" i="27"/>
  <c r="BG227" i="27"/>
  <c r="BF227" i="27"/>
  <c r="T227" i="27"/>
  <c r="R227" i="27"/>
  <c r="P227" i="27"/>
  <c r="BI222" i="27"/>
  <c r="BH222" i="27"/>
  <c r="BG222" i="27"/>
  <c r="BF222" i="27"/>
  <c r="T222" i="27"/>
  <c r="R222" i="27"/>
  <c r="P222" i="27"/>
  <c r="BI218" i="27"/>
  <c r="BH218" i="27"/>
  <c r="BG218" i="27"/>
  <c r="BF218" i="27"/>
  <c r="T218" i="27"/>
  <c r="R218" i="27"/>
  <c r="P218" i="27"/>
  <c r="BI214" i="27"/>
  <c r="BH214" i="27"/>
  <c r="BG214" i="27"/>
  <c r="BF214" i="27"/>
  <c r="T214" i="27"/>
  <c r="R214" i="27"/>
  <c r="P214" i="27"/>
  <c r="BI210" i="27"/>
  <c r="BH210" i="27"/>
  <c r="BG210" i="27"/>
  <c r="BF210" i="27"/>
  <c r="T210" i="27"/>
  <c r="R210" i="27"/>
  <c r="P210" i="27"/>
  <c r="BI206" i="27"/>
  <c r="BH206" i="27"/>
  <c r="BG206" i="27"/>
  <c r="BF206" i="27"/>
  <c r="T206" i="27"/>
  <c r="R206" i="27"/>
  <c r="P206" i="27"/>
  <c r="BI203" i="27"/>
  <c r="BH203" i="27"/>
  <c r="BG203" i="27"/>
  <c r="BF203" i="27"/>
  <c r="T203" i="27"/>
  <c r="R203" i="27"/>
  <c r="P203" i="27"/>
  <c r="BI199" i="27"/>
  <c r="BH199" i="27"/>
  <c r="BG199" i="27"/>
  <c r="BF199" i="27"/>
  <c r="T199" i="27"/>
  <c r="R199" i="27"/>
  <c r="P199" i="27"/>
  <c r="BI195" i="27"/>
  <c r="BH195" i="27"/>
  <c r="BG195" i="27"/>
  <c r="BF195" i="27"/>
  <c r="T195" i="27"/>
  <c r="R195" i="27"/>
  <c r="P195" i="27"/>
  <c r="BI186" i="27"/>
  <c r="BH186" i="27"/>
  <c r="BG186" i="27"/>
  <c r="BF186" i="27"/>
  <c r="T186" i="27"/>
  <c r="R186" i="27"/>
  <c r="P186" i="27"/>
  <c r="BI184" i="27"/>
  <c r="BH184" i="27"/>
  <c r="BG184" i="27"/>
  <c r="BF184" i="27"/>
  <c r="T184" i="27"/>
  <c r="R184" i="27"/>
  <c r="P184" i="27"/>
  <c r="BI176" i="27"/>
  <c r="BH176" i="27"/>
  <c r="BG176" i="27"/>
  <c r="BF176" i="27"/>
  <c r="T176" i="27"/>
  <c r="R176" i="27"/>
  <c r="P176" i="27"/>
  <c r="BI172" i="27"/>
  <c r="BH172" i="27"/>
  <c r="BG172" i="27"/>
  <c r="BF172" i="27"/>
  <c r="T172" i="27"/>
  <c r="R172" i="27"/>
  <c r="P172" i="27"/>
  <c r="BI168" i="27"/>
  <c r="BH168" i="27"/>
  <c r="BG168" i="27"/>
  <c r="BF168" i="27"/>
  <c r="T168" i="27"/>
  <c r="R168" i="27"/>
  <c r="P168" i="27"/>
  <c r="BI163" i="27"/>
  <c r="BH163" i="27"/>
  <c r="BG163" i="27"/>
  <c r="BF163" i="27"/>
  <c r="T163" i="27"/>
  <c r="R163" i="27"/>
  <c r="P163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2" i="27"/>
  <c r="BH152" i="27"/>
  <c r="BG152" i="27"/>
  <c r="BF152" i="27"/>
  <c r="T152" i="27"/>
  <c r="R152" i="27"/>
  <c r="P152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1" i="27"/>
  <c r="BH141" i="27"/>
  <c r="BG141" i="27"/>
  <c r="BF141" i="27"/>
  <c r="T141" i="27"/>
  <c r="R141" i="27"/>
  <c r="P141" i="27"/>
  <c r="BI129" i="27"/>
  <c r="BH129" i="27"/>
  <c r="BG129" i="27"/>
  <c r="BF129" i="27"/>
  <c r="T129" i="27"/>
  <c r="R129" i="27"/>
  <c r="P129" i="27"/>
  <c r="J123" i="27"/>
  <c r="J122" i="27"/>
  <c r="F122" i="27"/>
  <c r="F120" i="27"/>
  <c r="E118" i="27"/>
  <c r="J94" i="27"/>
  <c r="J93" i="27"/>
  <c r="F93" i="27"/>
  <c r="F91" i="27"/>
  <c r="E89" i="27"/>
  <c r="J20" i="27"/>
  <c r="E20" i="27"/>
  <c r="F94" i="27" s="1"/>
  <c r="J19" i="27"/>
  <c r="J14" i="27"/>
  <c r="J91" i="27" s="1"/>
  <c r="E7" i="27"/>
  <c r="E85" i="27" s="1"/>
  <c r="J39" i="26"/>
  <c r="J38" i="26"/>
  <c r="AY124" i="1"/>
  <c r="J37" i="26"/>
  <c r="AX124" i="1"/>
  <c r="BI148" i="26"/>
  <c r="BH148" i="26"/>
  <c r="BG148" i="26"/>
  <c r="BF148" i="26"/>
  <c r="T148" i="26"/>
  <c r="T147" i="26"/>
  <c r="R148" i="26"/>
  <c r="R147" i="26" s="1"/>
  <c r="P148" i="26"/>
  <c r="P147" i="26" s="1"/>
  <c r="BI146" i="26"/>
  <c r="BH146" i="26"/>
  <c r="BG146" i="26"/>
  <c r="BF146" i="26"/>
  <c r="T146" i="26"/>
  <c r="T145" i="26" s="1"/>
  <c r="R146" i="26"/>
  <c r="R145" i="26"/>
  <c r="P146" i="26"/>
  <c r="P145" i="26" s="1"/>
  <c r="BI141" i="26"/>
  <c r="BH141" i="26"/>
  <c r="BG141" i="26"/>
  <c r="BF141" i="26"/>
  <c r="T141" i="26"/>
  <c r="R141" i="26"/>
  <c r="P141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J121" i="26"/>
  <c r="J120" i="26"/>
  <c r="F120" i="26"/>
  <c r="F118" i="26"/>
  <c r="E116" i="26"/>
  <c r="J94" i="26"/>
  <c r="J93" i="26"/>
  <c r="F93" i="26"/>
  <c r="F91" i="26"/>
  <c r="E89" i="26"/>
  <c r="J20" i="26"/>
  <c r="E20" i="26"/>
  <c r="F121" i="26" s="1"/>
  <c r="J19" i="26"/>
  <c r="J14" i="26"/>
  <c r="J91" i="26" s="1"/>
  <c r="E7" i="26"/>
  <c r="E112" i="26" s="1"/>
  <c r="J39" i="25"/>
  <c r="J38" i="25"/>
  <c r="AY123" i="1"/>
  <c r="J37" i="25"/>
  <c r="AX123" i="1"/>
  <c r="BI164" i="25"/>
  <c r="BH164" i="25"/>
  <c r="BG164" i="25"/>
  <c r="BF164" i="25"/>
  <c r="T164" i="25"/>
  <c r="T163" i="25"/>
  <c r="R164" i="25"/>
  <c r="R163" i="25" s="1"/>
  <c r="P164" i="25"/>
  <c r="P163" i="25"/>
  <c r="BI160" i="25"/>
  <c r="BH160" i="25"/>
  <c r="BG160" i="25"/>
  <c r="BF160" i="25"/>
  <c r="T160" i="25"/>
  <c r="R160" i="25"/>
  <c r="P160" i="25"/>
  <c r="BI159" i="25"/>
  <c r="BH159" i="25"/>
  <c r="BG159" i="25"/>
  <c r="BF159" i="25"/>
  <c r="T159" i="25"/>
  <c r="R159" i="25"/>
  <c r="P159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0" i="25"/>
  <c r="BH130" i="25"/>
  <c r="BG130" i="25"/>
  <c r="BF130" i="25"/>
  <c r="T130" i="25"/>
  <c r="R130" i="25"/>
  <c r="P130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94" i="25" s="1"/>
  <c r="J19" i="25"/>
  <c r="J14" i="25"/>
  <c r="J118" i="25" s="1"/>
  <c r="E7" i="25"/>
  <c r="E112" i="25" s="1"/>
  <c r="J39" i="24"/>
  <c r="J38" i="24"/>
  <c r="AY122" i="1" s="1"/>
  <c r="J37" i="24"/>
  <c r="AX122" i="1"/>
  <c r="BI166" i="24"/>
  <c r="BH166" i="24"/>
  <c r="BG166" i="24"/>
  <c r="BF166" i="24"/>
  <c r="T166" i="24"/>
  <c r="T165" i="24"/>
  <c r="R166" i="24"/>
  <c r="R165" i="24"/>
  <c r="P166" i="24"/>
  <c r="P165" i="24" s="1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0" i="24"/>
  <c r="BH150" i="24"/>
  <c r="BG150" i="24"/>
  <c r="BF150" i="24"/>
  <c r="T150" i="24"/>
  <c r="R150" i="24"/>
  <c r="P150" i="24"/>
  <c r="BI145" i="24"/>
  <c r="BH145" i="24"/>
  <c r="BG145" i="24"/>
  <c r="BF145" i="24"/>
  <c r="T145" i="24"/>
  <c r="R145" i="24"/>
  <c r="P145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J121" i="24"/>
  <c r="J120" i="24"/>
  <c r="F120" i="24"/>
  <c r="F118" i="24"/>
  <c r="E116" i="24"/>
  <c r="J94" i="24"/>
  <c r="J93" i="24"/>
  <c r="F93" i="24"/>
  <c r="F91" i="24"/>
  <c r="E89" i="24"/>
  <c r="J20" i="24"/>
  <c r="E20" i="24"/>
  <c r="F94" i="24"/>
  <c r="J19" i="24"/>
  <c r="J14" i="24"/>
  <c r="J91" i="24" s="1"/>
  <c r="E7" i="24"/>
  <c r="E112" i="24" s="1"/>
  <c r="J39" i="23"/>
  <c r="J38" i="23"/>
  <c r="AY121" i="1"/>
  <c r="J37" i="23"/>
  <c r="AX121" i="1" s="1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T179" i="23"/>
  <c r="R180" i="23"/>
  <c r="R179" i="23" s="1"/>
  <c r="P180" i="23"/>
  <c r="P179" i="23" s="1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R158" i="23"/>
  <c r="P158" i="23"/>
  <c r="BI154" i="23"/>
  <c r="BH154" i="23"/>
  <c r="BG154" i="23"/>
  <c r="BF154" i="23"/>
  <c r="T154" i="23"/>
  <c r="R154" i="23"/>
  <c r="P154" i="23"/>
  <c r="BI149" i="23"/>
  <c r="BH149" i="23"/>
  <c r="BG149" i="23"/>
  <c r="BF149" i="23"/>
  <c r="T149" i="23"/>
  <c r="R149" i="23"/>
  <c r="P149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125" i="23"/>
  <c r="J19" i="23"/>
  <c r="J14" i="23"/>
  <c r="J122" i="23"/>
  <c r="E7" i="23"/>
  <c r="E116" i="23" s="1"/>
  <c r="J39" i="22"/>
  <c r="J38" i="22"/>
  <c r="AY120" i="1"/>
  <c r="J37" i="22"/>
  <c r="AX120" i="1" s="1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T200" i="22" s="1"/>
  <c r="R201" i="22"/>
  <c r="R200" i="22" s="1"/>
  <c r="P201" i="22"/>
  <c r="P200" i="22" s="1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89" i="22"/>
  <c r="BH189" i="22"/>
  <c r="BG189" i="22"/>
  <c r="BF189" i="22"/>
  <c r="T189" i="22"/>
  <c r="R189" i="22"/>
  <c r="P189" i="22"/>
  <c r="BI182" i="22"/>
  <c r="BH182" i="22"/>
  <c r="BG182" i="22"/>
  <c r="BF182" i="22"/>
  <c r="T182" i="22"/>
  <c r="R182" i="22"/>
  <c r="P182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6" i="22"/>
  <c r="BH146" i="22"/>
  <c r="BG146" i="22"/>
  <c r="BF146" i="22"/>
  <c r="T146" i="22"/>
  <c r="R146" i="22"/>
  <c r="P146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94" i="22" s="1"/>
  <c r="J19" i="22"/>
  <c r="J14" i="22"/>
  <c r="J121" i="22"/>
  <c r="E7" i="22"/>
  <c r="E115" i="22" s="1"/>
  <c r="J39" i="21"/>
  <c r="J38" i="21"/>
  <c r="AY119" i="1"/>
  <c r="J37" i="21"/>
  <c r="AX119" i="1" s="1"/>
  <c r="BI362" i="21"/>
  <c r="BH362" i="21"/>
  <c r="BG362" i="21"/>
  <c r="BF362" i="21"/>
  <c r="T362" i="21"/>
  <c r="T351" i="21" s="1"/>
  <c r="R362" i="21"/>
  <c r="P362" i="21"/>
  <c r="BI352" i="21"/>
  <c r="BH352" i="21"/>
  <c r="BG352" i="21"/>
  <c r="BF352" i="21"/>
  <c r="T352" i="21"/>
  <c r="R352" i="21"/>
  <c r="R351" i="21" s="1"/>
  <c r="P352" i="21"/>
  <c r="P351" i="21" s="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5" i="21"/>
  <c r="BH345" i="21"/>
  <c r="BG345" i="21"/>
  <c r="BF345" i="21"/>
  <c r="T345" i="21"/>
  <c r="R345" i="21"/>
  <c r="P345" i="21"/>
  <c r="BI344" i="21"/>
  <c r="BH344" i="21"/>
  <c r="BG344" i="21"/>
  <c r="BF344" i="21"/>
  <c r="T344" i="21"/>
  <c r="R344" i="21"/>
  <c r="P344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6" i="21"/>
  <c r="BH326" i="21"/>
  <c r="BG326" i="21"/>
  <c r="BF326" i="21"/>
  <c r="T326" i="21"/>
  <c r="R326" i="21"/>
  <c r="P326" i="21"/>
  <c r="BI324" i="21"/>
  <c r="BH324" i="21"/>
  <c r="BG324" i="21"/>
  <c r="BF324" i="21"/>
  <c r="T324" i="21"/>
  <c r="R324" i="21"/>
  <c r="P324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2" i="21"/>
  <c r="BH312" i="21"/>
  <c r="BG312" i="21"/>
  <c r="BF312" i="21"/>
  <c r="T312" i="21"/>
  <c r="R312" i="21"/>
  <c r="P312" i="21"/>
  <c r="BI309" i="21"/>
  <c r="BH309" i="21"/>
  <c r="BG309" i="21"/>
  <c r="BF309" i="21"/>
  <c r="T309" i="21"/>
  <c r="R309" i="21"/>
  <c r="P309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2" i="21"/>
  <c r="BH302" i="21"/>
  <c r="BG302" i="21"/>
  <c r="BF302" i="21"/>
  <c r="T302" i="21"/>
  <c r="R302" i="21"/>
  <c r="P302" i="21"/>
  <c r="BI299" i="21"/>
  <c r="BH299" i="21"/>
  <c r="BG299" i="21"/>
  <c r="BF299" i="21"/>
  <c r="T299" i="21"/>
  <c r="R299" i="21"/>
  <c r="P299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7" i="21"/>
  <c r="BH287" i="21"/>
  <c r="BG287" i="21"/>
  <c r="BF287" i="21"/>
  <c r="T287" i="21"/>
  <c r="R287" i="21"/>
  <c r="P287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3" i="21"/>
  <c r="BH273" i="21"/>
  <c r="BG273" i="21"/>
  <c r="BF273" i="21"/>
  <c r="T273" i="21"/>
  <c r="R273" i="21"/>
  <c r="P273" i="21"/>
  <c r="BI268" i="21"/>
  <c r="BH268" i="21"/>
  <c r="BG268" i="21"/>
  <c r="BF268" i="21"/>
  <c r="T268" i="21"/>
  <c r="R268" i="21"/>
  <c r="P268" i="21"/>
  <c r="BI265" i="21"/>
  <c r="BH265" i="21"/>
  <c r="BG265" i="21"/>
  <c r="BF265" i="21"/>
  <c r="T265" i="21"/>
  <c r="R265" i="21"/>
  <c r="P265" i="21"/>
  <c r="BI259" i="21"/>
  <c r="BH259" i="21"/>
  <c r="BG259" i="21"/>
  <c r="BF259" i="21"/>
  <c r="T259" i="21"/>
  <c r="R259" i="21"/>
  <c r="P259" i="21"/>
  <c r="BI254" i="21"/>
  <c r="BH254" i="21"/>
  <c r="BG254" i="21"/>
  <c r="BF254" i="21"/>
  <c r="T254" i="21"/>
  <c r="R254" i="21"/>
  <c r="P254" i="21"/>
  <c r="BI252" i="21"/>
  <c r="BH252" i="21"/>
  <c r="BG252" i="21"/>
  <c r="BF252" i="21"/>
  <c r="T252" i="21"/>
  <c r="R252" i="21"/>
  <c r="P252" i="21"/>
  <c r="BI247" i="21"/>
  <c r="BH247" i="21"/>
  <c r="BG247" i="21"/>
  <c r="BF247" i="21"/>
  <c r="T247" i="21"/>
  <c r="R247" i="21"/>
  <c r="P247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T239" i="21" s="1"/>
  <c r="R240" i="21"/>
  <c r="R239" i="21" s="1"/>
  <c r="P240" i="21"/>
  <c r="P239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3" i="21"/>
  <c r="BH223" i="21"/>
  <c r="BG223" i="21"/>
  <c r="BF223" i="21"/>
  <c r="T223" i="21"/>
  <c r="R223" i="21"/>
  <c r="P223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3" i="21"/>
  <c r="BH213" i="21"/>
  <c r="BG213" i="21"/>
  <c r="BF213" i="21"/>
  <c r="T213" i="21"/>
  <c r="R213" i="21"/>
  <c r="P213" i="21"/>
  <c r="BI212" i="21"/>
  <c r="BH212" i="21"/>
  <c r="BG212" i="21"/>
  <c r="BF212" i="21"/>
  <c r="T212" i="21"/>
  <c r="R212" i="21"/>
  <c r="P212" i="21"/>
  <c r="BI211" i="21"/>
  <c r="BH211" i="21"/>
  <c r="BG211" i="21"/>
  <c r="BF211" i="21"/>
  <c r="T211" i="21"/>
  <c r="R211" i="21"/>
  <c r="P211" i="21"/>
  <c r="BI207" i="21"/>
  <c r="BH207" i="21"/>
  <c r="BG207" i="21"/>
  <c r="BF207" i="21"/>
  <c r="T207" i="21"/>
  <c r="R207" i="21"/>
  <c r="P207" i="21"/>
  <c r="BI203" i="21"/>
  <c r="BH203" i="21"/>
  <c r="BG203" i="21"/>
  <c r="BF203" i="21"/>
  <c r="T203" i="21"/>
  <c r="R203" i="21"/>
  <c r="P203" i="21"/>
  <c r="BI200" i="21"/>
  <c r="BH200" i="21"/>
  <c r="BG200" i="21"/>
  <c r="BF200" i="21"/>
  <c r="T200" i="21"/>
  <c r="R200" i="21"/>
  <c r="P200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0" i="21"/>
  <c r="BH180" i="21"/>
  <c r="BG180" i="21"/>
  <c r="BF180" i="21"/>
  <c r="T180" i="21"/>
  <c r="R180" i="21"/>
  <c r="P180" i="21"/>
  <c r="BI175" i="21"/>
  <c r="BH175" i="21"/>
  <c r="BG175" i="21"/>
  <c r="BF175" i="21"/>
  <c r="T175" i="21"/>
  <c r="R175" i="21"/>
  <c r="P175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2" i="21"/>
  <c r="BH162" i="21"/>
  <c r="BG162" i="21"/>
  <c r="BF162" i="21"/>
  <c r="T162" i="21"/>
  <c r="R162" i="21"/>
  <c r="P162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J131" i="21"/>
  <c r="J130" i="21"/>
  <c r="F130" i="21"/>
  <c r="F128" i="21"/>
  <c r="E126" i="21"/>
  <c r="J94" i="21"/>
  <c r="J93" i="21"/>
  <c r="F93" i="21"/>
  <c r="F91" i="21"/>
  <c r="E89" i="21"/>
  <c r="J20" i="21"/>
  <c r="E20" i="21"/>
  <c r="F94" i="21" s="1"/>
  <c r="J19" i="21"/>
  <c r="J14" i="21"/>
  <c r="J91" i="21" s="1"/>
  <c r="E7" i="21"/>
  <c r="E85" i="21" s="1"/>
  <c r="J39" i="20"/>
  <c r="J38" i="20"/>
  <c r="AY118" i="1"/>
  <c r="J37" i="20"/>
  <c r="AX118" i="1"/>
  <c r="BI334" i="20"/>
  <c r="BH334" i="20"/>
  <c r="BG334" i="20"/>
  <c r="BF334" i="20"/>
  <c r="T334" i="20"/>
  <c r="T323" i="20"/>
  <c r="R334" i="20"/>
  <c r="P334" i="20"/>
  <c r="BI324" i="20"/>
  <c r="BH324" i="20"/>
  <c r="BG324" i="20"/>
  <c r="BF324" i="20"/>
  <c r="T324" i="20"/>
  <c r="R324" i="20"/>
  <c r="R323" i="20" s="1"/>
  <c r="P324" i="20"/>
  <c r="P323" i="20" s="1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7" i="20"/>
  <c r="BH317" i="20"/>
  <c r="BG317" i="20"/>
  <c r="BF317" i="20"/>
  <c r="T317" i="20"/>
  <c r="R317" i="20"/>
  <c r="P317" i="20"/>
  <c r="BI316" i="20"/>
  <c r="BH316" i="20"/>
  <c r="BG316" i="20"/>
  <c r="BF316" i="20"/>
  <c r="T316" i="20"/>
  <c r="R316" i="20"/>
  <c r="P316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6" i="20"/>
  <c r="BH306" i="20"/>
  <c r="BG306" i="20"/>
  <c r="BF306" i="20"/>
  <c r="T306" i="20"/>
  <c r="R306" i="20"/>
  <c r="P306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4" i="20"/>
  <c r="BH274" i="20"/>
  <c r="BG274" i="20"/>
  <c r="BF274" i="20"/>
  <c r="T274" i="20"/>
  <c r="R274" i="20"/>
  <c r="P274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2" i="20"/>
  <c r="BH262" i="20"/>
  <c r="BG262" i="20"/>
  <c r="BF262" i="20"/>
  <c r="T262" i="20"/>
  <c r="R262" i="20"/>
  <c r="P262" i="20"/>
  <c r="BI257" i="20"/>
  <c r="BH257" i="20"/>
  <c r="BG257" i="20"/>
  <c r="BF257" i="20"/>
  <c r="T257" i="20"/>
  <c r="R257" i="20"/>
  <c r="P257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2" i="20"/>
  <c r="BH222" i="20"/>
  <c r="BG222" i="20"/>
  <c r="BF222" i="20"/>
  <c r="T222" i="20"/>
  <c r="R222" i="20"/>
  <c r="P222" i="20"/>
  <c r="BI218" i="20"/>
  <c r="BH218" i="20"/>
  <c r="BG218" i="20"/>
  <c r="BF218" i="20"/>
  <c r="T218" i="20"/>
  <c r="R218" i="20"/>
  <c r="P218" i="20"/>
  <c r="BI215" i="20"/>
  <c r="BH215" i="20"/>
  <c r="BG215" i="20"/>
  <c r="BF215" i="20"/>
  <c r="T215" i="20"/>
  <c r="T214" i="20"/>
  <c r="R215" i="20"/>
  <c r="R214" i="20" s="1"/>
  <c r="P215" i="20"/>
  <c r="P214" i="20" s="1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4" i="20"/>
  <c r="BH194" i="20"/>
  <c r="BG194" i="20"/>
  <c r="BF194" i="20"/>
  <c r="T194" i="20"/>
  <c r="R194" i="20"/>
  <c r="P194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2" i="20"/>
  <c r="BH172" i="20"/>
  <c r="BG172" i="20"/>
  <c r="BF172" i="20"/>
  <c r="T172" i="20"/>
  <c r="R172" i="20"/>
  <c r="P172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J130" i="20"/>
  <c r="J129" i="20"/>
  <c r="F129" i="20"/>
  <c r="F127" i="20"/>
  <c r="E125" i="20"/>
  <c r="J94" i="20"/>
  <c r="J93" i="20"/>
  <c r="F93" i="20"/>
  <c r="F91" i="20"/>
  <c r="E89" i="20"/>
  <c r="J20" i="20"/>
  <c r="E20" i="20"/>
  <c r="F130" i="20" s="1"/>
  <c r="J19" i="20"/>
  <c r="J14" i="20"/>
  <c r="J127" i="20" s="1"/>
  <c r="E7" i="20"/>
  <c r="E121" i="20" s="1"/>
  <c r="J41" i="19"/>
  <c r="J40" i="19"/>
  <c r="AY116" i="1"/>
  <c r="J39" i="19"/>
  <c r="AX116" i="1" s="1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T141" i="19" s="1"/>
  <c r="R142" i="19"/>
  <c r="R141" i="19" s="1"/>
  <c r="P142" i="19"/>
  <c r="P141" i="19" s="1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J133" i="19"/>
  <c r="J132" i="19"/>
  <c r="F132" i="19"/>
  <c r="F130" i="19"/>
  <c r="E128" i="19"/>
  <c r="J96" i="19"/>
  <c r="J95" i="19"/>
  <c r="F95" i="19"/>
  <c r="F93" i="19"/>
  <c r="E91" i="19"/>
  <c r="J22" i="19"/>
  <c r="E22" i="19"/>
  <c r="F96" i="19"/>
  <c r="J21" i="19"/>
  <c r="J16" i="19"/>
  <c r="J130" i="19"/>
  <c r="E7" i="19"/>
  <c r="E85" i="19" s="1"/>
  <c r="J41" i="18"/>
  <c r="J40" i="18"/>
  <c r="AY115" i="1" s="1"/>
  <c r="J39" i="18"/>
  <c r="AX115" i="1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 s="1"/>
  <c r="R142" i="18"/>
  <c r="R141" i="18" s="1"/>
  <c r="P142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J132" i="18"/>
  <c r="J131" i="18"/>
  <c r="F131" i="18"/>
  <c r="F129" i="18"/>
  <c r="E127" i="18"/>
  <c r="J96" i="18"/>
  <c r="J95" i="18"/>
  <c r="F95" i="18"/>
  <c r="F93" i="18"/>
  <c r="E91" i="18"/>
  <c r="J22" i="18"/>
  <c r="E22" i="18"/>
  <c r="F132" i="18" s="1"/>
  <c r="J21" i="18"/>
  <c r="J16" i="18"/>
  <c r="J129" i="18" s="1"/>
  <c r="E7" i="18"/>
  <c r="E121" i="18"/>
  <c r="J41" i="17"/>
  <c r="J40" i="17"/>
  <c r="AY114" i="1"/>
  <c r="J39" i="17"/>
  <c r="AX114" i="1" s="1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T140" i="17" s="1"/>
  <c r="R141" i="17"/>
  <c r="R140" i="17" s="1"/>
  <c r="P141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J131" i="17"/>
  <c r="J130" i="17"/>
  <c r="F130" i="17"/>
  <c r="F128" i="17"/>
  <c r="E126" i="17"/>
  <c r="J96" i="17"/>
  <c r="J95" i="17"/>
  <c r="F95" i="17"/>
  <c r="F93" i="17"/>
  <c r="E91" i="17"/>
  <c r="J22" i="17"/>
  <c r="E22" i="17"/>
  <c r="F131" i="17" s="1"/>
  <c r="J21" i="17"/>
  <c r="J16" i="17"/>
  <c r="J93" i="17" s="1"/>
  <c r="E7" i="17"/>
  <c r="E120" i="17" s="1"/>
  <c r="J41" i="16"/>
  <c r="J40" i="16"/>
  <c r="AY113" i="1"/>
  <c r="J39" i="16"/>
  <c r="AX113" i="1" s="1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T140" i="16"/>
  <c r="R141" i="16"/>
  <c r="R140" i="16" s="1"/>
  <c r="P141" i="16"/>
  <c r="P140" i="16" s="1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J131" i="16"/>
  <c r="J130" i="16"/>
  <c r="F130" i="16"/>
  <c r="F128" i="16"/>
  <c r="E126" i="16"/>
  <c r="J96" i="16"/>
  <c r="J95" i="16"/>
  <c r="F95" i="16"/>
  <c r="F93" i="16"/>
  <c r="E91" i="16"/>
  <c r="J22" i="16"/>
  <c r="E22" i="16"/>
  <c r="F131" i="16" s="1"/>
  <c r="J21" i="16"/>
  <c r="J16" i="16"/>
  <c r="J128" i="16" s="1"/>
  <c r="E7" i="16"/>
  <c r="E120" i="16"/>
  <c r="J41" i="15"/>
  <c r="J40" i="15"/>
  <c r="AY112" i="1"/>
  <c r="J39" i="15"/>
  <c r="AX112" i="1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T140" i="15"/>
  <c r="R141" i="15"/>
  <c r="R140" i="15" s="1"/>
  <c r="P141" i="15"/>
  <c r="P140" i="15" s="1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/>
  <c r="J21" i="15"/>
  <c r="J16" i="15"/>
  <c r="J93" i="15" s="1"/>
  <c r="E7" i="15"/>
  <c r="E120" i="15" s="1"/>
  <c r="J41" i="14"/>
  <c r="J40" i="14"/>
  <c r="AY111" i="1" s="1"/>
  <c r="J39" i="14"/>
  <c r="AX111" i="1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T140" i="14" s="1"/>
  <c r="R141" i="14"/>
  <c r="R140" i="14" s="1"/>
  <c r="P141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J131" i="14"/>
  <c r="J130" i="14"/>
  <c r="F130" i="14"/>
  <c r="F128" i="14"/>
  <c r="E126" i="14"/>
  <c r="J96" i="14"/>
  <c r="J95" i="14"/>
  <c r="F95" i="14"/>
  <c r="F93" i="14"/>
  <c r="E91" i="14"/>
  <c r="J22" i="14"/>
  <c r="E22" i="14"/>
  <c r="F131" i="14"/>
  <c r="J21" i="14"/>
  <c r="J16" i="14"/>
  <c r="J128" i="14" s="1"/>
  <c r="E7" i="14"/>
  <c r="E85" i="14" s="1"/>
  <c r="J41" i="13"/>
  <c r="J40" i="13"/>
  <c r="AY109" i="1"/>
  <c r="J39" i="13"/>
  <c r="AX109" i="1" s="1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6" i="13"/>
  <c r="J95" i="13"/>
  <c r="F95" i="13"/>
  <c r="F93" i="13"/>
  <c r="E91" i="13"/>
  <c r="J22" i="13"/>
  <c r="E22" i="13"/>
  <c r="F125" i="13"/>
  <c r="J21" i="13"/>
  <c r="J16" i="13"/>
  <c r="J122" i="13" s="1"/>
  <c r="E7" i="13"/>
  <c r="E85" i="13"/>
  <c r="J41" i="12"/>
  <c r="J40" i="12"/>
  <c r="AY108" i="1" s="1"/>
  <c r="J39" i="12"/>
  <c r="AX108" i="1"/>
  <c r="BI181" i="12"/>
  <c r="BH181" i="12"/>
  <c r="BG181" i="12"/>
  <c r="BF181" i="12"/>
  <c r="T181" i="12"/>
  <c r="T180" i="12"/>
  <c r="T179" i="12"/>
  <c r="R181" i="12"/>
  <c r="R180" i="12" s="1"/>
  <c r="R179" i="12" s="1"/>
  <c r="P181" i="12"/>
  <c r="P180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6" i="12"/>
  <c r="J95" i="12"/>
  <c r="F95" i="12"/>
  <c r="F93" i="12"/>
  <c r="E91" i="12"/>
  <c r="J22" i="12"/>
  <c r="E22" i="12"/>
  <c r="F125" i="12" s="1"/>
  <c r="J21" i="12"/>
  <c r="J16" i="12"/>
  <c r="J122" i="12" s="1"/>
  <c r="E7" i="12"/>
  <c r="E85" i="12"/>
  <c r="J41" i="11"/>
  <c r="J40" i="11"/>
  <c r="AY107" i="1" s="1"/>
  <c r="J39" i="11"/>
  <c r="AX107" i="1"/>
  <c r="BI264" i="11"/>
  <c r="BH264" i="11"/>
  <c r="BG264" i="11"/>
  <c r="BF264" i="11"/>
  <c r="T264" i="11"/>
  <c r="T263" i="11"/>
  <c r="R264" i="11"/>
  <c r="R263" i="11" s="1"/>
  <c r="P264" i="11"/>
  <c r="P263" i="11" s="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96" i="11" s="1"/>
  <c r="J21" i="11"/>
  <c r="J16" i="11"/>
  <c r="J123" i="11" s="1"/>
  <c r="E7" i="11"/>
  <c r="E115" i="11"/>
  <c r="J41" i="10"/>
  <c r="J40" i="10"/>
  <c r="AY106" i="1" s="1"/>
  <c r="J39" i="10"/>
  <c r="AX106" i="1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T140" i="10" s="1"/>
  <c r="R141" i="10"/>
  <c r="R140" i="10"/>
  <c r="P141" i="10"/>
  <c r="P140" i="10" s="1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J131" i="10"/>
  <c r="J130" i="10"/>
  <c r="F130" i="10"/>
  <c r="F128" i="10"/>
  <c r="E126" i="10"/>
  <c r="J96" i="10"/>
  <c r="J95" i="10"/>
  <c r="F95" i="10"/>
  <c r="F93" i="10"/>
  <c r="E91" i="10"/>
  <c r="J22" i="10"/>
  <c r="E22" i="10"/>
  <c r="F131" i="10"/>
  <c r="J21" i="10"/>
  <c r="J16" i="10"/>
  <c r="J128" i="10"/>
  <c r="E7" i="10"/>
  <c r="E85" i="10" s="1"/>
  <c r="J41" i="9"/>
  <c r="J40" i="9"/>
  <c r="AY104" i="1" s="1"/>
  <c r="J39" i="9"/>
  <c r="AX104" i="1" s="1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T165" i="9" s="1"/>
  <c r="R166" i="9"/>
  <c r="R165" i="9" s="1"/>
  <c r="P166" i="9"/>
  <c r="P165" i="9" s="1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T157" i="9"/>
  <c r="R158" i="9"/>
  <c r="R157" i="9" s="1"/>
  <c r="P158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129" i="9"/>
  <c r="J21" i="9"/>
  <c r="J16" i="9"/>
  <c r="J126" i="9"/>
  <c r="E7" i="9"/>
  <c r="E118" i="9" s="1"/>
  <c r="J41" i="8"/>
  <c r="J40" i="8"/>
  <c r="AY103" i="1" s="1"/>
  <c r="J39" i="8"/>
  <c r="AX103" i="1" s="1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6" i="8"/>
  <c r="J95" i="8"/>
  <c r="F95" i="8"/>
  <c r="F93" i="8"/>
  <c r="E91" i="8"/>
  <c r="J22" i="8"/>
  <c r="E22" i="8"/>
  <c r="F129" i="8" s="1"/>
  <c r="J21" i="8"/>
  <c r="J16" i="8"/>
  <c r="J126" i="8" s="1"/>
  <c r="E7" i="8"/>
  <c r="E85" i="8"/>
  <c r="J41" i="7"/>
  <c r="J40" i="7"/>
  <c r="AY102" i="1" s="1"/>
  <c r="J39" i="7"/>
  <c r="AX102" i="1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T258" i="7" s="1"/>
  <c r="R259" i="7"/>
  <c r="R258" i="7" s="1"/>
  <c r="P259" i="7"/>
  <c r="P258" i="7" s="1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T232" i="7" s="1"/>
  <c r="R233" i="7"/>
  <c r="R232" i="7"/>
  <c r="P233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J138" i="7"/>
  <c r="J137" i="7"/>
  <c r="F137" i="7"/>
  <c r="F135" i="7"/>
  <c r="E133" i="7"/>
  <c r="J96" i="7"/>
  <c r="J95" i="7"/>
  <c r="F95" i="7"/>
  <c r="F93" i="7"/>
  <c r="E91" i="7"/>
  <c r="J22" i="7"/>
  <c r="E22" i="7"/>
  <c r="F96" i="7"/>
  <c r="J21" i="7"/>
  <c r="J16" i="7"/>
  <c r="J93" i="7" s="1"/>
  <c r="E7" i="7"/>
  <c r="E127" i="7" s="1"/>
  <c r="J41" i="6"/>
  <c r="J40" i="6"/>
  <c r="AY101" i="1"/>
  <c r="J39" i="6"/>
  <c r="AX101" i="1" s="1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T227" i="6"/>
  <c r="R228" i="6"/>
  <c r="R227" i="6"/>
  <c r="P228" i="6"/>
  <c r="P227" i="6" s="1"/>
  <c r="BI226" i="6"/>
  <c r="BH226" i="6"/>
  <c r="BG226" i="6"/>
  <c r="BF226" i="6"/>
  <c r="T226" i="6"/>
  <c r="T225" i="6" s="1"/>
  <c r="R226" i="6"/>
  <c r="R225" i="6"/>
  <c r="P226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T193" i="6"/>
  <c r="R194" i="6"/>
  <c r="R193" i="6"/>
  <c r="P194" i="6"/>
  <c r="P193" i="6" s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J142" i="6"/>
  <c r="J141" i="6"/>
  <c r="F141" i="6"/>
  <c r="F139" i="6"/>
  <c r="E137" i="6"/>
  <c r="J96" i="6"/>
  <c r="J95" i="6"/>
  <c r="F95" i="6"/>
  <c r="F93" i="6"/>
  <c r="E91" i="6"/>
  <c r="J22" i="6"/>
  <c r="E22" i="6"/>
  <c r="F96" i="6" s="1"/>
  <c r="J21" i="6"/>
  <c r="J16" i="6"/>
  <c r="J139" i="6" s="1"/>
  <c r="E7" i="6"/>
  <c r="E131" i="6" s="1"/>
  <c r="J39" i="5"/>
  <c r="J38" i="5"/>
  <c r="AY99" i="1"/>
  <c r="J37" i="5"/>
  <c r="AX99" i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T157" i="5" s="1"/>
  <c r="R158" i="5"/>
  <c r="R157" i="5" s="1"/>
  <c r="P158" i="5"/>
  <c r="P157" i="5" s="1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T137" i="5" s="1"/>
  <c r="R138" i="5"/>
  <c r="R137" i="5"/>
  <c r="P138" i="5"/>
  <c r="P137" i="5" s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128" i="5" s="1"/>
  <c r="J19" i="5"/>
  <c r="J14" i="5"/>
  <c r="J91" i="5" s="1"/>
  <c r="E7" i="5"/>
  <c r="E119" i="5" s="1"/>
  <c r="J39" i="4"/>
  <c r="J38" i="4"/>
  <c r="AY98" i="1"/>
  <c r="J37" i="4"/>
  <c r="AX98" i="1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T308" i="4" s="1"/>
  <c r="R309" i="4"/>
  <c r="R308" i="4" s="1"/>
  <c r="P309" i="4"/>
  <c r="P308" i="4" s="1"/>
  <c r="P303" i="4" s="1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R303" i="4" s="1"/>
  <c r="P305" i="4"/>
  <c r="BI304" i="4"/>
  <c r="BH304" i="4"/>
  <c r="BG304" i="4"/>
  <c r="BF304" i="4"/>
  <c r="T304" i="4"/>
  <c r="T303" i="4" s="1"/>
  <c r="R304" i="4"/>
  <c r="P304" i="4"/>
  <c r="BI302" i="4"/>
  <c r="BH302" i="4"/>
  <c r="BG302" i="4"/>
  <c r="BF302" i="4"/>
  <c r="T302" i="4"/>
  <c r="T301" i="4"/>
  <c r="R302" i="4"/>
  <c r="R301" i="4" s="1"/>
  <c r="P302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R296" i="4" s="1"/>
  <c r="P298" i="4"/>
  <c r="BI297" i="4"/>
  <c r="BH297" i="4"/>
  <c r="BG297" i="4"/>
  <c r="BF297" i="4"/>
  <c r="T297" i="4"/>
  <c r="T296" i="4" s="1"/>
  <c r="R297" i="4"/>
  <c r="P297" i="4"/>
  <c r="P296" i="4" s="1"/>
  <c r="BI295" i="4"/>
  <c r="BH295" i="4"/>
  <c r="BG295" i="4"/>
  <c r="BF295" i="4"/>
  <c r="T295" i="4"/>
  <c r="T294" i="4" s="1"/>
  <c r="T289" i="4" s="1"/>
  <c r="R295" i="4"/>
  <c r="R294" i="4" s="1"/>
  <c r="P295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P289" i="4" s="1"/>
  <c r="BI290" i="4"/>
  <c r="BH290" i="4"/>
  <c r="BG290" i="4"/>
  <c r="BF290" i="4"/>
  <c r="T290" i="4"/>
  <c r="R290" i="4"/>
  <c r="R289" i="4" s="1"/>
  <c r="P290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T211" i="4" s="1"/>
  <c r="T198" i="4" s="1"/>
  <c r="R212" i="4"/>
  <c r="R211" i="4"/>
  <c r="P212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P198" i="4" s="1"/>
  <c r="BI199" i="4"/>
  <c r="BH199" i="4"/>
  <c r="BG199" i="4"/>
  <c r="BF199" i="4"/>
  <c r="T199" i="4"/>
  <c r="R199" i="4"/>
  <c r="R198" i="4" s="1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J150" i="4"/>
  <c r="J149" i="4"/>
  <c r="F149" i="4"/>
  <c r="F147" i="4"/>
  <c r="E145" i="4"/>
  <c r="J94" i="4"/>
  <c r="J93" i="4"/>
  <c r="F93" i="4"/>
  <c r="F91" i="4"/>
  <c r="E89" i="4"/>
  <c r="J20" i="4"/>
  <c r="E20" i="4"/>
  <c r="F94" i="4" s="1"/>
  <c r="J19" i="4"/>
  <c r="J14" i="4"/>
  <c r="J147" i="4" s="1"/>
  <c r="E7" i="4"/>
  <c r="E141" i="4"/>
  <c r="J39" i="3"/>
  <c r="J38" i="3"/>
  <c r="AY97" i="1" s="1"/>
  <c r="J37" i="3"/>
  <c r="AX97" i="1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J149" i="3"/>
  <c r="J148" i="3"/>
  <c r="F148" i="3"/>
  <c r="F146" i="3"/>
  <c r="E144" i="3"/>
  <c r="J94" i="3"/>
  <c r="J93" i="3"/>
  <c r="F93" i="3"/>
  <c r="F91" i="3"/>
  <c r="E89" i="3"/>
  <c r="J20" i="3"/>
  <c r="E20" i="3"/>
  <c r="F94" i="3" s="1"/>
  <c r="J19" i="3"/>
  <c r="J14" i="3"/>
  <c r="J146" i="3"/>
  <c r="E7" i="3"/>
  <c r="E140" i="3" s="1"/>
  <c r="J39" i="2"/>
  <c r="J38" i="2"/>
  <c r="AY96" i="1" s="1"/>
  <c r="J37" i="2"/>
  <c r="AX96" i="1" s="1"/>
  <c r="BI2828" i="2"/>
  <c r="BH2828" i="2"/>
  <c r="BG2828" i="2"/>
  <c r="BF2828" i="2"/>
  <c r="T2828" i="2"/>
  <c r="T2827" i="2" s="1"/>
  <c r="R2828" i="2"/>
  <c r="R2827" i="2" s="1"/>
  <c r="P2828" i="2"/>
  <c r="P2827" i="2" s="1"/>
  <c r="BI2823" i="2"/>
  <c r="BH2823" i="2"/>
  <c r="BG2823" i="2"/>
  <c r="BF2823" i="2"/>
  <c r="T2823" i="2"/>
  <c r="R2823" i="2"/>
  <c r="P2823" i="2"/>
  <c r="BI2812" i="2"/>
  <c r="BH2812" i="2"/>
  <c r="BG2812" i="2"/>
  <c r="BF2812" i="2"/>
  <c r="T2812" i="2"/>
  <c r="R2812" i="2"/>
  <c r="P2812" i="2"/>
  <c r="BI2808" i="2"/>
  <c r="BH2808" i="2"/>
  <c r="BG2808" i="2"/>
  <c r="BF2808" i="2"/>
  <c r="T2808" i="2"/>
  <c r="R2808" i="2"/>
  <c r="P2808" i="2"/>
  <c r="BI2805" i="2"/>
  <c r="BH2805" i="2"/>
  <c r="BG2805" i="2"/>
  <c r="BF2805" i="2"/>
  <c r="T2805" i="2"/>
  <c r="R2805" i="2"/>
  <c r="P2805" i="2"/>
  <c r="BI2788" i="2"/>
  <c r="BH2788" i="2"/>
  <c r="BG2788" i="2"/>
  <c r="BF2788" i="2"/>
  <c r="T2788" i="2"/>
  <c r="R2788" i="2"/>
  <c r="P2788" i="2"/>
  <c r="BI2782" i="2"/>
  <c r="BH2782" i="2"/>
  <c r="BG2782" i="2"/>
  <c r="BF2782" i="2"/>
  <c r="T2782" i="2"/>
  <c r="R2782" i="2"/>
  <c r="P2782" i="2"/>
  <c r="BI2765" i="2"/>
  <c r="BH2765" i="2"/>
  <c r="BG2765" i="2"/>
  <c r="BF2765" i="2"/>
  <c r="T2765" i="2"/>
  <c r="R2765" i="2"/>
  <c r="P2765" i="2"/>
  <c r="BI2748" i="2"/>
  <c r="BH2748" i="2"/>
  <c r="BG2748" i="2"/>
  <c r="BF2748" i="2"/>
  <c r="T2748" i="2"/>
  <c r="R2748" i="2"/>
  <c r="P2748" i="2"/>
  <c r="BI2747" i="2"/>
  <c r="BH2747" i="2"/>
  <c r="BG2747" i="2"/>
  <c r="BF2747" i="2"/>
  <c r="T2747" i="2"/>
  <c r="R2747" i="2"/>
  <c r="P2747" i="2"/>
  <c r="BI2744" i="2"/>
  <c r="BH2744" i="2"/>
  <c r="BG2744" i="2"/>
  <c r="BF2744" i="2"/>
  <c r="T2744" i="2"/>
  <c r="R2744" i="2"/>
  <c r="P2744" i="2"/>
  <c r="BI2743" i="2"/>
  <c r="BH2743" i="2"/>
  <c r="BG2743" i="2"/>
  <c r="BF2743" i="2"/>
  <c r="T2743" i="2"/>
  <c r="R2743" i="2"/>
  <c r="P2743" i="2"/>
  <c r="BI2742" i="2"/>
  <c r="BH2742" i="2"/>
  <c r="BG2742" i="2"/>
  <c r="BF2742" i="2"/>
  <c r="T2742" i="2"/>
  <c r="R2742" i="2"/>
  <c r="P2742" i="2"/>
  <c r="BI2741" i="2"/>
  <c r="BH2741" i="2"/>
  <c r="BG2741" i="2"/>
  <c r="BF2741" i="2"/>
  <c r="T2741" i="2"/>
  <c r="R2741" i="2"/>
  <c r="P2741" i="2"/>
  <c r="BI2738" i="2"/>
  <c r="BH2738" i="2"/>
  <c r="BG2738" i="2"/>
  <c r="BF2738" i="2"/>
  <c r="T2738" i="2"/>
  <c r="R2738" i="2"/>
  <c r="P2738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5" i="2"/>
  <c r="BH2735" i="2"/>
  <c r="BG2735" i="2"/>
  <c r="BF2735" i="2"/>
  <c r="T2735" i="2"/>
  <c r="R2735" i="2"/>
  <c r="P2735" i="2"/>
  <c r="BI2732" i="2"/>
  <c r="BH2732" i="2"/>
  <c r="BG2732" i="2"/>
  <c r="BF2732" i="2"/>
  <c r="T2732" i="2"/>
  <c r="R2732" i="2"/>
  <c r="P2732" i="2"/>
  <c r="BI2727" i="2"/>
  <c r="BH2727" i="2"/>
  <c r="BG2727" i="2"/>
  <c r="BF2727" i="2"/>
  <c r="T2727" i="2"/>
  <c r="R2727" i="2"/>
  <c r="P2727" i="2"/>
  <c r="BI2726" i="2"/>
  <c r="BH2726" i="2"/>
  <c r="BG2726" i="2"/>
  <c r="BF2726" i="2"/>
  <c r="T2726" i="2"/>
  <c r="R2726" i="2"/>
  <c r="P2726" i="2"/>
  <c r="BI2725" i="2"/>
  <c r="BH2725" i="2"/>
  <c r="BG2725" i="2"/>
  <c r="BF2725" i="2"/>
  <c r="T2725" i="2"/>
  <c r="R2725" i="2"/>
  <c r="P2725" i="2"/>
  <c r="BI2723" i="2"/>
  <c r="BH2723" i="2"/>
  <c r="BG2723" i="2"/>
  <c r="BF2723" i="2"/>
  <c r="T2723" i="2"/>
  <c r="R2723" i="2"/>
  <c r="P2723" i="2"/>
  <c r="BI2722" i="2"/>
  <c r="BH2722" i="2"/>
  <c r="BG2722" i="2"/>
  <c r="BF2722" i="2"/>
  <c r="T2722" i="2"/>
  <c r="R2722" i="2"/>
  <c r="P2722" i="2"/>
  <c r="BI2721" i="2"/>
  <c r="BH2721" i="2"/>
  <c r="BG2721" i="2"/>
  <c r="BF2721" i="2"/>
  <c r="T2721" i="2"/>
  <c r="R2721" i="2"/>
  <c r="P2721" i="2"/>
  <c r="BI2714" i="2"/>
  <c r="BH2714" i="2"/>
  <c r="BG2714" i="2"/>
  <c r="BF2714" i="2"/>
  <c r="T2714" i="2"/>
  <c r="R2714" i="2"/>
  <c r="P2714" i="2"/>
  <c r="BI2709" i="2"/>
  <c r="BH2709" i="2"/>
  <c r="BG2709" i="2"/>
  <c r="BF2709" i="2"/>
  <c r="T2709" i="2"/>
  <c r="R2709" i="2"/>
  <c r="P2709" i="2"/>
  <c r="BI2706" i="2"/>
  <c r="BH2706" i="2"/>
  <c r="BG2706" i="2"/>
  <c r="BF2706" i="2"/>
  <c r="T2706" i="2"/>
  <c r="R2706" i="2"/>
  <c r="P2706" i="2"/>
  <c r="BI2701" i="2"/>
  <c r="BH2701" i="2"/>
  <c r="BG2701" i="2"/>
  <c r="BF2701" i="2"/>
  <c r="T2701" i="2"/>
  <c r="R2701" i="2"/>
  <c r="P2701" i="2"/>
  <c r="BI2696" i="2"/>
  <c r="BH2696" i="2"/>
  <c r="BG2696" i="2"/>
  <c r="BF2696" i="2"/>
  <c r="T2696" i="2"/>
  <c r="R2696" i="2"/>
  <c r="P2696" i="2"/>
  <c r="BI2690" i="2"/>
  <c r="BH2690" i="2"/>
  <c r="BG2690" i="2"/>
  <c r="BF2690" i="2"/>
  <c r="T2690" i="2"/>
  <c r="R2690" i="2"/>
  <c r="P2690" i="2"/>
  <c r="BI2685" i="2"/>
  <c r="BH2685" i="2"/>
  <c r="BG2685" i="2"/>
  <c r="BF2685" i="2"/>
  <c r="T2685" i="2"/>
  <c r="R2685" i="2"/>
  <c r="P2685" i="2"/>
  <c r="BI2659" i="2"/>
  <c r="BH2659" i="2"/>
  <c r="BG2659" i="2"/>
  <c r="BF2659" i="2"/>
  <c r="T2659" i="2"/>
  <c r="T2658" i="2"/>
  <c r="R2659" i="2"/>
  <c r="R2658" i="2" s="1"/>
  <c r="P2659" i="2"/>
  <c r="P2658" i="2"/>
  <c r="BI2657" i="2"/>
  <c r="BH2657" i="2"/>
  <c r="BG2657" i="2"/>
  <c r="BF2657" i="2"/>
  <c r="T2657" i="2"/>
  <c r="R2657" i="2"/>
  <c r="P2657" i="2"/>
  <c r="BI2648" i="2"/>
  <c r="BH2648" i="2"/>
  <c r="BG2648" i="2"/>
  <c r="BF2648" i="2"/>
  <c r="T2648" i="2"/>
  <c r="R2648" i="2"/>
  <c r="P2648" i="2"/>
  <c r="BI2646" i="2"/>
  <c r="BH2646" i="2"/>
  <c r="BG2646" i="2"/>
  <c r="BF2646" i="2"/>
  <c r="T2646" i="2"/>
  <c r="R2646" i="2"/>
  <c r="P2646" i="2"/>
  <c r="BI2628" i="2"/>
  <c r="BH2628" i="2"/>
  <c r="BG2628" i="2"/>
  <c r="BF2628" i="2"/>
  <c r="T2628" i="2"/>
  <c r="R2628" i="2"/>
  <c r="P2628" i="2"/>
  <c r="BI2626" i="2"/>
  <c r="BH2626" i="2"/>
  <c r="BG2626" i="2"/>
  <c r="BF2626" i="2"/>
  <c r="T2626" i="2"/>
  <c r="R2626" i="2"/>
  <c r="P2626" i="2"/>
  <c r="BI2619" i="2"/>
  <c r="BH2619" i="2"/>
  <c r="BG2619" i="2"/>
  <c r="BF2619" i="2"/>
  <c r="T2619" i="2"/>
  <c r="R2619" i="2"/>
  <c r="P2619" i="2"/>
  <c r="BI2617" i="2"/>
  <c r="BH2617" i="2"/>
  <c r="BG2617" i="2"/>
  <c r="BF2617" i="2"/>
  <c r="T2617" i="2"/>
  <c r="R2617" i="2"/>
  <c r="P2617" i="2"/>
  <c r="BI2615" i="2"/>
  <c r="BH2615" i="2"/>
  <c r="BG2615" i="2"/>
  <c r="BF2615" i="2"/>
  <c r="T2615" i="2"/>
  <c r="R2615" i="2"/>
  <c r="P2615" i="2"/>
  <c r="BI2612" i="2"/>
  <c r="BH2612" i="2"/>
  <c r="BG2612" i="2"/>
  <c r="BF2612" i="2"/>
  <c r="T2612" i="2"/>
  <c r="R2612" i="2"/>
  <c r="P2612" i="2"/>
  <c r="BI2606" i="2"/>
  <c r="BH2606" i="2"/>
  <c r="BG2606" i="2"/>
  <c r="BF2606" i="2"/>
  <c r="T2606" i="2"/>
  <c r="R2606" i="2"/>
  <c r="P2606" i="2"/>
  <c r="BI2601" i="2"/>
  <c r="BH2601" i="2"/>
  <c r="BG2601" i="2"/>
  <c r="BF2601" i="2"/>
  <c r="T2601" i="2"/>
  <c r="R2601" i="2"/>
  <c r="P2601" i="2"/>
  <c r="BI2598" i="2"/>
  <c r="BH2598" i="2"/>
  <c r="BG2598" i="2"/>
  <c r="BF2598" i="2"/>
  <c r="T2598" i="2"/>
  <c r="R2598" i="2"/>
  <c r="P2598" i="2"/>
  <c r="BI2595" i="2"/>
  <c r="BH2595" i="2"/>
  <c r="BG2595" i="2"/>
  <c r="BF2595" i="2"/>
  <c r="T2595" i="2"/>
  <c r="R2595" i="2"/>
  <c r="P2595" i="2"/>
  <c r="BI2593" i="2"/>
  <c r="BH2593" i="2"/>
  <c r="BG2593" i="2"/>
  <c r="BF2593" i="2"/>
  <c r="T2593" i="2"/>
  <c r="R2593" i="2"/>
  <c r="P2593" i="2"/>
  <c r="BI2585" i="2"/>
  <c r="BH2585" i="2"/>
  <c r="BG2585" i="2"/>
  <c r="BF2585" i="2"/>
  <c r="T2585" i="2"/>
  <c r="R2585" i="2"/>
  <c r="P2585" i="2"/>
  <c r="BI2583" i="2"/>
  <c r="BH2583" i="2"/>
  <c r="BG2583" i="2"/>
  <c r="BF2583" i="2"/>
  <c r="T2583" i="2"/>
  <c r="R2583" i="2"/>
  <c r="P2583" i="2"/>
  <c r="BI2570" i="2"/>
  <c r="BH2570" i="2"/>
  <c r="BG2570" i="2"/>
  <c r="BF2570" i="2"/>
  <c r="T2570" i="2"/>
  <c r="R2570" i="2"/>
  <c r="P2570" i="2"/>
  <c r="BI2556" i="2"/>
  <c r="BH2556" i="2"/>
  <c r="BG2556" i="2"/>
  <c r="BF2556" i="2"/>
  <c r="T2556" i="2"/>
  <c r="R2556" i="2"/>
  <c r="P2556" i="2"/>
  <c r="BI2542" i="2"/>
  <c r="BH2542" i="2"/>
  <c r="BG2542" i="2"/>
  <c r="BF2542" i="2"/>
  <c r="T2542" i="2"/>
  <c r="R2542" i="2"/>
  <c r="P2542" i="2"/>
  <c r="BI2528" i="2"/>
  <c r="BH2528" i="2"/>
  <c r="BG2528" i="2"/>
  <c r="BF2528" i="2"/>
  <c r="T2528" i="2"/>
  <c r="R2528" i="2"/>
  <c r="P2528" i="2"/>
  <c r="BI2526" i="2"/>
  <c r="BH2526" i="2"/>
  <c r="BG2526" i="2"/>
  <c r="BF2526" i="2"/>
  <c r="T2526" i="2"/>
  <c r="R2526" i="2"/>
  <c r="P2526" i="2"/>
  <c r="BI2524" i="2"/>
  <c r="BH2524" i="2"/>
  <c r="BG2524" i="2"/>
  <c r="BF2524" i="2"/>
  <c r="T2524" i="2"/>
  <c r="R2524" i="2"/>
  <c r="P2524" i="2"/>
  <c r="BI2516" i="2"/>
  <c r="BH2516" i="2"/>
  <c r="BG2516" i="2"/>
  <c r="BF2516" i="2"/>
  <c r="T2516" i="2"/>
  <c r="R2516" i="2"/>
  <c r="P2516" i="2"/>
  <c r="BI2514" i="2"/>
  <c r="BH2514" i="2"/>
  <c r="BG2514" i="2"/>
  <c r="BF2514" i="2"/>
  <c r="T2514" i="2"/>
  <c r="R2514" i="2"/>
  <c r="P2514" i="2"/>
  <c r="BI2509" i="2"/>
  <c r="BH2509" i="2"/>
  <c r="BG2509" i="2"/>
  <c r="BF2509" i="2"/>
  <c r="T2509" i="2"/>
  <c r="R2509" i="2"/>
  <c r="P2509" i="2"/>
  <c r="BI2507" i="2"/>
  <c r="BH2507" i="2"/>
  <c r="BG2507" i="2"/>
  <c r="BF2507" i="2"/>
  <c r="T2507" i="2"/>
  <c r="R2507" i="2"/>
  <c r="P2507" i="2"/>
  <c r="BI2502" i="2"/>
  <c r="BH2502" i="2"/>
  <c r="BG2502" i="2"/>
  <c r="BF2502" i="2"/>
  <c r="T2502" i="2"/>
  <c r="R2502" i="2"/>
  <c r="P2502" i="2"/>
  <c r="BI2500" i="2"/>
  <c r="BH2500" i="2"/>
  <c r="BG2500" i="2"/>
  <c r="BF2500" i="2"/>
  <c r="T2500" i="2"/>
  <c r="R2500" i="2"/>
  <c r="P2500" i="2"/>
  <c r="BI2494" i="2"/>
  <c r="BH2494" i="2"/>
  <c r="BG2494" i="2"/>
  <c r="BF2494" i="2"/>
  <c r="T2494" i="2"/>
  <c r="R2494" i="2"/>
  <c r="P2494" i="2"/>
  <c r="BI2492" i="2"/>
  <c r="BH2492" i="2"/>
  <c r="BG2492" i="2"/>
  <c r="BF2492" i="2"/>
  <c r="T2492" i="2"/>
  <c r="R2492" i="2"/>
  <c r="P2492" i="2"/>
  <c r="BI2486" i="2"/>
  <c r="BH2486" i="2"/>
  <c r="BG2486" i="2"/>
  <c r="BF2486" i="2"/>
  <c r="T2486" i="2"/>
  <c r="R2486" i="2"/>
  <c r="P2486" i="2"/>
  <c r="BI2484" i="2"/>
  <c r="BH2484" i="2"/>
  <c r="BG2484" i="2"/>
  <c r="BF2484" i="2"/>
  <c r="T2484" i="2"/>
  <c r="R2484" i="2"/>
  <c r="P2484" i="2"/>
  <c r="BI2481" i="2"/>
  <c r="BH2481" i="2"/>
  <c r="BG2481" i="2"/>
  <c r="BF2481" i="2"/>
  <c r="T2481" i="2"/>
  <c r="R2481" i="2"/>
  <c r="P2481" i="2"/>
  <c r="BI2464" i="2"/>
  <c r="BH2464" i="2"/>
  <c r="BG2464" i="2"/>
  <c r="BF2464" i="2"/>
  <c r="T2464" i="2"/>
  <c r="R2464" i="2"/>
  <c r="P2464" i="2"/>
  <c r="BI2447" i="2"/>
  <c r="BH2447" i="2"/>
  <c r="BG2447" i="2"/>
  <c r="BF2447" i="2"/>
  <c r="T2447" i="2"/>
  <c r="R2447" i="2"/>
  <c r="P2447" i="2"/>
  <c r="BI2433" i="2"/>
  <c r="BH2433" i="2"/>
  <c r="BG2433" i="2"/>
  <c r="BF2433" i="2"/>
  <c r="T2433" i="2"/>
  <c r="R2433" i="2"/>
  <c r="P2433" i="2"/>
  <c r="BI2431" i="2"/>
  <c r="BH2431" i="2"/>
  <c r="BG2431" i="2"/>
  <c r="BF2431" i="2"/>
  <c r="T2431" i="2"/>
  <c r="R2431" i="2"/>
  <c r="P2431" i="2"/>
  <c r="BI2426" i="2"/>
  <c r="BH2426" i="2"/>
  <c r="BG2426" i="2"/>
  <c r="BF2426" i="2"/>
  <c r="T2426" i="2"/>
  <c r="R2426" i="2"/>
  <c r="P2426" i="2"/>
  <c r="BI2422" i="2"/>
  <c r="BH2422" i="2"/>
  <c r="BG2422" i="2"/>
  <c r="BF2422" i="2"/>
  <c r="T2422" i="2"/>
  <c r="R2422" i="2"/>
  <c r="P2422" i="2"/>
  <c r="BI2418" i="2"/>
  <c r="BH2418" i="2"/>
  <c r="BG2418" i="2"/>
  <c r="BF2418" i="2"/>
  <c r="T2418" i="2"/>
  <c r="R2418" i="2"/>
  <c r="P2418" i="2"/>
  <c r="BI2414" i="2"/>
  <c r="BH2414" i="2"/>
  <c r="BG2414" i="2"/>
  <c r="BF2414" i="2"/>
  <c r="T2414" i="2"/>
  <c r="R2414" i="2"/>
  <c r="P2414" i="2"/>
  <c r="BI2410" i="2"/>
  <c r="BH2410" i="2"/>
  <c r="BG2410" i="2"/>
  <c r="BF2410" i="2"/>
  <c r="T2410" i="2"/>
  <c r="R2410" i="2"/>
  <c r="P2410" i="2"/>
  <c r="BI2406" i="2"/>
  <c r="BH2406" i="2"/>
  <c r="BG2406" i="2"/>
  <c r="BF2406" i="2"/>
  <c r="T2406" i="2"/>
  <c r="R2406" i="2"/>
  <c r="P2406" i="2"/>
  <c r="BI2394" i="2"/>
  <c r="BH2394" i="2"/>
  <c r="BG2394" i="2"/>
  <c r="BF2394" i="2"/>
  <c r="T2394" i="2"/>
  <c r="R2394" i="2"/>
  <c r="P2394" i="2"/>
  <c r="BI2393" i="2"/>
  <c r="BH2393" i="2"/>
  <c r="BG2393" i="2"/>
  <c r="BF2393" i="2"/>
  <c r="T2393" i="2"/>
  <c r="R2393" i="2"/>
  <c r="P2393" i="2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90" i="2"/>
  <c r="BH2390" i="2"/>
  <c r="BG2390" i="2"/>
  <c r="BF2390" i="2"/>
  <c r="T2390" i="2"/>
  <c r="R2390" i="2"/>
  <c r="P2390" i="2"/>
  <c r="BI2389" i="2"/>
  <c r="BH2389" i="2"/>
  <c r="BG2389" i="2"/>
  <c r="BF2389" i="2"/>
  <c r="T2389" i="2"/>
  <c r="R2389" i="2"/>
  <c r="P2389" i="2"/>
  <c r="BI2388" i="2"/>
  <c r="BH2388" i="2"/>
  <c r="BG2388" i="2"/>
  <c r="BF2388" i="2"/>
  <c r="T2388" i="2"/>
  <c r="R2388" i="2"/>
  <c r="P2388" i="2"/>
  <c r="BI2387" i="2"/>
  <c r="BH2387" i="2"/>
  <c r="BG2387" i="2"/>
  <c r="BF2387" i="2"/>
  <c r="T2387" i="2"/>
  <c r="R2387" i="2"/>
  <c r="P2387" i="2"/>
  <c r="BI2386" i="2"/>
  <c r="BH2386" i="2"/>
  <c r="BG2386" i="2"/>
  <c r="BF2386" i="2"/>
  <c r="T2386" i="2"/>
  <c r="R2386" i="2"/>
  <c r="P2386" i="2"/>
  <c r="BI2385" i="2"/>
  <c r="BH2385" i="2"/>
  <c r="BG2385" i="2"/>
  <c r="BF2385" i="2"/>
  <c r="T2385" i="2"/>
  <c r="R2385" i="2"/>
  <c r="P2385" i="2"/>
  <c r="BI2381" i="2"/>
  <c r="BH2381" i="2"/>
  <c r="BG2381" i="2"/>
  <c r="BF2381" i="2"/>
  <c r="T2381" i="2"/>
  <c r="R2381" i="2"/>
  <c r="P2381" i="2"/>
  <c r="BI2380" i="2"/>
  <c r="BH2380" i="2"/>
  <c r="BG2380" i="2"/>
  <c r="BF2380" i="2"/>
  <c r="T2380" i="2"/>
  <c r="R2380" i="2"/>
  <c r="P2380" i="2"/>
  <c r="BI2376" i="2"/>
  <c r="BH2376" i="2"/>
  <c r="BG2376" i="2"/>
  <c r="BF2376" i="2"/>
  <c r="T2376" i="2"/>
  <c r="R2376" i="2"/>
  <c r="P2376" i="2"/>
  <c r="BI2375" i="2"/>
  <c r="BH2375" i="2"/>
  <c r="BG2375" i="2"/>
  <c r="BF2375" i="2"/>
  <c r="T2375" i="2"/>
  <c r="R2375" i="2"/>
  <c r="P2375" i="2"/>
  <c r="BI2371" i="2"/>
  <c r="BH2371" i="2"/>
  <c r="BG2371" i="2"/>
  <c r="BF2371" i="2"/>
  <c r="T2371" i="2"/>
  <c r="R2371" i="2"/>
  <c r="P2371" i="2"/>
  <c r="BI2370" i="2"/>
  <c r="BH2370" i="2"/>
  <c r="BG2370" i="2"/>
  <c r="BF2370" i="2"/>
  <c r="T2370" i="2"/>
  <c r="R2370" i="2"/>
  <c r="P2370" i="2"/>
  <c r="BI2369" i="2"/>
  <c r="BH2369" i="2"/>
  <c r="BG2369" i="2"/>
  <c r="BF2369" i="2"/>
  <c r="T2369" i="2"/>
  <c r="R2369" i="2"/>
  <c r="P2369" i="2"/>
  <c r="BI2368" i="2"/>
  <c r="BH2368" i="2"/>
  <c r="BG2368" i="2"/>
  <c r="BF2368" i="2"/>
  <c r="T2368" i="2"/>
  <c r="R2368" i="2"/>
  <c r="P2368" i="2"/>
  <c r="BI2367" i="2"/>
  <c r="BH2367" i="2"/>
  <c r="BG2367" i="2"/>
  <c r="BF2367" i="2"/>
  <c r="T2367" i="2"/>
  <c r="R2367" i="2"/>
  <c r="P2367" i="2"/>
  <c r="BI2366" i="2"/>
  <c r="BH2366" i="2"/>
  <c r="BG2366" i="2"/>
  <c r="BF2366" i="2"/>
  <c r="T2366" i="2"/>
  <c r="R2366" i="2"/>
  <c r="P2366" i="2"/>
  <c r="BI2365" i="2"/>
  <c r="BH2365" i="2"/>
  <c r="BG2365" i="2"/>
  <c r="BF2365" i="2"/>
  <c r="T2365" i="2"/>
  <c r="R2365" i="2"/>
  <c r="P2365" i="2"/>
  <c r="BI2364" i="2"/>
  <c r="BH2364" i="2"/>
  <c r="BG2364" i="2"/>
  <c r="BF2364" i="2"/>
  <c r="T2364" i="2"/>
  <c r="R2364" i="2"/>
  <c r="P2364" i="2"/>
  <c r="BI2363" i="2"/>
  <c r="BH2363" i="2"/>
  <c r="BG2363" i="2"/>
  <c r="BF2363" i="2"/>
  <c r="T2363" i="2"/>
  <c r="R2363" i="2"/>
  <c r="P2363" i="2"/>
  <c r="BI2362" i="2"/>
  <c r="BH2362" i="2"/>
  <c r="BG2362" i="2"/>
  <c r="BF2362" i="2"/>
  <c r="T2362" i="2"/>
  <c r="R2362" i="2"/>
  <c r="P2362" i="2"/>
  <c r="BI2361" i="2"/>
  <c r="BH2361" i="2"/>
  <c r="BG2361" i="2"/>
  <c r="BF2361" i="2"/>
  <c r="T2361" i="2"/>
  <c r="R2361" i="2"/>
  <c r="P2361" i="2"/>
  <c r="BI2360" i="2"/>
  <c r="BH2360" i="2"/>
  <c r="BG2360" i="2"/>
  <c r="BF2360" i="2"/>
  <c r="T2360" i="2"/>
  <c r="R2360" i="2"/>
  <c r="P2360" i="2"/>
  <c r="BI2355" i="2"/>
  <c r="BH2355" i="2"/>
  <c r="BG2355" i="2"/>
  <c r="BF2355" i="2"/>
  <c r="T2355" i="2"/>
  <c r="R2355" i="2"/>
  <c r="P2355" i="2"/>
  <c r="BI2354" i="2"/>
  <c r="BH2354" i="2"/>
  <c r="BG2354" i="2"/>
  <c r="BF2354" i="2"/>
  <c r="T2354" i="2"/>
  <c r="R2354" i="2"/>
  <c r="P2354" i="2"/>
  <c r="BI2353" i="2"/>
  <c r="BH2353" i="2"/>
  <c r="BG2353" i="2"/>
  <c r="BF2353" i="2"/>
  <c r="T2353" i="2"/>
  <c r="R2353" i="2"/>
  <c r="P2353" i="2"/>
  <c r="BI2352" i="2"/>
  <c r="BH2352" i="2"/>
  <c r="BG2352" i="2"/>
  <c r="BF2352" i="2"/>
  <c r="T2352" i="2"/>
  <c r="R2352" i="2"/>
  <c r="P2352" i="2"/>
  <c r="BI2351" i="2"/>
  <c r="BH2351" i="2"/>
  <c r="BG2351" i="2"/>
  <c r="BF2351" i="2"/>
  <c r="T2351" i="2"/>
  <c r="R2351" i="2"/>
  <c r="P2351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8" i="2"/>
  <c r="BH2348" i="2"/>
  <c r="BG2348" i="2"/>
  <c r="BF2348" i="2"/>
  <c r="T2348" i="2"/>
  <c r="R2348" i="2"/>
  <c r="P2348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5" i="2"/>
  <c r="BH2345" i="2"/>
  <c r="BG2345" i="2"/>
  <c r="BF2345" i="2"/>
  <c r="T2345" i="2"/>
  <c r="R2345" i="2"/>
  <c r="P2345" i="2"/>
  <c r="BI2344" i="2"/>
  <c r="BH2344" i="2"/>
  <c r="BG2344" i="2"/>
  <c r="BF2344" i="2"/>
  <c r="T2344" i="2"/>
  <c r="R2344" i="2"/>
  <c r="P2344" i="2"/>
  <c r="BI2343" i="2"/>
  <c r="BH2343" i="2"/>
  <c r="BG2343" i="2"/>
  <c r="BF2343" i="2"/>
  <c r="T2343" i="2"/>
  <c r="R2343" i="2"/>
  <c r="P2343" i="2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40" i="2"/>
  <c r="BH2340" i="2"/>
  <c r="BG2340" i="2"/>
  <c r="BF2340" i="2"/>
  <c r="T2340" i="2"/>
  <c r="R2340" i="2"/>
  <c r="P2340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7" i="2"/>
  <c r="BH2337" i="2"/>
  <c r="BG2337" i="2"/>
  <c r="BF2337" i="2"/>
  <c r="T2337" i="2"/>
  <c r="R2337" i="2"/>
  <c r="P2337" i="2"/>
  <c r="BI2336" i="2"/>
  <c r="BH2336" i="2"/>
  <c r="BG2336" i="2"/>
  <c r="BF2336" i="2"/>
  <c r="T2336" i="2"/>
  <c r="R2336" i="2"/>
  <c r="P2336" i="2"/>
  <c r="BI2335" i="2"/>
  <c r="BH2335" i="2"/>
  <c r="BG2335" i="2"/>
  <c r="BF2335" i="2"/>
  <c r="T2335" i="2"/>
  <c r="R2335" i="2"/>
  <c r="P2335" i="2"/>
  <c r="BI2334" i="2"/>
  <c r="BH2334" i="2"/>
  <c r="BG2334" i="2"/>
  <c r="BF2334" i="2"/>
  <c r="T2334" i="2"/>
  <c r="R2334" i="2"/>
  <c r="P2334" i="2"/>
  <c r="BI2327" i="2"/>
  <c r="BH2327" i="2"/>
  <c r="BG2327" i="2"/>
  <c r="BF2327" i="2"/>
  <c r="T2327" i="2"/>
  <c r="R2327" i="2"/>
  <c r="P2327" i="2"/>
  <c r="BI2326" i="2"/>
  <c r="BH2326" i="2"/>
  <c r="BG2326" i="2"/>
  <c r="BF2326" i="2"/>
  <c r="T2326" i="2"/>
  <c r="R2326" i="2"/>
  <c r="P2326" i="2"/>
  <c r="BI2325" i="2"/>
  <c r="BH2325" i="2"/>
  <c r="BG2325" i="2"/>
  <c r="BF2325" i="2"/>
  <c r="T2325" i="2"/>
  <c r="R2325" i="2"/>
  <c r="P2325" i="2"/>
  <c r="BI2324" i="2"/>
  <c r="BH2324" i="2"/>
  <c r="BG2324" i="2"/>
  <c r="BF2324" i="2"/>
  <c r="T2324" i="2"/>
  <c r="R2324" i="2"/>
  <c r="P2324" i="2"/>
  <c r="BI2323" i="2"/>
  <c r="BH2323" i="2"/>
  <c r="BG2323" i="2"/>
  <c r="BF2323" i="2"/>
  <c r="T2323" i="2"/>
  <c r="R2323" i="2"/>
  <c r="P2323" i="2"/>
  <c r="BI2322" i="2"/>
  <c r="BH2322" i="2"/>
  <c r="BG2322" i="2"/>
  <c r="BF2322" i="2"/>
  <c r="T2322" i="2"/>
  <c r="R2322" i="2"/>
  <c r="P2322" i="2"/>
  <c r="BI2321" i="2"/>
  <c r="BH2321" i="2"/>
  <c r="BG2321" i="2"/>
  <c r="BF2321" i="2"/>
  <c r="T2321" i="2"/>
  <c r="R2321" i="2"/>
  <c r="P2321" i="2"/>
  <c r="BI2320" i="2"/>
  <c r="BH2320" i="2"/>
  <c r="BG2320" i="2"/>
  <c r="BF2320" i="2"/>
  <c r="T2320" i="2"/>
  <c r="R2320" i="2"/>
  <c r="P2320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7" i="2"/>
  <c r="BH2317" i="2"/>
  <c r="BG2317" i="2"/>
  <c r="BF2317" i="2"/>
  <c r="T2317" i="2"/>
  <c r="R2317" i="2"/>
  <c r="P2317" i="2"/>
  <c r="BI2316" i="2"/>
  <c r="BH2316" i="2"/>
  <c r="BG2316" i="2"/>
  <c r="BF2316" i="2"/>
  <c r="T2316" i="2"/>
  <c r="R2316" i="2"/>
  <c r="P2316" i="2"/>
  <c r="BI2309" i="2"/>
  <c r="BH2309" i="2"/>
  <c r="BG2309" i="2"/>
  <c r="BF2309" i="2"/>
  <c r="T2309" i="2"/>
  <c r="R2309" i="2"/>
  <c r="P2309" i="2"/>
  <c r="BI2308" i="2"/>
  <c r="BH2308" i="2"/>
  <c r="BG2308" i="2"/>
  <c r="BF2308" i="2"/>
  <c r="T2308" i="2"/>
  <c r="R2308" i="2"/>
  <c r="P2308" i="2"/>
  <c r="BI2305" i="2"/>
  <c r="BH2305" i="2"/>
  <c r="BG2305" i="2"/>
  <c r="BF2305" i="2"/>
  <c r="T2305" i="2"/>
  <c r="R2305" i="2"/>
  <c r="P2305" i="2"/>
  <c r="BI2304" i="2"/>
  <c r="BH2304" i="2"/>
  <c r="BG2304" i="2"/>
  <c r="BF2304" i="2"/>
  <c r="T2304" i="2"/>
  <c r="R2304" i="2"/>
  <c r="P2304" i="2"/>
  <c r="BI2299" i="2"/>
  <c r="BH2299" i="2"/>
  <c r="BG2299" i="2"/>
  <c r="BF2299" i="2"/>
  <c r="T2299" i="2"/>
  <c r="R2299" i="2"/>
  <c r="P2299" i="2"/>
  <c r="BI2298" i="2"/>
  <c r="BH2298" i="2"/>
  <c r="BG2298" i="2"/>
  <c r="BF2298" i="2"/>
  <c r="T2298" i="2"/>
  <c r="R2298" i="2"/>
  <c r="P2298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2" i="2"/>
  <c r="BH2292" i="2"/>
  <c r="BG2292" i="2"/>
  <c r="BF2292" i="2"/>
  <c r="T2292" i="2"/>
  <c r="R2292" i="2"/>
  <c r="P2292" i="2"/>
  <c r="BI2291" i="2"/>
  <c r="BH2291" i="2"/>
  <c r="BG2291" i="2"/>
  <c r="BF2291" i="2"/>
  <c r="T2291" i="2"/>
  <c r="R2291" i="2"/>
  <c r="P2291" i="2"/>
  <c r="BI2290" i="2"/>
  <c r="BH2290" i="2"/>
  <c r="BG2290" i="2"/>
  <c r="BF2290" i="2"/>
  <c r="T2290" i="2"/>
  <c r="R2290" i="2"/>
  <c r="P2290" i="2"/>
  <c r="BI2289" i="2"/>
  <c r="BH2289" i="2"/>
  <c r="BG2289" i="2"/>
  <c r="BF2289" i="2"/>
  <c r="T2289" i="2"/>
  <c r="R2289" i="2"/>
  <c r="P2289" i="2"/>
  <c r="BI2286" i="2"/>
  <c r="BH2286" i="2"/>
  <c r="BG2286" i="2"/>
  <c r="BF2286" i="2"/>
  <c r="T2286" i="2"/>
  <c r="R2286" i="2"/>
  <c r="P2286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6" i="2"/>
  <c r="BH2266" i="2"/>
  <c r="BG2266" i="2"/>
  <c r="BF2266" i="2"/>
  <c r="T2266" i="2"/>
  <c r="R2266" i="2"/>
  <c r="P2266" i="2"/>
  <c r="BI2262" i="2"/>
  <c r="BH2262" i="2"/>
  <c r="BG2262" i="2"/>
  <c r="BF2262" i="2"/>
  <c r="T2262" i="2"/>
  <c r="R2262" i="2"/>
  <c r="P2262" i="2"/>
  <c r="BI2258" i="2"/>
  <c r="BH2258" i="2"/>
  <c r="BG2258" i="2"/>
  <c r="BF2258" i="2"/>
  <c r="T2258" i="2"/>
  <c r="R2258" i="2"/>
  <c r="P2258" i="2"/>
  <c r="BI2254" i="2"/>
  <c r="BH2254" i="2"/>
  <c r="BG2254" i="2"/>
  <c r="BF2254" i="2"/>
  <c r="T2254" i="2"/>
  <c r="R2254" i="2"/>
  <c r="P2254" i="2"/>
  <c r="BI2236" i="2"/>
  <c r="BH2236" i="2"/>
  <c r="BG2236" i="2"/>
  <c r="BF2236" i="2"/>
  <c r="T2236" i="2"/>
  <c r="R2236" i="2"/>
  <c r="P2236" i="2"/>
  <c r="BI2231" i="2"/>
  <c r="BH2231" i="2"/>
  <c r="BG2231" i="2"/>
  <c r="BF2231" i="2"/>
  <c r="T2231" i="2"/>
  <c r="R2231" i="2"/>
  <c r="P2231" i="2"/>
  <c r="BI2226" i="2"/>
  <c r="BH2226" i="2"/>
  <c r="BG2226" i="2"/>
  <c r="BF2226" i="2"/>
  <c r="T2226" i="2"/>
  <c r="R2226" i="2"/>
  <c r="P2226" i="2"/>
  <c r="BI2220" i="2"/>
  <c r="BH2220" i="2"/>
  <c r="BG2220" i="2"/>
  <c r="BF2220" i="2"/>
  <c r="T2220" i="2"/>
  <c r="R2220" i="2"/>
  <c r="P2220" i="2"/>
  <c r="BI2219" i="2"/>
  <c r="BH2219" i="2"/>
  <c r="BG2219" i="2"/>
  <c r="BF2219" i="2"/>
  <c r="T2219" i="2"/>
  <c r="R2219" i="2"/>
  <c r="P2219" i="2"/>
  <c r="BI2216" i="2"/>
  <c r="BH2216" i="2"/>
  <c r="BG2216" i="2"/>
  <c r="BF2216" i="2"/>
  <c r="T2216" i="2"/>
  <c r="R2216" i="2"/>
  <c r="P2216" i="2"/>
  <c r="BI2214" i="2"/>
  <c r="BH2214" i="2"/>
  <c r="BG2214" i="2"/>
  <c r="BF2214" i="2"/>
  <c r="T2214" i="2"/>
  <c r="R2214" i="2"/>
  <c r="P2214" i="2"/>
  <c r="BI2196" i="2"/>
  <c r="BH2196" i="2"/>
  <c r="BG2196" i="2"/>
  <c r="BF2196" i="2"/>
  <c r="T2196" i="2"/>
  <c r="R2196" i="2"/>
  <c r="P2196" i="2"/>
  <c r="BI2194" i="2"/>
  <c r="BH2194" i="2"/>
  <c r="BG2194" i="2"/>
  <c r="BF2194" i="2"/>
  <c r="T2194" i="2"/>
  <c r="R2194" i="2"/>
  <c r="P2194" i="2"/>
  <c r="BI2193" i="2"/>
  <c r="BH2193" i="2"/>
  <c r="BG2193" i="2"/>
  <c r="BF2193" i="2"/>
  <c r="T2193" i="2"/>
  <c r="R2193" i="2"/>
  <c r="P2193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4" i="2"/>
  <c r="BH2184" i="2"/>
  <c r="BG2184" i="2"/>
  <c r="BF2184" i="2"/>
  <c r="T2184" i="2"/>
  <c r="R2184" i="2"/>
  <c r="P2184" i="2"/>
  <c r="BI2180" i="2"/>
  <c r="BH2180" i="2"/>
  <c r="BG2180" i="2"/>
  <c r="BF2180" i="2"/>
  <c r="T2180" i="2"/>
  <c r="R2180" i="2"/>
  <c r="P2180" i="2"/>
  <c r="BI2177" i="2"/>
  <c r="BH2177" i="2"/>
  <c r="BG2177" i="2"/>
  <c r="BF2177" i="2"/>
  <c r="T2177" i="2"/>
  <c r="R2177" i="2"/>
  <c r="P2177" i="2"/>
  <c r="BI2174" i="2"/>
  <c r="BH2174" i="2"/>
  <c r="BG2174" i="2"/>
  <c r="BF2174" i="2"/>
  <c r="T2174" i="2"/>
  <c r="R2174" i="2"/>
  <c r="P2174" i="2"/>
  <c r="BI2171" i="2"/>
  <c r="BH2171" i="2"/>
  <c r="BG2171" i="2"/>
  <c r="BF2171" i="2"/>
  <c r="T2171" i="2"/>
  <c r="R2171" i="2"/>
  <c r="P2171" i="2"/>
  <c r="BI2166" i="2"/>
  <c r="BH2166" i="2"/>
  <c r="BG2166" i="2"/>
  <c r="BF2166" i="2"/>
  <c r="T2166" i="2"/>
  <c r="R2166" i="2"/>
  <c r="P2166" i="2"/>
  <c r="BI2165" i="2"/>
  <c r="BH2165" i="2"/>
  <c r="BG2165" i="2"/>
  <c r="BF2165" i="2"/>
  <c r="T2165" i="2"/>
  <c r="R2165" i="2"/>
  <c r="P2165" i="2"/>
  <c r="BI2160" i="2"/>
  <c r="BH2160" i="2"/>
  <c r="BG2160" i="2"/>
  <c r="BF2160" i="2"/>
  <c r="T2160" i="2"/>
  <c r="R2160" i="2"/>
  <c r="P2160" i="2"/>
  <c r="BI2155" i="2"/>
  <c r="BH2155" i="2"/>
  <c r="BG2155" i="2"/>
  <c r="BF2155" i="2"/>
  <c r="T2155" i="2"/>
  <c r="R2155" i="2"/>
  <c r="P2155" i="2"/>
  <c r="BI2150" i="2"/>
  <c r="BH2150" i="2"/>
  <c r="BG2150" i="2"/>
  <c r="BF2150" i="2"/>
  <c r="T2150" i="2"/>
  <c r="R2150" i="2"/>
  <c r="P2150" i="2"/>
  <c r="BI2149" i="2"/>
  <c r="BH2149" i="2"/>
  <c r="BG2149" i="2"/>
  <c r="BF2149" i="2"/>
  <c r="T2149" i="2"/>
  <c r="R2149" i="2"/>
  <c r="P2149" i="2"/>
  <c r="BI2148" i="2"/>
  <c r="BH2148" i="2"/>
  <c r="BG2148" i="2"/>
  <c r="BF2148" i="2"/>
  <c r="T2148" i="2"/>
  <c r="R2148" i="2"/>
  <c r="P2148" i="2"/>
  <c r="BI2147" i="2"/>
  <c r="BH2147" i="2"/>
  <c r="BG2147" i="2"/>
  <c r="BF2147" i="2"/>
  <c r="T2147" i="2"/>
  <c r="R2147" i="2"/>
  <c r="P2147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8" i="2"/>
  <c r="BH2138" i="2"/>
  <c r="BG2138" i="2"/>
  <c r="BF2138" i="2"/>
  <c r="T2138" i="2"/>
  <c r="R2138" i="2"/>
  <c r="P2138" i="2"/>
  <c r="BI2137" i="2"/>
  <c r="BH2137" i="2"/>
  <c r="BG2137" i="2"/>
  <c r="BF2137" i="2"/>
  <c r="T2137" i="2"/>
  <c r="R2137" i="2"/>
  <c r="P2137" i="2"/>
  <c r="BI2136" i="2"/>
  <c r="BH2136" i="2"/>
  <c r="BG2136" i="2"/>
  <c r="BF2136" i="2"/>
  <c r="T2136" i="2"/>
  <c r="R2136" i="2"/>
  <c r="P2136" i="2"/>
  <c r="BI2135" i="2"/>
  <c r="BH2135" i="2"/>
  <c r="BG2135" i="2"/>
  <c r="BF2135" i="2"/>
  <c r="T2135" i="2"/>
  <c r="R2135" i="2"/>
  <c r="P2135" i="2"/>
  <c r="BI2134" i="2"/>
  <c r="BH2134" i="2"/>
  <c r="BG2134" i="2"/>
  <c r="BF2134" i="2"/>
  <c r="T2134" i="2"/>
  <c r="R2134" i="2"/>
  <c r="P2134" i="2"/>
  <c r="BI2133" i="2"/>
  <c r="BH2133" i="2"/>
  <c r="BG2133" i="2"/>
  <c r="BF2133" i="2"/>
  <c r="T2133" i="2"/>
  <c r="R2133" i="2"/>
  <c r="P2133" i="2"/>
  <c r="BI2132" i="2"/>
  <c r="BH2132" i="2"/>
  <c r="BG2132" i="2"/>
  <c r="BF2132" i="2"/>
  <c r="T2132" i="2"/>
  <c r="R2132" i="2"/>
  <c r="P2132" i="2"/>
  <c r="BI2131" i="2"/>
  <c r="BH2131" i="2"/>
  <c r="BG2131" i="2"/>
  <c r="BF2131" i="2"/>
  <c r="T2131" i="2"/>
  <c r="R2131" i="2"/>
  <c r="P2131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4" i="2"/>
  <c r="BH2124" i="2"/>
  <c r="BG2124" i="2"/>
  <c r="BF2124" i="2"/>
  <c r="T2124" i="2"/>
  <c r="R2124" i="2"/>
  <c r="P2124" i="2"/>
  <c r="BI2123" i="2"/>
  <c r="BH2123" i="2"/>
  <c r="BG2123" i="2"/>
  <c r="BF2123" i="2"/>
  <c r="T2123" i="2"/>
  <c r="R2123" i="2"/>
  <c r="P2123" i="2"/>
  <c r="BI2122" i="2"/>
  <c r="BH2122" i="2"/>
  <c r="BG2122" i="2"/>
  <c r="BF2122" i="2"/>
  <c r="T2122" i="2"/>
  <c r="R2122" i="2"/>
  <c r="P2122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6" i="2"/>
  <c r="BH2116" i="2"/>
  <c r="BG2116" i="2"/>
  <c r="BF2116" i="2"/>
  <c r="T2116" i="2"/>
  <c r="R2116" i="2"/>
  <c r="P2116" i="2"/>
  <c r="BI2115" i="2"/>
  <c r="BH2115" i="2"/>
  <c r="BG2115" i="2"/>
  <c r="BF2115" i="2"/>
  <c r="T2115" i="2"/>
  <c r="R2115" i="2"/>
  <c r="P2115" i="2"/>
  <c r="BI2114" i="2"/>
  <c r="BH2114" i="2"/>
  <c r="BG2114" i="2"/>
  <c r="BF2114" i="2"/>
  <c r="T2114" i="2"/>
  <c r="R2114" i="2"/>
  <c r="P2114" i="2"/>
  <c r="BI2113" i="2"/>
  <c r="BH2113" i="2"/>
  <c r="BG2113" i="2"/>
  <c r="BF2113" i="2"/>
  <c r="T2113" i="2"/>
  <c r="R2113" i="2"/>
  <c r="P2113" i="2"/>
  <c r="BI2112" i="2"/>
  <c r="BH2112" i="2"/>
  <c r="BG2112" i="2"/>
  <c r="BF2112" i="2"/>
  <c r="T2112" i="2"/>
  <c r="R2112" i="2"/>
  <c r="P2112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8" i="2"/>
  <c r="BH2108" i="2"/>
  <c r="BG2108" i="2"/>
  <c r="BF2108" i="2"/>
  <c r="T2108" i="2"/>
  <c r="R2108" i="2"/>
  <c r="P2108" i="2"/>
  <c r="BI2107" i="2"/>
  <c r="BH2107" i="2"/>
  <c r="BG2107" i="2"/>
  <c r="BF2107" i="2"/>
  <c r="T2107" i="2"/>
  <c r="R2107" i="2"/>
  <c r="P2107" i="2"/>
  <c r="BI2106" i="2"/>
  <c r="BH2106" i="2"/>
  <c r="BG2106" i="2"/>
  <c r="BF2106" i="2"/>
  <c r="T2106" i="2"/>
  <c r="R2106" i="2"/>
  <c r="P2106" i="2"/>
  <c r="BI2105" i="2"/>
  <c r="BH2105" i="2"/>
  <c r="BG2105" i="2"/>
  <c r="BF2105" i="2"/>
  <c r="T2105" i="2"/>
  <c r="R2105" i="2"/>
  <c r="P2105" i="2"/>
  <c r="BI2104" i="2"/>
  <c r="BH2104" i="2"/>
  <c r="BG2104" i="2"/>
  <c r="BF2104" i="2"/>
  <c r="T2104" i="2"/>
  <c r="R2104" i="2"/>
  <c r="P2104" i="2"/>
  <c r="BI2103" i="2"/>
  <c r="BH2103" i="2"/>
  <c r="BG2103" i="2"/>
  <c r="BF2103" i="2"/>
  <c r="T2103" i="2"/>
  <c r="R2103" i="2"/>
  <c r="P2103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9" i="2"/>
  <c r="BH2099" i="2"/>
  <c r="BG2099" i="2"/>
  <c r="BF2099" i="2"/>
  <c r="T2099" i="2"/>
  <c r="R2099" i="2"/>
  <c r="P2099" i="2"/>
  <c r="BI2098" i="2"/>
  <c r="BH2098" i="2"/>
  <c r="BG2098" i="2"/>
  <c r="BF2098" i="2"/>
  <c r="T2098" i="2"/>
  <c r="R2098" i="2"/>
  <c r="P2098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5" i="2"/>
  <c r="BH2095" i="2"/>
  <c r="BG2095" i="2"/>
  <c r="BF2095" i="2"/>
  <c r="T2095" i="2"/>
  <c r="R2095" i="2"/>
  <c r="P2095" i="2"/>
  <c r="BI2094" i="2"/>
  <c r="BH2094" i="2"/>
  <c r="BG2094" i="2"/>
  <c r="BF2094" i="2"/>
  <c r="T2094" i="2"/>
  <c r="R2094" i="2"/>
  <c r="P2094" i="2"/>
  <c r="BI2093" i="2"/>
  <c r="BH2093" i="2"/>
  <c r="BG2093" i="2"/>
  <c r="BF2093" i="2"/>
  <c r="T2093" i="2"/>
  <c r="R2093" i="2"/>
  <c r="P2093" i="2"/>
  <c r="BI2089" i="2"/>
  <c r="BH2089" i="2"/>
  <c r="BG2089" i="2"/>
  <c r="BF2089" i="2"/>
  <c r="T2089" i="2"/>
  <c r="R2089" i="2"/>
  <c r="P2089" i="2"/>
  <c r="BI2085" i="2"/>
  <c r="BH2085" i="2"/>
  <c r="BG2085" i="2"/>
  <c r="BF2085" i="2"/>
  <c r="T2085" i="2"/>
  <c r="R2085" i="2"/>
  <c r="P2085" i="2"/>
  <c r="BI2083" i="2"/>
  <c r="BH2083" i="2"/>
  <c r="BG2083" i="2"/>
  <c r="BF2083" i="2"/>
  <c r="T2083" i="2"/>
  <c r="R2083" i="2"/>
  <c r="P2083" i="2"/>
  <c r="BI2079" i="2"/>
  <c r="BH2079" i="2"/>
  <c r="BG2079" i="2"/>
  <c r="BF2079" i="2"/>
  <c r="T2079" i="2"/>
  <c r="R2079" i="2"/>
  <c r="P2079" i="2"/>
  <c r="BI2069" i="2"/>
  <c r="BH2069" i="2"/>
  <c r="BG2069" i="2"/>
  <c r="BF2069" i="2"/>
  <c r="T2069" i="2"/>
  <c r="R2069" i="2"/>
  <c r="P2069" i="2"/>
  <c r="BI2060" i="2"/>
  <c r="BH2060" i="2"/>
  <c r="BG2060" i="2"/>
  <c r="BF2060" i="2"/>
  <c r="T2060" i="2"/>
  <c r="R2060" i="2"/>
  <c r="P2060" i="2"/>
  <c r="BI2050" i="2"/>
  <c r="BH2050" i="2"/>
  <c r="BG2050" i="2"/>
  <c r="BF2050" i="2"/>
  <c r="T2050" i="2"/>
  <c r="R2050" i="2"/>
  <c r="P2050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2" i="2"/>
  <c r="BH2032" i="2"/>
  <c r="BG2032" i="2"/>
  <c r="BF2032" i="2"/>
  <c r="T2032" i="2"/>
  <c r="R2032" i="2"/>
  <c r="P2032" i="2"/>
  <c r="BI2030" i="2"/>
  <c r="BH2030" i="2"/>
  <c r="BG2030" i="2"/>
  <c r="BF2030" i="2"/>
  <c r="T2030" i="2"/>
  <c r="R2030" i="2"/>
  <c r="P2030" i="2"/>
  <c r="BI2029" i="2"/>
  <c r="BH2029" i="2"/>
  <c r="BG2029" i="2"/>
  <c r="BF2029" i="2"/>
  <c r="T2029" i="2"/>
  <c r="R2029" i="2"/>
  <c r="P2029" i="2"/>
  <c r="BI2028" i="2"/>
  <c r="BH2028" i="2"/>
  <c r="BG2028" i="2"/>
  <c r="BF2028" i="2"/>
  <c r="T2028" i="2"/>
  <c r="R2028" i="2"/>
  <c r="P2028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4" i="2"/>
  <c r="BH2024" i="2"/>
  <c r="BG2024" i="2"/>
  <c r="BF2024" i="2"/>
  <c r="T2024" i="2"/>
  <c r="R2024" i="2"/>
  <c r="P2024" i="2"/>
  <c r="BI2023" i="2"/>
  <c r="BH2023" i="2"/>
  <c r="BG2023" i="2"/>
  <c r="BF2023" i="2"/>
  <c r="T2023" i="2"/>
  <c r="R2023" i="2"/>
  <c r="P2023" i="2"/>
  <c r="BI2022" i="2"/>
  <c r="BH2022" i="2"/>
  <c r="BG2022" i="2"/>
  <c r="BF2022" i="2"/>
  <c r="T2022" i="2"/>
  <c r="R2022" i="2"/>
  <c r="P2022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5" i="2"/>
  <c r="BH2015" i="2"/>
  <c r="BG2015" i="2"/>
  <c r="BF2015" i="2"/>
  <c r="T2015" i="2"/>
  <c r="R2015" i="2"/>
  <c r="P2015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63" i="2"/>
  <c r="BH1963" i="2"/>
  <c r="BG1963" i="2"/>
  <c r="BF1963" i="2"/>
  <c r="T1963" i="2"/>
  <c r="R1963" i="2"/>
  <c r="P1963" i="2"/>
  <c r="BI1954" i="2"/>
  <c r="BH1954" i="2"/>
  <c r="BG1954" i="2"/>
  <c r="BF1954" i="2"/>
  <c r="T1954" i="2"/>
  <c r="R1954" i="2"/>
  <c r="P1954" i="2"/>
  <c r="BI1952" i="2"/>
  <c r="BH1952" i="2"/>
  <c r="BG1952" i="2"/>
  <c r="BF1952" i="2"/>
  <c r="T1952" i="2"/>
  <c r="R1952" i="2"/>
  <c r="P1952" i="2"/>
  <c r="BI1934" i="2"/>
  <c r="BH1934" i="2"/>
  <c r="BG1934" i="2"/>
  <c r="BF1934" i="2"/>
  <c r="T1934" i="2"/>
  <c r="R1934" i="2"/>
  <c r="P1934" i="2"/>
  <c r="BI1929" i="2"/>
  <c r="BH1929" i="2"/>
  <c r="BG1929" i="2"/>
  <c r="BF1929" i="2"/>
  <c r="T1929" i="2"/>
  <c r="R1929" i="2"/>
  <c r="P1929" i="2"/>
  <c r="BI1916" i="2"/>
  <c r="BH1916" i="2"/>
  <c r="BG1916" i="2"/>
  <c r="BF1916" i="2"/>
  <c r="T1916" i="2"/>
  <c r="R1916" i="2"/>
  <c r="P1916" i="2"/>
  <c r="BI1909" i="2"/>
  <c r="BH1909" i="2"/>
  <c r="BG1909" i="2"/>
  <c r="BF1909" i="2"/>
  <c r="T1909" i="2"/>
  <c r="R1909" i="2"/>
  <c r="P1909" i="2"/>
  <c r="BI1907" i="2"/>
  <c r="BH1907" i="2"/>
  <c r="BG1907" i="2"/>
  <c r="BF1907" i="2"/>
  <c r="T1907" i="2"/>
  <c r="R1907" i="2"/>
  <c r="P1907" i="2"/>
  <c r="BI1902" i="2"/>
  <c r="BH1902" i="2"/>
  <c r="BG1902" i="2"/>
  <c r="BF1902" i="2"/>
  <c r="T1902" i="2"/>
  <c r="R1902" i="2"/>
  <c r="P1902" i="2"/>
  <c r="BI1898" i="2"/>
  <c r="BH1898" i="2"/>
  <c r="BG1898" i="2"/>
  <c r="BF1898" i="2"/>
  <c r="T1898" i="2"/>
  <c r="R1898" i="2"/>
  <c r="P1898" i="2"/>
  <c r="BI1893" i="2"/>
  <c r="BH1893" i="2"/>
  <c r="BG1893" i="2"/>
  <c r="BF1893" i="2"/>
  <c r="T1893" i="2"/>
  <c r="R1893" i="2"/>
  <c r="P1893" i="2"/>
  <c r="BI1873" i="2"/>
  <c r="BH1873" i="2"/>
  <c r="BG1873" i="2"/>
  <c r="BF1873" i="2"/>
  <c r="T1873" i="2"/>
  <c r="R1873" i="2"/>
  <c r="P1873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859" i="2"/>
  <c r="BH1859" i="2"/>
  <c r="BG1859" i="2"/>
  <c r="BF1859" i="2"/>
  <c r="T1859" i="2"/>
  <c r="R1859" i="2"/>
  <c r="P1859" i="2"/>
  <c r="BI1855" i="2"/>
  <c r="BH1855" i="2"/>
  <c r="BG1855" i="2"/>
  <c r="BF1855" i="2"/>
  <c r="T1855" i="2"/>
  <c r="R1855" i="2"/>
  <c r="P1855" i="2"/>
  <c r="BI1854" i="2"/>
  <c r="BH1854" i="2"/>
  <c r="BG1854" i="2"/>
  <c r="BF1854" i="2"/>
  <c r="T1854" i="2"/>
  <c r="R1854" i="2"/>
  <c r="P1854" i="2"/>
  <c r="BI1847" i="2"/>
  <c r="BH1847" i="2"/>
  <c r="BG1847" i="2"/>
  <c r="BF1847" i="2"/>
  <c r="T1847" i="2"/>
  <c r="R1847" i="2"/>
  <c r="P1847" i="2"/>
  <c r="BI1843" i="2"/>
  <c r="BH1843" i="2"/>
  <c r="BG1843" i="2"/>
  <c r="BF1843" i="2"/>
  <c r="T1843" i="2"/>
  <c r="R1843" i="2"/>
  <c r="P1843" i="2"/>
  <c r="BI1840" i="2"/>
  <c r="BH1840" i="2"/>
  <c r="BG1840" i="2"/>
  <c r="BF1840" i="2"/>
  <c r="T1840" i="2"/>
  <c r="R1840" i="2"/>
  <c r="P1840" i="2"/>
  <c r="BI1836" i="2"/>
  <c r="BH1836" i="2"/>
  <c r="BG1836" i="2"/>
  <c r="BF1836" i="2"/>
  <c r="T1836" i="2"/>
  <c r="R1836" i="2"/>
  <c r="P1836" i="2"/>
  <c r="BI1833" i="2"/>
  <c r="BH1833" i="2"/>
  <c r="BG1833" i="2"/>
  <c r="BF1833" i="2"/>
  <c r="T1833" i="2"/>
  <c r="R1833" i="2"/>
  <c r="P1833" i="2"/>
  <c r="BI1827" i="2"/>
  <c r="BH1827" i="2"/>
  <c r="BG1827" i="2"/>
  <c r="BF1827" i="2"/>
  <c r="T1827" i="2"/>
  <c r="R1827" i="2"/>
  <c r="P1827" i="2"/>
  <c r="BI1821" i="2"/>
  <c r="BH1821" i="2"/>
  <c r="BG1821" i="2"/>
  <c r="BF1821" i="2"/>
  <c r="T1821" i="2"/>
  <c r="R1821" i="2"/>
  <c r="P1821" i="2"/>
  <c r="BI1817" i="2"/>
  <c r="BH1817" i="2"/>
  <c r="BG1817" i="2"/>
  <c r="BF1817" i="2"/>
  <c r="T1817" i="2"/>
  <c r="R1817" i="2"/>
  <c r="P1817" i="2"/>
  <c r="BI1812" i="2"/>
  <c r="BH1812" i="2"/>
  <c r="BG1812" i="2"/>
  <c r="BF1812" i="2"/>
  <c r="T1812" i="2"/>
  <c r="R1812" i="2"/>
  <c r="P1812" i="2"/>
  <c r="BI1807" i="2"/>
  <c r="BH1807" i="2"/>
  <c r="BG1807" i="2"/>
  <c r="BF1807" i="2"/>
  <c r="T1807" i="2"/>
  <c r="R1807" i="2"/>
  <c r="P1807" i="2"/>
  <c r="BI1803" i="2"/>
  <c r="BH1803" i="2"/>
  <c r="BG1803" i="2"/>
  <c r="BF1803" i="2"/>
  <c r="T1803" i="2"/>
  <c r="R1803" i="2"/>
  <c r="P1803" i="2"/>
  <c r="BI1798" i="2"/>
  <c r="BH1798" i="2"/>
  <c r="BG1798" i="2"/>
  <c r="BF1798" i="2"/>
  <c r="T1798" i="2"/>
  <c r="R1798" i="2"/>
  <c r="P1798" i="2"/>
  <c r="BI1794" i="2"/>
  <c r="BH1794" i="2"/>
  <c r="BG1794" i="2"/>
  <c r="BF1794" i="2"/>
  <c r="T1794" i="2"/>
  <c r="R1794" i="2"/>
  <c r="P1794" i="2"/>
  <c r="BI1792" i="2"/>
  <c r="BH1792" i="2"/>
  <c r="BG1792" i="2"/>
  <c r="BF1792" i="2"/>
  <c r="T1792" i="2"/>
  <c r="R1792" i="2"/>
  <c r="P1792" i="2"/>
  <c r="BI1782" i="2"/>
  <c r="BH1782" i="2"/>
  <c r="BG1782" i="2"/>
  <c r="BF1782" i="2"/>
  <c r="T1782" i="2"/>
  <c r="R1782" i="2"/>
  <c r="P1782" i="2"/>
  <c r="BI1777" i="2"/>
  <c r="BH1777" i="2"/>
  <c r="BG1777" i="2"/>
  <c r="BF1777" i="2"/>
  <c r="T1777" i="2"/>
  <c r="R1777" i="2"/>
  <c r="P1777" i="2"/>
  <c r="BI1767" i="2"/>
  <c r="BH1767" i="2"/>
  <c r="BG1767" i="2"/>
  <c r="BF1767" i="2"/>
  <c r="T1767" i="2"/>
  <c r="R1767" i="2"/>
  <c r="P1767" i="2"/>
  <c r="BI1752" i="2"/>
  <c r="BH1752" i="2"/>
  <c r="BG1752" i="2"/>
  <c r="BF1752" i="2"/>
  <c r="T1752" i="2"/>
  <c r="R1752" i="2"/>
  <c r="P1752" i="2"/>
  <c r="BI1747" i="2"/>
  <c r="BH1747" i="2"/>
  <c r="BG1747" i="2"/>
  <c r="BF1747" i="2"/>
  <c r="T1747" i="2"/>
  <c r="R1747" i="2"/>
  <c r="P1747" i="2"/>
  <c r="BI1742" i="2"/>
  <c r="BH1742" i="2"/>
  <c r="BG1742" i="2"/>
  <c r="BF1742" i="2"/>
  <c r="T1742" i="2"/>
  <c r="R1742" i="2"/>
  <c r="P1742" i="2"/>
  <c r="BI1733" i="2"/>
  <c r="BH1733" i="2"/>
  <c r="BG1733" i="2"/>
  <c r="BF1733" i="2"/>
  <c r="T1733" i="2"/>
  <c r="R1733" i="2"/>
  <c r="P1733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5" i="2"/>
  <c r="BH1725" i="2"/>
  <c r="BG1725" i="2"/>
  <c r="BF1725" i="2"/>
  <c r="T1725" i="2"/>
  <c r="R1725" i="2"/>
  <c r="P1725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21" i="2"/>
  <c r="BH1721" i="2"/>
  <c r="BG1721" i="2"/>
  <c r="BF1721" i="2"/>
  <c r="T1721" i="2"/>
  <c r="R1721" i="2"/>
  <c r="P1721" i="2"/>
  <c r="BI1720" i="2"/>
  <c r="BH1720" i="2"/>
  <c r="BG1720" i="2"/>
  <c r="BF1720" i="2"/>
  <c r="T1720" i="2"/>
  <c r="R1720" i="2"/>
  <c r="P1720" i="2"/>
  <c r="BI1718" i="2"/>
  <c r="BH1718" i="2"/>
  <c r="BG1718" i="2"/>
  <c r="BF1718" i="2"/>
  <c r="T1718" i="2"/>
  <c r="R1718" i="2"/>
  <c r="P1718" i="2"/>
  <c r="BI1716" i="2"/>
  <c r="BH1716" i="2"/>
  <c r="BG1716" i="2"/>
  <c r="BF1716" i="2"/>
  <c r="T1716" i="2"/>
  <c r="R1716" i="2"/>
  <c r="P1716" i="2"/>
  <c r="BI1705" i="2"/>
  <c r="BH1705" i="2"/>
  <c r="BG1705" i="2"/>
  <c r="BF1705" i="2"/>
  <c r="T1705" i="2"/>
  <c r="R1705" i="2"/>
  <c r="P1705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25" i="2"/>
  <c r="BH1625" i="2"/>
  <c r="BG1625" i="2"/>
  <c r="BF1625" i="2"/>
  <c r="T1625" i="2"/>
  <c r="R1625" i="2"/>
  <c r="P1625" i="2"/>
  <c r="BI1620" i="2"/>
  <c r="BH1620" i="2"/>
  <c r="BG1620" i="2"/>
  <c r="BF1620" i="2"/>
  <c r="T1620" i="2"/>
  <c r="R1620" i="2"/>
  <c r="P1620" i="2"/>
  <c r="BI1612" i="2"/>
  <c r="BH1612" i="2"/>
  <c r="BG1612" i="2"/>
  <c r="BF1612" i="2"/>
  <c r="T1612" i="2"/>
  <c r="R1612" i="2"/>
  <c r="P1612" i="2"/>
  <c r="BI1601" i="2"/>
  <c r="BH1601" i="2"/>
  <c r="BG1601" i="2"/>
  <c r="BF1601" i="2"/>
  <c r="T1601" i="2"/>
  <c r="R1601" i="2"/>
  <c r="P1601" i="2"/>
  <c r="BI1590" i="2"/>
  <c r="BH1590" i="2"/>
  <c r="BG1590" i="2"/>
  <c r="BF1590" i="2"/>
  <c r="T1590" i="2"/>
  <c r="R1590" i="2"/>
  <c r="P1590" i="2"/>
  <c r="BI1588" i="2"/>
  <c r="BH1588" i="2"/>
  <c r="BG1588" i="2"/>
  <c r="BF1588" i="2"/>
  <c r="T1588" i="2"/>
  <c r="R1588" i="2"/>
  <c r="P1588" i="2"/>
  <c r="BI1583" i="2"/>
  <c r="BH1583" i="2"/>
  <c r="BG1583" i="2"/>
  <c r="BF1583" i="2"/>
  <c r="T1583" i="2"/>
  <c r="R1583" i="2"/>
  <c r="P1583" i="2"/>
  <c r="BI1577" i="2"/>
  <c r="BH1577" i="2"/>
  <c r="BG1577" i="2"/>
  <c r="BF1577" i="2"/>
  <c r="T1577" i="2"/>
  <c r="R1577" i="2"/>
  <c r="P1577" i="2"/>
  <c r="BI1568" i="2"/>
  <c r="BH1568" i="2"/>
  <c r="BG1568" i="2"/>
  <c r="BF1568" i="2"/>
  <c r="T1568" i="2"/>
  <c r="R1568" i="2"/>
  <c r="P1568" i="2"/>
  <c r="BI1557" i="2"/>
  <c r="BH1557" i="2"/>
  <c r="BG1557" i="2"/>
  <c r="BF1557" i="2"/>
  <c r="T1557" i="2"/>
  <c r="R1557" i="2"/>
  <c r="P1557" i="2"/>
  <c r="BI1551" i="2"/>
  <c r="BH1551" i="2"/>
  <c r="BG1551" i="2"/>
  <c r="BF1551" i="2"/>
  <c r="T1551" i="2"/>
  <c r="R1551" i="2"/>
  <c r="P1551" i="2"/>
  <c r="BI1545" i="2"/>
  <c r="BH1545" i="2"/>
  <c r="BG1545" i="2"/>
  <c r="BF1545" i="2"/>
  <c r="T1545" i="2"/>
  <c r="R1545" i="2"/>
  <c r="P1545" i="2"/>
  <c r="BI1539" i="2"/>
  <c r="BH1539" i="2"/>
  <c r="BG1539" i="2"/>
  <c r="BF1539" i="2"/>
  <c r="T1539" i="2"/>
  <c r="R1539" i="2"/>
  <c r="P1539" i="2"/>
  <c r="BI1533" i="2"/>
  <c r="BH1533" i="2"/>
  <c r="BG1533" i="2"/>
  <c r="BF1533" i="2"/>
  <c r="T1533" i="2"/>
  <c r="R1533" i="2"/>
  <c r="P1533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492" i="2"/>
  <c r="BH1492" i="2"/>
  <c r="BG1492" i="2"/>
  <c r="BF1492" i="2"/>
  <c r="T1492" i="2"/>
  <c r="R1492" i="2"/>
  <c r="P1492" i="2"/>
  <c r="BI1468" i="2"/>
  <c r="BH1468" i="2"/>
  <c r="BG1468" i="2"/>
  <c r="BF1468" i="2"/>
  <c r="T1468" i="2"/>
  <c r="R1468" i="2"/>
  <c r="P1468" i="2"/>
  <c r="BI1444" i="2"/>
  <c r="BH1444" i="2"/>
  <c r="BG1444" i="2"/>
  <c r="BF1444" i="2"/>
  <c r="T1444" i="2"/>
  <c r="R1444" i="2"/>
  <c r="P1444" i="2"/>
  <c r="BI1421" i="2"/>
  <c r="BH1421" i="2"/>
  <c r="BG1421" i="2"/>
  <c r="BF1421" i="2"/>
  <c r="T1421" i="2"/>
  <c r="R1421" i="2"/>
  <c r="P1421" i="2"/>
  <c r="BI1412" i="2"/>
  <c r="BH1412" i="2"/>
  <c r="BG1412" i="2"/>
  <c r="BF1412" i="2"/>
  <c r="T1412" i="2"/>
  <c r="R1412" i="2"/>
  <c r="P1412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4" i="2"/>
  <c r="BH1394" i="2"/>
  <c r="BG1394" i="2"/>
  <c r="BF1394" i="2"/>
  <c r="T1394" i="2"/>
  <c r="R1394" i="2"/>
  <c r="P1394" i="2"/>
  <c r="BI1377" i="2"/>
  <c r="BH1377" i="2"/>
  <c r="BG1377" i="2"/>
  <c r="BF1377" i="2"/>
  <c r="T1377" i="2"/>
  <c r="R1377" i="2"/>
  <c r="P1377" i="2"/>
  <c r="BI1366" i="2"/>
  <c r="BH1366" i="2"/>
  <c r="BG1366" i="2"/>
  <c r="BF1366" i="2"/>
  <c r="T1366" i="2"/>
  <c r="R1366" i="2"/>
  <c r="P1366" i="2"/>
  <c r="BI1355" i="2"/>
  <c r="BH1355" i="2"/>
  <c r="BG1355" i="2"/>
  <c r="BF1355" i="2"/>
  <c r="T1355" i="2"/>
  <c r="R1355" i="2"/>
  <c r="P1355" i="2"/>
  <c r="BI1344" i="2"/>
  <c r="BH1344" i="2"/>
  <c r="BG1344" i="2"/>
  <c r="BF1344" i="2"/>
  <c r="T1344" i="2"/>
  <c r="R1344" i="2"/>
  <c r="P1344" i="2"/>
  <c r="BI1334" i="2"/>
  <c r="BH1334" i="2"/>
  <c r="BG1334" i="2"/>
  <c r="BF1334" i="2"/>
  <c r="T1334" i="2"/>
  <c r="R1334" i="2"/>
  <c r="P1334" i="2"/>
  <c r="BI1332" i="2"/>
  <c r="BH1332" i="2"/>
  <c r="BG1332" i="2"/>
  <c r="BF1332" i="2"/>
  <c r="T1332" i="2"/>
  <c r="R1332" i="2"/>
  <c r="P1332" i="2"/>
  <c r="BI1327" i="2"/>
  <c r="BH1327" i="2"/>
  <c r="BG1327" i="2"/>
  <c r="BF1327" i="2"/>
  <c r="T1327" i="2"/>
  <c r="R1327" i="2"/>
  <c r="P1327" i="2"/>
  <c r="BI1320" i="2"/>
  <c r="BH1320" i="2"/>
  <c r="BG1320" i="2"/>
  <c r="BF1320" i="2"/>
  <c r="T1320" i="2"/>
  <c r="R1320" i="2"/>
  <c r="P1320" i="2"/>
  <c r="BI1309" i="2"/>
  <c r="BH1309" i="2"/>
  <c r="BG1309" i="2"/>
  <c r="BF1309" i="2"/>
  <c r="T1309" i="2"/>
  <c r="R1309" i="2"/>
  <c r="P1309" i="2"/>
  <c r="BI1295" i="2"/>
  <c r="BH1295" i="2"/>
  <c r="BG1295" i="2"/>
  <c r="BF1295" i="2"/>
  <c r="T1295" i="2"/>
  <c r="R1295" i="2"/>
  <c r="P1295" i="2"/>
  <c r="BI1291" i="2"/>
  <c r="BH1291" i="2"/>
  <c r="BG1291" i="2"/>
  <c r="BF1291" i="2"/>
  <c r="T1291" i="2"/>
  <c r="R1291" i="2"/>
  <c r="P1291" i="2"/>
  <c r="BI1290" i="2"/>
  <c r="BH1290" i="2"/>
  <c r="BG1290" i="2"/>
  <c r="BF1290" i="2"/>
  <c r="T1290" i="2"/>
  <c r="R1290" i="2"/>
  <c r="P1290" i="2"/>
  <c r="BI1289" i="2"/>
  <c r="BH1289" i="2"/>
  <c r="BG1289" i="2"/>
  <c r="BF1289" i="2"/>
  <c r="T1289" i="2"/>
  <c r="R1289" i="2"/>
  <c r="P1289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68" i="2"/>
  <c r="BH1268" i="2"/>
  <c r="BG1268" i="2"/>
  <c r="BF1268" i="2"/>
  <c r="T1268" i="2"/>
  <c r="R1268" i="2"/>
  <c r="P1268" i="2"/>
  <c r="BI1266" i="2"/>
  <c r="BH1266" i="2"/>
  <c r="BG1266" i="2"/>
  <c r="BF1266" i="2"/>
  <c r="T1266" i="2"/>
  <c r="R1266" i="2"/>
  <c r="P1266" i="2"/>
  <c r="BI1256" i="2"/>
  <c r="BH1256" i="2"/>
  <c r="BG1256" i="2"/>
  <c r="BF1256" i="2"/>
  <c r="T1256" i="2"/>
  <c r="R1256" i="2"/>
  <c r="P1256" i="2"/>
  <c r="BI1254" i="2"/>
  <c r="BH1254" i="2"/>
  <c r="BG1254" i="2"/>
  <c r="BF1254" i="2"/>
  <c r="T1254" i="2"/>
  <c r="R1254" i="2"/>
  <c r="P1254" i="2"/>
  <c r="BI1248" i="2"/>
  <c r="BH1248" i="2"/>
  <c r="BG1248" i="2"/>
  <c r="BF1248" i="2"/>
  <c r="T1248" i="2"/>
  <c r="R1248" i="2"/>
  <c r="P1248" i="2"/>
  <c r="BI1246" i="2"/>
  <c r="BH1246" i="2"/>
  <c r="BG1246" i="2"/>
  <c r="BF1246" i="2"/>
  <c r="T1246" i="2"/>
  <c r="R1246" i="2"/>
  <c r="P1246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30" i="2"/>
  <c r="BH1230" i="2"/>
  <c r="BG1230" i="2"/>
  <c r="BF1230" i="2"/>
  <c r="T1230" i="2"/>
  <c r="R1230" i="2"/>
  <c r="P1230" i="2"/>
  <c r="BI1216" i="2"/>
  <c r="BH1216" i="2"/>
  <c r="BG1216" i="2"/>
  <c r="BF1216" i="2"/>
  <c r="T1216" i="2"/>
  <c r="R1216" i="2"/>
  <c r="P1216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T1174" i="2"/>
  <c r="R1175" i="2"/>
  <c r="R1174" i="2"/>
  <c r="P1175" i="2"/>
  <c r="P1174" i="2" s="1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59" i="2"/>
  <c r="BH1159" i="2"/>
  <c r="BG1159" i="2"/>
  <c r="BF1159" i="2"/>
  <c r="T1159" i="2"/>
  <c r="R1159" i="2"/>
  <c r="P1159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51" i="2"/>
  <c r="BH1151" i="2"/>
  <c r="BG1151" i="2"/>
  <c r="BF1151" i="2"/>
  <c r="T1151" i="2"/>
  <c r="R1151" i="2"/>
  <c r="P1151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3" i="2"/>
  <c r="BH1143" i="2"/>
  <c r="BG1143" i="2"/>
  <c r="BF1143" i="2"/>
  <c r="T1143" i="2"/>
  <c r="R1143" i="2"/>
  <c r="P1143" i="2"/>
  <c r="BI1140" i="2"/>
  <c r="BH1140" i="2"/>
  <c r="BG1140" i="2"/>
  <c r="BF1140" i="2"/>
  <c r="T1140" i="2"/>
  <c r="R1140" i="2"/>
  <c r="P1140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4" i="2"/>
  <c r="BH1124" i="2"/>
  <c r="BG1124" i="2"/>
  <c r="BF1124" i="2"/>
  <c r="T1124" i="2"/>
  <c r="R1124" i="2"/>
  <c r="P1124" i="2"/>
  <c r="BI1119" i="2"/>
  <c r="BH1119" i="2"/>
  <c r="BG1119" i="2"/>
  <c r="BF1119" i="2"/>
  <c r="T1119" i="2"/>
  <c r="R1119" i="2"/>
  <c r="P1119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4" i="2"/>
  <c r="BH1094" i="2"/>
  <c r="BG1094" i="2"/>
  <c r="BF1094" i="2"/>
  <c r="T1094" i="2"/>
  <c r="R1094" i="2"/>
  <c r="P1094" i="2"/>
  <c r="BI1090" i="2"/>
  <c r="BH1090" i="2"/>
  <c r="BG1090" i="2"/>
  <c r="BF1090" i="2"/>
  <c r="T1090" i="2"/>
  <c r="R1090" i="2"/>
  <c r="P1090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5" i="2"/>
  <c r="BH1075" i="2"/>
  <c r="BG1075" i="2"/>
  <c r="BF1075" i="2"/>
  <c r="T1075" i="2"/>
  <c r="R1075" i="2"/>
  <c r="P1075" i="2"/>
  <c r="BI1067" i="2"/>
  <c r="BH1067" i="2"/>
  <c r="BG1067" i="2"/>
  <c r="BF1067" i="2"/>
  <c r="T1067" i="2"/>
  <c r="R1067" i="2"/>
  <c r="P1067" i="2"/>
  <c r="BI1044" i="2"/>
  <c r="BH1044" i="2"/>
  <c r="BG1044" i="2"/>
  <c r="BF1044" i="2"/>
  <c r="T1044" i="2"/>
  <c r="R1044" i="2"/>
  <c r="P1044" i="2"/>
  <c r="BI1038" i="2"/>
  <c r="BH1038" i="2"/>
  <c r="BG1038" i="2"/>
  <c r="BF1038" i="2"/>
  <c r="T1038" i="2"/>
  <c r="R1038" i="2"/>
  <c r="P1038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991" i="2"/>
  <c r="BH991" i="2"/>
  <c r="BG991" i="2"/>
  <c r="BF991" i="2"/>
  <c r="T991" i="2"/>
  <c r="R991" i="2"/>
  <c r="P991" i="2"/>
  <c r="BI974" i="2"/>
  <c r="BH974" i="2"/>
  <c r="BG974" i="2"/>
  <c r="BF974" i="2"/>
  <c r="T974" i="2"/>
  <c r="R974" i="2"/>
  <c r="P974" i="2"/>
  <c r="BI966" i="2"/>
  <c r="BH966" i="2"/>
  <c r="BG966" i="2"/>
  <c r="BF966" i="2"/>
  <c r="T966" i="2"/>
  <c r="R966" i="2"/>
  <c r="P966" i="2"/>
  <c r="BI945" i="2"/>
  <c r="BH945" i="2"/>
  <c r="BG945" i="2"/>
  <c r="BF945" i="2"/>
  <c r="T945" i="2"/>
  <c r="R945" i="2"/>
  <c r="P945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3" i="2"/>
  <c r="BH903" i="2"/>
  <c r="BG903" i="2"/>
  <c r="BF903" i="2"/>
  <c r="T903" i="2"/>
  <c r="R903" i="2"/>
  <c r="P903" i="2"/>
  <c r="BI892" i="2"/>
  <c r="BH892" i="2"/>
  <c r="BG892" i="2"/>
  <c r="BF892" i="2"/>
  <c r="T892" i="2"/>
  <c r="R892" i="2"/>
  <c r="P892" i="2"/>
  <c r="BI881" i="2"/>
  <c r="BH881" i="2"/>
  <c r="BG881" i="2"/>
  <c r="BF881" i="2"/>
  <c r="T881" i="2"/>
  <c r="R881" i="2"/>
  <c r="P881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30" i="2"/>
  <c r="BH830" i="2"/>
  <c r="BG830" i="2"/>
  <c r="BF830" i="2"/>
  <c r="T830" i="2"/>
  <c r="R830" i="2"/>
  <c r="P830" i="2"/>
  <c r="BI822" i="2"/>
  <c r="BH822" i="2"/>
  <c r="BG822" i="2"/>
  <c r="BF822" i="2"/>
  <c r="T822" i="2"/>
  <c r="R822" i="2"/>
  <c r="P822" i="2"/>
  <c r="BI813" i="2"/>
  <c r="BH813" i="2"/>
  <c r="BG813" i="2"/>
  <c r="BF813" i="2"/>
  <c r="T813" i="2"/>
  <c r="R813" i="2"/>
  <c r="P813" i="2"/>
  <c r="BI809" i="2"/>
  <c r="BH809" i="2"/>
  <c r="BG809" i="2"/>
  <c r="BF809" i="2"/>
  <c r="T809" i="2"/>
  <c r="R809" i="2"/>
  <c r="P809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8" i="2"/>
  <c r="BH778" i="2"/>
  <c r="BG778" i="2"/>
  <c r="BF778" i="2"/>
  <c r="T778" i="2"/>
  <c r="R778" i="2"/>
  <c r="P778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3" i="2"/>
  <c r="BH753" i="2"/>
  <c r="BG753" i="2"/>
  <c r="BF753" i="2"/>
  <c r="T753" i="2"/>
  <c r="R753" i="2"/>
  <c r="P753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03" i="2"/>
  <c r="BH703" i="2"/>
  <c r="BG703" i="2"/>
  <c r="BF703" i="2"/>
  <c r="T703" i="2"/>
  <c r="R703" i="2"/>
  <c r="P703" i="2"/>
  <c r="BI679" i="2"/>
  <c r="BH679" i="2"/>
  <c r="BG679" i="2"/>
  <c r="BF679" i="2"/>
  <c r="T679" i="2"/>
  <c r="R679" i="2"/>
  <c r="P679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78" i="2"/>
  <c r="BH578" i="2"/>
  <c r="BG578" i="2"/>
  <c r="BF578" i="2"/>
  <c r="T578" i="2"/>
  <c r="R578" i="2"/>
  <c r="P578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42" i="2"/>
  <c r="BH542" i="2"/>
  <c r="BG542" i="2"/>
  <c r="BF542" i="2"/>
  <c r="T542" i="2"/>
  <c r="R542" i="2"/>
  <c r="P542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33" i="2"/>
  <c r="BH333" i="2"/>
  <c r="BG333" i="2"/>
  <c r="BF333" i="2"/>
  <c r="T333" i="2"/>
  <c r="R333" i="2"/>
  <c r="P333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287" i="2"/>
  <c r="BH287" i="2"/>
  <c r="BG287" i="2"/>
  <c r="BF287" i="2"/>
  <c r="T287" i="2"/>
  <c r="R287" i="2"/>
  <c r="P287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3" i="2"/>
  <c r="BH193" i="2"/>
  <c r="BG193" i="2"/>
  <c r="BF193" i="2"/>
  <c r="T193" i="2"/>
  <c r="R193" i="2"/>
  <c r="P193" i="2"/>
  <c r="BI176" i="2"/>
  <c r="BH176" i="2"/>
  <c r="BG176" i="2"/>
  <c r="BF176" i="2"/>
  <c r="T176" i="2"/>
  <c r="R176" i="2"/>
  <c r="P176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J150" i="2"/>
  <c r="J149" i="2"/>
  <c r="F149" i="2"/>
  <c r="F147" i="2"/>
  <c r="E145" i="2"/>
  <c r="J94" i="2"/>
  <c r="J93" i="2"/>
  <c r="F93" i="2"/>
  <c r="F91" i="2"/>
  <c r="E89" i="2"/>
  <c r="J20" i="2"/>
  <c r="E20" i="2"/>
  <c r="F94" i="2" s="1"/>
  <c r="J19" i="2"/>
  <c r="J14" i="2"/>
  <c r="J91" i="2"/>
  <c r="E7" i="2"/>
  <c r="E141" i="2" s="1"/>
  <c r="L90" i="1"/>
  <c r="AM90" i="1"/>
  <c r="AM89" i="1"/>
  <c r="L89" i="1"/>
  <c r="AM87" i="1"/>
  <c r="L87" i="1"/>
  <c r="L85" i="1"/>
  <c r="L84" i="1"/>
  <c r="BK2765" i="2"/>
  <c r="J2741" i="2"/>
  <c r="BK2735" i="2"/>
  <c r="BK2725" i="2"/>
  <c r="BK2721" i="2"/>
  <c r="J2709" i="2"/>
  <c r="BK2701" i="2"/>
  <c r="BK2659" i="2"/>
  <c r="BK2612" i="2"/>
  <c r="BK2583" i="2"/>
  <c r="J2494" i="2"/>
  <c r="J2431" i="2"/>
  <c r="BK2406" i="2"/>
  <c r="J2375" i="2"/>
  <c r="J2368" i="2"/>
  <c r="J2364" i="2"/>
  <c r="BK2342" i="2"/>
  <c r="BK2321" i="2"/>
  <c r="BK2290" i="2"/>
  <c r="BK2266" i="2"/>
  <c r="J2194" i="2"/>
  <c r="J2171" i="2"/>
  <c r="J2142" i="2"/>
  <c r="BK2139" i="2"/>
  <c r="BK2132" i="2"/>
  <c r="J2126" i="2"/>
  <c r="J2107" i="2"/>
  <c r="J2100" i="2"/>
  <c r="J2097" i="2"/>
  <c r="BK2083" i="2"/>
  <c r="J2060" i="2"/>
  <c r="J2038" i="2"/>
  <c r="J2029" i="2"/>
  <c r="BK2007" i="2"/>
  <c r="J1993" i="2"/>
  <c r="BK1980" i="2"/>
  <c r="J1902" i="2"/>
  <c r="BK1855" i="2"/>
  <c r="J1836" i="2"/>
  <c r="J1817" i="2"/>
  <c r="J1803" i="2"/>
  <c r="J1777" i="2"/>
  <c r="J1742" i="2"/>
  <c r="J1726" i="2"/>
  <c r="BK1721" i="2"/>
  <c r="J1716" i="2"/>
  <c r="BK1637" i="2"/>
  <c r="BK1551" i="2"/>
  <c r="J1444" i="2"/>
  <c r="J1400" i="2"/>
  <c r="BK1334" i="2"/>
  <c r="J1295" i="2"/>
  <c r="BK1268" i="2"/>
  <c r="J1246" i="2"/>
  <c r="BK1208" i="2"/>
  <c r="BK1189" i="2"/>
  <c r="J1173" i="2"/>
  <c r="BK1158" i="2"/>
  <c r="BK1114" i="2"/>
  <c r="BK1103" i="2"/>
  <c r="BK1081" i="2"/>
  <c r="J1006" i="2"/>
  <c r="J945" i="2"/>
  <c r="BK856" i="2"/>
  <c r="BK782" i="2"/>
  <c r="J753" i="2"/>
  <c r="J668" i="2"/>
  <c r="BK659" i="2"/>
  <c r="BK630" i="2"/>
  <c r="BK617" i="2"/>
  <c r="J594" i="2"/>
  <c r="BK572" i="2"/>
  <c r="J502" i="2"/>
  <c r="J497" i="2"/>
  <c r="BK492" i="2"/>
  <c r="BK458" i="2"/>
  <c r="BK439" i="2"/>
  <c r="J426" i="2"/>
  <c r="BK400" i="2"/>
  <c r="J355" i="2"/>
  <c r="J226" i="2"/>
  <c r="J156" i="2"/>
  <c r="J2744" i="2"/>
  <c r="BK2741" i="2"/>
  <c r="J2737" i="2"/>
  <c r="J2735" i="2"/>
  <c r="BK2714" i="2"/>
  <c r="J2696" i="2"/>
  <c r="J2619" i="2"/>
  <c r="BK2595" i="2"/>
  <c r="J2528" i="2"/>
  <c r="J2516" i="2"/>
  <c r="BK2486" i="2"/>
  <c r="J2464" i="2"/>
  <c r="J2394" i="2"/>
  <c r="BK2381" i="2"/>
  <c r="BK2369" i="2"/>
  <c r="J2353" i="2"/>
  <c r="BK2327" i="2"/>
  <c r="J2317" i="2"/>
  <c r="J2308" i="2"/>
  <c r="BK2298" i="2"/>
  <c r="J2282" i="2"/>
  <c r="J2226" i="2"/>
  <c r="J2189" i="2"/>
  <c r="BK2165" i="2"/>
  <c r="J2148" i="2"/>
  <c r="J2137" i="2"/>
  <c r="J2125" i="2"/>
  <c r="J2115" i="2"/>
  <c r="BK2110" i="2"/>
  <c r="BK2103" i="2"/>
  <c r="J2089" i="2"/>
  <c r="BK2029" i="2"/>
  <c r="BK2023" i="2"/>
  <c r="BK2015" i="2"/>
  <c r="BK2003" i="2"/>
  <c r="BK1991" i="2"/>
  <c r="BK1987" i="2"/>
  <c r="BK1963" i="2"/>
  <c r="BK1909" i="2"/>
  <c r="J1873" i="2"/>
  <c r="BK1827" i="2"/>
  <c r="J1798" i="2"/>
  <c r="BK1742" i="2"/>
  <c r="J1723" i="2"/>
  <c r="J1701" i="2"/>
  <c r="BK1620" i="2"/>
  <c r="BK1588" i="2"/>
  <c r="J1539" i="2"/>
  <c r="J1404" i="2"/>
  <c r="BK1290" i="2"/>
  <c r="BK1256" i="2"/>
  <c r="J1175" i="2"/>
  <c r="BK1140" i="2"/>
  <c r="BK1119" i="2"/>
  <c r="BK1094" i="2"/>
  <c r="J1009" i="2"/>
  <c r="J966" i="2"/>
  <c r="J911" i="2"/>
  <c r="BK813" i="2"/>
  <c r="J782" i="2"/>
  <c r="J770" i="2"/>
  <c r="BK753" i="2"/>
  <c r="J667" i="2"/>
  <c r="J630" i="2"/>
  <c r="J587" i="2"/>
  <c r="BK522" i="2"/>
  <c r="BK505" i="2"/>
  <c r="BK494" i="2"/>
  <c r="J489" i="2"/>
  <c r="J400" i="2"/>
  <c r="BK355" i="2"/>
  <c r="BK287" i="2"/>
  <c r="BK243" i="2"/>
  <c r="BK156" i="2"/>
  <c r="BK2685" i="2"/>
  <c r="BK2648" i="2"/>
  <c r="BK2619" i="2"/>
  <c r="J2570" i="2"/>
  <c r="BK2509" i="2"/>
  <c r="BK2494" i="2"/>
  <c r="BK2464" i="2"/>
  <c r="J2422" i="2"/>
  <c r="J2392" i="2"/>
  <c r="BK2388" i="2"/>
  <c r="BK2375" i="2"/>
  <c r="BK2355" i="2"/>
  <c r="J2350" i="2"/>
  <c r="J2346" i="2"/>
  <c r="J2339" i="2"/>
  <c r="J2335" i="2"/>
  <c r="J2322" i="2"/>
  <c r="BK2297" i="2"/>
  <c r="BK2282" i="2"/>
  <c r="J2262" i="2"/>
  <c r="BK2231" i="2"/>
  <c r="BK2196" i="2"/>
  <c r="BK2184" i="2"/>
  <c r="J2165" i="2"/>
  <c r="BK2144" i="2"/>
  <c r="BK2134" i="2"/>
  <c r="BK2125" i="2"/>
  <c r="BK2120" i="2"/>
  <c r="J2103" i="2"/>
  <c r="BK2096" i="2"/>
  <c r="J2085" i="2"/>
  <c r="BK2041" i="2"/>
  <c r="J2027" i="2"/>
  <c r="J2005" i="2"/>
  <c r="BK1993" i="2"/>
  <c r="BK1954" i="2"/>
  <c r="J1893" i="2"/>
  <c r="J1855" i="2"/>
  <c r="BK1836" i="2"/>
  <c r="BK1792" i="2"/>
  <c r="BK1733" i="2"/>
  <c r="BK1718" i="2"/>
  <c r="J1666" i="2"/>
  <c r="J1612" i="2"/>
  <c r="J1577" i="2"/>
  <c r="BK1539" i="2"/>
  <c r="J1396" i="2"/>
  <c r="BK1344" i="2"/>
  <c r="J1256" i="2"/>
  <c r="BK1236" i="2"/>
  <c r="BK1191" i="2"/>
  <c r="J1168" i="2"/>
  <c r="J1151" i="2"/>
  <c r="BK1132" i="2"/>
  <c r="J1109" i="2"/>
  <c r="J1067" i="2"/>
  <c r="BK1006" i="2"/>
  <c r="J920" i="2"/>
  <c r="BK892" i="2"/>
  <c r="BK794" i="2"/>
  <c r="J754" i="2"/>
  <c r="BK731" i="2"/>
  <c r="J653" i="2"/>
  <c r="BK618" i="2"/>
  <c r="BK594" i="2"/>
  <c r="J563" i="2"/>
  <c r="BK518" i="2"/>
  <c r="J507" i="2"/>
  <c r="BK495" i="2"/>
  <c r="BK454" i="2"/>
  <c r="J412" i="2"/>
  <c r="J367" i="2"/>
  <c r="BK263" i="2"/>
  <c r="J217" i="2"/>
  <c r="J2828" i="2"/>
  <c r="J2812" i="2"/>
  <c r="J2805" i="2"/>
  <c r="BK2748" i="2"/>
  <c r="BK2744" i="2"/>
  <c r="BK2738" i="2"/>
  <c r="J2725" i="2"/>
  <c r="J2706" i="2"/>
  <c r="J2628" i="2"/>
  <c r="J2601" i="2"/>
  <c r="BK2570" i="2"/>
  <c r="BK2514" i="2"/>
  <c r="J2486" i="2"/>
  <c r="BK2418" i="2"/>
  <c r="BK2392" i="2"/>
  <c r="J2387" i="2"/>
  <c r="J2371" i="2"/>
  <c r="J2366" i="2"/>
  <c r="BK2353" i="2"/>
  <c r="BK2347" i="2"/>
  <c r="BK2339" i="2"/>
  <c r="BK2336" i="2"/>
  <c r="J2326" i="2"/>
  <c r="J2319" i="2"/>
  <c r="J2305" i="2"/>
  <c r="J2291" i="2"/>
  <c r="BK2219" i="2"/>
  <c r="BK2189" i="2"/>
  <c r="BK2166" i="2"/>
  <c r="BK2142" i="2"/>
  <c r="J2139" i="2"/>
  <c r="BK2130" i="2"/>
  <c r="BK2122" i="2"/>
  <c r="BK2118" i="2"/>
  <c r="BK2112" i="2"/>
  <c r="BK2106" i="2"/>
  <c r="J2098" i="2"/>
  <c r="J2040" i="2"/>
  <c r="BK2024" i="2"/>
  <c r="J2019" i="2"/>
  <c r="BK2001" i="2"/>
  <c r="J1991" i="2"/>
  <c r="BK1984" i="2"/>
  <c r="J1909" i="2"/>
  <c r="J1545" i="2"/>
  <c r="BK1468" i="2"/>
  <c r="J1377" i="2"/>
  <c r="BK1320" i="2"/>
  <c r="J1289" i="2"/>
  <c r="J1248" i="2"/>
  <c r="J1208" i="2"/>
  <c r="J1183" i="2"/>
  <c r="J1170" i="2"/>
  <c r="BK1151" i="2"/>
  <c r="BK1134" i="2"/>
  <c r="J1108" i="2"/>
  <c r="J1075" i="2"/>
  <c r="J1044" i="2"/>
  <c r="BK173" i="9"/>
  <c r="BK152" i="9"/>
  <c r="J302" i="10"/>
  <c r="J285" i="10"/>
  <c r="J277" i="10"/>
  <c r="BK266" i="10"/>
  <c r="J261" i="10"/>
  <c r="J250" i="10"/>
  <c r="BK236" i="10"/>
  <c r="J231" i="10"/>
  <c r="J220" i="10"/>
  <c r="J205" i="10"/>
  <c r="J196" i="10"/>
  <c r="J177" i="10"/>
  <c r="BK164" i="10"/>
  <c r="J141" i="10"/>
  <c r="J286" i="10"/>
  <c r="BK273" i="10"/>
  <c r="J256" i="10"/>
  <c r="BK253" i="10"/>
  <c r="J244" i="10"/>
  <c r="BK241" i="10"/>
  <c r="BK233" i="10"/>
  <c r="J226" i="10"/>
  <c r="BK222" i="10"/>
  <c r="J214" i="10"/>
  <c r="BK210" i="10"/>
  <c r="BK200" i="10"/>
  <c r="BK192" i="10"/>
  <c r="J187" i="10"/>
  <c r="BK179" i="10"/>
  <c r="J169" i="10"/>
  <c r="J158" i="10"/>
  <c r="BK152" i="10"/>
  <c r="BK297" i="10"/>
  <c r="BK288" i="10"/>
  <c r="BK277" i="10"/>
  <c r="BK265" i="10"/>
  <c r="J249" i="10"/>
  <c r="BK239" i="10"/>
  <c r="J234" i="10"/>
  <c r="J157" i="28"/>
  <c r="BK147" i="28"/>
  <c r="BK195" i="28"/>
  <c r="BK2390" i="2"/>
  <c r="J2369" i="2"/>
  <c r="BK2366" i="2"/>
  <c r="BK2363" i="2"/>
  <c r="BK2350" i="2"/>
  <c r="BK2334" i="2"/>
  <c r="J2316" i="2"/>
  <c r="BK2299" i="2"/>
  <c r="J2289" i="2"/>
  <c r="BK2270" i="2"/>
  <c r="J2231" i="2"/>
  <c r="BK2180" i="2"/>
  <c r="BK2160" i="2"/>
  <c r="BK2149" i="2"/>
  <c r="J2140" i="2"/>
  <c r="BK2137" i="2"/>
  <c r="J2133" i="2"/>
  <c r="BK2128" i="2"/>
  <c r="J2113" i="2"/>
  <c r="J2112" i="2"/>
  <c r="J2106" i="2"/>
  <c r="BK2101" i="2"/>
  <c r="BK2098" i="2"/>
  <c r="BK2089" i="2"/>
  <c r="BK2079" i="2"/>
  <c r="J2050" i="2"/>
  <c r="BK2037" i="2"/>
  <c r="BK2022" i="2"/>
  <c r="J2015" i="2"/>
  <c r="J1999" i="2"/>
  <c r="J1994" i="2"/>
  <c r="BK1986" i="2"/>
  <c r="BK1985" i="2"/>
  <c r="BK1934" i="2"/>
  <c r="BK1861" i="2"/>
  <c r="J1847" i="2"/>
  <c r="J1827" i="2"/>
  <c r="BK1812" i="2"/>
  <c r="BK1794" i="2"/>
  <c r="BK1782" i="2"/>
  <c r="BK1747" i="2"/>
  <c r="J1728" i="2"/>
  <c r="J1724" i="2"/>
  <c r="J1718" i="2"/>
  <c r="BK1668" i="2"/>
  <c r="J1588" i="2"/>
  <c r="BK1545" i="2"/>
  <c r="J1421" i="2"/>
  <c r="J1366" i="2"/>
  <c r="BK1327" i="2"/>
  <c r="J1290" i="2"/>
  <c r="BK1266" i="2"/>
  <c r="J1236" i="2"/>
  <c r="BK1210" i="2"/>
  <c r="BK1197" i="2"/>
  <c r="J1178" i="2"/>
  <c r="BK1172" i="2"/>
  <c r="BK1170" i="2"/>
  <c r="BK1137" i="2"/>
  <c r="BK1124" i="2"/>
  <c r="J1104" i="2"/>
  <c r="J1094" i="2"/>
  <c r="BK1075" i="2"/>
  <c r="J991" i="2"/>
  <c r="BK966" i="2"/>
  <c r="J862" i="2"/>
  <c r="J809" i="2"/>
  <c r="BK801" i="2"/>
  <c r="BK758" i="2"/>
  <c r="BK673" i="2"/>
  <c r="BK667" i="2"/>
  <c r="BK636" i="2"/>
  <c r="J618" i="2"/>
  <c r="J599" i="2"/>
  <c r="BK588" i="2"/>
  <c r="BK551" i="2"/>
  <c r="J504" i="2"/>
  <c r="BK499" i="2"/>
  <c r="J494" i="2"/>
  <c r="J490" i="2"/>
  <c r="J454" i="2"/>
  <c r="J435" i="2"/>
  <c r="BK412" i="2"/>
  <c r="BK404" i="2"/>
  <c r="BK379" i="2"/>
  <c r="BK367" i="2"/>
  <c r="J352" i="2"/>
  <c r="BK234" i="2"/>
  <c r="BK211" i="2"/>
  <c r="BK176" i="2"/>
  <c r="J2743" i="2"/>
  <c r="J2738" i="2"/>
  <c r="J2736" i="2"/>
  <c r="J2727" i="2"/>
  <c r="J2726" i="2"/>
  <c r="J2701" i="2"/>
  <c r="J2685" i="2"/>
  <c r="BK2626" i="2"/>
  <c r="J2606" i="2"/>
  <c r="J2598" i="2"/>
  <c r="J2585" i="2"/>
  <c r="J2542" i="2"/>
  <c r="BK2526" i="2"/>
  <c r="BK2502" i="2"/>
  <c r="J2484" i="2"/>
  <c r="BK2447" i="2"/>
  <c r="J2418" i="2"/>
  <c r="BK2385" i="2"/>
  <c r="BK2371" i="2"/>
  <c r="J2361" i="2"/>
  <c r="BK2354" i="2"/>
  <c r="BK2346" i="2"/>
  <c r="BK2340" i="2"/>
  <c r="BK2325" i="2"/>
  <c r="BK2319" i="2"/>
  <c r="BK2316" i="2"/>
  <c r="BK2304" i="2"/>
  <c r="J2297" i="2"/>
  <c r="BK2286" i="2"/>
  <c r="BK2274" i="2"/>
  <c r="BK2254" i="2"/>
  <c r="J2216" i="2"/>
  <c r="J2192" i="2"/>
  <c r="J2177" i="2"/>
  <c r="J2149" i="2"/>
  <c r="J2144" i="2"/>
  <c r="BK2136" i="2"/>
  <c r="J2130" i="2"/>
  <c r="BK2126" i="2"/>
  <c r="J2119" i="2"/>
  <c r="BK2111" i="2"/>
  <c r="BK2107" i="2"/>
  <c r="J2099" i="2"/>
  <c r="J2093" i="2"/>
  <c r="BK2038" i="2"/>
  <c r="J2026" i="2"/>
  <c r="J2021" i="2"/>
  <c r="BK1995" i="2"/>
  <c r="J1990" i="2"/>
  <c r="J1986" i="2"/>
  <c r="J1954" i="2"/>
  <c r="BK1907" i="2"/>
  <c r="J1863" i="2"/>
  <c r="BK1833" i="2"/>
  <c r="BK1807" i="2"/>
  <c r="J1782" i="2"/>
  <c r="BK1728" i="2"/>
  <c r="J1721" i="2"/>
  <c r="J1637" i="2"/>
  <c r="J1601" i="2"/>
  <c r="J1557" i="2"/>
  <c r="BK1525" i="2"/>
  <c r="BK1412" i="2"/>
  <c r="J1355" i="2"/>
  <c r="BK1289" i="2"/>
  <c r="J1266" i="2"/>
  <c r="J1197" i="2"/>
  <c r="J1169" i="2"/>
  <c r="J1136" i="2"/>
  <c r="BK1108" i="2"/>
  <c r="J1090" i="2"/>
  <c r="J1008" i="2"/>
  <c r="J913" i="2"/>
  <c r="BK822" i="2"/>
  <c r="BK786" i="2"/>
  <c r="J764" i="2"/>
  <c r="BK745" i="2"/>
  <c r="BK648" i="2"/>
  <c r="J613" i="2"/>
  <c r="BK542" i="2"/>
  <c r="BK507" i="2"/>
  <c r="J500" i="2"/>
  <c r="J493" i="2"/>
  <c r="J443" i="2"/>
  <c r="J383" i="2"/>
  <c r="J359" i="2"/>
  <c r="BK306" i="2"/>
  <c r="J247" i="2"/>
  <c r="BK226" i="2"/>
  <c r="AS110" i="1"/>
  <c r="BK2615" i="2"/>
  <c r="BK2528" i="2"/>
  <c r="J2502" i="2"/>
  <c r="J2492" i="2"/>
  <c r="BK2426" i="2"/>
  <c r="BK2393" i="2"/>
  <c r="J2389" i="2"/>
  <c r="BK2380" i="2"/>
  <c r="J2360" i="2"/>
  <c r="BK2352" i="2"/>
  <c r="J2348" i="2"/>
  <c r="BK2343" i="2"/>
  <c r="J2338" i="2"/>
  <c r="BK2324" i="2"/>
  <c r="J2321" i="2"/>
  <c r="BK2296" i="2"/>
  <c r="J2270" i="2"/>
  <c r="J2258" i="2"/>
  <c r="J2219" i="2"/>
  <c r="J2193" i="2"/>
  <c r="J2174" i="2"/>
  <c r="J2155" i="2"/>
  <c r="BK2138" i="2"/>
  <c r="BK2133" i="2"/>
  <c r="BK2124" i="2"/>
  <c r="BK2117" i="2"/>
  <c r="BK2102" i="2"/>
  <c r="J2094" i="2"/>
  <c r="J2083" i="2"/>
  <c r="BK2030" i="2"/>
  <c r="J2002" i="2"/>
  <c r="BK1992" i="2"/>
  <c r="J1984" i="2"/>
  <c r="BK1898" i="2"/>
  <c r="J1861" i="2"/>
  <c r="J1843" i="2"/>
  <c r="J1833" i="2"/>
  <c r="BK1798" i="2"/>
  <c r="J1747" i="2"/>
  <c r="BK1723" i="2"/>
  <c r="J1703" i="2"/>
  <c r="BK1666" i="2"/>
  <c r="J1620" i="2"/>
  <c r="BK1590" i="2"/>
  <c r="BK1533" i="2"/>
  <c r="J1412" i="2"/>
  <c r="J1394" i="2"/>
  <c r="J1291" i="2"/>
  <c r="BK1248" i="2"/>
  <c r="BK1195" i="2"/>
  <c r="BK1169" i="2"/>
  <c r="J1157" i="2"/>
  <c r="BK1136" i="2"/>
  <c r="J1124" i="2"/>
  <c r="J1103" i="2"/>
  <c r="J1086" i="2"/>
  <c r="J1038" i="2"/>
  <c r="BK974" i="2"/>
  <c r="BK862" i="2"/>
  <c r="BK768" i="2"/>
  <c r="BK679" i="2"/>
  <c r="BK624" i="2"/>
  <c r="J605" i="2"/>
  <c r="BK587" i="2"/>
  <c r="J542" i="2"/>
  <c r="BK511" i="2"/>
  <c r="J503" i="2"/>
  <c r="J492" i="2"/>
  <c r="BK435" i="2"/>
  <c r="J392" i="2"/>
  <c r="BK267" i="2"/>
  <c r="J221" i="2"/>
  <c r="BK2823" i="2"/>
  <c r="BK2808" i="2"/>
  <c r="J2788" i="2"/>
  <c r="BK2747" i="2"/>
  <c r="J2742" i="2"/>
  <c r="BK2727" i="2"/>
  <c r="BK2722" i="2"/>
  <c r="J2659" i="2"/>
  <c r="J2626" i="2"/>
  <c r="J2583" i="2"/>
  <c r="BK2542" i="2"/>
  <c r="J2509" i="2"/>
  <c r="J2481" i="2"/>
  <c r="J2406" i="2"/>
  <c r="J2388" i="2"/>
  <c r="J2376" i="2"/>
  <c r="J2365" i="2"/>
  <c r="BK2361" i="2"/>
  <c r="BK2348" i="2"/>
  <c r="J2342" i="2"/>
  <c r="J2336" i="2"/>
  <c r="J2327" i="2"/>
  <c r="BK2322" i="2"/>
  <c r="BK2308" i="2"/>
  <c r="J2292" i="2"/>
  <c r="J2274" i="2"/>
  <c r="J2196" i="2"/>
  <c r="BK2177" i="2"/>
  <c r="BK2147" i="2"/>
  <c r="BK2141" i="2"/>
  <c r="J2134" i="2"/>
  <c r="J2124" i="2"/>
  <c r="J2121" i="2"/>
  <c r="BK2115" i="2"/>
  <c r="J2111" i="2"/>
  <c r="J2104" i="2"/>
  <c r="J2079" i="2"/>
  <c r="BK2032" i="2"/>
  <c r="BK2021" i="2"/>
  <c r="J2004" i="2"/>
  <c r="J2000" i="2"/>
  <c r="J1987" i="2"/>
  <c r="J1934" i="2"/>
  <c r="BK1568" i="2"/>
  <c r="J1527" i="2"/>
  <c r="J1402" i="2"/>
  <c r="J1334" i="2"/>
  <c r="J1320" i="2"/>
  <c r="J1280" i="2"/>
  <c r="J1234" i="2"/>
  <c r="BK1204" i="2"/>
  <c r="BK1178" i="2"/>
  <c r="BK1167" i="2"/>
  <c r="BK1157" i="2"/>
  <c r="J1143" i="2"/>
  <c r="BK1109" i="2"/>
  <c r="J1079" i="2"/>
  <c r="BK1038" i="2"/>
  <c r="BK809" i="2"/>
  <c r="J778" i="2"/>
  <c r="BK742" i="2"/>
  <c r="J727" i="2"/>
  <c r="BK668" i="2"/>
  <c r="J648" i="2"/>
  <c r="J633" i="2"/>
  <c r="BK605" i="2"/>
  <c r="BK578" i="2"/>
  <c r="J511" i="2"/>
  <c r="J505" i="2"/>
  <c r="BK500" i="2"/>
  <c r="J495" i="2"/>
  <c r="BK426" i="2"/>
  <c r="J388" i="2"/>
  <c r="BK364" i="2"/>
  <c r="J333" i="2"/>
  <c r="J267" i="2"/>
  <c r="J176" i="2"/>
  <c r="J321" i="3"/>
  <c r="J320" i="3"/>
  <c r="J318" i="3"/>
  <c r="BK302" i="3"/>
  <c r="J297" i="3"/>
  <c r="BK286" i="3"/>
  <c r="BK279" i="3"/>
  <c r="J270" i="3"/>
  <c r="J263" i="3"/>
  <c r="BK258" i="3"/>
  <c r="BK251" i="3"/>
  <c r="BK245" i="3"/>
  <c r="BK233" i="3"/>
  <c r="BK216" i="3"/>
  <c r="BK213" i="3"/>
  <c r="J210" i="3"/>
  <c r="BK201" i="3"/>
  <c r="BK187" i="3"/>
  <c r="J171" i="3"/>
  <c r="J319" i="3"/>
  <c r="J314" i="3"/>
  <c r="J310" i="3"/>
  <c r="J303" i="3"/>
  <c r="J291" i="3"/>
  <c r="J286" i="3"/>
  <c r="J279" i="3"/>
  <c r="BK269" i="3"/>
  <c r="BK256" i="3"/>
  <c r="J252" i="3"/>
  <c r="J242" i="3"/>
  <c r="J239" i="3"/>
  <c r="J230" i="3"/>
  <c r="BK220" i="3"/>
  <c r="BK212" i="3"/>
  <c r="J205" i="3"/>
  <c r="BK202" i="3"/>
  <c r="J195" i="3"/>
  <c r="BK186" i="3"/>
  <c r="J177" i="3"/>
  <c r="BK166" i="3"/>
  <c r="BK159" i="3"/>
  <c r="BK156" i="3"/>
  <c r="J317" i="3"/>
  <c r="J312" i="3"/>
  <c r="BK303" i="3"/>
  <c r="J299" i="3"/>
  <c r="J295" i="3"/>
  <c r="J288" i="3"/>
  <c r="J282" i="3"/>
  <c r="BK276" i="3"/>
  <c r="J265" i="3"/>
  <c r="J256" i="3"/>
  <c r="J251" i="3"/>
  <c r="J245" i="3"/>
  <c r="BK239" i="3"/>
  <c r="J234" i="3"/>
  <c r="BK227" i="3"/>
  <c r="J217" i="3"/>
  <c r="BK197" i="3"/>
  <c r="J182" i="3"/>
  <c r="J176" i="3"/>
  <c r="J172" i="3"/>
  <c r="J166" i="3"/>
  <c r="J159" i="3"/>
  <c r="BK155" i="3"/>
  <c r="BK309" i="3"/>
  <c r="BK294" i="3"/>
  <c r="J277" i="3"/>
  <c r="BK266" i="3"/>
  <c r="J259" i="3"/>
  <c r="BK240" i="3"/>
  <c r="BK230" i="3"/>
  <c r="BK223" i="3"/>
  <c r="BK211" i="3"/>
  <c r="BK206" i="3"/>
  <c r="BK192" i="3"/>
  <c r="BK181" i="3"/>
  <c r="BK171" i="3"/>
  <c r="BK161" i="3"/>
  <c r="BK340" i="4"/>
  <c r="BK333" i="4"/>
  <c r="BK319" i="4"/>
  <c r="J307" i="4"/>
  <c r="BK291" i="4"/>
  <c r="J287" i="4"/>
  <c r="J279" i="4"/>
  <c r="BK271" i="4"/>
  <c r="BK264" i="4"/>
  <c r="BK256" i="4"/>
  <c r="BK249" i="4"/>
  <c r="J241" i="4"/>
  <c r="BK231" i="4"/>
  <c r="BK221" i="4"/>
  <c r="BK217" i="4"/>
  <c r="J205" i="4"/>
  <c r="J191" i="4"/>
  <c r="BK181" i="4"/>
  <c r="BK161" i="4"/>
  <c r="J328" i="4"/>
  <c r="J320" i="4"/>
  <c r="BK309" i="4"/>
  <c r="J305" i="4"/>
  <c r="BK288" i="4"/>
  <c r="BK250" i="4"/>
  <c r="J240" i="4"/>
  <c r="BK237" i="4"/>
  <c r="J219" i="4"/>
  <c r="BK214" i="4"/>
  <c r="J201" i="4"/>
  <c r="J194" i="4"/>
  <c r="BK185" i="4"/>
  <c r="J181" i="4"/>
  <c r="J175" i="4"/>
  <c r="J169" i="4"/>
  <c r="BK164" i="4"/>
  <c r="BK156" i="4"/>
  <c r="J324" i="4"/>
  <c r="BK315" i="4"/>
  <c r="BK312" i="4"/>
  <c r="BK295" i="4"/>
  <c r="BK290" i="4"/>
  <c r="J277" i="4"/>
  <c r="BK274" i="4"/>
  <c r="J261" i="4"/>
  <c r="BK255" i="4"/>
  <c r="J251" i="4"/>
  <c r="BK338" i="4"/>
  <c r="J332" i="4"/>
  <c r="J327" i="4"/>
  <c r="J319" i="4"/>
  <c r="BK305" i="4"/>
  <c r="J302" i="4"/>
  <c r="BK297" i="4"/>
  <c r="J292" i="4"/>
  <c r="BK277" i="4"/>
  <c r="BK269" i="4"/>
  <c r="BK260" i="4"/>
  <c r="BK246" i="4"/>
  <c r="J237" i="4"/>
  <c r="BK232" i="4"/>
  <c r="BK229" i="4"/>
  <c r="BK222" i="4"/>
  <c r="J212" i="4"/>
  <c r="J199" i="4"/>
  <c r="J193" i="4"/>
  <c r="J188" i="4"/>
  <c r="BK179" i="4"/>
  <c r="BK172" i="4"/>
  <c r="BK167" i="4"/>
  <c r="BK163" i="4"/>
  <c r="BK159" i="4"/>
  <c r="J226" i="5"/>
  <c r="J221" i="5"/>
  <c r="BK213" i="5"/>
  <c r="J205" i="5"/>
  <c r="BK193" i="5"/>
  <c r="BK182" i="5"/>
  <c r="BK176" i="5"/>
  <c r="J170" i="5"/>
  <c r="J163" i="5"/>
  <c r="BK221" i="5"/>
  <c r="J209" i="5"/>
  <c r="J197" i="5"/>
  <c r="BK185" i="5"/>
  <c r="BK179" i="5"/>
  <c r="BK166" i="5"/>
  <c r="BK155" i="5"/>
  <c r="BK138" i="5"/>
  <c r="BK228" i="5"/>
  <c r="J210" i="5"/>
  <c r="J189" i="5"/>
  <c r="J176" i="5"/>
  <c r="BK161" i="5"/>
  <c r="BK148" i="5"/>
  <c r="J136" i="5"/>
  <c r="J222" i="5"/>
  <c r="BK215" i="5"/>
  <c r="J203" i="5"/>
  <c r="BK187" i="5"/>
  <c r="BK177" i="5"/>
  <c r="BK152" i="5"/>
  <c r="J140" i="5"/>
  <c r="J234" i="6"/>
  <c r="BK212" i="6"/>
  <c r="J207" i="6"/>
  <c r="BK191" i="6"/>
  <c r="BK181" i="6"/>
  <c r="BK171" i="6"/>
  <c r="J163" i="6"/>
  <c r="BK155" i="6"/>
  <c r="J235" i="6"/>
  <c r="BK222" i="6"/>
  <c r="BK217" i="6"/>
  <c r="J211" i="6"/>
  <c r="BK198" i="6"/>
  <c r="J188" i="6"/>
  <c r="J179" i="6"/>
  <c r="BK167" i="6"/>
  <c r="BK161" i="6"/>
  <c r="J148" i="6"/>
  <c r="J231" i="6"/>
  <c r="BK219" i="6"/>
  <c r="BK216" i="6"/>
  <c r="BK203" i="6"/>
  <c r="J198" i="6"/>
  <c r="BK177" i="6"/>
  <c r="BK172" i="6"/>
  <c r="J168" i="6"/>
  <c r="J162" i="6"/>
  <c r="BK152" i="6"/>
  <c r="BK239" i="6"/>
  <c r="J233" i="6"/>
  <c r="J222" i="6"/>
  <c r="BK215" i="6"/>
  <c r="BK208" i="6"/>
  <c r="J197" i="6"/>
  <c r="J190" i="6"/>
  <c r="BK182" i="6"/>
  <c r="J172" i="6"/>
  <c r="J265" i="7"/>
  <c r="BK244" i="7"/>
  <c r="J231" i="7"/>
  <c r="BK222" i="7"/>
  <c r="J212" i="7"/>
  <c r="BK207" i="7"/>
  <c r="BK199" i="7"/>
  <c r="J188" i="7"/>
  <c r="J185" i="7"/>
  <c r="J176" i="7"/>
  <c r="J166" i="7"/>
  <c r="BK159" i="7"/>
  <c r="J155" i="7"/>
  <c r="J145" i="7"/>
  <c r="BK262" i="7"/>
  <c r="BK256" i="7"/>
  <c r="J244" i="7"/>
  <c r="BK224" i="7"/>
  <c r="J214" i="7"/>
  <c r="J207" i="7"/>
  <c r="J197" i="7"/>
  <c r="BK193" i="7"/>
  <c r="J184" i="7"/>
  <c r="BK175" i="7"/>
  <c r="BK151" i="7"/>
  <c r="J262" i="7"/>
  <c r="BK242" i="7"/>
  <c r="J236" i="7"/>
  <c r="J223" i="7"/>
  <c r="BK213" i="7"/>
  <c r="J203" i="7"/>
  <c r="J196" i="7"/>
  <c r="J179" i="7"/>
  <c r="BK171" i="7"/>
  <c r="BK166" i="7"/>
  <c r="BK157" i="7"/>
  <c r="J151" i="7"/>
  <c r="J146" i="7"/>
  <c r="J270" i="7"/>
  <c r="BK254" i="7"/>
  <c r="J233" i="7"/>
  <c r="J219" i="7"/>
  <c r="BK214" i="7"/>
  <c r="BK206" i="7"/>
  <c r="BK200" i="7"/>
  <c r="J189" i="7"/>
  <c r="BK180" i="7"/>
  <c r="J171" i="7"/>
  <c r="J163" i="7"/>
  <c r="J158" i="7"/>
  <c r="BK145" i="7"/>
  <c r="BK199" i="8"/>
  <c r="BK192" i="8"/>
  <c r="BK186" i="8"/>
  <c r="BK172" i="8"/>
  <c r="BK168" i="8"/>
  <c r="BK162" i="8"/>
  <c r="BK140" i="8"/>
  <c r="BK187" i="8"/>
  <c r="J175" i="8"/>
  <c r="BK167" i="8"/>
  <c r="BK159" i="8"/>
  <c r="J155" i="8"/>
  <c r="BK147" i="8"/>
  <c r="J139" i="8"/>
  <c r="J199" i="8"/>
  <c r="J194" i="8"/>
  <c r="BK188" i="8"/>
  <c r="J183" i="8"/>
  <c r="BK177" i="8"/>
  <c r="BK164" i="8"/>
  <c r="BK151" i="8"/>
  <c r="J144" i="8"/>
  <c r="BK139" i="8"/>
  <c r="BK197" i="8"/>
  <c r="BK184" i="8"/>
  <c r="BK178" i="8"/>
  <c r="J172" i="8"/>
  <c r="J161" i="8"/>
  <c r="J157" i="8"/>
  <c r="BK144" i="8"/>
  <c r="J140" i="8"/>
  <c r="BK172" i="9"/>
  <c r="BK166" i="9"/>
  <c r="BK148" i="9"/>
  <c r="BK135" i="9"/>
  <c r="BK163" i="9"/>
  <c r="BK155" i="9"/>
  <c r="BK139" i="9"/>
  <c r="J173" i="9"/>
  <c r="J163" i="9"/>
  <c r="J221" i="10"/>
  <c r="BK216" i="10"/>
  <c r="BK211" i="10"/>
  <c r="BK196" i="10"/>
  <c r="J181" i="10"/>
  <c r="BK170" i="10"/>
  <c r="BK155" i="10"/>
  <c r="J144" i="10"/>
  <c r="BK137" i="10"/>
  <c r="J304" i="10"/>
  <c r="BK300" i="10"/>
  <c r="BK292" i="10"/>
  <c r="BK282" i="10"/>
  <c r="J278" i="10"/>
  <c r="J275" i="10"/>
  <c r="J271" i="10"/>
  <c r="J269" i="10"/>
  <c r="J265" i="10"/>
  <c r="BK261" i="10"/>
  <c r="J258" i="10"/>
  <c r="J252" i="10"/>
  <c r="J242" i="10"/>
  <c r="BK235" i="10"/>
  <c r="J228" i="10"/>
  <c r="J216" i="10"/>
  <c r="J202" i="10"/>
  <c r="BK189" i="10"/>
  <c r="BK181" i="10"/>
  <c r="BK171" i="10"/>
  <c r="BK161" i="10"/>
  <c r="BK141" i="10"/>
  <c r="J138" i="10"/>
  <c r="J252" i="11"/>
  <c r="J247" i="11"/>
  <c r="BK241" i="11"/>
  <c r="BK231" i="11"/>
  <c r="BK220" i="11"/>
  <c r="BK207" i="11"/>
  <c r="BK193" i="11"/>
  <c r="BK189" i="11"/>
  <c r="J185" i="11"/>
  <c r="J171" i="11"/>
  <c r="J162" i="11"/>
  <c r="J158" i="11"/>
  <c r="BK150" i="11"/>
  <c r="J146" i="11"/>
  <c r="BK149" i="12"/>
  <c r="BK137" i="12"/>
  <c r="J185" i="13"/>
  <c r="J177" i="13"/>
  <c r="J167" i="13"/>
  <c r="J158" i="13"/>
  <c r="J137" i="13"/>
  <c r="BK134" i="13"/>
  <c r="BK185" i="13"/>
  <c r="BK161" i="13"/>
  <c r="BK155" i="13"/>
  <c r="J147" i="13"/>
  <c r="BK141" i="13"/>
  <c r="J132" i="13"/>
  <c r="J178" i="13"/>
  <c r="BK163" i="13"/>
  <c r="J155" i="13"/>
  <c r="BK149" i="13"/>
  <c r="BK143" i="13"/>
  <c r="J134" i="13"/>
  <c r="BK176" i="13"/>
  <c r="J172" i="13"/>
  <c r="J163" i="13"/>
  <c r="BK158" i="13"/>
  <c r="J154" i="13"/>
  <c r="BK139" i="13"/>
  <c r="BK244" i="14"/>
  <c r="BK230" i="14"/>
  <c r="J225" i="14"/>
  <c r="J220" i="14"/>
  <c r="J215" i="14"/>
  <c r="J207" i="14"/>
  <c r="J191" i="14"/>
  <c r="J169" i="14"/>
  <c r="J162" i="14"/>
  <c r="J144" i="14"/>
  <c r="J139" i="14"/>
  <c r="J247" i="14"/>
  <c r="J238" i="14"/>
  <c r="J230" i="14"/>
  <c r="BK227" i="14"/>
  <c r="J210" i="14"/>
  <c r="J203" i="14"/>
  <c r="BK200" i="14"/>
  <c r="BK189" i="14"/>
  <c r="J181" i="14"/>
  <c r="BK175" i="14"/>
  <c r="BK162" i="14"/>
  <c r="J155" i="14"/>
  <c r="BK144" i="14"/>
  <c r="BK138" i="14"/>
  <c r="BK236" i="14"/>
  <c r="BK228" i="14"/>
  <c r="BK224" i="14"/>
  <c r="BK222" i="14"/>
  <c r="BK220" i="14"/>
  <c r="BK218" i="14"/>
  <c r="BK213" i="14"/>
  <c r="BK208" i="14"/>
  <c r="BK205" i="14"/>
  <c r="J189" i="14"/>
  <c r="BK181" i="14"/>
  <c r="BK173" i="14"/>
  <c r="BK161" i="14"/>
  <c r="BK149" i="14"/>
  <c r="J146" i="14"/>
  <c r="J245" i="14"/>
  <c r="BK238" i="14"/>
  <c r="J222" i="14"/>
  <c r="BK216" i="14"/>
  <c r="J205" i="14"/>
  <c r="J200" i="14"/>
  <c r="BK196" i="14"/>
  <c r="J187" i="14"/>
  <c r="J177" i="14"/>
  <c r="BK169" i="14"/>
  <c r="J167" i="14"/>
  <c r="J161" i="14"/>
  <c r="J158" i="14"/>
  <c r="BK153" i="14"/>
  <c r="BK148" i="14"/>
  <c r="J138" i="14"/>
  <c r="BK191" i="15"/>
  <c r="J188" i="15"/>
  <c r="J184" i="15"/>
  <c r="J173" i="15"/>
  <c r="BK161" i="15"/>
  <c r="BK149" i="15"/>
  <c r="BK145" i="15"/>
  <c r="BK138" i="15"/>
  <c r="BK198" i="15"/>
  <c r="BK188" i="15"/>
  <c r="J185" i="15"/>
  <c r="BK177" i="15"/>
  <c r="BK158" i="15"/>
  <c r="BK155" i="15"/>
  <c r="J145" i="15"/>
  <c r="BK137" i="15"/>
  <c r="BK186" i="15"/>
  <c r="BK173" i="15"/>
  <c r="BK165" i="15"/>
  <c r="J163" i="15"/>
  <c r="J153" i="15"/>
  <c r="BK148" i="15"/>
  <c r="J138" i="15"/>
  <c r="BK202" i="15"/>
  <c r="BK195" i="15"/>
  <c r="J187" i="15"/>
  <c r="J181" i="15"/>
  <c r="J169" i="15"/>
  <c r="BK163" i="15"/>
  <c r="BK157" i="15"/>
  <c r="BK153" i="15"/>
  <c r="BK146" i="15"/>
  <c r="BK191" i="16"/>
  <c r="BK185" i="16"/>
  <c r="J181" i="16"/>
  <c r="J167" i="16"/>
  <c r="J160" i="16"/>
  <c r="J156" i="16"/>
  <c r="J147" i="16"/>
  <c r="BK139" i="16"/>
  <c r="J185" i="16"/>
  <c r="J175" i="16"/>
  <c r="J163" i="16"/>
  <c r="J146" i="16"/>
  <c r="J197" i="16"/>
  <c r="BK190" i="16"/>
  <c r="BK177" i="16"/>
  <c r="J171" i="16"/>
  <c r="BK157" i="16"/>
  <c r="J155" i="16"/>
  <c r="J144" i="16"/>
  <c r="BK195" i="16"/>
  <c r="J183" i="16"/>
  <c r="BK165" i="16"/>
  <c r="BK158" i="16"/>
  <c r="BK153" i="16"/>
  <c r="BK149" i="16"/>
  <c r="J145" i="16"/>
  <c r="J137" i="16"/>
  <c r="BK169" i="17"/>
  <c r="BK160" i="17"/>
  <c r="BK157" i="17"/>
  <c r="BK153" i="17"/>
  <c r="BK141" i="17"/>
  <c r="J171" i="17"/>
  <c r="BK167" i="17"/>
  <c r="J161" i="17"/>
  <c r="J156" i="17"/>
  <c r="J152" i="17"/>
  <c r="BK145" i="17"/>
  <c r="J157" i="17"/>
  <c r="J138" i="17"/>
  <c r="BK161" i="17"/>
  <c r="BK156" i="17"/>
  <c r="J141" i="17"/>
  <c r="J190" i="18"/>
  <c r="J180" i="18"/>
  <c r="BK173" i="18"/>
  <c r="BK169" i="18"/>
  <c r="BK164" i="18"/>
  <c r="BK194" i="18"/>
  <c r="BK183" i="18"/>
  <c r="J178" i="18"/>
  <c r="BK170" i="18"/>
  <c r="BK163" i="18"/>
  <c r="BK149" i="18"/>
  <c r="J146" i="18"/>
  <c r="BK188" i="18"/>
  <c r="J177" i="18"/>
  <c r="J172" i="18"/>
  <c r="J168" i="18"/>
  <c r="J162" i="18"/>
  <c r="BK160" i="18"/>
  <c r="J155" i="18"/>
  <c r="BK152" i="18"/>
  <c r="J149" i="18"/>
  <c r="BK145" i="18"/>
  <c r="BK140" i="18"/>
  <c r="J192" i="18"/>
  <c r="J183" i="18"/>
  <c r="BK174" i="18"/>
  <c r="BK165" i="18"/>
  <c r="J159" i="18"/>
  <c r="J152" i="18"/>
  <c r="J148" i="18"/>
  <c r="J142" i="18"/>
  <c r="BK188" i="19"/>
  <c r="J184" i="19"/>
  <c r="BK173" i="19"/>
  <c r="BK169" i="19"/>
  <c r="J164" i="19"/>
  <c r="BK158" i="19"/>
  <c r="BK150" i="19"/>
  <c r="J146" i="19"/>
  <c r="BK182" i="19"/>
  <c r="J165" i="19"/>
  <c r="J161" i="19"/>
  <c r="J158" i="19"/>
  <c r="BK148" i="19"/>
  <c r="BK145" i="19"/>
  <c r="BK184" i="19"/>
  <c r="BK181" i="19"/>
  <c r="BK164" i="19"/>
  <c r="J159" i="19"/>
  <c r="BK149" i="19"/>
  <c r="BK139" i="19"/>
  <c r="J178" i="19"/>
  <c r="BK174" i="19"/>
  <c r="J171" i="19"/>
  <c r="BK167" i="19"/>
  <c r="J160" i="19"/>
  <c r="J154" i="19"/>
  <c r="J148" i="19"/>
  <c r="J140" i="19"/>
  <c r="BK324" i="20"/>
  <c r="J308" i="20"/>
  <c r="J293" i="20"/>
  <c r="BK278" i="20"/>
  <c r="J270" i="20"/>
  <c r="J248" i="20"/>
  <c r="J213" i="20"/>
  <c r="BK203" i="20"/>
  <c r="BK200" i="20"/>
  <c r="J189" i="20"/>
  <c r="J151" i="20"/>
  <c r="J143" i="20"/>
  <c r="J324" i="20"/>
  <c r="BK317" i="20"/>
  <c r="J310" i="20"/>
  <c r="J301" i="20"/>
  <c r="J284" i="20"/>
  <c r="J277" i="20"/>
  <c r="BK262" i="20"/>
  <c r="J215" i="20"/>
  <c r="J208" i="20"/>
  <c r="BK199" i="20"/>
  <c r="BK188" i="20"/>
  <c r="BK184" i="20"/>
  <c r="BK178" i="20"/>
  <c r="BK172" i="20"/>
  <c r="BK149" i="20"/>
  <c r="BK243" i="20"/>
  <c r="BK222" i="20"/>
  <c r="J212" i="20"/>
  <c r="BK183" i="20"/>
  <c r="J154" i="20"/>
  <c r="BK311" i="20"/>
  <c r="BK308" i="20"/>
  <c r="J287" i="20"/>
  <c r="BK274" i="20"/>
  <c r="BK265" i="20"/>
  <c r="J243" i="20"/>
  <c r="BK208" i="20"/>
  <c r="J201" i="20"/>
  <c r="J182" i="20"/>
  <c r="J168" i="20"/>
  <c r="BK154" i="20"/>
  <c r="BK139" i="20"/>
  <c r="J352" i="21"/>
  <c r="J336" i="21"/>
  <c r="J313" i="21"/>
  <c r="J305" i="21"/>
  <c r="BK295" i="21"/>
  <c r="BK278" i="21"/>
  <c r="J265" i="21"/>
  <c r="BK237" i="21"/>
  <c r="J228" i="21"/>
  <c r="BK211" i="21"/>
  <c r="BK203" i="21"/>
  <c r="J193" i="21"/>
  <c r="BK162" i="21"/>
  <c r="BK147" i="21"/>
  <c r="J137" i="21"/>
  <c r="J344" i="21"/>
  <c r="BK333" i="21"/>
  <c r="J316" i="21"/>
  <c r="BK309" i="21"/>
  <c r="J299" i="21"/>
  <c r="J287" i="21"/>
  <c r="J254" i="21"/>
  <c r="J238" i="21"/>
  <c r="J223" i="21"/>
  <c r="J203" i="21"/>
  <c r="J186" i="21"/>
  <c r="J157" i="21"/>
  <c r="J144" i="21"/>
  <c r="J362" i="21"/>
  <c r="J345" i="21"/>
  <c r="J335" i="21"/>
  <c r="J318" i="21"/>
  <c r="BK287" i="21"/>
  <c r="BK259" i="21"/>
  <c r="BK243" i="21"/>
  <c r="J232" i="21"/>
  <c r="J213" i="21"/>
  <c r="BK200" i="21"/>
  <c r="BK170" i="21"/>
  <c r="J147" i="21"/>
  <c r="BK350" i="21"/>
  <c r="J334" i="21"/>
  <c r="BK318" i="21"/>
  <c r="J312" i="21"/>
  <c r="BK304" i="21"/>
  <c r="BK302" i="21"/>
  <c r="J282" i="21"/>
  <c r="J273" i="21"/>
  <c r="BK238" i="21"/>
  <c r="BK228" i="21"/>
  <c r="BK199" i="21"/>
  <c r="BK186" i="21"/>
  <c r="J175" i="21"/>
  <c r="BK144" i="21"/>
  <c r="BK204" i="22"/>
  <c r="J197" i="22"/>
  <c r="J174" i="22"/>
  <c r="BK168" i="22"/>
  <c r="J164" i="22"/>
  <c r="J150" i="22"/>
  <c r="J134" i="22"/>
  <c r="BK189" i="22"/>
  <c r="J171" i="22"/>
  <c r="BK162" i="22"/>
  <c r="BK142" i="22"/>
  <c r="J204" i="22"/>
  <c r="BK182" i="22"/>
  <c r="BK170" i="22"/>
  <c r="J142" i="22"/>
  <c r="BK206" i="22"/>
  <c r="BK197" i="22"/>
  <c r="BK174" i="22"/>
  <c r="J158" i="22"/>
  <c r="BK150" i="22"/>
  <c r="BK187" i="23"/>
  <c r="J138" i="23"/>
  <c r="BK186" i="23"/>
  <c r="BK172" i="23"/>
  <c r="BK158" i="23"/>
  <c r="J146" i="23"/>
  <c r="J175" i="23"/>
  <c r="J143" i="23"/>
  <c r="BK131" i="23"/>
  <c r="BK183" i="23"/>
  <c r="J172" i="23"/>
  <c r="J167" i="23"/>
  <c r="BK164" i="23"/>
  <c r="J158" i="23"/>
  <c r="BK145" i="23"/>
  <c r="BK138" i="23"/>
  <c r="J159" i="24"/>
  <c r="J166" i="24"/>
  <c r="J158" i="24"/>
  <c r="BK127" i="24"/>
  <c r="BK158" i="24"/>
  <c r="BK140" i="24"/>
  <c r="J137" i="24"/>
  <c r="J161" i="24"/>
  <c r="J157" i="24"/>
  <c r="BK150" i="24"/>
  <c r="BK130" i="24"/>
  <c r="BK153" i="25"/>
  <c r="BK137" i="25"/>
  <c r="BK159" i="25"/>
  <c r="J140" i="25"/>
  <c r="J159" i="25"/>
  <c r="J150" i="25"/>
  <c r="BK140" i="25"/>
  <c r="BK157" i="25"/>
  <c r="BK150" i="25"/>
  <c r="J130" i="25"/>
  <c r="BK141" i="26"/>
  <c r="J131" i="26"/>
  <c r="J148" i="26"/>
  <c r="BK146" i="26"/>
  <c r="BK131" i="26"/>
  <c r="J146" i="26"/>
  <c r="J247" i="27"/>
  <c r="J240" i="27"/>
  <c r="BK235" i="27"/>
  <c r="J203" i="27"/>
  <c r="J176" i="27"/>
  <c r="BK248" i="27"/>
  <c r="J246" i="27"/>
  <c r="BK242" i="27"/>
  <c r="BK236" i="27"/>
  <c r="BK206" i="27"/>
  <c r="J154" i="27"/>
  <c r="J145" i="27"/>
  <c r="J245" i="27"/>
  <c r="J239" i="27"/>
  <c r="J236" i="27"/>
  <c r="J218" i="27"/>
  <c r="BK199" i="27"/>
  <c r="BK176" i="27"/>
  <c r="BK155" i="27"/>
  <c r="BK141" i="27"/>
  <c r="J248" i="27"/>
  <c r="BK245" i="27"/>
  <c r="BK240" i="27"/>
  <c r="J227" i="27"/>
  <c r="BK203" i="27"/>
  <c r="J172" i="27"/>
  <c r="BK154" i="27"/>
  <c r="J185" i="28"/>
  <c r="J174" i="28"/>
  <c r="J166" i="28"/>
  <c r="J147" i="28"/>
  <c r="J123" i="28"/>
  <c r="BK191" i="28"/>
  <c r="J187" i="28"/>
  <c r="BK178" i="28"/>
  <c r="BK170" i="28"/>
  <c r="J149" i="28"/>
  <c r="BK131" i="28"/>
  <c r="BK176" i="28"/>
  <c r="J161" i="28"/>
  <c r="BK151" i="28"/>
  <c r="BK138" i="28"/>
  <c r="BK123" i="28"/>
  <c r="J191" i="28"/>
  <c r="BK185" i="28"/>
  <c r="J178" i="28"/>
  <c r="BK157" i="28"/>
  <c r="BK149" i="28"/>
  <c r="J127" i="28"/>
  <c r="BK255" i="29"/>
  <c r="J241" i="29"/>
  <c r="J224" i="29"/>
  <c r="BK220" i="29"/>
  <c r="BK217" i="29"/>
  <c r="BK214" i="29"/>
  <c r="J206" i="29"/>
  <c r="BK203" i="29"/>
  <c r="BK200" i="29"/>
  <c r="J195" i="29"/>
  <c r="J191" i="29"/>
  <c r="J185" i="29"/>
  <c r="BK178" i="29"/>
  <c r="BK170" i="29"/>
  <c r="BK165" i="29"/>
  <c r="J160" i="29"/>
  <c r="J158" i="29"/>
  <c r="BK156" i="29"/>
  <c r="BK154" i="29"/>
  <c r="BK147" i="29"/>
  <c r="BK141" i="29"/>
  <c r="BK137" i="29"/>
  <c r="J131" i="29"/>
  <c r="J255" i="29"/>
  <c r="BK245" i="29"/>
  <c r="BK235" i="29"/>
  <c r="BK229" i="29"/>
  <c r="BK223" i="29"/>
  <c r="J210" i="29"/>
  <c r="J203" i="29"/>
  <c r="J197" i="29"/>
  <c r="BK190" i="29"/>
  <c r="J187" i="29"/>
  <c r="J181" i="29"/>
  <c r="J175" i="29"/>
  <c r="BK167" i="29"/>
  <c r="J164" i="29"/>
  <c r="J156" i="29"/>
  <c r="J151" i="29"/>
  <c r="BK136" i="29"/>
  <c r="J253" i="29"/>
  <c r="BK243" i="29"/>
  <c r="J238" i="29"/>
  <c r="BK233" i="29"/>
  <c r="J227" i="29"/>
  <c r="J225" i="29"/>
  <c r="J220" i="29"/>
  <c r="J217" i="29"/>
  <c r="J214" i="29"/>
  <c r="BK212" i="29"/>
  <c r="BK208" i="29"/>
  <c r="BK192" i="29"/>
  <c r="BK184" i="29"/>
  <c r="BK177" i="29"/>
  <c r="J174" i="29"/>
  <c r="J170" i="29"/>
  <c r="BK162" i="29"/>
  <c r="BK160" i="29"/>
  <c r="BK155" i="29"/>
  <c r="J149" i="29"/>
  <c r="BK146" i="29"/>
  <c r="J143" i="29"/>
  <c r="BK139" i="29"/>
  <c r="J136" i="29"/>
  <c r="BK134" i="29"/>
  <c r="J130" i="29"/>
  <c r="J256" i="29"/>
  <c r="J250" i="29"/>
  <c r="BK241" i="29"/>
  <c r="BK234" i="29"/>
  <c r="BK232" i="29"/>
  <c r="BK225" i="29"/>
  <c r="BK221" i="29"/>
  <c r="BK211" i="29"/>
  <c r="BK205" i="29"/>
  <c r="J199" i="29"/>
  <c r="J196" i="29"/>
  <c r="J189" i="29"/>
  <c r="BK180" i="29"/>
  <c r="J176" i="29"/>
  <c r="BK174" i="29"/>
  <c r="J169" i="29"/>
  <c r="J166" i="29"/>
  <c r="BK150" i="29"/>
  <c r="J142" i="29"/>
  <c r="J138" i="29"/>
  <c r="J245" i="30"/>
  <c r="BK239" i="30"/>
  <c r="J229" i="30"/>
  <c r="J211" i="30"/>
  <c r="J207" i="30"/>
  <c r="J199" i="30"/>
  <c r="BK191" i="30"/>
  <c r="BK186" i="30"/>
  <c r="J180" i="30"/>
  <c r="J175" i="30"/>
  <c r="J138" i="30"/>
  <c r="BK236" i="30"/>
  <c r="BK231" i="30"/>
  <c r="BK226" i="30"/>
  <c r="BK220" i="30"/>
  <c r="BK215" i="30"/>
  <c r="BK203" i="30"/>
  <c r="J197" i="30"/>
  <c r="J191" i="30"/>
  <c r="J183" i="30"/>
  <c r="J171" i="30"/>
  <c r="J162" i="30"/>
  <c r="J150" i="30"/>
  <c r="J137" i="30"/>
  <c r="J129" i="30"/>
  <c r="BK232" i="30"/>
  <c r="J227" i="30"/>
  <c r="BK213" i="30"/>
  <c r="BK195" i="30"/>
  <c r="J186" i="30"/>
  <c r="J181" i="30"/>
  <c r="J170" i="30"/>
  <c r="BK162" i="30"/>
  <c r="J155" i="30"/>
  <c r="J142" i="30"/>
  <c r="BK241" i="30"/>
  <c r="BK219" i="30"/>
  <c r="J201" i="30"/>
  <c r="BK175" i="30"/>
  <c r="BK168" i="30"/>
  <c r="BK157" i="30"/>
  <c r="J147" i="30"/>
  <c r="BK140" i="30"/>
  <c r="BK131" i="30"/>
  <c r="BK144" i="31"/>
  <c r="J140" i="31"/>
  <c r="J130" i="31"/>
  <c r="BK150" i="31"/>
  <c r="J143" i="31"/>
  <c r="BK132" i="31"/>
  <c r="J146" i="31"/>
  <c r="BK143" i="31"/>
  <c r="BK140" i="31"/>
  <c r="BK127" i="31"/>
  <c r="J123" i="31"/>
  <c r="J132" i="31"/>
  <c r="BK125" i="31"/>
  <c r="J172" i="32"/>
  <c r="J159" i="32"/>
  <c r="J155" i="32"/>
  <c r="BK144" i="32"/>
  <c r="J132" i="32"/>
  <c r="BK128" i="32"/>
  <c r="BK168" i="32"/>
  <c r="BK162" i="32"/>
  <c r="J153" i="32"/>
  <c r="BK150" i="32"/>
  <c r="J128" i="32"/>
  <c r="J165" i="32"/>
  <c r="BK159" i="32"/>
  <c r="J149" i="32"/>
  <c r="BK145" i="32"/>
  <c r="J134" i="32"/>
  <c r="J133" i="32"/>
  <c r="J129" i="32"/>
  <c r="J126" i="32"/>
  <c r="J166" i="32"/>
  <c r="BK154" i="32"/>
  <c r="J150" i="32"/>
  <c r="J145" i="32"/>
  <c r="BK140" i="32"/>
  <c r="BK132" i="32"/>
  <c r="BK126" i="32"/>
  <c r="J152" i="33"/>
  <c r="BK146" i="33"/>
  <c r="J143" i="33"/>
  <c r="BK139" i="33"/>
  <c r="J137" i="33"/>
  <c r="BK131" i="33"/>
  <c r="J126" i="33"/>
  <c r="BK157" i="33"/>
  <c r="BK147" i="33"/>
  <c r="BK145" i="33"/>
  <c r="J139" i="33"/>
  <c r="BK135" i="33"/>
  <c r="J131" i="33"/>
  <c r="BK126" i="33"/>
  <c r="J159" i="33"/>
  <c r="BK151" i="33"/>
  <c r="BK143" i="33"/>
  <c r="BK127" i="33"/>
  <c r="J147" i="33"/>
  <c r="BK124" i="33"/>
  <c r="J155" i="34"/>
  <c r="J152" i="34"/>
  <c r="J137" i="34"/>
  <c r="BK133" i="34"/>
  <c r="J162" i="34"/>
  <c r="BK155" i="34"/>
  <c r="J150" i="34"/>
  <c r="BK144" i="34"/>
  <c r="BK138" i="34"/>
  <c r="J130" i="34"/>
  <c r="BK159" i="34"/>
  <c r="J153" i="34"/>
  <c r="J149" i="34"/>
  <c r="J140" i="34"/>
  <c r="BK137" i="34"/>
  <c r="BK130" i="34"/>
  <c r="J128" i="34"/>
  <c r="BK160" i="34"/>
  <c r="BK153" i="34"/>
  <c r="BK140" i="34"/>
  <c r="BK135" i="34"/>
  <c r="J137" i="35"/>
  <c r="BK135" i="35"/>
  <c r="BK130" i="35"/>
  <c r="J140" i="35"/>
  <c r="BK131" i="35"/>
  <c r="BK137" i="35"/>
  <c r="J135" i="35"/>
  <c r="J132" i="35"/>
  <c r="J127" i="35"/>
  <c r="BK140" i="36"/>
  <c r="BK126" i="36"/>
  <c r="BK131" i="36"/>
  <c r="J143" i="36"/>
  <c r="J138" i="36"/>
  <c r="BK135" i="36"/>
  <c r="J126" i="36"/>
  <c r="J127" i="36"/>
  <c r="BK150" i="37"/>
  <c r="J143" i="37"/>
  <c r="BK131" i="37"/>
  <c r="J127" i="37"/>
  <c r="BK122" i="37"/>
  <c r="J153" i="37"/>
  <c r="J148" i="37"/>
  <c r="BK136" i="37"/>
  <c r="BK133" i="37"/>
  <c r="BK123" i="37"/>
  <c r="BK146" i="37"/>
  <c r="J137" i="37"/>
  <c r="BK130" i="37"/>
  <c r="BK126" i="37"/>
  <c r="J121" i="37"/>
  <c r="J136" i="37"/>
  <c r="J129" i="37"/>
  <c r="J203" i="38"/>
  <c r="BK196" i="38"/>
  <c r="BK192" i="38"/>
  <c r="BK189" i="38"/>
  <c r="J183" i="38"/>
  <c r="BK179" i="38"/>
  <c r="J172" i="38"/>
  <c r="BK169" i="38"/>
  <c r="J167" i="38"/>
  <c r="BK163" i="38"/>
  <c r="BK152" i="38"/>
  <c r="J150" i="38"/>
  <c r="BK147" i="38"/>
  <c r="BK140" i="38"/>
  <c r="BK128" i="38"/>
  <c r="BK201" i="38"/>
  <c r="BK199" i="38"/>
  <c r="J193" i="38"/>
  <c r="J188" i="38"/>
  <c r="J175" i="38"/>
  <c r="BK170" i="38"/>
  <c r="J161" i="38"/>
  <c r="BK159" i="38"/>
  <c r="BK153" i="38"/>
  <c r="BK145" i="38"/>
  <c r="BK139" i="38"/>
  <c r="BK137" i="38"/>
  <c r="BK135" i="38"/>
  <c r="BK203" i="38"/>
  <c r="J192" i="38"/>
  <c r="BK187" i="38"/>
  <c r="BK184" i="38"/>
  <c r="J179" i="38"/>
  <c r="J177" i="38"/>
  <c r="J166" i="38"/>
  <c r="J157" i="38"/>
  <c r="J152" i="38"/>
  <c r="BK148" i="38"/>
  <c r="J144" i="38"/>
  <c r="BK141" i="38"/>
  <c r="BK136" i="38"/>
  <c r="J132" i="38"/>
  <c r="BK125" i="38"/>
  <c r="J205" i="38"/>
  <c r="BK202" i="38"/>
  <c r="J199" i="38"/>
  <c r="J194" i="38"/>
  <c r="J181" i="38"/>
  <c r="BK175" i="38"/>
  <c r="BK172" i="38"/>
  <c r="J165" i="38"/>
  <c r="BK160" i="38"/>
  <c r="BK150" i="38"/>
  <c r="BK138" i="38"/>
  <c r="BK789" i="39"/>
  <c r="BK731" i="39"/>
  <c r="J715" i="39"/>
  <c r="J669" i="39"/>
  <c r="J631" i="39"/>
  <c r="BK627" i="39"/>
  <c r="BK624" i="39"/>
  <c r="BK615" i="39"/>
  <c r="J611" i="39"/>
  <c r="J603" i="39"/>
  <c r="BK595" i="39"/>
  <c r="J558" i="39"/>
  <c r="J532" i="39"/>
  <c r="J513" i="39"/>
  <c r="J476" i="39"/>
  <c r="J414" i="39"/>
  <c r="BK377" i="39"/>
  <c r="BK336" i="39"/>
  <c r="J280" i="39"/>
  <c r="BK211" i="39"/>
  <c r="J175" i="39"/>
  <c r="BK798" i="39"/>
  <c r="BK792" i="39"/>
  <c r="J779" i="39"/>
  <c r="J728" i="39"/>
  <c r="BK685" i="39"/>
  <c r="BK653" i="39"/>
  <c r="J638" i="39"/>
  <c r="J632" i="39"/>
  <c r="BK629" i="39"/>
  <c r="J623" i="39"/>
  <c r="BK618" i="39"/>
  <c r="J609" i="39"/>
  <c r="BK604" i="39"/>
  <c r="BK598" i="39"/>
  <c r="J593" i="39"/>
  <c r="BK540" i="39"/>
  <c r="BK453" i="39"/>
  <c r="BK436" i="39"/>
  <c r="BK411" i="39"/>
  <c r="J353" i="39"/>
  <c r="BK280" i="39"/>
  <c r="BK207" i="39"/>
  <c r="J172" i="39"/>
  <c r="J149" i="39"/>
  <c r="J827" i="39"/>
  <c r="BK814" i="39"/>
  <c r="J807" i="39"/>
  <c r="J789" i="39"/>
  <c r="J768" i="39"/>
  <c r="J708" i="39"/>
  <c r="BK674" i="39"/>
  <c r="J653" i="39"/>
  <c r="BK635" i="39"/>
  <c r="J628" i="39"/>
  <c r="BK622" i="39"/>
  <c r="J610" i="39"/>
  <c r="BK608" i="39"/>
  <c r="BK519" i="39"/>
  <c r="J510" i="39"/>
  <c r="BK491" i="39"/>
  <c r="J433" i="39"/>
  <c r="J387" i="39"/>
  <c r="BK353" i="39"/>
  <c r="J325" i="39"/>
  <c r="J801" i="39"/>
  <c r="J792" i="39"/>
  <c r="J765" i="39"/>
  <c r="J731" i="39"/>
  <c r="J685" i="39"/>
  <c r="BK638" i="39"/>
  <c r="BK632" i="39"/>
  <c r="J620" i="39"/>
  <c r="J615" i="39"/>
  <c r="J607" i="39"/>
  <c r="BK599" i="39"/>
  <c r="J596" i="39"/>
  <c r="BK546" i="39"/>
  <c r="BK525" i="39"/>
  <c r="J519" i="39"/>
  <c r="J491" i="39"/>
  <c r="BK456" i="39"/>
  <c r="BK387" i="39"/>
  <c r="J377" i="39"/>
  <c r="BK333" i="39"/>
  <c r="BK256" i="39"/>
  <c r="J228" i="39"/>
  <c r="J211" i="39"/>
  <c r="BK281" i="40"/>
  <c r="BK274" i="40"/>
  <c r="J246" i="40"/>
  <c r="BK243" i="40"/>
  <c r="J240" i="40"/>
  <c r="J227" i="40"/>
  <c r="J211" i="40"/>
  <c r="J187" i="40"/>
  <c r="BK154" i="40"/>
  <c r="BK146" i="40"/>
  <c r="BK286" i="40"/>
  <c r="J274" i="40"/>
  <c r="J257" i="40"/>
  <c r="BK246" i="40"/>
  <c r="BK202" i="40"/>
  <c r="J181" i="40"/>
  <c r="J161" i="40"/>
  <c r="J281" i="40"/>
  <c r="J249" i="40"/>
  <c r="J219" i="40"/>
  <c r="BK211" i="40"/>
  <c r="BK187" i="40"/>
  <c r="J178" i="40"/>
  <c r="J164" i="40"/>
  <c r="J139" i="40"/>
  <c r="J271" i="40"/>
  <c r="J262" i="40"/>
  <c r="BK240" i="40"/>
  <c r="J232" i="40"/>
  <c r="BK219" i="40"/>
  <c r="J172" i="40"/>
  <c r="BK342" i="41"/>
  <c r="BK313" i="41"/>
  <c r="J251" i="41"/>
  <c r="BK240" i="41"/>
  <c r="J196" i="41"/>
  <c r="BK177" i="41"/>
  <c r="J149" i="41"/>
  <c r="J319" i="41"/>
  <c r="J293" i="41"/>
  <c r="BK285" i="41"/>
  <c r="J272" i="41"/>
  <c r="J245" i="41"/>
  <c r="J212" i="41"/>
  <c r="J144" i="41"/>
  <c r="J326" i="41"/>
  <c r="J313" i="41"/>
  <c r="BK307" i="41"/>
  <c r="BK293" i="41"/>
  <c r="J285" i="41"/>
  <c r="BK272" i="41"/>
  <c r="J259" i="41"/>
  <c r="BK229" i="41"/>
  <c r="J203" i="41"/>
  <c r="BK155" i="41"/>
  <c r="BK144" i="41"/>
  <c r="BK316" i="41"/>
  <c r="J307" i="41"/>
  <c r="J275" i="41"/>
  <c r="BK248" i="41"/>
  <c r="BK189" i="41"/>
  <c r="J177" i="41"/>
  <c r="J138" i="41"/>
  <c r="J397" i="42"/>
  <c r="BK389" i="42"/>
  <c r="BK383" i="42"/>
  <c r="J364" i="42"/>
  <c r="J354" i="42"/>
  <c r="BK342" i="42"/>
  <c r="J332" i="42"/>
  <c r="BK324" i="42"/>
  <c r="J312" i="42"/>
  <c r="BK308" i="42"/>
  <c r="J304" i="42"/>
  <c r="BK289" i="42"/>
  <c r="BK285" i="42"/>
  <c r="BK277" i="42"/>
  <c r="J262" i="42"/>
  <c r="BK254" i="42"/>
  <c r="J242" i="42"/>
  <c r="J227" i="42"/>
  <c r="BK205" i="42"/>
  <c r="J199" i="42"/>
  <c r="J189" i="42"/>
  <c r="BK183" i="42"/>
  <c r="J177" i="42"/>
  <c r="J163" i="42"/>
  <c r="BK147" i="42"/>
  <c r="BK136" i="42"/>
  <c r="BK362" i="42"/>
  <c r="BK350" i="42"/>
  <c r="BK334" i="42"/>
  <c r="BK322" i="42"/>
  <c r="BK314" i="42"/>
  <c r="BK310" i="42"/>
  <c r="J289" i="42"/>
  <c r="J277" i="42"/>
  <c r="J273" i="42"/>
  <c r="BK258" i="42"/>
  <c r="J248" i="42"/>
  <c r="J240" i="42"/>
  <c r="J229" i="42"/>
  <c r="J223" i="42"/>
  <c r="J215" i="42"/>
  <c r="BK199" i="42"/>
  <c r="J191" i="42"/>
  <c r="J187" i="42"/>
  <c r="BK177" i="42"/>
  <c r="J171" i="42"/>
  <c r="J165" i="42"/>
  <c r="J153" i="42"/>
  <c r="J149" i="42"/>
  <c r="J143" i="42"/>
  <c r="J134" i="42"/>
  <c r="BK124" i="42"/>
  <c r="BK399" i="42"/>
  <c r="BK393" i="42"/>
  <c r="J383" i="42"/>
  <c r="BK364" i="42"/>
  <c r="BK356" i="42"/>
  <c r="BK332" i="42"/>
  <c r="BK320" i="42"/>
  <c r="J316" i="42"/>
  <c r="BK304" i="42"/>
  <c r="BK295" i="42"/>
  <c r="J271" i="42"/>
  <c r="J256" i="42"/>
  <c r="J244" i="42"/>
  <c r="J233" i="42"/>
  <c r="J209" i="42"/>
  <c r="BK201" i="42"/>
  <c r="BK191" i="42"/>
  <c r="J179" i="42"/>
  <c r="BK167" i="42"/>
  <c r="J157" i="42"/>
  <c r="J136" i="42"/>
  <c r="J126" i="42"/>
  <c r="J403" i="42"/>
  <c r="J389" i="42"/>
  <c r="BK377" i="42"/>
  <c r="J370" i="42"/>
  <c r="J366" i="42"/>
  <c r="BK354" i="42"/>
  <c r="BK344" i="42"/>
  <c r="BK330" i="42"/>
  <c r="J314" i="42"/>
  <c r="BK297" i="42"/>
  <c r="J291" i="42"/>
  <c r="J279" i="42"/>
  <c r="J269" i="42"/>
  <c r="J258" i="42"/>
  <c r="BK240" i="42"/>
  <c r="J231" i="42"/>
  <c r="J219" i="42"/>
  <c r="BK209" i="42"/>
  <c r="J185" i="42"/>
  <c r="BK159" i="42"/>
  <c r="J151" i="42"/>
  <c r="J140" i="42"/>
  <c r="J2765" i="2"/>
  <c r="BK2742" i="2"/>
  <c r="BK2736" i="2"/>
  <c r="BK2732" i="2"/>
  <c r="BK2726" i="2"/>
  <c r="BK2723" i="2"/>
  <c r="J2722" i="2"/>
  <c r="J2714" i="2"/>
  <c r="BK2706" i="2"/>
  <c r="BK2696" i="2"/>
  <c r="BK2690" i="2"/>
  <c r="J2657" i="2"/>
  <c r="BK2606" i="2"/>
  <c r="J2595" i="2"/>
  <c r="J2524" i="2"/>
  <c r="J2500" i="2"/>
  <c r="J2433" i="2"/>
  <c r="J2426" i="2"/>
  <c r="J2393" i="2"/>
  <c r="BK2389" i="2"/>
  <c r="BK2370" i="2"/>
  <c r="BK2365" i="2"/>
  <c r="J2355" i="2"/>
  <c r="J2345" i="2"/>
  <c r="BK2341" i="2"/>
  <c r="J2309" i="2"/>
  <c r="J2298" i="2"/>
  <c r="J2278" i="2"/>
  <c r="BK2258" i="2"/>
  <c r="BK2220" i="2"/>
  <c r="BK2174" i="2"/>
  <c r="BK2155" i="2"/>
  <c r="J2141" i="2"/>
  <c r="J2138" i="2"/>
  <c r="J2136" i="2"/>
  <c r="J2129" i="2"/>
  <c r="J2127" i="2"/>
  <c r="BK2116" i="2"/>
  <c r="BK2109" i="2"/>
  <c r="BK2105" i="2"/>
  <c r="BK2099" i="2"/>
  <c r="BK2094" i="2"/>
  <c r="BK2085" i="2"/>
  <c r="J2069" i="2"/>
  <c r="BK2039" i="2"/>
  <c r="J2030" i="2"/>
  <c r="BK2028" i="2"/>
  <c r="BK2019" i="2"/>
  <c r="BK2000" i="2"/>
  <c r="J1995" i="2"/>
  <c r="J1989" i="2"/>
  <c r="J1983" i="2"/>
  <c r="J1916" i="2"/>
  <c r="J1859" i="2"/>
  <c r="BK1854" i="2"/>
  <c r="BK1840" i="2"/>
  <c r="J1821" i="2"/>
  <c r="J1807" i="2"/>
  <c r="J1792" i="2"/>
  <c r="J1752" i="2"/>
  <c r="J1733" i="2"/>
  <c r="BK1725" i="2"/>
  <c r="BK1720" i="2"/>
  <c r="J1705" i="2"/>
  <c r="BK1612" i="2"/>
  <c r="J1525" i="2"/>
  <c r="BK1402" i="2"/>
  <c r="BK1332" i="2"/>
  <c r="BK1309" i="2"/>
  <c r="BK1284" i="2"/>
  <c r="BK1254" i="2"/>
  <c r="BK1230" i="2"/>
  <c r="J1204" i="2"/>
  <c r="J1202" i="2"/>
  <c r="BK1183" i="2"/>
  <c r="BK1175" i="2"/>
  <c r="BK1171" i="2"/>
  <c r="J1140" i="2"/>
  <c r="J1119" i="2"/>
  <c r="BK1113" i="2"/>
  <c r="BK1099" i="2"/>
  <c r="BK1085" i="2"/>
  <c r="BK1009" i="2"/>
  <c r="J974" i="2"/>
  <c r="J903" i="2"/>
  <c r="J830" i="2"/>
  <c r="J802" i="2"/>
  <c r="J759" i="2"/>
  <c r="J728" i="2"/>
  <c r="J672" i="2"/>
  <c r="J647" i="2"/>
  <c r="BK627" i="2"/>
  <c r="BK612" i="2"/>
  <c r="J589" i="2"/>
  <c r="BK517" i="2"/>
  <c r="BK501" i="2"/>
  <c r="BK496" i="2"/>
  <c r="J491" i="2"/>
  <c r="BK489" i="2"/>
  <c r="BK443" i="2"/>
  <c r="J431" i="2"/>
  <c r="BK408" i="2"/>
  <c r="BK396" i="2"/>
  <c r="J373" i="2"/>
  <c r="J364" i="2"/>
  <c r="BK315" i="2"/>
  <c r="BK221" i="2"/>
  <c r="J193" i="2"/>
  <c r="AS137" i="1"/>
  <c r="BK2709" i="2"/>
  <c r="J2690" i="2"/>
  <c r="BK2628" i="2"/>
  <c r="J2612" i="2"/>
  <c r="BK2601" i="2"/>
  <c r="J2593" i="2"/>
  <c r="J2556" i="2"/>
  <c r="BK2524" i="2"/>
  <c r="BK2492" i="2"/>
  <c r="BK2481" i="2"/>
  <c r="BK2422" i="2"/>
  <c r="J2386" i="2"/>
  <c r="J2380" i="2"/>
  <c r="J2370" i="2"/>
  <c r="BK2360" i="2"/>
  <c r="J2349" i="2"/>
  <c r="BK2345" i="2"/>
  <c r="BK2326" i="2"/>
  <c r="J2320" i="2"/>
  <c r="BK2309" i="2"/>
  <c r="BK2305" i="2"/>
  <c r="J2299" i="2"/>
  <c r="BK2291" i="2"/>
  <c r="BK2278" i="2"/>
  <c r="BK2262" i="2"/>
  <c r="BK2236" i="2"/>
  <c r="BK2193" i="2"/>
  <c r="J2184" i="2"/>
  <c r="J2150" i="2"/>
  <c r="J2147" i="2"/>
  <c r="BK2131" i="2"/>
  <c r="BK2127" i="2"/>
  <c r="BK2121" i="2"/>
  <c r="J2118" i="2"/>
  <c r="J2114" i="2"/>
  <c r="J2108" i="2"/>
  <c r="J2102" i="2"/>
  <c r="BK2069" i="2"/>
  <c r="J2028" i="2"/>
  <c r="J2024" i="2"/>
  <c r="J2020" i="2"/>
  <c r="BK2004" i="2"/>
  <c r="BK1989" i="2"/>
  <c r="BK1983" i="2"/>
  <c r="BK1952" i="2"/>
  <c r="BK1902" i="2"/>
  <c r="BK1893" i="2"/>
  <c r="BK1843" i="2"/>
  <c r="J1812" i="2"/>
  <c r="J1794" i="2"/>
  <c r="BK1767" i="2"/>
  <c r="BK1724" i="2"/>
  <c r="BK1703" i="2"/>
  <c r="BK1635" i="2"/>
  <c r="J1590" i="2"/>
  <c r="J1551" i="2"/>
  <c r="J1468" i="2"/>
  <c r="BK1400" i="2"/>
  <c r="J1344" i="2"/>
  <c r="J1284" i="2"/>
  <c r="J1210" i="2"/>
  <c r="J1191" i="2"/>
  <c r="BK1149" i="2"/>
  <c r="BK1133" i="2"/>
  <c r="J1114" i="2"/>
  <c r="J1085" i="2"/>
  <c r="J1007" i="2"/>
  <c r="BK920" i="2"/>
  <c r="BK830" i="2"/>
  <c r="BK798" i="2"/>
  <c r="J758" i="2"/>
  <c r="BK703" i="2"/>
  <c r="J639" i="2"/>
  <c r="J627" i="2"/>
  <c r="J557" i="2"/>
  <c r="J517" i="2"/>
  <c r="J501" i="2"/>
  <c r="J498" i="2"/>
  <c r="BK490" i="2"/>
  <c r="J416" i="2"/>
  <c r="J379" i="2"/>
  <c r="BK352" i="2"/>
  <c r="BK250" i="2"/>
  <c r="J234" i="2"/>
  <c r="BK193" i="2"/>
  <c r="AS105" i="1"/>
  <c r="BK2617" i="2"/>
  <c r="J2526" i="2"/>
  <c r="J2507" i="2"/>
  <c r="BK2433" i="2"/>
  <c r="J2414" i="2"/>
  <c r="J2390" i="2"/>
  <c r="BK2386" i="2"/>
  <c r="BK2367" i="2"/>
  <c r="J2354" i="2"/>
  <c r="BK2349" i="2"/>
  <c r="BK2344" i="2"/>
  <c r="J2340" i="2"/>
  <c r="J2325" i="2"/>
  <c r="BK2320" i="2"/>
  <c r="BK2292" i="2"/>
  <c r="J2266" i="2"/>
  <c r="J2236" i="2"/>
  <c r="J2220" i="2"/>
  <c r="BK2194" i="2"/>
  <c r="J2166" i="2"/>
  <c r="BK2150" i="2"/>
  <c r="J2135" i="2"/>
  <c r="J2128" i="2"/>
  <c r="J2122" i="2"/>
  <c r="J2110" i="2"/>
  <c r="BK2097" i="2"/>
  <c r="BK2093" i="2"/>
  <c r="BK2050" i="2"/>
  <c r="J2032" i="2"/>
  <c r="BK2006" i="2"/>
  <c r="BK1994" i="2"/>
  <c r="BK1990" i="2"/>
  <c r="BK1916" i="2"/>
  <c r="BK1863" i="2"/>
  <c r="J1854" i="2"/>
  <c r="BK1817" i="2"/>
  <c r="J1767" i="2"/>
  <c r="BK1726" i="2"/>
  <c r="BK1705" i="2"/>
  <c r="J1668" i="2"/>
  <c r="BK1625" i="2"/>
  <c r="J1583" i="2"/>
  <c r="BK1557" i="2"/>
  <c r="BK1421" i="2"/>
  <c r="BK1377" i="2"/>
  <c r="BK1278" i="2"/>
  <c r="BK1246" i="2"/>
  <c r="J1216" i="2"/>
  <c r="BK1185" i="2"/>
  <c r="BK1159" i="2"/>
  <c r="BK1143" i="2"/>
  <c r="J1130" i="2"/>
  <c r="BK1104" i="2"/>
  <c r="BK1090" i="2"/>
  <c r="BK1044" i="2"/>
  <c r="BK1005" i="2"/>
  <c r="BK918" i="2"/>
  <c r="J822" i="2"/>
  <c r="BK764" i="2"/>
  <c r="J742" i="2"/>
  <c r="BK672" i="2"/>
  <c r="J617" i="2"/>
  <c r="BK589" i="2"/>
  <c r="J551" i="2"/>
  <c r="J514" i="2"/>
  <c r="J496" i="2"/>
  <c r="J458" i="2"/>
  <c r="J439" i="2"/>
  <c r="J404" i="2"/>
  <c r="BK333" i="2"/>
  <c r="J243" i="2"/>
  <c r="J211" i="2"/>
  <c r="J2823" i="2"/>
  <c r="J2808" i="2"/>
  <c r="BK2788" i="2"/>
  <c r="J2782" i="2"/>
  <c r="J2747" i="2"/>
  <c r="BK2737" i="2"/>
  <c r="J2721" i="2"/>
  <c r="J2648" i="2"/>
  <c r="J2617" i="2"/>
  <c r="BK2593" i="2"/>
  <c r="BK2556" i="2"/>
  <c r="BK2484" i="2"/>
  <c r="J2447" i="2"/>
  <c r="J2410" i="2"/>
  <c r="BK2391" i="2"/>
  <c r="J2381" i="2"/>
  <c r="J2367" i="2"/>
  <c r="J2363" i="2"/>
  <c r="J2352" i="2"/>
  <c r="J2343" i="2"/>
  <c r="J2337" i="2"/>
  <c r="BK2335" i="2"/>
  <c r="J2324" i="2"/>
  <c r="BK2318" i="2"/>
  <c r="J2304" i="2"/>
  <c r="J2290" i="2"/>
  <c r="BK2216" i="2"/>
  <c r="J2180" i="2"/>
  <c r="BK2148" i="2"/>
  <c r="BK2140" i="2"/>
  <c r="J2132" i="2"/>
  <c r="J2123" i="2"/>
  <c r="J2120" i="2"/>
  <c r="BK2114" i="2"/>
  <c r="BK2108" i="2"/>
  <c r="BK2100" i="2"/>
  <c r="J2041" i="2"/>
  <c r="BK2026" i="2"/>
  <c r="BK2020" i="2"/>
  <c r="J2003" i="2"/>
  <c r="J1988" i="2"/>
  <c r="J1963" i="2"/>
  <c r="J1907" i="2"/>
  <c r="J1533" i="2"/>
  <c r="BK1394" i="2"/>
  <c r="J1327" i="2"/>
  <c r="J1309" i="2"/>
  <c r="J1254" i="2"/>
  <c r="BK1216" i="2"/>
  <c r="J1185" i="2"/>
  <c r="J1171" i="2"/>
  <c r="J1159" i="2"/>
  <c r="J1149" i="2"/>
  <c r="J1132" i="2"/>
  <c r="BK1098" i="2"/>
  <c r="J1005" i="2"/>
  <c r="BK911" i="2"/>
  <c r="J892" i="2"/>
  <c r="J856" i="2"/>
  <c r="J801" i="2"/>
  <c r="J794" i="2"/>
  <c r="BK754" i="2"/>
  <c r="BK728" i="2"/>
  <c r="J679" i="2"/>
  <c r="BK653" i="2"/>
  <c r="BK639" i="2"/>
  <c r="J624" i="2"/>
  <c r="BK613" i="2"/>
  <c r="BK597" i="2"/>
  <c r="J572" i="2"/>
  <c r="BK514" i="2"/>
  <c r="BK506" i="2"/>
  <c r="BK502" i="2"/>
  <c r="BK497" i="2"/>
  <c r="BK448" i="2"/>
  <c r="BK416" i="2"/>
  <c r="BK392" i="2"/>
  <c r="BK373" i="2"/>
  <c r="BK359" i="2"/>
  <c r="J306" i="2"/>
  <c r="J263" i="2"/>
  <c r="J250" i="2"/>
  <c r="J159" i="2"/>
  <c r="AS100" i="1"/>
  <c r="BK310" i="3"/>
  <c r="BK301" i="3"/>
  <c r="BK299" i="3"/>
  <c r="BK295" i="3"/>
  <c r="BK285" i="3"/>
  <c r="J278" i="3"/>
  <c r="J266" i="3"/>
  <c r="J260" i="3"/>
  <c r="J257" i="3"/>
  <c r="J254" i="3"/>
  <c r="BK249" i="3"/>
  <c r="J246" i="3"/>
  <c r="J241" i="3"/>
  <c r="J235" i="3"/>
  <c r="BK225" i="3"/>
  <c r="J218" i="3"/>
  <c r="J211" i="3"/>
  <c r="BK208" i="3"/>
  <c r="J197" i="3"/>
  <c r="J192" i="3"/>
  <c r="BK183" i="3"/>
  <c r="BK177" i="3"/>
  <c r="J164" i="3"/>
  <c r="BK321" i="3"/>
  <c r="BK318" i="3"/>
  <c r="J313" i="3"/>
  <c r="J309" i="3"/>
  <c r="J296" i="3"/>
  <c r="BK288" i="3"/>
  <c r="BK280" i="3"/>
  <c r="BK275" i="3"/>
  <c r="J258" i="3"/>
  <c r="J253" i="3"/>
  <c r="BK244" i="3"/>
  <c r="BK241" i="3"/>
  <c r="J237" i="3"/>
  <c r="BK229" i="3"/>
  <c r="BK217" i="3"/>
  <c r="J213" i="3"/>
  <c r="J206" i="3"/>
  <c r="J203" i="3"/>
  <c r="BK198" i="3"/>
  <c r="J190" i="3"/>
  <c r="J187" i="3"/>
  <c r="J178" i="3"/>
  <c r="BK174" i="3"/>
  <c r="J165" i="3"/>
  <c r="J162" i="3"/>
  <c r="BK157" i="3"/>
  <c r="BK319" i="3"/>
  <c r="BK315" i="3"/>
  <c r="J306" i="3"/>
  <c r="BK304" i="3"/>
  <c r="J300" i="3"/>
  <c r="BK297" i="3"/>
  <c r="BK287" i="3"/>
  <c r="BK281" i="3"/>
  <c r="J275" i="3"/>
  <c r="J264" i="3"/>
  <c r="BK254" i="3"/>
  <c r="J247" i="3"/>
  <c r="J244" i="3"/>
  <c r="BK237" i="3"/>
  <c r="J228" i="3"/>
  <c r="BK221" i="3"/>
  <c r="J202" i="3"/>
  <c r="BK193" i="3"/>
  <c r="J183" i="3"/>
  <c r="BK178" i="3"/>
  <c r="J173" i="3"/>
  <c r="BK168" i="3"/>
  <c r="J160" i="3"/>
  <c r="J157" i="3"/>
  <c r="BK314" i="3"/>
  <c r="J311" i="3"/>
  <c r="BK306" i="3"/>
  <c r="J301" i="3"/>
  <c r="BK292" i="3"/>
  <c r="BK278" i="3"/>
  <c r="BK271" i="3"/>
  <c r="J269" i="3"/>
  <c r="J249" i="3"/>
  <c r="BK242" i="3"/>
  <c r="BK234" i="3"/>
  <c r="J229" i="3"/>
  <c r="J227" i="3"/>
  <c r="J222" i="3"/>
  <c r="J220" i="3"/>
  <c r="BK210" i="3"/>
  <c r="J207" i="3"/>
  <c r="J198" i="3"/>
  <c r="J189" i="3"/>
  <c r="BK182" i="3"/>
  <c r="BK173" i="3"/>
  <c r="J168" i="3"/>
  <c r="BK164" i="3"/>
  <c r="BK160" i="3"/>
  <c r="J341" i="4"/>
  <c r="J337" i="4"/>
  <c r="J329" i="4"/>
  <c r="BK324" i="4"/>
  <c r="J316" i="4"/>
  <c r="J313" i="4"/>
  <c r="BK299" i="4"/>
  <c r="J297" i="4"/>
  <c r="J290" i="4"/>
  <c r="BK285" i="4"/>
  <c r="J282" i="4"/>
  <c r="BK276" i="4"/>
  <c r="J269" i="4"/>
  <c r="BK266" i="4"/>
  <c r="J263" i="4"/>
  <c r="BK261" i="4"/>
  <c r="J255" i="4"/>
  <c r="J250" i="4"/>
  <c r="J245" i="4"/>
  <c r="BK240" i="4"/>
  <c r="BK235" i="4"/>
  <c r="BK227" i="4"/>
  <c r="J220" i="4"/>
  <c r="J209" i="4"/>
  <c r="BK203" i="4"/>
  <c r="J196" i="4"/>
  <c r="BK190" i="4"/>
  <c r="BK187" i="4"/>
  <c r="J183" i="4"/>
  <c r="J173" i="4"/>
  <c r="J164" i="4"/>
  <c r="J338" i="4"/>
  <c r="BK332" i="4"/>
  <c r="J321" i="4"/>
  <c r="J312" i="4"/>
  <c r="BK306" i="4"/>
  <c r="J291" i="4"/>
  <c r="BK283" i="4"/>
  <c r="BK279" i="4"/>
  <c r="BK263" i="4"/>
  <c r="BK251" i="4"/>
  <c r="J244" i="4"/>
  <c r="BK241" i="4"/>
  <c r="BK239" i="4"/>
  <c r="J229" i="4"/>
  <c r="BK225" i="4"/>
  <c r="J221" i="4"/>
  <c r="BK216" i="4"/>
  <c r="BK212" i="4"/>
  <c r="BK209" i="4"/>
  <c r="BK199" i="4"/>
  <c r="BK195" i="4"/>
  <c r="J190" i="4"/>
  <c r="J186" i="4"/>
  <c r="BK183" i="4"/>
  <c r="J179" i="4"/>
  <c r="J176" i="4"/>
  <c r="J172" i="4"/>
  <c r="BK168" i="4"/>
  <c r="BK166" i="4"/>
  <c r="J163" i="4"/>
  <c r="J161" i="4"/>
  <c r="J159" i="4"/>
  <c r="J340" i="4"/>
  <c r="BK334" i="4"/>
  <c r="BK321" i="4"/>
  <c r="BK318" i="4"/>
  <c r="BK314" i="4"/>
  <c r="J309" i="4"/>
  <c r="BK304" i="4"/>
  <c r="BK292" i="4"/>
  <c r="J280" i="4"/>
  <c r="J275" i="4"/>
  <c r="BK265" i="4"/>
  <c r="J262" i="4"/>
  <c r="BK259" i="4"/>
  <c r="BK254" i="4"/>
  <c r="J249" i="4"/>
  <c r="J247" i="4"/>
  <c r="J334" i="4"/>
  <c r="BK329" i="4"/>
  <c r="BK325" i="4"/>
  <c r="J315" i="4"/>
  <c r="J300" i="4"/>
  <c r="J298" i="4"/>
  <c r="BK293" i="4"/>
  <c r="J283" i="4"/>
  <c r="J272" i="4"/>
  <c r="J270" i="4"/>
  <c r="J266" i="4"/>
  <c r="J256" i="4"/>
  <c r="BK245" i="4"/>
  <c r="BK236" i="4"/>
  <c r="BK233" i="4"/>
  <c r="J230" i="4"/>
  <c r="BK226" i="4"/>
  <c r="J224" i="4"/>
  <c r="BK219" i="4"/>
  <c r="J216" i="4"/>
  <c r="BK215" i="4"/>
  <c r="J210" i="4"/>
  <c r="BK201" i="4"/>
  <c r="BK194" i="4"/>
  <c r="J189" i="4"/>
  <c r="BK186" i="4"/>
  <c r="J182" i="4"/>
  <c r="BK175" i="4"/>
  <c r="J171" i="4"/>
  <c r="J166" i="4"/>
  <c r="BK162" i="4"/>
  <c r="BK158" i="4"/>
  <c r="BK225" i="5"/>
  <c r="BK223" i="5"/>
  <c r="BK219" i="5"/>
  <c r="J216" i="5"/>
  <c r="BK212" i="5"/>
  <c r="BK210" i="5"/>
  <c r="BK203" i="5"/>
  <c r="BK197" i="5"/>
  <c r="BK184" i="5"/>
  <c r="J181" i="5"/>
  <c r="J179" i="5"/>
  <c r="BK174" i="5"/>
  <c r="J166" i="5"/>
  <c r="J164" i="5"/>
  <c r="J150" i="5"/>
  <c r="J142" i="5"/>
  <c r="J220" i="5"/>
  <c r="J213" i="5"/>
  <c r="J207" i="5"/>
  <c r="J191" i="5"/>
  <c r="J187" i="5"/>
  <c r="BK183" i="5"/>
  <c r="J180" i="5"/>
  <c r="BK175" i="5"/>
  <c r="J172" i="5"/>
  <c r="J161" i="5"/>
  <c r="J153" i="5"/>
  <c r="J145" i="5"/>
  <c r="BK140" i="5"/>
  <c r="BK134" i="5"/>
  <c r="BK227" i="5"/>
  <c r="J223" i="5"/>
  <c r="BK209" i="5"/>
  <c r="BK195" i="5"/>
  <c r="BK188" i="5"/>
  <c r="J178" i="5"/>
  <c r="BK173" i="5"/>
  <c r="J165" i="5"/>
  <c r="BK158" i="5"/>
  <c r="J146" i="5"/>
  <c r="BK142" i="5"/>
  <c r="J227" i="5"/>
  <c r="BK224" i="5"/>
  <c r="J219" i="5"/>
  <c r="BK216" i="5"/>
  <c r="J212" i="5"/>
  <c r="BK207" i="5"/>
  <c r="BK201" i="5"/>
  <c r="J193" i="5"/>
  <c r="BK186" i="5"/>
  <c r="J174" i="5"/>
  <c r="J155" i="5"/>
  <c r="J148" i="5"/>
  <c r="J239" i="6"/>
  <c r="J230" i="6"/>
  <c r="BK221" i="6"/>
  <c r="J209" i="6"/>
  <c r="BK204" i="6"/>
  <c r="J199" i="6"/>
  <c r="BK190" i="6"/>
  <c r="J186" i="6"/>
  <c r="BK179" i="6"/>
  <c r="BK169" i="6"/>
  <c r="J166" i="6"/>
  <c r="BK157" i="6"/>
  <c r="BK150" i="6"/>
  <c r="BK237" i="6"/>
  <c r="BK223" i="6"/>
  <c r="J219" i="6"/>
  <c r="J212" i="6"/>
  <c r="BK199" i="6"/>
  <c r="J194" i="6"/>
  <c r="BK185" i="6"/>
  <c r="J183" i="6"/>
  <c r="BK178" i="6"/>
  <c r="J171" i="6"/>
  <c r="BK164" i="6"/>
  <c r="BK151" i="6"/>
  <c r="J149" i="6"/>
  <c r="J232" i="6"/>
  <c r="BK230" i="6"/>
  <c r="BK218" i="6"/>
  <c r="J215" i="6"/>
  <c r="BK202" i="6"/>
  <c r="J191" i="6"/>
  <c r="BK183" i="6"/>
  <c r="J176" i="6"/>
  <c r="BK170" i="6"/>
  <c r="J167" i="6"/>
  <c r="J157" i="6"/>
  <c r="BK148" i="6"/>
  <c r="BK234" i="6"/>
  <c r="BK228" i="6"/>
  <c r="J218" i="6"/>
  <c r="BK213" i="6"/>
  <c r="BK207" i="6"/>
  <c r="BK196" i="6"/>
  <c r="BK192" i="6"/>
  <c r="BK188" i="6"/>
  <c r="J178" i="6"/>
  <c r="BK166" i="6"/>
  <c r="J159" i="6"/>
  <c r="J263" i="7"/>
  <c r="BK252" i="7"/>
  <c r="J240" i="7"/>
  <c r="J228" i="7"/>
  <c r="BK218" i="7"/>
  <c r="BK210" i="7"/>
  <c r="J202" i="7"/>
  <c r="BK197" i="7"/>
  <c r="BK190" i="7"/>
  <c r="J187" i="7"/>
  <c r="BK181" i="7"/>
  <c r="BK178" i="7"/>
  <c r="BK174" i="7"/>
  <c r="J170" i="7"/>
  <c r="J164" i="7"/>
  <c r="J160" i="7"/>
  <c r="J157" i="7"/>
  <c r="BK146" i="7"/>
  <c r="BK263" i="7"/>
  <c r="BK259" i="7"/>
  <c r="J250" i="7"/>
  <c r="BK231" i="7"/>
  <c r="BK228" i="7"/>
  <c r="J218" i="7"/>
  <c r="J216" i="7"/>
  <c r="J211" i="7"/>
  <c r="J208" i="7"/>
  <c r="BK203" i="7"/>
  <c r="J198" i="7"/>
  <c r="BK194" i="7"/>
  <c r="J186" i="7"/>
  <c r="BK176" i="7"/>
  <c r="J161" i="7"/>
  <c r="BK148" i="7"/>
  <c r="BK266" i="7"/>
  <c r="BK250" i="7"/>
  <c r="BK246" i="7"/>
  <c r="J238" i="7"/>
  <c r="J224" i="7"/>
  <c r="J220" i="7"/>
  <c r="BK216" i="7"/>
  <c r="J210" i="7"/>
  <c r="J204" i="7"/>
  <c r="BK201" i="7"/>
  <c r="BK198" i="7"/>
  <c r="BK191" i="7"/>
  <c r="J182" i="7"/>
  <c r="J173" i="7"/>
  <c r="BK167" i="7"/>
  <c r="BK163" i="7"/>
  <c r="BK153" i="7"/>
  <c r="BK144" i="7"/>
  <c r="BK268" i="7"/>
  <c r="BK265" i="7"/>
  <c r="J256" i="7"/>
  <c r="BK248" i="7"/>
  <c r="BK236" i="7"/>
  <c r="BK220" i="7"/>
  <c r="J215" i="7"/>
  <c r="BK208" i="7"/>
  <c r="BK204" i="7"/>
  <c r="J194" i="7"/>
  <c r="J191" i="7"/>
  <c r="BK184" i="7"/>
  <c r="BK179" i="7"/>
  <c r="J174" i="7"/>
  <c r="J168" i="7"/>
  <c r="BK164" i="7"/>
  <c r="BK161" i="7"/>
  <c r="BK147" i="7"/>
  <c r="BK201" i="8"/>
  <c r="J195" i="8"/>
  <c r="BK191" i="8"/>
  <c r="J185" i="8"/>
  <c r="J181" i="8"/>
  <c r="J171" i="8"/>
  <c r="J167" i="8"/>
  <c r="BK161" i="8"/>
  <c r="BK155" i="8"/>
  <c r="J196" i="8"/>
  <c r="BK185" i="8"/>
  <c r="J179" i="8"/>
  <c r="BK171" i="8"/>
  <c r="J166" i="8"/>
  <c r="J158" i="8"/>
  <c r="J153" i="8"/>
  <c r="BK146" i="8"/>
  <c r="J141" i="8"/>
  <c r="BK137" i="8"/>
  <c r="BK198" i="8"/>
  <c r="BK190" i="8"/>
  <c r="J184" i="8"/>
  <c r="J178" i="8"/>
  <c r="BK165" i="8"/>
  <c r="J159" i="8"/>
  <c r="BK145" i="8"/>
  <c r="BK141" i="8"/>
  <c r="BK136" i="8"/>
  <c r="J201" i="8"/>
  <c r="BK196" i="8"/>
  <c r="J191" i="8"/>
  <c r="BK183" i="8"/>
  <c r="J180" i="8"/>
  <c r="J174" i="8"/>
  <c r="BK169" i="8"/>
  <c r="J165" i="8"/>
  <c r="BK160" i="8"/>
  <c r="BK153" i="8"/>
  <c r="J145" i="8"/>
  <c r="BK142" i="8"/>
  <c r="J137" i="8"/>
  <c r="J177" i="9"/>
  <c r="BK169" i="9"/>
  <c r="J155" i="9"/>
  <c r="BK150" i="9"/>
  <c r="J143" i="9"/>
  <c r="J137" i="9"/>
  <c r="BK175" i="9"/>
  <c r="J162" i="9"/>
  <c r="BK158" i="9"/>
  <c r="J142" i="9"/>
  <c r="BK140" i="9"/>
  <c r="BK137" i="9"/>
  <c r="J175" i="9"/>
  <c r="J170" i="9"/>
  <c r="J164" i="9"/>
  <c r="BK161" i="9"/>
  <c r="J156" i="9"/>
  <c r="J148" i="9"/>
  <c r="BK141" i="9"/>
  <c r="J138" i="9"/>
  <c r="BK170" i="9"/>
  <c r="J168" i="9"/>
  <c r="BK156" i="9"/>
  <c r="J150" i="9"/>
  <c r="J136" i="9"/>
  <c r="J300" i="10"/>
  <c r="J288" i="10"/>
  <c r="J280" i="10"/>
  <c r="BK269" i="10"/>
  <c r="J263" i="10"/>
  <c r="BK260" i="10"/>
  <c r="BK255" i="10"/>
  <c r="BK247" i="10"/>
  <c r="BK237" i="10"/>
  <c r="BK234" i="10"/>
  <c r="BK232" i="10"/>
  <c r="J222" i="10"/>
  <c r="BK219" i="10"/>
  <c r="BK204" i="10"/>
  <c r="BK190" i="10"/>
  <c r="J179" i="10"/>
  <c r="BK169" i="10"/>
  <c r="J163" i="10"/>
  <c r="J149" i="10"/>
  <c r="BK294" i="10"/>
  <c r="J289" i="10"/>
  <c r="BK285" i="10"/>
  <c r="J276" i="10"/>
  <c r="BK270" i="10"/>
  <c r="BK264" i="10"/>
  <c r="J255" i="10"/>
  <c r="J251" i="10"/>
  <c r="BK249" i="10"/>
  <c r="BK242" i="10"/>
  <c r="J239" i="10"/>
  <c r="BK231" i="10"/>
  <c r="J225" i="10"/>
  <c r="BK217" i="10"/>
  <c r="J211" i="10"/>
  <c r="J207" i="10"/>
  <c r="BK194" i="10"/>
  <c r="J189" i="10"/>
  <c r="J184" i="10"/>
  <c r="J171" i="10"/>
  <c r="J164" i="10"/>
  <c r="J155" i="10"/>
  <c r="BK144" i="10"/>
  <c r="J294" i="10"/>
  <c r="BK286" i="10"/>
  <c r="BK280" i="10"/>
  <c r="BK274" i="10"/>
  <c r="BK271" i="10"/>
  <c r="BK263" i="10"/>
  <c r="BK256" i="10"/>
  <c r="J247" i="10"/>
  <c r="J241" i="10"/>
  <c r="BK238" i="10"/>
  <c r="BK228" i="10"/>
  <c r="BK226" i="10"/>
  <c r="BK224" i="10"/>
  <c r="BK220" i="10"/>
  <c r="J217" i="10"/>
  <c r="BK214" i="10"/>
  <c r="J200" i="10"/>
  <c r="J194" i="10"/>
  <c r="BK172" i="10"/>
  <c r="J161" i="10"/>
  <c r="BK158" i="10"/>
  <c r="BK148" i="10"/>
  <c r="BK139" i="10"/>
  <c r="J260" i="10"/>
  <c r="BK254" i="10"/>
  <c r="BK245" i="10"/>
  <c r="J237" i="10"/>
  <c r="J230" i="10"/>
  <c r="J224" i="10"/>
  <c r="BK207" i="10"/>
  <c r="J204" i="10"/>
  <c r="J197" i="10"/>
  <c r="BK187" i="10"/>
  <c r="BK184" i="10"/>
  <c r="BK175" i="10"/>
  <c r="J173" i="10"/>
  <c r="J170" i="10"/>
  <c r="BK163" i="10"/>
  <c r="BK149" i="10"/>
  <c r="J139" i="10"/>
  <c r="J256" i="11"/>
  <c r="BK250" i="11"/>
  <c r="J246" i="11"/>
  <c r="J240" i="11"/>
  <c r="BK237" i="11"/>
  <c r="BK230" i="11"/>
  <c r="BK228" i="11"/>
  <c r="BK214" i="11"/>
  <c r="BK204" i="11"/>
  <c r="BK202" i="11"/>
  <c r="BK194" i="11"/>
  <c r="BK191" i="11"/>
  <c r="J188" i="11"/>
  <c r="J173" i="11"/>
  <c r="J163" i="11"/>
  <c r="J159" i="11"/>
  <c r="J152" i="11"/>
  <c r="J147" i="11"/>
  <c r="J145" i="11"/>
  <c r="J141" i="11"/>
  <c r="J139" i="11"/>
  <c r="J137" i="11"/>
  <c r="BK259" i="11"/>
  <c r="BK251" i="11"/>
  <c r="J242" i="11"/>
  <c r="BK234" i="11"/>
  <c r="J230" i="11"/>
  <c r="J228" i="11"/>
  <c r="BK225" i="11"/>
  <c r="BK222" i="11"/>
  <c r="J217" i="11"/>
  <c r="BK216" i="11"/>
  <c r="J212" i="11"/>
  <c r="J199" i="11"/>
  <c r="BK198" i="11"/>
  <c r="J195" i="11"/>
  <c r="J187" i="11"/>
  <c r="BK184" i="11"/>
  <c r="J182" i="11"/>
  <c r="J178" i="11"/>
  <c r="J174" i="11"/>
  <c r="BK165" i="11"/>
  <c r="BK159" i="11"/>
  <c r="J157" i="11"/>
  <c r="BK153" i="11"/>
  <c r="BK151" i="11"/>
  <c r="BK144" i="11"/>
  <c r="BK142" i="11"/>
  <c r="BK133" i="11"/>
  <c r="BK255" i="11"/>
  <c r="J251" i="11"/>
  <c r="BK249" i="11"/>
  <c r="J243" i="11"/>
  <c r="J241" i="11"/>
  <c r="J231" i="11"/>
  <c r="J264" i="11"/>
  <c r="J255" i="11"/>
  <c r="BK247" i="11"/>
  <c r="J245" i="11"/>
  <c r="BK240" i="11"/>
  <c r="BK235" i="11"/>
  <c r="BK232" i="11"/>
  <c r="BK224" i="11"/>
  <c r="BK221" i="11"/>
  <c r="BK218" i="11"/>
  <c r="BK212" i="11"/>
  <c r="BK208" i="11"/>
  <c r="BK205" i="11"/>
  <c r="BK203" i="11"/>
  <c r="J201" i="11"/>
  <c r="BK197" i="11"/>
  <c r="J194" i="11"/>
  <c r="BK186" i="11"/>
  <c r="J181" i="11"/>
  <c r="BK173" i="11"/>
  <c r="BK171" i="11"/>
  <c r="BK163" i="11"/>
  <c r="BK162" i="11"/>
  <c r="J155" i="11"/>
  <c r="J151" i="11"/>
  <c r="BK141" i="11"/>
  <c r="J135" i="11"/>
  <c r="BK176" i="12"/>
  <c r="J168" i="12"/>
  <c r="BK164" i="12"/>
  <c r="J153" i="12"/>
  <c r="BK152" i="12"/>
  <c r="J149" i="12"/>
  <c r="J146" i="12"/>
  <c r="BK135" i="12"/>
  <c r="J181" i="12"/>
  <c r="J176" i="12"/>
  <c r="BK167" i="12"/>
  <c r="J163" i="12"/>
  <c r="BK160" i="12"/>
  <c r="J154" i="12"/>
  <c r="J144" i="12"/>
  <c r="BK138" i="12"/>
  <c r="BK181" i="12"/>
  <c r="J174" i="12"/>
  <c r="J164" i="12"/>
  <c r="J161" i="12"/>
  <c r="J158" i="12"/>
  <c r="J152" i="12"/>
  <c r="J150" i="12"/>
  <c r="J142" i="12"/>
  <c r="J139" i="12"/>
  <c r="J137" i="12"/>
  <c r="J131" i="12"/>
  <c r="BK168" i="12"/>
  <c r="BK158" i="12"/>
  <c r="J156" i="12"/>
  <c r="BK145" i="12"/>
  <c r="J135" i="12"/>
  <c r="BK178" i="13"/>
  <c r="J169" i="13"/>
  <c r="BK159" i="13"/>
  <c r="J139" i="13"/>
  <c r="J176" i="13"/>
  <c r="BK153" i="13"/>
  <c r="J143" i="13"/>
  <c r="J183" i="13"/>
  <c r="BK174" i="13"/>
  <c r="BK167" i="13"/>
  <c r="BK154" i="13"/>
  <c r="J145" i="13"/>
  <c r="BK177" i="13"/>
  <c r="BK169" i="13"/>
  <c r="J157" i="13"/>
  <c r="J151" i="13"/>
  <c r="BK132" i="13"/>
  <c r="BK251" i="14"/>
  <c r="J232" i="14"/>
  <c r="J224" i="14"/>
  <c r="J217" i="14"/>
  <c r="BK193" i="14"/>
  <c r="J185" i="14"/>
  <c r="J163" i="14"/>
  <c r="BK146" i="14"/>
  <c r="J137" i="14"/>
  <c r="BK245" i="14"/>
  <c r="J236" i="14"/>
  <c r="J228" i="14"/>
  <c r="BK215" i="14"/>
  <c r="J208" i="14"/>
  <c r="J198" i="14"/>
  <c r="J183" i="14"/>
  <c r="J172" i="14"/>
  <c r="J153" i="14"/>
  <c r="J212" i="14"/>
  <c r="J193" i="14"/>
  <c r="BK185" i="14"/>
  <c r="J175" i="14"/>
  <c r="J164" i="14"/>
  <c r="J151" i="14"/>
  <c r="J147" i="14"/>
  <c r="BK249" i="14"/>
  <c r="BK226" i="14"/>
  <c r="J219" i="14"/>
  <c r="J214" i="14"/>
  <c r="BK203" i="14"/>
  <c r="BK199" i="14"/>
  <c r="J179" i="14"/>
  <c r="BK172" i="14"/>
  <c r="BK164" i="14"/>
  <c r="BK157" i="14"/>
  <c r="BK151" i="14"/>
  <c r="BK139" i="14"/>
  <c r="BK192" i="15"/>
  <c r="BK189" i="15"/>
  <c r="BK185" i="15"/>
  <c r="BK175" i="15"/>
  <c r="BK159" i="15"/>
  <c r="BK141" i="15"/>
  <c r="BK196" i="15"/>
  <c r="BK179" i="15"/>
  <c r="BK169" i="15"/>
  <c r="BK156" i="15"/>
  <c r="J146" i="15"/>
  <c r="BK190" i="15"/>
  <c r="J167" i="15"/>
  <c r="J158" i="15"/>
  <c r="J141" i="15"/>
  <c r="BK200" i="15"/>
  <c r="J191" i="15"/>
  <c r="J183" i="15"/>
  <c r="BK171" i="15"/>
  <c r="J165" i="15"/>
  <c r="J161" i="15"/>
  <c r="J155" i="15"/>
  <c r="J144" i="15"/>
  <c r="J190" i="16"/>
  <c r="BK183" i="16"/>
  <c r="J164" i="16"/>
  <c r="BK150" i="16"/>
  <c r="J195" i="16"/>
  <c r="BK179" i="16"/>
  <c r="BK167" i="16"/>
  <c r="BK155" i="16"/>
  <c r="BK138" i="16"/>
  <c r="J191" i="16"/>
  <c r="J179" i="16"/>
  <c r="J158" i="16"/>
  <c r="J149" i="16"/>
  <c r="J139" i="16"/>
  <c r="J193" i="16"/>
  <c r="BK171" i="16"/>
  <c r="BK163" i="16"/>
  <c r="BK152" i="16"/>
  <c r="BK146" i="16"/>
  <c r="J164" i="17"/>
  <c r="J158" i="17"/>
  <c r="BK152" i="17"/>
  <c r="BK139" i="17"/>
  <c r="J169" i="17"/>
  <c r="BK164" i="17"/>
  <c r="BK158" i="17"/>
  <c r="BK148" i="17"/>
  <c r="BK144" i="17"/>
  <c r="BK155" i="17"/>
  <c r="J167" i="17"/>
  <c r="J148" i="17"/>
  <c r="BK138" i="17"/>
  <c r="J188" i="18"/>
  <c r="J174" i="18"/>
  <c r="BK168" i="18"/>
  <c r="J165" i="18"/>
  <c r="BK150" i="18"/>
  <c r="BK180" i="18"/>
  <c r="BK172" i="18"/>
  <c r="J167" i="18"/>
  <c r="BK162" i="18"/>
  <c r="BK154" i="18"/>
  <c r="J139" i="18"/>
  <c r="BK187" i="18"/>
  <c r="BK176" i="18"/>
  <c r="BK171" i="18"/>
  <c r="BK167" i="18"/>
  <c r="BK159" i="18"/>
  <c r="J153" i="18"/>
  <c r="BK148" i="18"/>
  <c r="J138" i="18"/>
  <c r="BK178" i="18"/>
  <c r="J166" i="18"/>
  <c r="BK158" i="18"/>
  <c r="J147" i="18"/>
  <c r="BK139" i="18"/>
  <c r="BK178" i="19"/>
  <c r="J170" i="19"/>
  <c r="BK165" i="19"/>
  <c r="BK155" i="19"/>
  <c r="BK142" i="19"/>
  <c r="J177" i="19"/>
  <c r="BK160" i="19"/>
  <c r="J155" i="19"/>
  <c r="BK186" i="19"/>
  <c r="J173" i="19"/>
  <c r="BK162" i="19"/>
  <c r="BK146" i="19"/>
  <c r="J181" i="19"/>
  <c r="BK176" i="19"/>
  <c r="BK170" i="19"/>
  <c r="J157" i="19"/>
  <c r="J147" i="19"/>
  <c r="BK322" i="20"/>
  <c r="J306" i="20"/>
  <c r="J288" i="20"/>
  <c r="BK277" i="20"/>
  <c r="J262" i="20"/>
  <c r="BK207" i="20"/>
  <c r="BK201" i="20"/>
  <c r="J163" i="20"/>
  <c r="J136" i="20"/>
  <c r="J320" i="20"/>
  <c r="J309" i="20"/>
  <c r="BK299" i="20"/>
  <c r="BK280" i="20"/>
  <c r="J267" i="20"/>
  <c r="BK240" i="20"/>
  <c r="BK229" i="20"/>
  <c r="J222" i="20"/>
  <c r="BK213" i="20"/>
  <c r="J194" i="20"/>
  <c r="J183" i="20"/>
  <c r="BK168" i="20"/>
  <c r="BK136" i="20"/>
  <c r="J317" i="20"/>
  <c r="BK313" i="20"/>
  <c r="BK301" i="20"/>
  <c r="J278" i="20"/>
  <c r="BK270" i="20"/>
  <c r="J253" i="20"/>
  <c r="J234" i="20"/>
  <c r="BK211" i="20"/>
  <c r="J178" i="20"/>
  <c r="BK151" i="20"/>
  <c r="BK310" i="20"/>
  <c r="BK288" i="20"/>
  <c r="J280" i="20"/>
  <c r="BK271" i="20"/>
  <c r="BK248" i="20"/>
  <c r="BK215" i="20"/>
  <c r="J203" i="20"/>
  <c r="J188" i="20"/>
  <c r="J172" i="20"/>
  <c r="J149" i="20"/>
  <c r="BK348" i="21"/>
  <c r="J333" i="21"/>
  <c r="J302" i="21"/>
  <c r="J290" i="21"/>
  <c r="J268" i="21"/>
  <c r="BK247" i="21"/>
  <c r="BK233" i="21"/>
  <c r="BK212" i="21"/>
  <c r="BK196" i="21"/>
  <c r="J154" i="21"/>
  <c r="J338" i="21"/>
  <c r="BK331" i="21"/>
  <c r="BK312" i="21"/>
  <c r="BK296" i="21"/>
  <c r="BK265" i="21"/>
  <c r="J240" i="21"/>
  <c r="J212" i="21"/>
  <c r="BK175" i="21"/>
  <c r="J152" i="21"/>
  <c r="J350" i="21"/>
  <c r="BK336" i="21"/>
  <c r="J324" i="21"/>
  <c r="J295" i="21"/>
  <c r="BK254" i="21"/>
  <c r="J233" i="21"/>
  <c r="BK217" i="21"/>
  <c r="J199" i="21"/>
  <c r="BK166" i="21"/>
  <c r="BK137" i="21"/>
  <c r="BK324" i="21"/>
  <c r="BK305" i="21"/>
  <c r="BK292" i="21"/>
  <c r="J243" i="21"/>
  <c r="BK223" i="21"/>
  <c r="J207" i="21"/>
  <c r="BK188" i="21"/>
  <c r="J166" i="21"/>
  <c r="J207" i="22"/>
  <c r="J189" i="22"/>
  <c r="J162" i="22"/>
  <c r="J146" i="22"/>
  <c r="BK130" i="22"/>
  <c r="BK172" i="22"/>
  <c r="J169" i="22"/>
  <c r="J130" i="22"/>
  <c r="BK175" i="22"/>
  <c r="BK169" i="22"/>
  <c r="J167" i="22"/>
  <c r="BK207" i="22"/>
  <c r="BK201" i="22"/>
  <c r="J175" i="22"/>
  <c r="BK171" i="22"/>
  <c r="BK146" i="22"/>
  <c r="J170" i="23"/>
  <c r="BK137" i="23"/>
  <c r="BK180" i="23"/>
  <c r="BK163" i="23"/>
  <c r="J131" i="23"/>
  <c r="BK154" i="23"/>
  <c r="BK134" i="23"/>
  <c r="J186" i="23"/>
  <c r="BK175" i="23"/>
  <c r="BK146" i="23"/>
  <c r="BK161" i="24"/>
  <c r="J150" i="24"/>
  <c r="BK160" i="24"/>
  <c r="J140" i="24"/>
  <c r="J153" i="24"/>
  <c r="J130" i="24"/>
  <c r="BK159" i="24"/>
  <c r="BK137" i="24"/>
  <c r="J160" i="25"/>
  <c r="BK127" i="25"/>
  <c r="J164" i="25"/>
  <c r="J157" i="25"/>
  <c r="BK130" i="25"/>
  <c r="J137" i="25"/>
  <c r="J127" i="26"/>
  <c r="BK135" i="26"/>
  <c r="BK148" i="26"/>
  <c r="BK243" i="27"/>
  <c r="BK218" i="27"/>
  <c r="BK184" i="27"/>
  <c r="J163" i="27"/>
  <c r="BK239" i="27"/>
  <c r="J199" i="27"/>
  <c r="J146" i="27"/>
  <c r="BK244" i="27"/>
  <c r="BK227" i="27"/>
  <c r="J206" i="27"/>
  <c r="BK172" i="27"/>
  <c r="BK250" i="27"/>
  <c r="J242" i="27"/>
  <c r="J235" i="27"/>
  <c r="J210" i="27"/>
  <c r="J184" i="27"/>
  <c r="J155" i="27"/>
  <c r="J141" i="27"/>
  <c r="BK168" i="28"/>
  <c r="J138" i="28"/>
  <c r="BK193" i="28"/>
  <c r="BK180" i="28"/>
  <c r="J176" i="28"/>
  <c r="BK172" i="28"/>
  <c r="BK166" i="28"/>
  <c r="J151" i="28"/>
  <c r="J145" i="28"/>
  <c r="J193" i="28"/>
  <c r="BK174" i="28"/>
  <c r="J156" i="28"/>
  <c r="J143" i="28"/>
  <c r="BK126" i="28"/>
  <c r="J189" i="28"/>
  <c r="J180" i="28"/>
  <c r="J170" i="28"/>
  <c r="BK156" i="28"/>
  <c r="BK143" i="28"/>
  <c r="BK251" i="29"/>
  <c r="BK238" i="29"/>
  <c r="J223" i="29"/>
  <c r="J219" i="29"/>
  <c r="J216" i="29"/>
  <c r="J213" i="29"/>
  <c r="BK209" i="29"/>
  <c r="J201" i="29"/>
  <c r="BK199" i="29"/>
  <c r="J192" i="29"/>
  <c r="J188" i="29"/>
  <c r="J183" i="29"/>
  <c r="J172" i="29"/>
  <c r="BK168" i="29"/>
  <c r="J162" i="29"/>
  <c r="BK159" i="29"/>
  <c r="J155" i="29"/>
  <c r="J148" i="29"/>
  <c r="J146" i="29"/>
  <c r="BK140" i="29"/>
  <c r="BK133" i="29"/>
  <c r="BK129" i="29"/>
  <c r="BK247" i="29"/>
  <c r="J239" i="29"/>
  <c r="J230" i="29"/>
  <c r="BK226" i="29"/>
  <c r="J211" i="29"/>
  <c r="J204" i="29"/>
  <c r="BK201" i="29"/>
  <c r="BK196" i="29"/>
  <c r="BK193" i="29"/>
  <c r="BK186" i="29"/>
  <c r="J180" i="29"/>
  <c r="BK172" i="29"/>
  <c r="BK166" i="29"/>
  <c r="BK161" i="29"/>
  <c r="J154" i="29"/>
  <c r="J145" i="29"/>
  <c r="BK135" i="29"/>
  <c r="J245" i="29"/>
  <c r="BK240" i="29"/>
  <c r="J235" i="29"/>
  <c r="J232" i="29"/>
  <c r="BK224" i="29"/>
  <c r="J218" i="29"/>
  <c r="BK215" i="29"/>
  <c r="BK213" i="29"/>
  <c r="J209" i="29"/>
  <c r="BK207" i="29"/>
  <c r="BK187" i="29"/>
  <c r="BK183" i="29"/>
  <c r="BK176" i="29"/>
  <c r="BK171" i="29"/>
  <c r="BK164" i="29"/>
  <c r="J161" i="29"/>
  <c r="BK158" i="29"/>
  <c r="BK151" i="29"/>
  <c r="J147" i="29"/>
  <c r="BK145" i="29"/>
  <c r="BK142" i="29"/>
  <c r="J137" i="29"/>
  <c r="J135" i="29"/>
  <c r="BK131" i="29"/>
  <c r="BK256" i="29"/>
  <c r="J251" i="29"/>
  <c r="J243" i="29"/>
  <c r="J236" i="29"/>
  <c r="J233" i="29"/>
  <c r="J229" i="29"/>
  <c r="J222" i="29"/>
  <c r="J208" i="29"/>
  <c r="J207" i="29"/>
  <c r="J202" i="29"/>
  <c r="BK197" i="29"/>
  <c r="BK194" i="29"/>
  <c r="BK188" i="29"/>
  <c r="BK181" i="29"/>
  <c r="J178" i="29"/>
  <c r="BK173" i="29"/>
  <c r="J167" i="29"/>
  <c r="BK153" i="29"/>
  <c r="BK149" i="29"/>
  <c r="J144" i="29"/>
  <c r="J140" i="29"/>
  <c r="BK130" i="29"/>
  <c r="BK245" i="30"/>
  <c r="J241" i="30"/>
  <c r="J234" i="30"/>
  <c r="J215" i="30"/>
  <c r="BK209" i="30"/>
  <c r="J203" i="30"/>
  <c r="BK197" i="30"/>
  <c r="BK181" i="30"/>
  <c r="J177" i="30"/>
  <c r="BK150" i="30"/>
  <c r="J242" i="30"/>
  <c r="J232" i="30"/>
  <c r="BK227" i="30"/>
  <c r="J222" i="30"/>
  <c r="BK217" i="30"/>
  <c r="J205" i="30"/>
  <c r="BK199" i="30"/>
  <c r="J193" i="30"/>
  <c r="J190" i="30"/>
  <c r="BK177" i="30"/>
  <c r="BK166" i="30"/>
  <c r="BK153" i="30"/>
  <c r="BK147" i="30"/>
  <c r="J131" i="30"/>
  <c r="J236" i="30"/>
  <c r="J231" i="30"/>
  <c r="J220" i="30"/>
  <c r="BK211" i="30"/>
  <c r="BK190" i="30"/>
  <c r="J184" i="30"/>
  <c r="J179" i="30"/>
  <c r="J168" i="30"/>
  <c r="J160" i="30"/>
  <c r="J145" i="30"/>
  <c r="BK137" i="30"/>
  <c r="J226" i="30"/>
  <c r="J217" i="30"/>
  <c r="BK180" i="30"/>
  <c r="BK170" i="30"/>
  <c r="J164" i="30"/>
  <c r="J153" i="30"/>
  <c r="BK142" i="30"/>
  <c r="J133" i="30"/>
  <c r="BK148" i="31"/>
  <c r="BK139" i="31"/>
  <c r="J127" i="31"/>
  <c r="BK146" i="31"/>
  <c r="BK137" i="31"/>
  <c r="J124" i="31"/>
  <c r="BK145" i="31"/>
  <c r="J142" i="31"/>
  <c r="J134" i="31"/>
  <c r="J125" i="31"/>
  <c r="BK136" i="31"/>
  <c r="BK130" i="31"/>
  <c r="BK123" i="31"/>
  <c r="J164" i="32"/>
  <c r="BK158" i="32"/>
  <c r="J154" i="32"/>
  <c r="BK146" i="32"/>
  <c r="BK134" i="32"/>
  <c r="BK129" i="32"/>
  <c r="BK172" i="32"/>
  <c r="BK167" i="32"/>
  <c r="J160" i="32"/>
  <c r="BK152" i="32"/>
  <c r="J144" i="32"/>
  <c r="BK166" i="32"/>
  <c r="BK160" i="32"/>
  <c r="BK151" i="32"/>
  <c r="BK147" i="32"/>
  <c r="J138" i="32"/>
  <c r="BK131" i="32"/>
  <c r="J127" i="32"/>
  <c r="J170" i="32"/>
  <c r="BK157" i="32"/>
  <c r="J151" i="32"/>
  <c r="J147" i="32"/>
  <c r="J142" i="32"/>
  <c r="BK138" i="32"/>
  <c r="J131" i="32"/>
  <c r="J125" i="32"/>
  <c r="BK154" i="33"/>
  <c r="J151" i="33"/>
  <c r="BK144" i="33"/>
  <c r="J142" i="33"/>
  <c r="BK138" i="33"/>
  <c r="J135" i="33"/>
  <c r="J127" i="33"/>
  <c r="J125" i="33"/>
  <c r="BK152" i="33"/>
  <c r="J140" i="33"/>
  <c r="BK137" i="33"/>
  <c r="BK133" i="33"/>
  <c r="J124" i="33"/>
  <c r="J157" i="33"/>
  <c r="J154" i="33"/>
  <c r="J144" i="33"/>
  <c r="BK128" i="33"/>
  <c r="J155" i="33"/>
  <c r="BK125" i="33"/>
  <c r="J160" i="34"/>
  <c r="BK154" i="34"/>
  <c r="BK150" i="34"/>
  <c r="J136" i="34"/>
  <c r="BK127" i="34"/>
  <c r="BK158" i="34"/>
  <c r="BK152" i="34"/>
  <c r="BK149" i="34"/>
  <c r="J141" i="34"/>
  <c r="J135" i="34"/>
  <c r="J129" i="34"/>
  <c r="J166" i="34"/>
  <c r="BK157" i="34"/>
  <c r="BK151" i="34"/>
  <c r="BK147" i="34"/>
  <c r="J138" i="34"/>
  <c r="BK132" i="34"/>
  <c r="BK129" i="34"/>
  <c r="BK166" i="34"/>
  <c r="J159" i="34"/>
  <c r="J154" i="34"/>
  <c r="BK141" i="34"/>
  <c r="BK136" i="34"/>
  <c r="BK142" i="35"/>
  <c r="BK136" i="35"/>
  <c r="J131" i="35"/>
  <c r="J142" i="35"/>
  <c r="BK132" i="35"/>
  <c r="BK127" i="35"/>
  <c r="J136" i="35"/>
  <c r="J130" i="35"/>
  <c r="J126" i="35"/>
  <c r="J135" i="36"/>
  <c r="BK139" i="36"/>
  <c r="J130" i="36"/>
  <c r="J140" i="36"/>
  <c r="J136" i="36"/>
  <c r="J131" i="36"/>
  <c r="BK130" i="36"/>
  <c r="BK152" i="37"/>
  <c r="J146" i="37"/>
  <c r="BK134" i="37"/>
  <c r="J128" i="37"/>
  <c r="J124" i="37"/>
  <c r="BK121" i="37"/>
  <c r="J139" i="37"/>
  <c r="J134" i="37"/>
  <c r="BK128" i="37"/>
  <c r="J152" i="37"/>
  <c r="BK143" i="37"/>
  <c r="J133" i="37"/>
  <c r="J131" i="37"/>
  <c r="J125" i="37"/>
  <c r="J123" i="37"/>
  <c r="BK137" i="37"/>
  <c r="J130" i="37"/>
  <c r="J122" i="37"/>
  <c r="J202" i="38"/>
  <c r="BK194" i="38"/>
  <c r="J191" i="38"/>
  <c r="BK188" i="38"/>
  <c r="J184" i="38"/>
  <c r="J180" i="38"/>
  <c r="BK173" i="38"/>
  <c r="J170" i="38"/>
  <c r="BK166" i="38"/>
  <c r="BK161" i="38"/>
  <c r="J151" i="38"/>
  <c r="J148" i="38"/>
  <c r="J141" i="38"/>
  <c r="BK132" i="38"/>
  <c r="BK127" i="38"/>
  <c r="BK200" i="38"/>
  <c r="J198" i="38"/>
  <c r="BK191" i="38"/>
  <c r="J185" i="38"/>
  <c r="J176" i="38"/>
  <c r="J173" i="38"/>
  <c r="BK165" i="38"/>
  <c r="J160" i="38"/>
  <c r="BK154" i="38"/>
  <c r="J147" i="38"/>
  <c r="BK142" i="38"/>
  <c r="J138" i="38"/>
  <c r="J136" i="38"/>
  <c r="J128" i="38"/>
  <c r="J196" i="38"/>
  <c r="J189" i="38"/>
  <c r="BK185" i="38"/>
  <c r="BK183" i="38"/>
  <c r="BK178" i="38"/>
  <c r="BK167" i="38"/>
  <c r="J159" i="38"/>
  <c r="BK155" i="38"/>
  <c r="BK151" i="38"/>
  <c r="J145" i="38"/>
  <c r="J143" i="38"/>
  <c r="J139" i="38"/>
  <c r="J135" i="38"/>
  <c r="J127" i="38"/>
  <c r="BK205" i="38"/>
  <c r="BK204" i="38"/>
  <c r="J200" i="38"/>
  <c r="J197" i="38"/>
  <c r="BK182" i="38"/>
  <c r="BK176" i="38"/>
  <c r="J174" i="38"/>
  <c r="J168" i="38"/>
  <c r="J163" i="38"/>
  <c r="BK157" i="38"/>
  <c r="J146" i="38"/>
  <c r="J804" i="39"/>
  <c r="J776" i="39"/>
  <c r="BK728" i="39"/>
  <c r="BK708" i="39"/>
  <c r="BK677" i="39"/>
  <c r="BK633" i="39"/>
  <c r="BK630" i="39"/>
  <c r="BK620" i="39"/>
  <c r="BK614" i="39"/>
  <c r="J606" i="39"/>
  <c r="J599" i="39"/>
  <c r="BK563" i="39"/>
  <c r="J546" i="39"/>
  <c r="J516" i="39"/>
  <c r="J501" i="39"/>
  <c r="J436" i="39"/>
  <c r="J411" i="39"/>
  <c r="J359" i="39"/>
  <c r="J333" i="39"/>
  <c r="BK216" i="39"/>
  <c r="BK172" i="39"/>
  <c r="J795" i="39"/>
  <c r="BK782" i="39"/>
  <c r="BK765" i="39"/>
  <c r="BK715" i="39"/>
  <c r="BK695" i="39"/>
  <c r="J660" i="39"/>
  <c r="BK639" i="39"/>
  <c r="J633" i="39"/>
  <c r="J630" i="39"/>
  <c r="J627" i="39"/>
  <c r="J614" i="39"/>
  <c r="J608" i="39"/>
  <c r="BK603" i="39"/>
  <c r="BK596" i="39"/>
  <c r="BK558" i="39"/>
  <c r="BK537" i="39"/>
  <c r="J522" i="39"/>
  <c r="J439" i="39"/>
  <c r="BK414" i="39"/>
  <c r="BK359" i="39"/>
  <c r="J347" i="39"/>
  <c r="J256" i="39"/>
  <c r="J204" i="39"/>
  <c r="BK162" i="39"/>
  <c r="BK827" i="39"/>
  <c r="J818" i="39"/>
  <c r="J814" i="39"/>
  <c r="BK804" i="39"/>
  <c r="J786" i="39"/>
  <c r="BK739" i="39"/>
  <c r="BK692" i="39"/>
  <c r="BK669" i="39"/>
  <c r="BK641" i="39"/>
  <c r="BK631" i="39"/>
  <c r="J624" i="39"/>
  <c r="J618" i="39"/>
  <c r="BK609" i="39"/>
  <c r="J602" i="39"/>
  <c r="J537" i="39"/>
  <c r="BK513" i="39"/>
  <c r="BK509" i="39"/>
  <c r="BK439" i="39"/>
  <c r="J402" i="39"/>
  <c r="J380" i="39"/>
  <c r="BK242" i="39"/>
  <c r="BK795" i="39"/>
  <c r="BK779" i="39"/>
  <c r="BK768" i="39"/>
  <c r="J739" i="39"/>
  <c r="BK689" i="39"/>
  <c r="J674" i="39"/>
  <c r="J636" i="39"/>
  <c r="J622" i="39"/>
  <c r="BK616" i="39"/>
  <c r="BK611" i="39"/>
  <c r="BK606" i="39"/>
  <c r="J598" i="39"/>
  <c r="J595" i="39"/>
  <c r="J563" i="39"/>
  <c r="BK532" i="39"/>
  <c r="BK522" i="39"/>
  <c r="BK501" i="39"/>
  <c r="BK476" i="39"/>
  <c r="BK429" i="39"/>
  <c r="BK380" i="39"/>
  <c r="J336" i="39"/>
  <c r="BK296" i="39"/>
  <c r="BK246" i="39"/>
  <c r="J216" i="39"/>
  <c r="J159" i="39"/>
  <c r="BK271" i="40"/>
  <c r="J244" i="40"/>
  <c r="BK242" i="40"/>
  <c r="BK236" i="40"/>
  <c r="J224" i="40"/>
  <c r="BK210" i="40"/>
  <c r="BK164" i="40"/>
  <c r="J149" i="40"/>
  <c r="BK142" i="40"/>
  <c r="J286" i="40"/>
  <c r="BK266" i="40"/>
  <c r="BK249" i="40"/>
  <c r="BK244" i="40"/>
  <c r="J196" i="40"/>
  <c r="BK178" i="40"/>
  <c r="BK149" i="40"/>
  <c r="BK139" i="40"/>
  <c r="BK254" i="40"/>
  <c r="BK232" i="40"/>
  <c r="J210" i="40"/>
  <c r="BK181" i="40"/>
  <c r="BK172" i="40"/>
  <c r="J142" i="40"/>
  <c r="BK136" i="40"/>
  <c r="J266" i="40"/>
  <c r="J254" i="40"/>
  <c r="J236" i="40"/>
  <c r="BK224" i="40"/>
  <c r="BK175" i="40"/>
  <c r="J154" i="40"/>
  <c r="J342" i="41"/>
  <c r="BK259" i="41"/>
  <c r="J248" i="41"/>
  <c r="J237" i="41"/>
  <c r="BK222" i="41"/>
  <c r="J180" i="41"/>
  <c r="BK152" i="41"/>
  <c r="J316" i="41"/>
  <c r="BK289" i="41"/>
  <c r="J279" i="41"/>
  <c r="BK251" i="41"/>
  <c r="BK237" i="41"/>
  <c r="BK203" i="41"/>
  <c r="BK141" i="41"/>
  <c r="BK329" i="41"/>
  <c r="BK319" i="41"/>
  <c r="J310" i="41"/>
  <c r="J297" i="41"/>
  <c r="J289" i="41"/>
  <c r="BK275" i="41"/>
  <c r="BK267" i="41"/>
  <c r="J240" i="41"/>
  <c r="J222" i="41"/>
  <c r="BK196" i="41"/>
  <c r="J152" i="41"/>
  <c r="J132" i="41"/>
  <c r="BK310" i="41"/>
  <c r="BK279" i="41"/>
  <c r="J254" i="41"/>
  <c r="J183" i="41"/>
  <c r="BK158" i="41"/>
  <c r="BK132" i="41"/>
  <c r="J399" i="42"/>
  <c r="BK395" i="42"/>
  <c r="BK381" i="42"/>
  <c r="BK358" i="42"/>
  <c r="J350" i="42"/>
  <c r="J340" i="42"/>
  <c r="BK336" i="42"/>
  <c r="J326" i="42"/>
  <c r="J318" i="42"/>
  <c r="J310" i="42"/>
  <c r="J297" i="42"/>
  <c r="BK287" i="42"/>
  <c r="J283" i="42"/>
  <c r="J275" i="42"/>
  <c r="BK260" i="42"/>
  <c r="J252" i="42"/>
  <c r="J236" i="42"/>
  <c r="BK221" i="42"/>
  <c r="J203" i="42"/>
  <c r="BK193" i="42"/>
  <c r="BK187" i="42"/>
  <c r="BK181" i="42"/>
  <c r="BK165" i="42"/>
  <c r="J159" i="42"/>
  <c r="J145" i="42"/>
  <c r="BK130" i="42"/>
  <c r="J405" i="42"/>
  <c r="BK401" i="42"/>
  <c r="J393" i="42"/>
  <c r="J377" i="42"/>
  <c r="BK373" i="42"/>
  <c r="J368" i="42"/>
  <c r="BK352" i="42"/>
  <c r="J336" i="42"/>
  <c r="BK326" i="42"/>
  <c r="BK316" i="42"/>
  <c r="BK312" i="42"/>
  <c r="BK291" i="42"/>
  <c r="BK283" i="42"/>
  <c r="BK264" i="42"/>
  <c r="BK256" i="42"/>
  <c r="BK244" i="42"/>
  <c r="BK238" i="42"/>
  <c r="BK227" i="42"/>
  <c r="BK219" i="42"/>
  <c r="J217" i="42"/>
  <c r="J207" i="42"/>
  <c r="J195" i="42"/>
  <c r="BK189" i="42"/>
  <c r="BK179" i="42"/>
  <c r="BK173" i="42"/>
  <c r="J167" i="42"/>
  <c r="J161" i="42"/>
  <c r="BK151" i="42"/>
  <c r="BK145" i="42"/>
  <c r="BK138" i="42"/>
  <c r="J128" i="42"/>
  <c r="BK405" i="42"/>
  <c r="J391" i="42"/>
  <c r="J381" i="42"/>
  <c r="J362" i="42"/>
  <c r="J348" i="42"/>
  <c r="BK340" i="42"/>
  <c r="J330" i="42"/>
  <c r="BK318" i="42"/>
  <c r="BK301" i="42"/>
  <c r="J287" i="42"/>
  <c r="BK269" i="42"/>
  <c r="J254" i="42"/>
  <c r="J246" i="42"/>
  <c r="BK223" i="42"/>
  <c r="BK213" i="42"/>
  <c r="J205" i="42"/>
  <c r="BK195" i="42"/>
  <c r="J183" i="42"/>
  <c r="BK169" i="42"/>
  <c r="BK161" i="42"/>
  <c r="J138" i="42"/>
  <c r="BK128" i="42"/>
  <c r="BK407" i="42"/>
  <c r="J401" i="42"/>
  <c r="J387" i="42"/>
  <c r="J375" i="42"/>
  <c r="BK368" i="42"/>
  <c r="J360" i="42"/>
  <c r="J352" i="42"/>
  <c r="J342" i="42"/>
  <c r="J334" i="42"/>
  <c r="BK328" i="42"/>
  <c r="J301" i="42"/>
  <c r="J293" i="42"/>
  <c r="J281" i="42"/>
  <c r="BK271" i="42"/>
  <c r="BK262" i="42"/>
  <c r="BK248" i="42"/>
  <c r="BK236" i="42"/>
  <c r="BK229" i="42"/>
  <c r="BK217" i="42"/>
  <c r="J211" i="42"/>
  <c r="BK203" i="42"/>
  <c r="BK171" i="42"/>
  <c r="BK153" i="42"/>
  <c r="BK143" i="42"/>
  <c r="J130" i="42"/>
  <c r="J2117" i="2"/>
  <c r="J2109" i="2"/>
  <c r="BK2104" i="2"/>
  <c r="J2096" i="2"/>
  <c r="BK2040" i="2"/>
  <c r="BK2027" i="2"/>
  <c r="J2022" i="2"/>
  <c r="BK2005" i="2"/>
  <c r="J1992" i="2"/>
  <c r="BK1988" i="2"/>
  <c r="J1980" i="2"/>
  <c r="J1929" i="2"/>
  <c r="J1898" i="2"/>
  <c r="BK1847" i="2"/>
  <c r="BK1821" i="2"/>
  <c r="BK1777" i="2"/>
  <c r="J1725" i="2"/>
  <c r="J1720" i="2"/>
  <c r="J1625" i="2"/>
  <c r="BK1583" i="2"/>
  <c r="BK1527" i="2"/>
  <c r="BK1444" i="2"/>
  <c r="BK1366" i="2"/>
  <c r="BK1291" i="2"/>
  <c r="BK1280" i="2"/>
  <c r="BK1202" i="2"/>
  <c r="BK1173" i="2"/>
  <c r="J1137" i="2"/>
  <c r="BK1130" i="2"/>
  <c r="J1098" i="2"/>
  <c r="J1081" i="2"/>
  <c r="BK945" i="2"/>
  <c r="BK881" i="2"/>
  <c r="BK802" i="2"/>
  <c r="BK778" i="2"/>
  <c r="J768" i="2"/>
  <c r="BK727" i="2"/>
  <c r="BK633" i="2"/>
  <c r="BK599" i="2"/>
  <c r="J518" i="2"/>
  <c r="BK504" i="2"/>
  <c r="J499" i="2"/>
  <c r="BK431" i="2"/>
  <c r="BK388" i="2"/>
  <c r="J363" i="2"/>
  <c r="BK351" i="2"/>
  <c r="BK259" i="2"/>
  <c r="BK236" i="2"/>
  <c r="BK217" i="2"/>
  <c r="BK2828" i="2"/>
  <c r="BK2657" i="2"/>
  <c r="J2646" i="2"/>
  <c r="BK2598" i="2"/>
  <c r="J2514" i="2"/>
  <c r="BK2500" i="2"/>
  <c r="BK2431" i="2"/>
  <c r="BK2410" i="2"/>
  <c r="J2391" i="2"/>
  <c r="BK2387" i="2"/>
  <c r="BK2376" i="2"/>
  <c r="BK2362" i="2"/>
  <c r="J2351" i="2"/>
  <c r="J2347" i="2"/>
  <c r="J2341" i="2"/>
  <c r="BK2337" i="2"/>
  <c r="J2323" i="2"/>
  <c r="BK2317" i="2"/>
  <c r="BK2289" i="2"/>
  <c r="J2254" i="2"/>
  <c r="BK2226" i="2"/>
  <c r="BK2214" i="2"/>
  <c r="BK2192" i="2"/>
  <c r="J2160" i="2"/>
  <c r="J2143" i="2"/>
  <c r="J2131" i="2"/>
  <c r="BK2123" i="2"/>
  <c r="J2116" i="2"/>
  <c r="J2101" i="2"/>
  <c r="BK2095" i="2"/>
  <c r="BK2060" i="2"/>
  <c r="J2037" i="2"/>
  <c r="J2007" i="2"/>
  <c r="J2001" i="2"/>
  <c r="J1985" i="2"/>
  <c r="BK1929" i="2"/>
  <c r="BK1873" i="2"/>
  <c r="BK1859" i="2"/>
  <c r="J1840" i="2"/>
  <c r="BK1803" i="2"/>
  <c r="BK1752" i="2"/>
  <c r="BK1716" i="2"/>
  <c r="BK1701" i="2"/>
  <c r="J1635" i="2"/>
  <c r="BK1601" i="2"/>
  <c r="J1568" i="2"/>
  <c r="BK1492" i="2"/>
  <c r="BK1404" i="2"/>
  <c r="BK1355" i="2"/>
  <c r="J1268" i="2"/>
  <c r="BK1234" i="2"/>
  <c r="J1189" i="2"/>
  <c r="J1167" i="2"/>
  <c r="J1150" i="2"/>
  <c r="J1134" i="2"/>
  <c r="J1113" i="2"/>
  <c r="J1099" i="2"/>
  <c r="BK1079" i="2"/>
  <c r="BK1008" i="2"/>
  <c r="BK991" i="2"/>
  <c r="BK913" i="2"/>
  <c r="BK770" i="2"/>
  <c r="J745" i="2"/>
  <c r="J673" i="2"/>
  <c r="BK621" i="2"/>
  <c r="J597" i="2"/>
  <c r="J578" i="2"/>
  <c r="J522" i="2"/>
  <c r="J506" i="2"/>
  <c r="BK493" i="2"/>
  <c r="J448" i="2"/>
  <c r="J408" i="2"/>
  <c r="J351" i="2"/>
  <c r="BK247" i="2"/>
  <c r="BK159" i="2"/>
  <c r="BK2812" i="2"/>
  <c r="BK2805" i="2"/>
  <c r="BK2782" i="2"/>
  <c r="J2748" i="2"/>
  <c r="BK2743" i="2"/>
  <c r="J2732" i="2"/>
  <c r="J2723" i="2"/>
  <c r="BK2646" i="2"/>
  <c r="J2615" i="2"/>
  <c r="BK2585" i="2"/>
  <c r="BK2516" i="2"/>
  <c r="BK2507" i="2"/>
  <c r="BK2414" i="2"/>
  <c r="BK2394" i="2"/>
  <c r="J2385" i="2"/>
  <c r="BK2368" i="2"/>
  <c r="BK2364" i="2"/>
  <c r="J2362" i="2"/>
  <c r="BK2351" i="2"/>
  <c r="J2344" i="2"/>
  <c r="BK2338" i="2"/>
  <c r="J2334" i="2"/>
  <c r="BK2323" i="2"/>
  <c r="J2318" i="2"/>
  <c r="J2296" i="2"/>
  <c r="J2286" i="2"/>
  <c r="J2214" i="2"/>
  <c r="BK2171" i="2"/>
  <c r="BK2143" i="2"/>
  <c r="BK2135" i="2"/>
  <c r="BK2129" i="2"/>
  <c r="BK2119" i="2"/>
  <c r="BK2113" i="2"/>
  <c r="J2105" i="2"/>
  <c r="J2095" i="2"/>
  <c r="J2039" i="2"/>
  <c r="J2023" i="2"/>
  <c r="J2006" i="2"/>
  <c r="BK2002" i="2"/>
  <c r="BK1999" i="2"/>
  <c r="J1952" i="2"/>
  <c r="BK1577" i="2"/>
  <c r="J1492" i="2"/>
  <c r="BK1396" i="2"/>
  <c r="J1332" i="2"/>
  <c r="BK1295" i="2"/>
  <c r="J1278" i="2"/>
  <c r="J1230" i="2"/>
  <c r="J1195" i="2"/>
  <c r="J1172" i="2"/>
  <c r="BK1168" i="2"/>
  <c r="J1158" i="2"/>
  <c r="BK1150" i="2"/>
  <c r="J1133" i="2"/>
  <c r="BK1086" i="2"/>
  <c r="BK1067" i="2"/>
  <c r="BK1007" i="2"/>
  <c r="J918" i="2"/>
  <c r="BK903" i="2"/>
  <c r="J881" i="2"/>
  <c r="J813" i="2"/>
  <c r="J798" i="2"/>
  <c r="J786" i="2"/>
  <c r="BK759" i="2"/>
  <c r="J731" i="2"/>
  <c r="J703" i="2"/>
  <c r="J659" i="2"/>
  <c r="BK647" i="2"/>
  <c r="J636" i="2"/>
  <c r="J621" i="2"/>
  <c r="J612" i="2"/>
  <c r="J588" i="2"/>
  <c r="BK563" i="2"/>
  <c r="BK557" i="2"/>
  <c r="BK503" i="2"/>
  <c r="BK498" i="2"/>
  <c r="BK491" i="2"/>
  <c r="J396" i="2"/>
  <c r="BK383" i="2"/>
  <c r="BK363" i="2"/>
  <c r="J315" i="2"/>
  <c r="J287" i="2"/>
  <c r="J259" i="2"/>
  <c r="J236" i="2"/>
  <c r="AS117" i="1"/>
  <c r="J304" i="3"/>
  <c r="BK300" i="3"/>
  <c r="J298" i="3"/>
  <c r="J294" i="3"/>
  <c r="J280" i="3"/>
  <c r="J271" i="3"/>
  <c r="BK264" i="3"/>
  <c r="BK259" i="3"/>
  <c r="BK255" i="3"/>
  <c r="J250" i="3"/>
  <c r="BK247" i="3"/>
  <c r="BK243" i="3"/>
  <c r="BK238" i="3"/>
  <c r="J226" i="3"/>
  <c r="BK222" i="3"/>
  <c r="BK215" i="3"/>
  <c r="J212" i="3"/>
  <c r="BK205" i="3"/>
  <c r="BK195" i="3"/>
  <c r="J184" i="3"/>
  <c r="J179" i="3"/>
  <c r="BK176" i="3"/>
  <c r="J161" i="3"/>
  <c r="BK320" i="3"/>
  <c r="BK317" i="3"/>
  <c r="BK311" i="3"/>
  <c r="BK308" i="3"/>
  <c r="J292" i="3"/>
  <c r="J287" i="3"/>
  <c r="J281" i="3"/>
  <c r="J276" i="3"/>
  <c r="BK265" i="3"/>
  <c r="J255" i="3"/>
  <c r="BK250" i="3"/>
  <c r="J243" i="3"/>
  <c r="J240" i="3"/>
  <c r="J233" i="3"/>
  <c r="J223" i="3"/>
  <c r="J216" i="3"/>
  <c r="J215" i="3"/>
  <c r="BK207" i="3"/>
  <c r="BK204" i="3"/>
  <c r="J201" i="3"/>
  <c r="BK196" i="3"/>
  <c r="BK189" i="3"/>
  <c r="J181" i="3"/>
  <c r="J169" i="3"/>
  <c r="BK163" i="3"/>
  <c r="BK158" i="3"/>
  <c r="J155" i="3"/>
  <c r="BK313" i="3"/>
  <c r="J305" i="3"/>
  <c r="J302" i="3"/>
  <c r="BK298" i="3"/>
  <c r="BK296" i="3"/>
  <c r="BK291" i="3"/>
  <c r="J285" i="3"/>
  <c r="BK277" i="3"/>
  <c r="J272" i="3"/>
  <c r="BK257" i="3"/>
  <c r="BK253" i="3"/>
  <c r="BK246" i="3"/>
  <c r="BK235" i="3"/>
  <c r="J232" i="3"/>
  <c r="BK226" i="3"/>
  <c r="J204" i="3"/>
  <c r="J196" i="3"/>
  <c r="BK184" i="3"/>
  <c r="BK179" i="3"/>
  <c r="J174" i="3"/>
  <c r="BK169" i="3"/>
  <c r="J163" i="3"/>
  <c r="J158" i="3"/>
  <c r="J315" i="3"/>
  <c r="BK312" i="3"/>
  <c r="J308" i="3"/>
  <c r="BK305" i="3"/>
  <c r="BK282" i="3"/>
  <c r="BK272" i="3"/>
  <c r="BK270" i="3"/>
  <c r="BK263" i="3"/>
  <c r="BK260" i="3"/>
  <c r="BK252" i="3"/>
  <c r="J238" i="3"/>
  <c r="BK232" i="3"/>
  <c r="BK228" i="3"/>
  <c r="J225" i="3"/>
  <c r="J221" i="3"/>
  <c r="BK218" i="3"/>
  <c r="J208" i="3"/>
  <c r="BK203" i="3"/>
  <c r="J193" i="3"/>
  <c r="BK190" i="3"/>
  <c r="J186" i="3"/>
  <c r="BK172" i="3"/>
  <c r="BK165" i="3"/>
  <c r="BK162" i="3"/>
  <c r="J156" i="3"/>
  <c r="J339" i="4"/>
  <c r="BK335" i="4"/>
  <c r="J325" i="4"/>
  <c r="BK317" i="4"/>
  <c r="J314" i="4"/>
  <c r="BK300" i="4"/>
  <c r="BK298" i="4"/>
  <c r="J288" i="4"/>
  <c r="J284" i="4"/>
  <c r="BK280" i="4"/>
  <c r="BK272" i="4"/>
  <c r="BK267" i="4"/>
  <c r="J265" i="4"/>
  <c r="BK262" i="4"/>
  <c r="J257" i="4"/>
  <c r="J254" i="4"/>
  <c r="BK248" i="4"/>
  <c r="BK242" i="4"/>
  <c r="J239" i="4"/>
  <c r="BK234" i="4"/>
  <c r="J222" i="4"/>
  <c r="BK218" i="4"/>
  <c r="BK207" i="4"/>
  <c r="J197" i="4"/>
  <c r="J195" i="4"/>
  <c r="BK188" i="4"/>
  <c r="BK184" i="4"/>
  <c r="BK177" i="4"/>
  <c r="BK169" i="4"/>
  <c r="BK341" i="4"/>
  <c r="BK337" i="4"/>
  <c r="BK327" i="4"/>
  <c r="J318" i="4"/>
  <c r="BK307" i="4"/>
  <c r="BK302" i="4"/>
  <c r="J285" i="4"/>
  <c r="BK282" i="4"/>
  <c r="J274" i="4"/>
  <c r="J252" i="4"/>
  <c r="J246" i="4"/>
  <c r="J242" i="4"/>
  <c r="J236" i="4"/>
  <c r="J235" i="4"/>
  <c r="J233" i="4"/>
  <c r="J232" i="4"/>
  <c r="BK230" i="4"/>
  <c r="J226" i="4"/>
  <c r="BK224" i="4"/>
  <c r="J218" i="4"/>
  <c r="J215" i="4"/>
  <c r="BK210" i="4"/>
  <c r="BK205" i="4"/>
  <c r="BK196" i="4"/>
  <c r="BK193" i="4"/>
  <c r="BK189" i="4"/>
  <c r="J184" i="4"/>
  <c r="BK182" i="4"/>
  <c r="J177" i="4"/>
  <c r="BK173" i="4"/>
  <c r="BK171" i="4"/>
  <c r="J167" i="4"/>
  <c r="BK165" i="4"/>
  <c r="J162" i="4"/>
  <c r="J160" i="4"/>
  <c r="J158" i="4"/>
  <c r="J335" i="4"/>
  <c r="J323" i="4"/>
  <c r="BK320" i="4"/>
  <c r="J317" i="4"/>
  <c r="BK313" i="4"/>
  <c r="J306" i="4"/>
  <c r="J293" i="4"/>
  <c r="BK284" i="4"/>
  <c r="J276" i="4"/>
  <c r="BK270" i="4"/>
  <c r="J264" i="4"/>
  <c r="J260" i="4"/>
  <c r="BK257" i="4"/>
  <c r="BK252" i="4"/>
  <c r="J248" i="4"/>
  <c r="BK339" i="4"/>
  <c r="J333" i="4"/>
  <c r="BK328" i="4"/>
  <c r="BK323" i="4"/>
  <c r="BK316" i="4"/>
  <c r="J304" i="4"/>
  <c r="J299" i="4"/>
  <c r="J295" i="4"/>
  <c r="BK287" i="4"/>
  <c r="BK275" i="4"/>
  <c r="J271" i="4"/>
  <c r="J267" i="4"/>
  <c r="J259" i="4"/>
  <c r="BK247" i="4"/>
  <c r="BK244" i="4"/>
  <c r="J234" i="4"/>
  <c r="J231" i="4"/>
  <c r="J227" i="4"/>
  <c r="J225" i="4"/>
  <c r="BK220" i="4"/>
  <c r="J217" i="4"/>
  <c r="J214" i="4"/>
  <c r="J207" i="4"/>
  <c r="J203" i="4"/>
  <c r="BK197" i="4"/>
  <c r="BK191" i="4"/>
  <c r="J187" i="4"/>
  <c r="J185" i="4"/>
  <c r="BK176" i="4"/>
  <c r="J168" i="4"/>
  <c r="J165" i="4"/>
  <c r="BK160" i="4"/>
  <c r="J156" i="4"/>
  <c r="J224" i="5"/>
  <c r="BK222" i="5"/>
  <c r="J218" i="5"/>
  <c r="J215" i="5"/>
  <c r="BK211" i="5"/>
  <c r="J208" i="5"/>
  <c r="J201" i="5"/>
  <c r="J185" i="5"/>
  <c r="J183" i="5"/>
  <c r="BK180" i="5"/>
  <c r="J175" i="5"/>
  <c r="BK172" i="5"/>
  <c r="BK153" i="5"/>
  <c r="J144" i="5"/>
  <c r="J138" i="5"/>
  <c r="BK214" i="5"/>
  <c r="BK208" i="5"/>
  <c r="BK199" i="5"/>
  <c r="J188" i="5"/>
  <c r="J186" i="5"/>
  <c r="BK181" i="5"/>
  <c r="BK178" i="5"/>
  <c r="J173" i="5"/>
  <c r="BK165" i="5"/>
  <c r="J158" i="5"/>
  <c r="BK146" i="5"/>
  <c r="BK144" i="5"/>
  <c r="BK136" i="5"/>
  <c r="J228" i="5"/>
  <c r="BK226" i="5"/>
  <c r="J199" i="5"/>
  <c r="BK191" i="5"/>
  <c r="J184" i="5"/>
  <c r="J177" i="5"/>
  <c r="BK170" i="5"/>
  <c r="BK163" i="5"/>
  <c r="J152" i="5"/>
  <c r="BK145" i="5"/>
  <c r="J134" i="5"/>
  <c r="J225" i="5"/>
  <c r="BK220" i="5"/>
  <c r="BK218" i="5"/>
  <c r="J214" i="5"/>
  <c r="J211" i="5"/>
  <c r="BK205" i="5"/>
  <c r="J195" i="5"/>
  <c r="BK189" i="5"/>
  <c r="J182" i="5"/>
  <c r="BK164" i="5"/>
  <c r="BK150" i="5"/>
  <c r="J237" i="6"/>
  <c r="BK231" i="6"/>
  <c r="J223" i="6"/>
  <c r="BK211" i="6"/>
  <c r="J208" i="6"/>
  <c r="J203" i="6"/>
  <c r="J196" i="6"/>
  <c r="BK189" i="6"/>
  <c r="J185" i="6"/>
  <c r="BK176" i="6"/>
  <c r="BK168" i="6"/>
  <c r="BK162" i="6"/>
  <c r="BK149" i="6"/>
  <c r="BK226" i="6"/>
  <c r="J221" i="6"/>
  <c r="J213" i="6"/>
  <c r="J201" i="6"/>
  <c r="BK197" i="6"/>
  <c r="J192" i="6"/>
  <c r="BK184" i="6"/>
  <c r="J181" i="6"/>
  <c r="J177" i="6"/>
  <c r="J170" i="6"/>
  <c r="BK163" i="6"/>
  <c r="BK159" i="6"/>
  <c r="J150" i="6"/>
  <c r="BK233" i="6"/>
  <c r="J228" i="6"/>
  <c r="J217" i="6"/>
  <c r="J204" i="6"/>
  <c r="BK201" i="6"/>
  <c r="BK186" i="6"/>
  <c r="J182" i="6"/>
  <c r="J175" i="6"/>
  <c r="J169" i="6"/>
  <c r="J164" i="6"/>
  <c r="J155" i="6"/>
  <c r="J151" i="6"/>
  <c r="BK235" i="6"/>
  <c r="BK232" i="6"/>
  <c r="J226" i="6"/>
  <c r="J216" i="6"/>
  <c r="BK209" i="6"/>
  <c r="J202" i="6"/>
  <c r="BK194" i="6"/>
  <c r="J189" i="6"/>
  <c r="J184" i="6"/>
  <c r="BK175" i="6"/>
  <c r="J161" i="6"/>
  <c r="J152" i="6"/>
  <c r="BK264" i="7"/>
  <c r="J259" i="7"/>
  <c r="J242" i="7"/>
  <c r="J230" i="7"/>
  <c r="BK227" i="7"/>
  <c r="BK215" i="7"/>
  <c r="BK209" i="7"/>
  <c r="J201" i="7"/>
  <c r="J195" i="7"/>
  <c r="BK189" i="7"/>
  <c r="BK186" i="7"/>
  <c r="BK182" i="7"/>
  <c r="J180" i="7"/>
  <c r="BK173" i="7"/>
  <c r="J172" i="7"/>
  <c r="BK165" i="7"/>
  <c r="BK162" i="7"/>
  <c r="BK158" i="7"/>
  <c r="J148" i="7"/>
  <c r="J144" i="7"/>
  <c r="BK261" i="7"/>
  <c r="J254" i="7"/>
  <c r="J246" i="7"/>
  <c r="BK230" i="7"/>
  <c r="J227" i="7"/>
  <c r="J217" i="7"/>
  <c r="J213" i="7"/>
  <c r="J209" i="7"/>
  <c r="J206" i="7"/>
  <c r="J199" i="7"/>
  <c r="BK196" i="7"/>
  <c r="BK187" i="7"/>
  <c r="BK185" i="7"/>
  <c r="BK170" i="7"/>
  <c r="J159" i="7"/>
  <c r="J268" i="7"/>
  <c r="J261" i="7"/>
  <c r="J248" i="7"/>
  <c r="BK240" i="7"/>
  <c r="BK233" i="7"/>
  <c r="J222" i="7"/>
  <c r="BK219" i="7"/>
  <c r="BK211" i="7"/>
  <c r="BK205" i="7"/>
  <c r="BK202" i="7"/>
  <c r="J200" i="7"/>
  <c r="J193" i="7"/>
  <c r="J190" i="7"/>
  <c r="J178" i="7"/>
  <c r="BK168" i="7"/>
  <c r="J165" i="7"/>
  <c r="BK160" i="7"/>
  <c r="BK155" i="7"/>
  <c r="J147" i="7"/>
  <c r="BK270" i="7"/>
  <c r="J266" i="7"/>
  <c r="J264" i="7"/>
  <c r="J252" i="7"/>
  <c r="BK238" i="7"/>
  <c r="BK223" i="7"/>
  <c r="BK217" i="7"/>
  <c r="BK212" i="7"/>
  <c r="J205" i="7"/>
  <c r="BK195" i="7"/>
  <c r="BK188" i="7"/>
  <c r="J181" i="7"/>
  <c r="J175" i="7"/>
  <c r="BK172" i="7"/>
  <c r="J167" i="7"/>
  <c r="J162" i="7"/>
  <c r="J153" i="7"/>
  <c r="BK203" i="8"/>
  <c r="J197" i="8"/>
  <c r="J187" i="8"/>
  <c r="BK182" i="8"/>
  <c r="J173" i="8"/>
  <c r="J169" i="8"/>
  <c r="J163" i="8"/>
  <c r="J160" i="8"/>
  <c r="J203" i="8"/>
  <c r="J190" i="8"/>
  <c r="BK180" i="8"/>
  <c r="BK174" i="8"/>
  <c r="J168" i="8"/>
  <c r="J164" i="8"/>
  <c r="BK157" i="8"/>
  <c r="J151" i="8"/>
  <c r="J142" i="8"/>
  <c r="J138" i="8"/>
  <c r="J136" i="8"/>
  <c r="BK195" i="8"/>
  <c r="J192" i="8"/>
  <c r="J186" i="8"/>
  <c r="J182" i="8"/>
  <c r="BK175" i="8"/>
  <c r="BK163" i="8"/>
  <c r="J147" i="8"/>
  <c r="BK143" i="8"/>
  <c r="BK135" i="8"/>
  <c r="J198" i="8"/>
  <c r="BK194" i="8"/>
  <c r="J188" i="8"/>
  <c r="BK181" i="8"/>
  <c r="BK179" i="8"/>
  <c r="J177" i="8"/>
  <c r="BK173" i="8"/>
  <c r="BK166" i="8"/>
  <c r="J162" i="8"/>
  <c r="BK158" i="8"/>
  <c r="J146" i="8"/>
  <c r="J143" i="8"/>
  <c r="BK138" i="8"/>
  <c r="J135" i="8"/>
  <c r="J171" i="9"/>
  <c r="BK168" i="9"/>
  <c r="J158" i="9"/>
  <c r="J152" i="9"/>
  <c r="J144" i="9"/>
  <c r="J139" i="9"/>
  <c r="BK177" i="9"/>
  <c r="BK164" i="9"/>
  <c r="BK160" i="9"/>
  <c r="BK143" i="9"/>
  <c r="J141" i="9"/>
  <c r="BK138" i="9"/>
  <c r="BK136" i="9"/>
  <c r="BK171" i="9"/>
  <c r="J166" i="9"/>
  <c r="BK162" i="9"/>
  <c r="J160" i="9"/>
  <c r="J154" i="9"/>
  <c r="BK142" i="9"/>
  <c r="J140" i="9"/>
  <c r="J172" i="9"/>
  <c r="J169" i="9"/>
  <c r="J161" i="9"/>
  <c r="BK154" i="9"/>
  <c r="BK144" i="9"/>
  <c r="J135" i="9"/>
  <c r="J297" i="10"/>
  <c r="BK289" i="10"/>
  <c r="BK281" i="10"/>
  <c r="J274" i="10"/>
  <c r="BK262" i="10"/>
  <c r="J259" i="10"/>
  <c r="BK252" i="10"/>
  <c r="J243" i="10"/>
  <c r="J238" i="10"/>
  <c r="J235" i="10"/>
  <c r="J233" i="10"/>
  <c r="BK230" i="10"/>
  <c r="J210" i="10"/>
  <c r="BK202" i="10"/>
  <c r="J182" i="10"/>
  <c r="BK174" i="10"/>
  <c r="BK166" i="10"/>
  <c r="J152" i="10"/>
  <c r="BK298" i="10"/>
  <c r="J292" i="10"/>
  <c r="J283" i="10"/>
  <c r="BK275" i="10"/>
  <c r="J267" i="10"/>
  <c r="BK258" i="10"/>
  <c r="J254" i="10"/>
  <c r="BK250" i="10"/>
  <c r="J245" i="10"/>
  <c r="BK240" i="10"/>
  <c r="J232" i="10"/>
  <c r="BK227" i="10"/>
  <c r="BK221" i="10"/>
  <c r="BK213" i="10"/>
  <c r="J208" i="10"/>
  <c r="J199" i="10"/>
  <c r="J190" i="10"/>
  <c r="J186" i="10"/>
  <c r="J175" i="10"/>
  <c r="J167" i="10"/>
  <c r="J156" i="10"/>
  <c r="J145" i="10"/>
  <c r="J298" i="10"/>
  <c r="BK293" i="10"/>
  <c r="J282" i="10"/>
  <c r="BK278" i="10"/>
  <c r="J273" i="10"/>
  <c r="BK267" i="10"/>
  <c r="J262" i="10"/>
  <c r="BK251" i="10"/>
  <c r="BK244" i="10"/>
  <c r="J240" i="10"/>
  <c r="BK229" i="10"/>
  <c r="J227" i="10"/>
  <c r="BK225" i="10"/>
  <c r="J223" i="10"/>
  <c r="J219" i="10"/>
  <c r="J213" i="10"/>
  <c r="BK197" i="10"/>
  <c r="BK182" i="10"/>
  <c r="BK173" i="10"/>
  <c r="BK167" i="10"/>
  <c r="BK160" i="10"/>
  <c r="BK156" i="10"/>
  <c r="BK145" i="10"/>
  <c r="BK138" i="10"/>
  <c r="BK304" i="10"/>
  <c r="BK302" i="10"/>
  <c r="J293" i="10"/>
  <c r="BK283" i="10"/>
  <c r="J281" i="10"/>
  <c r="BK276" i="10"/>
  <c r="J270" i="10"/>
  <c r="J266" i="10"/>
  <c r="J264" i="10"/>
  <c r="BK259" i="10"/>
  <c r="J253" i="10"/>
  <c r="BK243" i="10"/>
  <c r="J236" i="10"/>
  <c r="J229" i="10"/>
  <c r="BK223" i="10"/>
  <c r="BK208" i="10"/>
  <c r="BK205" i="10"/>
  <c r="BK199" i="10"/>
  <c r="J192" i="10"/>
  <c r="BK186" i="10"/>
  <c r="BK177" i="10"/>
  <c r="J174" i="10"/>
  <c r="J172" i="10"/>
  <c r="J166" i="10"/>
  <c r="J160" i="10"/>
  <c r="J148" i="10"/>
  <c r="J137" i="10"/>
  <c r="J254" i="11"/>
  <c r="BK248" i="11"/>
  <c r="BK243" i="11"/>
  <c r="J239" i="11"/>
  <c r="J232" i="11"/>
  <c r="BK229" i="11"/>
  <c r="J218" i="11"/>
  <c r="BK209" i="11"/>
  <c r="J203" i="11"/>
  <c r="BK200" i="11"/>
  <c r="BK192" i="11"/>
  <c r="BK190" i="11"/>
  <c r="BK187" i="11"/>
  <c r="BK174" i="11"/>
  <c r="J165" i="11"/>
  <c r="BK160" i="11"/>
  <c r="J156" i="11"/>
  <c r="BK149" i="11"/>
  <c r="J144" i="11"/>
  <c r="J142" i="11"/>
  <c r="J140" i="11"/>
  <c r="J138" i="11"/>
  <c r="J261" i="11"/>
  <c r="BK256" i="11"/>
  <c r="J248" i="11"/>
  <c r="J235" i="11"/>
  <c r="J233" i="11"/>
  <c r="J229" i="11"/>
  <c r="J226" i="11"/>
  <c r="J223" i="11"/>
  <c r="J221" i="11"/>
  <c r="J215" i="11"/>
  <c r="J211" i="11"/>
  <c r="J210" i="11"/>
  <c r="J197" i="11"/>
  <c r="BK196" i="11"/>
  <c r="J190" i="11"/>
  <c r="BK185" i="11"/>
  <c r="BK183" i="11"/>
  <c r="BK181" i="11"/>
  <c r="J176" i="11"/>
  <c r="BK170" i="11"/>
  <c r="J169" i="11"/>
  <c r="BK168" i="11"/>
  <c r="J166" i="11"/>
  <c r="J164" i="11"/>
  <c r="BK158" i="11"/>
  <c r="J154" i="11"/>
  <c r="BK152" i="11"/>
  <c r="J150" i="11"/>
  <c r="BK143" i="11"/>
  <c r="J136" i="11"/>
  <c r="J132" i="11"/>
  <c r="BK252" i="11"/>
  <c r="J250" i="11"/>
  <c r="BK245" i="11"/>
  <c r="BK242" i="11"/>
  <c r="BK233" i="11"/>
  <c r="J227" i="11"/>
  <c r="BK226" i="11"/>
  <c r="J225" i="11"/>
  <c r="J224" i="11"/>
  <c r="J222" i="11"/>
  <c r="J220" i="11"/>
  <c r="BK219" i="11"/>
  <c r="BK217" i="11"/>
  <c r="J216" i="11"/>
  <c r="BK215" i="11"/>
  <c r="J214" i="11"/>
  <c r="BK213" i="11"/>
  <c r="J209" i="11"/>
  <c r="J208" i="11"/>
  <c r="J207" i="11"/>
  <c r="BK206" i="11"/>
  <c r="J205" i="11"/>
  <c r="BK201" i="11"/>
  <c r="BK199" i="11"/>
  <c r="J198" i="11"/>
  <c r="J196" i="11"/>
  <c r="J193" i="11"/>
  <c r="J192" i="11"/>
  <c r="J191" i="11"/>
  <c r="BK188" i="11"/>
  <c r="J186" i="11"/>
  <c r="J184" i="11"/>
  <c r="BK179" i="11"/>
  <c r="BK178" i="11"/>
  <c r="BK176" i="11"/>
  <c r="BK172" i="11"/>
  <c r="J170" i="11"/>
  <c r="BK169" i="11"/>
  <c r="J167" i="11"/>
  <c r="BK166" i="11"/>
  <c r="BK164" i="11"/>
  <c r="BK157" i="11"/>
  <c r="BK156" i="11"/>
  <c r="BK155" i="11"/>
  <c r="J149" i="11"/>
  <c r="BK146" i="11"/>
  <c r="BK145" i="11"/>
  <c r="J143" i="11"/>
  <c r="BK140" i="11"/>
  <c r="BK138" i="11"/>
  <c r="BK137" i="11"/>
  <c r="BK136" i="11"/>
  <c r="BK135" i="11"/>
  <c r="BK132" i="11"/>
  <c r="BK264" i="11"/>
  <c r="BK261" i="11"/>
  <c r="J259" i="11"/>
  <c r="BK254" i="11"/>
  <c r="J249" i="11"/>
  <c r="BK246" i="11"/>
  <c r="BK239" i="11"/>
  <c r="J237" i="11"/>
  <c r="J234" i="11"/>
  <c r="BK227" i="11"/>
  <c r="BK223" i="11"/>
  <c r="J219" i="11"/>
  <c r="J213" i="11"/>
  <c r="BK211" i="11"/>
  <c r="BK210" i="11"/>
  <c r="J206" i="11"/>
  <c r="J204" i="11"/>
  <c r="J202" i="11"/>
  <c r="J200" i="11"/>
  <c r="BK195" i="11"/>
  <c r="J189" i="11"/>
  <c r="J183" i="11"/>
  <c r="BK182" i="11"/>
  <c r="J179" i="11"/>
  <c r="J172" i="11"/>
  <c r="J168" i="11"/>
  <c r="BK167" i="11"/>
  <c r="J160" i="11"/>
  <c r="BK154" i="11"/>
  <c r="J153" i="11"/>
  <c r="BK147" i="11"/>
  <c r="BK139" i="11"/>
  <c r="J133" i="11"/>
  <c r="J170" i="12"/>
  <c r="J165" i="12"/>
  <c r="BK157" i="12"/>
  <c r="BK154" i="12"/>
  <c r="J151" i="12"/>
  <c r="BK150" i="12"/>
  <c r="BK147" i="12"/>
  <c r="BK141" i="12"/>
  <c r="BK132" i="12"/>
  <c r="BK178" i="12"/>
  <c r="BK174" i="12"/>
  <c r="BK165" i="12"/>
  <c r="BK161" i="12"/>
  <c r="BK156" i="12"/>
  <c r="BK155" i="12"/>
  <c r="J145" i="12"/>
  <c r="BK142" i="12"/>
  <c r="BK139" i="12"/>
  <c r="BK134" i="12"/>
  <c r="BK131" i="12"/>
  <c r="J178" i="12"/>
  <c r="BK172" i="12"/>
  <c r="BK170" i="12"/>
  <c r="BK163" i="12"/>
  <c r="J160" i="12"/>
  <c r="BK153" i="12"/>
  <c r="BK151" i="12"/>
  <c r="J147" i="12"/>
  <c r="BK144" i="12"/>
  <c r="J141" i="12"/>
  <c r="J134" i="12"/>
  <c r="J172" i="12"/>
  <c r="J167" i="12"/>
  <c r="J157" i="12"/>
  <c r="J155" i="12"/>
  <c r="BK146" i="12"/>
  <c r="J138" i="12"/>
  <c r="J132" i="12"/>
  <c r="BK180" i="13"/>
  <c r="J171" i="13"/>
  <c r="BK165" i="13"/>
  <c r="BK157" i="13"/>
  <c r="BK151" i="13"/>
  <c r="J136" i="13"/>
  <c r="J131" i="13"/>
  <c r="J165" i="13"/>
  <c r="BK156" i="13"/>
  <c r="J149" i="13"/>
  <c r="BK145" i="13"/>
  <c r="BK136" i="13"/>
  <c r="J180" i="13"/>
  <c r="BK172" i="13"/>
  <c r="J159" i="13"/>
  <c r="J153" i="13"/>
  <c r="BK147" i="13"/>
  <c r="BK137" i="13"/>
  <c r="BK183" i="13"/>
  <c r="J174" i="13"/>
  <c r="BK171" i="13"/>
  <c r="J161" i="13"/>
  <c r="J156" i="13"/>
  <c r="J141" i="13"/>
  <c r="BK131" i="13"/>
  <c r="BK247" i="14"/>
  <c r="J240" i="14"/>
  <c r="J227" i="14"/>
  <c r="J223" i="14"/>
  <c r="J218" i="14"/>
  <c r="BK212" i="14"/>
  <c r="J199" i="14"/>
  <c r="BK187" i="14"/>
  <c r="J168" i="14"/>
  <c r="BK158" i="14"/>
  <c r="J145" i="14"/>
  <c r="J141" i="14"/>
  <c r="J249" i="14"/>
  <c r="J244" i="14"/>
  <c r="J234" i="14"/>
  <c r="BK225" i="14"/>
  <c r="BK214" i="14"/>
  <c r="J201" i="14"/>
  <c r="J196" i="14"/>
  <c r="J194" i="14"/>
  <c r="BK177" i="14"/>
  <c r="BK171" i="14"/>
  <c r="J157" i="14"/>
  <c r="BK147" i="14"/>
  <c r="BK141" i="14"/>
  <c r="J251" i="14"/>
  <c r="BK234" i="14"/>
  <c r="J226" i="14"/>
  <c r="BK223" i="14"/>
  <c r="J221" i="14"/>
  <c r="BK219" i="14"/>
  <c r="J216" i="14"/>
  <c r="BK210" i="14"/>
  <c r="BK207" i="14"/>
  <c r="BK191" i="14"/>
  <c r="BK183" i="14"/>
  <c r="BK179" i="14"/>
  <c r="BK167" i="14"/>
  <c r="J160" i="14"/>
  <c r="J148" i="14"/>
  <c r="BK137" i="14"/>
  <c r="BK240" i="14"/>
  <c r="BK232" i="14"/>
  <c r="BK221" i="14"/>
  <c r="BK217" i="14"/>
  <c r="J213" i="14"/>
  <c r="BK201" i="14"/>
  <c r="BK198" i="14"/>
  <c r="BK194" i="14"/>
  <c r="J173" i="14"/>
  <c r="J171" i="14"/>
  <c r="BK168" i="14"/>
  <c r="BK163" i="14"/>
  <c r="BK160" i="14"/>
  <c r="BK155" i="14"/>
  <c r="J149" i="14"/>
  <c r="BK145" i="14"/>
  <c r="J200" i="15"/>
  <c r="J190" i="15"/>
  <c r="J186" i="15"/>
  <c r="J177" i="15"/>
  <c r="J171" i="15"/>
  <c r="J160" i="15"/>
  <c r="J147" i="15"/>
  <c r="BK144" i="15"/>
  <c r="J202" i="15"/>
  <c r="J195" i="15"/>
  <c r="BK187" i="15"/>
  <c r="BK183" i="15"/>
  <c r="J175" i="15"/>
  <c r="J157" i="15"/>
  <c r="BK147" i="15"/>
  <c r="J139" i="15"/>
  <c r="J196" i="15"/>
  <c r="J189" i="15"/>
  <c r="BK181" i="15"/>
  <c r="BK164" i="15"/>
  <c r="J159" i="15"/>
  <c r="J149" i="15"/>
  <c r="BK139" i="15"/>
  <c r="J137" i="15"/>
  <c r="J198" i="15"/>
  <c r="J192" i="15"/>
  <c r="BK184" i="15"/>
  <c r="J179" i="15"/>
  <c r="BK167" i="15"/>
  <c r="J164" i="15"/>
  <c r="BK160" i="15"/>
  <c r="J156" i="15"/>
  <c r="J148" i="15"/>
  <c r="BK197" i="16"/>
  <c r="J187" i="16"/>
  <c r="J173" i="16"/>
  <c r="J165" i="16"/>
  <c r="BK159" i="16"/>
  <c r="J153" i="16"/>
  <c r="BK141" i="16"/>
  <c r="J138" i="16"/>
  <c r="BK187" i="16"/>
  <c r="J177" i="16"/>
  <c r="BK164" i="16"/>
  <c r="BK160" i="16"/>
  <c r="BK145" i="16"/>
  <c r="BK193" i="16"/>
  <c r="BK181" i="16"/>
  <c r="BK175" i="16"/>
  <c r="BK169" i="16"/>
  <c r="BK156" i="16"/>
  <c r="J152" i="16"/>
  <c r="J141" i="16"/>
  <c r="BK137" i="16"/>
  <c r="BK173" i="16"/>
  <c r="J169" i="16"/>
  <c r="J159" i="16"/>
  <c r="J157" i="16"/>
  <c r="J150" i="16"/>
  <c r="BK147" i="16"/>
  <c r="BK144" i="16"/>
  <c r="BK171" i="17"/>
  <c r="BK165" i="17"/>
  <c r="J159" i="17"/>
  <c r="J155" i="17"/>
  <c r="J145" i="17"/>
  <c r="BK137" i="17"/>
  <c r="J165" i="17"/>
  <c r="J160" i="17"/>
  <c r="J153" i="17"/>
  <c r="BK150" i="17"/>
  <c r="BK159" i="17"/>
  <c r="J139" i="17"/>
  <c r="J137" i="17"/>
  <c r="J150" i="17"/>
  <c r="J144" i="17"/>
  <c r="BK192" i="18"/>
  <c r="BK182" i="18"/>
  <c r="BK175" i="18"/>
  <c r="J171" i="18"/>
  <c r="BK166" i="18"/>
  <c r="BK153" i="18"/>
  <c r="J187" i="18"/>
  <c r="J182" i="18"/>
  <c r="J176" i="18"/>
  <c r="J169" i="18"/>
  <c r="J164" i="18"/>
  <c r="J161" i="18"/>
  <c r="BK147" i="18"/>
  <c r="BK190" i="18"/>
  <c r="BK184" i="18"/>
  <c r="J175" i="18"/>
  <c r="J170" i="18"/>
  <c r="J163" i="18"/>
  <c r="BK161" i="18"/>
  <c r="J158" i="18"/>
  <c r="J154" i="18"/>
  <c r="J150" i="18"/>
  <c r="BK146" i="18"/>
  <c r="BK142" i="18"/>
  <c r="J194" i="18"/>
  <c r="J184" i="18"/>
  <c r="BK177" i="18"/>
  <c r="J173" i="18"/>
  <c r="J160" i="18"/>
  <c r="BK155" i="18"/>
  <c r="J145" i="18"/>
  <c r="J140" i="18"/>
  <c r="BK138" i="18"/>
  <c r="J186" i="19"/>
  <c r="J174" i="19"/>
  <c r="BK171" i="19"/>
  <c r="J167" i="19"/>
  <c r="BK161" i="19"/>
  <c r="J156" i="19"/>
  <c r="BK154" i="19"/>
  <c r="J149" i="19"/>
  <c r="BK140" i="19"/>
  <c r="BK172" i="19"/>
  <c r="J162" i="19"/>
  <c r="BK159" i="19"/>
  <c r="BK147" i="19"/>
  <c r="J139" i="19"/>
  <c r="J182" i="19"/>
  <c r="J176" i="19"/>
  <c r="BK163" i="19"/>
  <c r="BK157" i="19"/>
  <c r="J145" i="19"/>
  <c r="J188" i="19"/>
  <c r="BK177" i="19"/>
  <c r="J172" i="19"/>
  <c r="J169" i="19"/>
  <c r="J163" i="19"/>
  <c r="BK156" i="19"/>
  <c r="J150" i="19"/>
  <c r="J142" i="19"/>
  <c r="BK334" i="20"/>
  <c r="BK316" i="20"/>
  <c r="BK309" i="20"/>
  <c r="J299" i="20"/>
  <c r="BK287" i="20"/>
  <c r="J265" i="20"/>
  <c r="BK227" i="20"/>
  <c r="BK212" i="20"/>
  <c r="J202" i="20"/>
  <c r="J199" i="20"/>
  <c r="J184" i="20"/>
  <c r="J144" i="20"/>
  <c r="J334" i="20"/>
  <c r="J322" i="20"/>
  <c r="J313" i="20"/>
  <c r="BK306" i="20"/>
  <c r="BK293" i="20"/>
  <c r="BK279" i="20"/>
  <c r="J271" i="20"/>
  <c r="J257" i="20"/>
  <c r="BK234" i="20"/>
  <c r="J227" i="20"/>
  <c r="BK218" i="20"/>
  <c r="J211" i="20"/>
  <c r="BK202" i="20"/>
  <c r="BK189" i="20"/>
  <c r="BK182" i="20"/>
  <c r="BK176" i="20"/>
  <c r="BK159" i="20"/>
  <c r="BK143" i="20"/>
  <c r="BK320" i="20"/>
  <c r="J316" i="20"/>
  <c r="J311" i="20"/>
  <c r="BK291" i="20"/>
  <c r="J274" i="20"/>
  <c r="BK267" i="20"/>
  <c r="BK257" i="20"/>
  <c r="J240" i="20"/>
  <c r="J218" i="20"/>
  <c r="BK194" i="20"/>
  <c r="J159" i="20"/>
  <c r="J139" i="20"/>
  <c r="J291" i="20"/>
  <c r="BK284" i="20"/>
  <c r="J279" i="20"/>
  <c r="BK253" i="20"/>
  <c r="J229" i="20"/>
  <c r="J207" i="20"/>
  <c r="J200" i="20"/>
  <c r="J176" i="20"/>
  <c r="BK163" i="20"/>
  <c r="BK144" i="20"/>
  <c r="BK338" i="21"/>
  <c r="BK334" i="21"/>
  <c r="J309" i="21"/>
  <c r="J304" i="21"/>
  <c r="J292" i="21"/>
  <c r="BK273" i="21"/>
  <c r="J259" i="21"/>
  <c r="BK240" i="21"/>
  <c r="BK236" i="21"/>
  <c r="J218" i="21"/>
  <c r="BK207" i="21"/>
  <c r="J200" i="21"/>
  <c r="BK180" i="21"/>
  <c r="BK157" i="21"/>
  <c r="BK140" i="21"/>
  <c r="J348" i="21"/>
  <c r="BK335" i="21"/>
  <c r="J326" i="21"/>
  <c r="BK313" i="21"/>
  <c r="J303" i="21"/>
  <c r="BK290" i="21"/>
  <c r="BK282" i="21"/>
  <c r="J247" i="21"/>
  <c r="BK232" i="21"/>
  <c r="J217" i="21"/>
  <c r="BK193" i="21"/>
  <c r="J170" i="21"/>
  <c r="BK154" i="21"/>
  <c r="BK362" i="21"/>
  <c r="BK352" i="21"/>
  <c r="BK344" i="21"/>
  <c r="BK326" i="21"/>
  <c r="J296" i="21"/>
  <c r="BK268" i="21"/>
  <c r="J252" i="21"/>
  <c r="J236" i="21"/>
  <c r="BK218" i="21"/>
  <c r="J211" i="21"/>
  <c r="J188" i="21"/>
  <c r="BK152" i="21"/>
  <c r="J140" i="21"/>
  <c r="BK345" i="21"/>
  <c r="J331" i="21"/>
  <c r="BK316" i="21"/>
  <c r="BK303" i="21"/>
  <c r="BK299" i="21"/>
  <c r="J278" i="21"/>
  <c r="BK252" i="21"/>
  <c r="J237" i="21"/>
  <c r="BK213" i="21"/>
  <c r="J196" i="21"/>
  <c r="J180" i="21"/>
  <c r="J162" i="21"/>
  <c r="J205" i="22"/>
  <c r="J182" i="22"/>
  <c r="BK167" i="22"/>
  <c r="BK154" i="22"/>
  <c r="J138" i="22"/>
  <c r="BK196" i="22"/>
  <c r="BK173" i="22"/>
  <c r="J170" i="22"/>
  <c r="BK164" i="22"/>
  <c r="BK158" i="22"/>
  <c r="J206" i="22"/>
  <c r="J201" i="22"/>
  <c r="J172" i="22"/>
  <c r="J168" i="22"/>
  <c r="BK134" i="22"/>
  <c r="BK205" i="22"/>
  <c r="J196" i="22"/>
  <c r="J173" i="22"/>
  <c r="J154" i="22"/>
  <c r="BK138" i="22"/>
  <c r="J164" i="23"/>
  <c r="J145" i="23"/>
  <c r="J183" i="23"/>
  <c r="BK166" i="23"/>
  <c r="J154" i="23"/>
  <c r="J134" i="23"/>
  <c r="BK167" i="23"/>
  <c r="J149" i="23"/>
  <c r="J187" i="23"/>
  <c r="J180" i="23"/>
  <c r="BK170" i="23"/>
  <c r="J166" i="23"/>
  <c r="J163" i="23"/>
  <c r="BK149" i="23"/>
  <c r="BK143" i="23"/>
  <c r="J137" i="23"/>
  <c r="BK157" i="24"/>
  <c r="BK162" i="24"/>
  <c r="J145" i="24"/>
  <c r="BK166" i="24"/>
  <c r="J162" i="24"/>
  <c r="BK145" i="24"/>
  <c r="J135" i="24"/>
  <c r="J127" i="24"/>
  <c r="J160" i="24"/>
  <c r="BK153" i="24"/>
  <c r="BK135" i="24"/>
  <c r="BK164" i="25"/>
  <c r="J158" i="25"/>
  <c r="BK135" i="25"/>
  <c r="J145" i="25"/>
  <c r="BK160" i="25"/>
  <c r="J153" i="25"/>
  <c r="BK145" i="25"/>
  <c r="BK158" i="25"/>
  <c r="J135" i="25"/>
  <c r="J127" i="25"/>
  <c r="BK139" i="26"/>
  <c r="J135" i="26"/>
  <c r="J139" i="26"/>
  <c r="J141" i="26"/>
  <c r="BK127" i="26"/>
  <c r="J250" i="27"/>
  <c r="J241" i="27"/>
  <c r="BK238" i="27"/>
  <c r="BK210" i="27"/>
  <c r="J186" i="27"/>
  <c r="BK168" i="27"/>
  <c r="BK247" i="27"/>
  <c r="J244" i="27"/>
  <c r="J237" i="27"/>
  <c r="J214" i="27"/>
  <c r="BK195" i="27"/>
  <c r="BK152" i="27"/>
  <c r="BK129" i="27"/>
  <c r="J243" i="27"/>
  <c r="J238" i="27"/>
  <c r="BK222" i="27"/>
  <c r="BK214" i="27"/>
  <c r="J195" i="27"/>
  <c r="J168" i="27"/>
  <c r="J152" i="27"/>
  <c r="J129" i="27"/>
  <c r="BK246" i="27"/>
  <c r="BK241" i="27"/>
  <c r="BK237" i="27"/>
  <c r="J222" i="27"/>
  <c r="BK186" i="27"/>
  <c r="BK163" i="27"/>
  <c r="BK146" i="27"/>
  <c r="BK145" i="27"/>
  <c r="BK183" i="28"/>
  <c r="J172" i="28"/>
  <c r="J164" i="28"/>
  <c r="BK127" i="28"/>
  <c r="BK161" i="28"/>
  <c r="BK189" i="28"/>
  <c r="BK164" i="28"/>
  <c r="J131" i="28"/>
  <c r="J195" i="28"/>
  <c r="BK187" i="28"/>
  <c r="J183" i="28"/>
  <c r="J168" i="28"/>
  <c r="BK145" i="28"/>
  <c r="J126" i="28"/>
  <c r="J247" i="29"/>
  <c r="BK227" i="29"/>
  <c r="J221" i="29"/>
  <c r="BK218" i="29"/>
  <c r="J215" i="29"/>
  <c r="J212" i="29"/>
  <c r="BK204" i="29"/>
  <c r="BK202" i="29"/>
  <c r="BK198" i="29"/>
  <c r="J194" i="29"/>
  <c r="J190" i="29"/>
  <c r="J184" i="29"/>
  <c r="J177" i="29"/>
  <c r="BK169" i="29"/>
  <c r="J163" i="29"/>
  <c r="J157" i="29"/>
  <c r="J152" i="29"/>
  <c r="BK143" i="29"/>
  <c r="BK132" i="29"/>
  <c r="BK250" i="29"/>
  <c r="J240" i="29"/>
  <c r="J234" i="29"/>
  <c r="J228" i="29"/>
  <c r="J205" i="29"/>
  <c r="J200" i="29"/>
  <c r="BK195" i="29"/>
  <c r="BK189" i="29"/>
  <c r="BK185" i="29"/>
  <c r="J179" i="29"/>
  <c r="J171" i="29"/>
  <c r="J165" i="29"/>
  <c r="BK157" i="29"/>
  <c r="J153" i="29"/>
  <c r="J139" i="29"/>
  <c r="J134" i="29"/>
  <c r="BK244" i="29"/>
  <c r="BK236" i="29"/>
  <c r="BK228" i="29"/>
  <c r="J226" i="29"/>
  <c r="BK222" i="29"/>
  <c r="BK216" i="29"/>
  <c r="BK210" i="29"/>
  <c r="J193" i="29"/>
  <c r="J186" i="29"/>
  <c r="J182" i="29"/>
  <c r="J173" i="29"/>
  <c r="BK163" i="29"/>
  <c r="J159" i="29"/>
  <c r="J150" i="29"/>
  <c r="BK144" i="29"/>
  <c r="BK138" i="29"/>
  <c r="J133" i="29"/>
  <c r="J129" i="29"/>
  <c r="BK253" i="29"/>
  <c r="J244" i="29"/>
  <c r="BK239" i="29"/>
  <c r="BK230" i="29"/>
  <c r="BK219" i="29"/>
  <c r="BK206" i="29"/>
  <c r="J198" i="29"/>
  <c r="BK191" i="29"/>
  <c r="BK182" i="29"/>
  <c r="BK179" i="29"/>
  <c r="BK175" i="29"/>
  <c r="J168" i="29"/>
  <c r="BK152" i="29"/>
  <c r="BK148" i="29"/>
  <c r="J141" i="29"/>
  <c r="J132" i="29"/>
  <c r="BK242" i="30"/>
  <c r="J224" i="30"/>
  <c r="BK205" i="30"/>
  <c r="BK193" i="30"/>
  <c r="BK184" i="30"/>
  <c r="BK179" i="30"/>
  <c r="BK155" i="30"/>
  <c r="BK133" i="30"/>
  <c r="BK234" i="30"/>
  <c r="BK224" i="30"/>
  <c r="BK207" i="30"/>
  <c r="BK201" i="30"/>
  <c r="J195" i="30"/>
  <c r="J188" i="30"/>
  <c r="BK173" i="30"/>
  <c r="BK164" i="30"/>
  <c r="J140" i="30"/>
  <c r="J239" i="30"/>
  <c r="BK229" i="30"/>
  <c r="J219" i="30"/>
  <c r="J209" i="30"/>
  <c r="BK188" i="30"/>
  <c r="BK183" i="30"/>
  <c r="BK171" i="30"/>
  <c r="J166" i="30"/>
  <c r="J157" i="30"/>
  <c r="BK129" i="30"/>
  <c r="BK222" i="30"/>
  <c r="J213" i="30"/>
  <c r="J173" i="30"/>
  <c r="BK160" i="30"/>
  <c r="BK145" i="30"/>
  <c r="BK138" i="30"/>
  <c r="J150" i="31"/>
  <c r="BK142" i="31"/>
  <c r="J137" i="31"/>
  <c r="J126" i="31"/>
  <c r="J145" i="31"/>
  <c r="J136" i="31"/>
  <c r="J148" i="31"/>
  <c r="J144" i="31"/>
  <c r="J139" i="31"/>
  <c r="BK124" i="31"/>
  <c r="BK134" i="31"/>
  <c r="BK126" i="31"/>
  <c r="BK170" i="32"/>
  <c r="J162" i="32"/>
  <c r="J157" i="32"/>
  <c r="BK153" i="32"/>
  <c r="BK142" i="32"/>
  <c r="J130" i="32"/>
  <c r="BK125" i="32"/>
  <c r="BK165" i="32"/>
  <c r="J158" i="32"/>
  <c r="BK149" i="32"/>
  <c r="J167" i="32"/>
  <c r="BK164" i="32"/>
  <c r="J152" i="32"/>
  <c r="J140" i="32"/>
  <c r="BK130" i="32"/>
  <c r="J168" i="32"/>
  <c r="BK155" i="32"/>
  <c r="J146" i="32"/>
  <c r="BK133" i="32"/>
  <c r="BK127" i="32"/>
  <c r="BK153" i="33"/>
  <c r="J145" i="33"/>
  <c r="BK140" i="33"/>
  <c r="J133" i="33"/>
  <c r="BK159" i="33"/>
  <c r="BK149" i="33"/>
  <c r="J146" i="33"/>
  <c r="J138" i="33"/>
  <c r="J128" i="33"/>
  <c r="BK155" i="33"/>
  <c r="J149" i="33"/>
  <c r="BK142" i="33"/>
  <c r="J153" i="33"/>
  <c r="J156" i="34"/>
  <c r="J147" i="34"/>
  <c r="BK128" i="34"/>
  <c r="J157" i="34"/>
  <c r="J151" i="34"/>
  <c r="BK146" i="34"/>
  <c r="J139" i="34"/>
  <c r="J132" i="34"/>
  <c r="J127" i="34"/>
  <c r="BK156" i="34"/>
  <c r="J146" i="34"/>
  <c r="J133" i="34"/>
  <c r="BK162" i="34"/>
  <c r="J158" i="34"/>
  <c r="J144" i="34"/>
  <c r="BK139" i="34"/>
  <c r="J133" i="35"/>
  <c r="BK126" i="35"/>
  <c r="BK140" i="35"/>
  <c r="BK133" i="35"/>
  <c r="BK143" i="36"/>
  <c r="BK133" i="36"/>
  <c r="BK138" i="36"/>
  <c r="BK127" i="36"/>
  <c r="J139" i="36"/>
  <c r="J133" i="36"/>
  <c r="BK136" i="36"/>
  <c r="BK153" i="37"/>
  <c r="BK148" i="37"/>
  <c r="J138" i="37"/>
  <c r="BK129" i="37"/>
  <c r="J126" i="37"/>
  <c r="J150" i="37"/>
  <c r="BK138" i="37"/>
  <c r="BK125" i="37"/>
  <c r="BK139" i="37"/>
  <c r="J132" i="37"/>
  <c r="BK127" i="37"/>
  <c r="BK124" i="37"/>
  <c r="BK132" i="37"/>
  <c r="J204" i="38"/>
  <c r="BK197" i="38"/>
  <c r="BK193" i="38"/>
  <c r="BK190" i="38"/>
  <c r="J186" i="38"/>
  <c r="BK181" i="38"/>
  <c r="J178" i="38"/>
  <c r="BK171" i="38"/>
  <c r="BK168" i="38"/>
  <c r="BK164" i="38"/>
  <c r="J153" i="38"/>
  <c r="BK149" i="38"/>
  <c r="BK143" i="38"/>
  <c r="BK129" i="38"/>
  <c r="J125" i="38"/>
  <c r="J190" i="38"/>
  <c r="J182" i="38"/>
  <c r="BK174" i="38"/>
  <c r="J162" i="38"/>
  <c r="J156" i="38"/>
  <c r="J149" i="38"/>
  <c r="BK144" i="38"/>
  <c r="J137" i="38"/>
  <c r="BK123" i="38"/>
  <c r="BK186" i="38"/>
  <c r="BK180" i="38"/>
  <c r="J171" i="38"/>
  <c r="BK162" i="38"/>
  <c r="BK156" i="38"/>
  <c r="J154" i="38"/>
  <c r="BK146" i="38"/>
  <c r="J140" i="38"/>
  <c r="J129" i="38"/>
  <c r="J123" i="38"/>
  <c r="J201" i="38"/>
  <c r="BK198" i="38"/>
  <c r="J187" i="38"/>
  <c r="BK177" i="38"/>
  <c r="J169" i="38"/>
  <c r="J164" i="38"/>
  <c r="J155" i="38"/>
  <c r="J142" i="38"/>
  <c r="J798" i="39"/>
  <c r="J747" i="39"/>
  <c r="J695" i="39"/>
  <c r="J639" i="39"/>
  <c r="BK626" i="39"/>
  <c r="J619" i="39"/>
  <c r="J613" i="39"/>
  <c r="J600" i="39"/>
  <c r="BK593" i="39"/>
  <c r="BK555" i="39"/>
  <c r="J525" i="39"/>
  <c r="J456" i="39"/>
  <c r="BK366" i="39"/>
  <c r="J246" i="39"/>
  <c r="BK204" i="39"/>
  <c r="J162" i="39"/>
  <c r="BK786" i="39"/>
  <c r="J736" i="39"/>
  <c r="J692" i="39"/>
  <c r="J641" i="39"/>
  <c r="J635" i="39"/>
  <c r="BK628" i="39"/>
  <c r="BK619" i="39"/>
  <c r="BK610" i="39"/>
  <c r="BK607" i="39"/>
  <c r="BK602" i="39"/>
  <c r="J594" i="39"/>
  <c r="J555" i="39"/>
  <c r="J509" i="39"/>
  <c r="BK433" i="39"/>
  <c r="BK402" i="39"/>
  <c r="J296" i="39"/>
  <c r="BK228" i="39"/>
  <c r="BK175" i="39"/>
  <c r="BK159" i="39"/>
  <c r="BK818" i="39"/>
  <c r="BK807" i="39"/>
  <c r="BK801" i="39"/>
  <c r="J782" i="39"/>
  <c r="BK736" i="39"/>
  <c r="J689" i="39"/>
  <c r="BK660" i="39"/>
  <c r="BK636" i="39"/>
  <c r="J629" i="39"/>
  <c r="BK623" i="39"/>
  <c r="J616" i="39"/>
  <c r="BK600" i="39"/>
  <c r="BK516" i="39"/>
  <c r="J429" i="39"/>
  <c r="BK347" i="39"/>
  <c r="BK149" i="39"/>
  <c r="BK776" i="39"/>
  <c r="BK747" i="39"/>
  <c r="J677" i="39"/>
  <c r="J626" i="39"/>
  <c r="BK613" i="39"/>
  <c r="J604" i="39"/>
  <c r="BK594" i="39"/>
  <c r="J540" i="39"/>
  <c r="BK510" i="39"/>
  <c r="J453" i="39"/>
  <c r="J366" i="39"/>
  <c r="BK325" i="39"/>
  <c r="J242" i="39"/>
  <c r="J207" i="39"/>
  <c r="BK257" i="40"/>
  <c r="BK241" i="40"/>
  <c r="J216" i="40"/>
  <c r="BK196" i="40"/>
  <c r="BK161" i="40"/>
  <c r="J136" i="40"/>
  <c r="BK262" i="40"/>
  <c r="J243" i="40"/>
  <c r="BK169" i="40"/>
  <c r="BK278" i="40"/>
  <c r="J242" i="40"/>
  <c r="BK216" i="40"/>
  <c r="J202" i="40"/>
  <c r="J175" i="40"/>
  <c r="J278" i="40"/>
  <c r="J241" i="40"/>
  <c r="BK227" i="40"/>
  <c r="J169" i="40"/>
  <c r="J146" i="40"/>
  <c r="J329" i="41"/>
  <c r="BK254" i="41"/>
  <c r="BK245" i="41"/>
  <c r="J229" i="41"/>
  <c r="BK183" i="41"/>
  <c r="J158" i="41"/>
  <c r="BK326" i="41"/>
  <c r="BK325" i="41" s="1"/>
  <c r="J325" i="41" s="1"/>
  <c r="J105" i="41" s="1"/>
  <c r="BK297" i="41"/>
  <c r="BK282" i="41"/>
  <c r="J267" i="41"/>
  <c r="BK219" i="41"/>
  <c r="J155" i="41"/>
  <c r="BK138" i="41"/>
  <c r="BK323" i="41"/>
  <c r="BK302" i="41"/>
  <c r="J282" i="41"/>
  <c r="BK262" i="41"/>
  <c r="J219" i="41"/>
  <c r="J189" i="41"/>
  <c r="BK149" i="41"/>
  <c r="J323" i="41"/>
  <c r="J302" i="41"/>
  <c r="J262" i="41"/>
  <c r="BK212" i="41"/>
  <c r="BK180" i="41"/>
  <c r="J141" i="41"/>
  <c r="BK387" i="42"/>
  <c r="BK379" i="42"/>
  <c r="J356" i="42"/>
  <c r="J346" i="42"/>
  <c r="J338" i="42"/>
  <c r="J328" i="42"/>
  <c r="J322" i="42"/>
  <c r="J306" i="42"/>
  <c r="BK293" i="42"/>
  <c r="BK279" i="42"/>
  <c r="BK266" i="42"/>
  <c r="J250" i="42"/>
  <c r="J238" i="42"/>
  <c r="BK215" i="42"/>
  <c r="J201" i="42"/>
  <c r="BK185" i="42"/>
  <c r="BK175" i="42"/>
  <c r="BK149" i="42"/>
  <c r="J132" i="42"/>
  <c r="BK403" i="42"/>
  <c r="BK397" i="42"/>
  <c r="BK385" i="42"/>
  <c r="BK375" i="42"/>
  <c r="BK370" i="42"/>
  <c r="BK360" i="42"/>
  <c r="BK348" i="42"/>
  <c r="J320" i="42"/>
  <c r="J295" i="42"/>
  <c r="BK275" i="42"/>
  <c r="J266" i="42"/>
  <c r="BK250" i="42"/>
  <c r="BK242" i="42"/>
  <c r="BK231" i="42"/>
  <c r="J225" i="42"/>
  <c r="BK211" i="42"/>
  <c r="J197" i="42"/>
  <c r="J193" i="42"/>
  <c r="J181" i="42"/>
  <c r="J169" i="42"/>
  <c r="BK157" i="42"/>
  <c r="BK140" i="42"/>
  <c r="BK132" i="42"/>
  <c r="J407" i="42"/>
  <c r="J395" i="42"/>
  <c r="J385" i="42"/>
  <c r="BK366" i="42"/>
  <c r="J344" i="42"/>
  <c r="J324" i="42"/>
  <c r="BK306" i="42"/>
  <c r="BK299" i="42"/>
  <c r="BK281" i="42"/>
  <c r="J264" i="42"/>
  <c r="BK252" i="42"/>
  <c r="J221" i="42"/>
  <c r="BK197" i="42"/>
  <c r="J173" i="42"/>
  <c r="BK163" i="42"/>
  <c r="J155" i="42"/>
  <c r="BK134" i="42"/>
  <c r="J124" i="42"/>
  <c r="BK391" i="42"/>
  <c r="J379" i="42"/>
  <c r="J373" i="42"/>
  <c r="J358" i="42"/>
  <c r="BK346" i="42"/>
  <c r="BK338" i="42"/>
  <c r="J308" i="42"/>
  <c r="J299" i="42"/>
  <c r="J285" i="42"/>
  <c r="BK273" i="42"/>
  <c r="J260" i="42"/>
  <c r="BK246" i="42"/>
  <c r="BK233" i="42"/>
  <c r="BK225" i="42"/>
  <c r="J213" i="42"/>
  <c r="BK207" i="42"/>
  <c r="J175" i="42"/>
  <c r="BK155" i="42"/>
  <c r="J147" i="42"/>
  <c r="BK126" i="42"/>
  <c r="R155" i="2" l="1"/>
  <c r="BK286" i="2"/>
  <c r="J286" i="2" s="1"/>
  <c r="J101" i="2" s="1"/>
  <c r="R447" i="2"/>
  <c r="R598" i="2"/>
  <c r="R769" i="2"/>
  <c r="BK800" i="2"/>
  <c r="J800" i="2" s="1"/>
  <c r="J105" i="2" s="1"/>
  <c r="BK1118" i="2"/>
  <c r="J1118" i="2" s="1"/>
  <c r="J106" i="2" s="1"/>
  <c r="BK1177" i="2"/>
  <c r="J1177" i="2" s="1"/>
  <c r="J109" i="2" s="1"/>
  <c r="R1177" i="2"/>
  <c r="R1235" i="2"/>
  <c r="R1403" i="2"/>
  <c r="BK1704" i="2"/>
  <c r="J1704" i="2" s="1"/>
  <c r="J112" i="2" s="1"/>
  <c r="BK1719" i="2"/>
  <c r="J1719" i="2"/>
  <c r="J113" i="2" s="1"/>
  <c r="BK1722" i="2"/>
  <c r="J1722" i="2" s="1"/>
  <c r="J114" i="2" s="1"/>
  <c r="BK1727" i="2"/>
  <c r="J1727" i="2" s="1"/>
  <c r="J115" i="2" s="1"/>
  <c r="P1862" i="2"/>
  <c r="R1953" i="2"/>
  <c r="P2025" i="2"/>
  <c r="P2031" i="2"/>
  <c r="R2195" i="2"/>
  <c r="R2432" i="2"/>
  <c r="P2527" i="2"/>
  <c r="P2618" i="2"/>
  <c r="P2684" i="2"/>
  <c r="BK2705" i="2"/>
  <c r="J2705" i="2"/>
  <c r="J126" i="2" s="1"/>
  <c r="BK2724" i="2"/>
  <c r="J2724" i="2" s="1"/>
  <c r="J127" i="2" s="1"/>
  <c r="P2746" i="2"/>
  <c r="T2787" i="2"/>
  <c r="P154" i="3"/>
  <c r="BK167" i="3"/>
  <c r="J167" i="3" s="1"/>
  <c r="J101" i="3" s="1"/>
  <c r="R167" i="3"/>
  <c r="P170" i="3"/>
  <c r="BK175" i="3"/>
  <c r="J175" i="3"/>
  <c r="J103" i="3" s="1"/>
  <c r="T175" i="3"/>
  <c r="R180" i="3"/>
  <c r="P185" i="3"/>
  <c r="T185" i="3"/>
  <c r="P188" i="3"/>
  <c r="BK191" i="3"/>
  <c r="J191" i="3" s="1"/>
  <c r="J107" i="3" s="1"/>
  <c r="T191" i="3"/>
  <c r="P194" i="3"/>
  <c r="BK200" i="3"/>
  <c r="J200" i="3" s="1"/>
  <c r="J110" i="3" s="1"/>
  <c r="P200" i="3"/>
  <c r="BK209" i="3"/>
  <c r="J209" i="3" s="1"/>
  <c r="J111" i="3" s="1"/>
  <c r="T209" i="3"/>
  <c r="P214" i="3"/>
  <c r="BK219" i="3"/>
  <c r="J219" i="3"/>
  <c r="J113" i="3" s="1"/>
  <c r="T219" i="3"/>
  <c r="P224" i="3"/>
  <c r="BK231" i="3"/>
  <c r="J231" i="3"/>
  <c r="J115" i="3"/>
  <c r="R231" i="3"/>
  <c r="P236" i="3"/>
  <c r="T236" i="3"/>
  <c r="R248" i="3"/>
  <c r="BK262" i="3"/>
  <c r="J262" i="3"/>
  <c r="J119" i="3" s="1"/>
  <c r="T262" i="3"/>
  <c r="T261" i="3" s="1"/>
  <c r="BK268" i="3"/>
  <c r="J268" i="3"/>
  <c r="J121" i="3"/>
  <c r="R268" i="3"/>
  <c r="R267" i="3"/>
  <c r="T274" i="3"/>
  <c r="T273" i="3" s="1"/>
  <c r="BK284" i="3"/>
  <c r="J284" i="3"/>
  <c r="J125" i="3" s="1"/>
  <c r="R284" i="3"/>
  <c r="R283" i="3" s="1"/>
  <c r="P290" i="3"/>
  <c r="P289" i="3"/>
  <c r="T290" i="3"/>
  <c r="T289" i="3" s="1"/>
  <c r="T293" i="3"/>
  <c r="P307" i="3"/>
  <c r="BK316" i="3"/>
  <c r="J316" i="3"/>
  <c r="J130" i="3"/>
  <c r="P316" i="3"/>
  <c r="P170" i="4"/>
  <c r="BK174" i="4"/>
  <c r="J174" i="4"/>
  <c r="J102" i="4"/>
  <c r="T174" i="4"/>
  <c r="R192" i="4"/>
  <c r="R178" i="4" s="1"/>
  <c r="P223" i="4"/>
  <c r="P213" i="4"/>
  <c r="BK238" i="4"/>
  <c r="J238" i="4" s="1"/>
  <c r="J110" i="4" s="1"/>
  <c r="T238" i="4"/>
  <c r="T228" i="4" s="1"/>
  <c r="R253" i="4"/>
  <c r="R243" i="4"/>
  <c r="P268" i="4"/>
  <c r="P258" i="4"/>
  <c r="T268" i="4"/>
  <c r="T258" i="4" s="1"/>
  <c r="P278" i="4"/>
  <c r="P273" i="4"/>
  <c r="P286" i="4"/>
  <c r="P281" i="4"/>
  <c r="BK311" i="4"/>
  <c r="J311" i="4" s="1"/>
  <c r="J126" i="4" s="1"/>
  <c r="R311" i="4"/>
  <c r="P322" i="4"/>
  <c r="T322" i="4"/>
  <c r="R326" i="4"/>
  <c r="P331" i="4"/>
  <c r="P330" i="4"/>
  <c r="BK336" i="4"/>
  <c r="J336" i="4" s="1"/>
  <c r="J131" i="4" s="1"/>
  <c r="T336" i="4"/>
  <c r="BK133" i="5"/>
  <c r="J133" i="5"/>
  <c r="J100" i="5"/>
  <c r="R133" i="5"/>
  <c r="R139" i="5"/>
  <c r="P160" i="5"/>
  <c r="P159" i="5" s="1"/>
  <c r="P169" i="5"/>
  <c r="P168" i="5"/>
  <c r="BK190" i="5"/>
  <c r="J190" i="5"/>
  <c r="J108" i="5" s="1"/>
  <c r="T190" i="5"/>
  <c r="R217" i="5"/>
  <c r="R147" i="6"/>
  <c r="BK160" i="6"/>
  <c r="J160" i="6"/>
  <c r="J103" i="6" s="1"/>
  <c r="T160" i="6"/>
  <c r="P165" i="6"/>
  <c r="R174" i="6"/>
  <c r="P180" i="6"/>
  <c r="T180" i="6"/>
  <c r="R187" i="6"/>
  <c r="P195" i="6"/>
  <c r="BK200" i="6"/>
  <c r="J200" i="6"/>
  <c r="J111" i="6" s="1"/>
  <c r="T200" i="6"/>
  <c r="BK206" i="6"/>
  <c r="J206" i="6" s="1"/>
  <c r="J113" i="6" s="1"/>
  <c r="R206" i="6"/>
  <c r="P210" i="6"/>
  <c r="T210" i="6"/>
  <c r="R214" i="6"/>
  <c r="BK220" i="6"/>
  <c r="J220" i="6"/>
  <c r="J116" i="6"/>
  <c r="T220" i="6"/>
  <c r="BK229" i="6"/>
  <c r="J229" i="6" s="1"/>
  <c r="J120" i="6" s="1"/>
  <c r="T229" i="6"/>
  <c r="T224" i="6"/>
  <c r="T236" i="6"/>
  <c r="P143" i="7"/>
  <c r="BK156" i="7"/>
  <c r="J156" i="7" s="1"/>
  <c r="J103" i="7" s="1"/>
  <c r="T156" i="7"/>
  <c r="R169" i="7"/>
  <c r="BK177" i="7"/>
  <c r="J177" i="7" s="1"/>
  <c r="J105" i="7" s="1"/>
  <c r="T177" i="7"/>
  <c r="T183" i="7"/>
  <c r="T192" i="7"/>
  <c r="P221" i="7"/>
  <c r="R221" i="7"/>
  <c r="R226" i="7"/>
  <c r="T226" i="7"/>
  <c r="T229" i="7"/>
  <c r="BK235" i="7"/>
  <c r="J235" i="7"/>
  <c r="J114" i="7" s="1"/>
  <c r="T235" i="7"/>
  <c r="R260" i="7"/>
  <c r="BK267" i="7"/>
  <c r="J267" i="7" s="1"/>
  <c r="J117" i="7" s="1"/>
  <c r="T267" i="7"/>
  <c r="BK134" i="8"/>
  <c r="J134" i="8"/>
  <c r="J102" i="8"/>
  <c r="T134" i="8"/>
  <c r="R156" i="8"/>
  <c r="BK170" i="8"/>
  <c r="J170" i="8" s="1"/>
  <c r="J104" i="8" s="1"/>
  <c r="BK176" i="8"/>
  <c r="J176" i="8" s="1"/>
  <c r="J105" i="8" s="1"/>
  <c r="R176" i="8"/>
  <c r="BK189" i="8"/>
  <c r="J189" i="8"/>
  <c r="J106" i="8"/>
  <c r="R189" i="8"/>
  <c r="P193" i="8"/>
  <c r="T193" i="8"/>
  <c r="R200" i="8"/>
  <c r="P134" i="9"/>
  <c r="BK153" i="9"/>
  <c r="J153" i="9" s="1"/>
  <c r="J103" i="9" s="1"/>
  <c r="T153" i="9"/>
  <c r="P159" i="9"/>
  <c r="P167" i="9"/>
  <c r="BK174" i="9"/>
  <c r="J174" i="9" s="1"/>
  <c r="J108" i="9" s="1"/>
  <c r="P174" i="9"/>
  <c r="P136" i="10"/>
  <c r="P135" i="10"/>
  <c r="T143" i="10"/>
  <c r="T142" i="10" s="1"/>
  <c r="P291" i="10"/>
  <c r="P290" i="10" s="1"/>
  <c r="R296" i="10"/>
  <c r="P299" i="10"/>
  <c r="R131" i="11"/>
  <c r="R130" i="11" s="1"/>
  <c r="T258" i="11"/>
  <c r="T257" i="11" s="1"/>
  <c r="R130" i="12"/>
  <c r="R129" i="12"/>
  <c r="R128" i="12"/>
  <c r="R130" i="13"/>
  <c r="R129" i="13"/>
  <c r="P182" i="13"/>
  <c r="P181" i="13"/>
  <c r="BK143" i="14"/>
  <c r="J143" i="14"/>
  <c r="J105" i="14" s="1"/>
  <c r="T143" i="14"/>
  <c r="T142" i="14" s="1"/>
  <c r="T166" i="14"/>
  <c r="T165" i="14"/>
  <c r="T243" i="14"/>
  <c r="P246" i="14"/>
  <c r="T136" i="15"/>
  <c r="T135" i="15" s="1"/>
  <c r="BK143" i="15"/>
  <c r="J143" i="15"/>
  <c r="J105" i="15"/>
  <c r="R143" i="15"/>
  <c r="R142" i="15"/>
  <c r="P152" i="15"/>
  <c r="P151" i="15"/>
  <c r="BK194" i="15"/>
  <c r="J194" i="15"/>
  <c r="J109" i="15" s="1"/>
  <c r="P197" i="15"/>
  <c r="BK136" i="16"/>
  <c r="J136" i="16"/>
  <c r="J102" i="16"/>
  <c r="T136" i="16"/>
  <c r="T135" i="16" s="1"/>
  <c r="P143" i="16"/>
  <c r="P142" i="16" s="1"/>
  <c r="BK162" i="16"/>
  <c r="J162" i="16"/>
  <c r="J107" i="16"/>
  <c r="T162" i="16"/>
  <c r="T161" i="16"/>
  <c r="R189" i="16"/>
  <c r="P192" i="16"/>
  <c r="P136" i="17"/>
  <c r="P135" i="17"/>
  <c r="T136" i="17"/>
  <c r="T135" i="17"/>
  <c r="P143" i="17"/>
  <c r="P142" i="17"/>
  <c r="T143" i="17"/>
  <c r="T142" i="17"/>
  <c r="P147" i="17"/>
  <c r="P146" i="17"/>
  <c r="R147" i="17"/>
  <c r="R146" i="17"/>
  <c r="P163" i="17"/>
  <c r="T163" i="17"/>
  <c r="P166" i="17"/>
  <c r="T166" i="17"/>
  <c r="P137" i="18"/>
  <c r="P136" i="18"/>
  <c r="R137" i="18"/>
  <c r="R136" i="18"/>
  <c r="BK144" i="18"/>
  <c r="J144" i="18"/>
  <c r="J105" i="18" s="1"/>
  <c r="R144" i="18"/>
  <c r="R143" i="18"/>
  <c r="BK157" i="18"/>
  <c r="J157" i="18" s="1"/>
  <c r="J107" i="18" s="1"/>
  <c r="R157" i="18"/>
  <c r="BK181" i="18"/>
  <c r="J181" i="18"/>
  <c r="J108" i="18" s="1"/>
  <c r="R181" i="18"/>
  <c r="R156" i="18" s="1"/>
  <c r="BK186" i="18"/>
  <c r="J186" i="18"/>
  <c r="J110" i="18"/>
  <c r="T186" i="18"/>
  <c r="P189" i="18"/>
  <c r="T189" i="18"/>
  <c r="P138" i="19"/>
  <c r="P137" i="19"/>
  <c r="T138" i="19"/>
  <c r="T137" i="19"/>
  <c r="P144" i="19"/>
  <c r="P143" i="19"/>
  <c r="BK153" i="19"/>
  <c r="R153" i="19"/>
  <c r="P166" i="19"/>
  <c r="T166" i="19"/>
  <c r="P175" i="19"/>
  <c r="R175" i="19"/>
  <c r="P180" i="19"/>
  <c r="T180" i="19"/>
  <c r="P183" i="19"/>
  <c r="R183" i="19"/>
  <c r="BK135" i="20"/>
  <c r="J135" i="20"/>
  <c r="J100" i="20" s="1"/>
  <c r="R135" i="20"/>
  <c r="BK167" i="20"/>
  <c r="J167" i="20"/>
  <c r="J101" i="20" s="1"/>
  <c r="R167" i="20"/>
  <c r="BK177" i="20"/>
  <c r="J177" i="20"/>
  <c r="J102" i="20"/>
  <c r="P177" i="20"/>
  <c r="T177" i="20"/>
  <c r="P198" i="20"/>
  <c r="R198" i="20"/>
  <c r="P217" i="20"/>
  <c r="R217" i="20"/>
  <c r="T217" i="20"/>
  <c r="P228" i="20"/>
  <c r="T228" i="20"/>
  <c r="P266" i="20"/>
  <c r="T266" i="20"/>
  <c r="P292" i="20"/>
  <c r="T292" i="20"/>
  <c r="P312" i="20"/>
  <c r="T312" i="20"/>
  <c r="R128" i="27"/>
  <c r="P194" i="27"/>
  <c r="P205" i="27"/>
  <c r="R205" i="27"/>
  <c r="R226" i="27"/>
  <c r="BK122" i="28"/>
  <c r="T122" i="28"/>
  <c r="R163" i="28"/>
  <c r="T182" i="28"/>
  <c r="P128" i="29"/>
  <c r="BK231" i="29"/>
  <c r="J231" i="29"/>
  <c r="J99" i="29" s="1"/>
  <c r="R237" i="29"/>
  <c r="R242" i="29"/>
  <c r="R249" i="29"/>
  <c r="R248" i="29" s="1"/>
  <c r="BK254" i="29"/>
  <c r="J254" i="29" s="1"/>
  <c r="J106" i="29" s="1"/>
  <c r="T128" i="30"/>
  <c r="BK144" i="30"/>
  <c r="J144" i="30" s="1"/>
  <c r="J100" i="30" s="1"/>
  <c r="P152" i="30"/>
  <c r="T159" i="30"/>
  <c r="P182" i="30"/>
  <c r="BK185" i="30"/>
  <c r="J185" i="30" s="1"/>
  <c r="J105" i="30" s="1"/>
  <c r="P238" i="30"/>
  <c r="T122" i="31"/>
  <c r="P135" i="31"/>
  <c r="P138" i="31"/>
  <c r="T141" i="31"/>
  <c r="R147" i="31"/>
  <c r="BK124" i="32"/>
  <c r="J124" i="32" s="1"/>
  <c r="J97" i="32" s="1"/>
  <c r="BK143" i="32"/>
  <c r="J143" i="32" s="1"/>
  <c r="J98" i="32" s="1"/>
  <c r="R148" i="32"/>
  <c r="P156" i="32"/>
  <c r="R163" i="32"/>
  <c r="T169" i="32"/>
  <c r="P123" i="33"/>
  <c r="T136" i="33"/>
  <c r="T141" i="33"/>
  <c r="P150" i="33"/>
  <c r="BK156" i="33"/>
  <c r="J156" i="33" s="1"/>
  <c r="J102" i="33" s="1"/>
  <c r="P126" i="34"/>
  <c r="P125" i="34" s="1"/>
  <c r="BK143" i="34"/>
  <c r="J143" i="34"/>
  <c r="J100" i="34"/>
  <c r="BK148" i="34"/>
  <c r="J148" i="34"/>
  <c r="J101" i="34" s="1"/>
  <c r="BK129" i="35"/>
  <c r="J129" i="35"/>
  <c r="J100" i="35"/>
  <c r="T129" i="35"/>
  <c r="R134" i="35"/>
  <c r="R139" i="35"/>
  <c r="R138" i="35" s="1"/>
  <c r="R125" i="36"/>
  <c r="R124" i="36"/>
  <c r="R129" i="36"/>
  <c r="P137" i="36"/>
  <c r="R120" i="37"/>
  <c r="T135" i="37"/>
  <c r="T151" i="37"/>
  <c r="BK122" i="38"/>
  <c r="J122" i="38" s="1"/>
  <c r="J97" i="38" s="1"/>
  <c r="BK134" i="38"/>
  <c r="J134" i="38" s="1"/>
  <c r="J99" i="38" s="1"/>
  <c r="P158" i="38"/>
  <c r="T195" i="38"/>
  <c r="BK148" i="39"/>
  <c r="J148" i="39" s="1"/>
  <c r="J100" i="39" s="1"/>
  <c r="R210" i="39"/>
  <c r="T490" i="39"/>
  <c r="T536" i="39"/>
  <c r="T592" i="39"/>
  <c r="T597" i="39"/>
  <c r="T601" i="39"/>
  <c r="R605" i="39"/>
  <c r="R612" i="39"/>
  <c r="R617" i="39"/>
  <c r="R621" i="39"/>
  <c r="T625" i="39"/>
  <c r="T634" i="39"/>
  <c r="R637" i="39"/>
  <c r="R640" i="39"/>
  <c r="R688" i="39"/>
  <c r="BK746" i="39"/>
  <c r="J746" i="39" s="1"/>
  <c r="J120" i="39" s="1"/>
  <c r="P785" i="39"/>
  <c r="P135" i="40"/>
  <c r="R145" i="40"/>
  <c r="R195" i="40"/>
  <c r="T239" i="40"/>
  <c r="T245" i="40"/>
  <c r="T265" i="40"/>
  <c r="R277" i="40"/>
  <c r="P131" i="41"/>
  <c r="BK188" i="41"/>
  <c r="J188" i="41" s="1"/>
  <c r="J101" i="41" s="1"/>
  <c r="T188" i="41"/>
  <c r="P288" i="41"/>
  <c r="BK142" i="42"/>
  <c r="J142" i="42" s="1"/>
  <c r="J98" i="42" s="1"/>
  <c r="R142" i="42"/>
  <c r="P235" i="42"/>
  <c r="BK268" i="42"/>
  <c r="J268" i="42"/>
  <c r="J100" i="42" s="1"/>
  <c r="T268" i="42"/>
  <c r="P303" i="42"/>
  <c r="BK372" i="42"/>
  <c r="J372" i="42" s="1"/>
  <c r="J102" i="42" s="1"/>
  <c r="T155" i="2"/>
  <c r="T286" i="2"/>
  <c r="T447" i="2"/>
  <c r="T598" i="2"/>
  <c r="T769" i="2"/>
  <c r="R800" i="2"/>
  <c r="P1118" i="2"/>
  <c r="T1177" i="2"/>
  <c r="T1235" i="2"/>
  <c r="BK1403" i="2"/>
  <c r="J1403" i="2" s="1"/>
  <c r="J111" i="2" s="1"/>
  <c r="T1704" i="2"/>
  <c r="T1719" i="2"/>
  <c r="T1722" i="2"/>
  <c r="R1727" i="2"/>
  <c r="T1862" i="2"/>
  <c r="BK1953" i="2"/>
  <c r="J1953" i="2" s="1"/>
  <c r="J117" i="2" s="1"/>
  <c r="BK2031" i="2"/>
  <c r="J2031" i="2"/>
  <c r="J119" i="2" s="1"/>
  <c r="P2195" i="2"/>
  <c r="T2432" i="2"/>
  <c r="BK2527" i="2"/>
  <c r="J2527" i="2"/>
  <c r="J122" i="2"/>
  <c r="BK2618" i="2"/>
  <c r="J2618" i="2"/>
  <c r="J123" i="2" s="1"/>
  <c r="R2684" i="2"/>
  <c r="P2705" i="2"/>
  <c r="P2724" i="2"/>
  <c r="T2746" i="2"/>
  <c r="T2745" i="2"/>
  <c r="R2787" i="2"/>
  <c r="BK154" i="3"/>
  <c r="J154" i="3"/>
  <c r="J100" i="3"/>
  <c r="R154" i="3"/>
  <c r="P167" i="3"/>
  <c r="T167" i="3"/>
  <c r="R170" i="3"/>
  <c r="P175" i="3"/>
  <c r="BK180" i="3"/>
  <c r="J180" i="3" s="1"/>
  <c r="J104" i="3" s="1"/>
  <c r="P180" i="3"/>
  <c r="BK185" i="3"/>
  <c r="J185" i="3"/>
  <c r="J105" i="3"/>
  <c r="R185" i="3"/>
  <c r="R188" i="3"/>
  <c r="P191" i="3"/>
  <c r="BK194" i="3"/>
  <c r="J194" i="3"/>
  <c r="J108" i="3"/>
  <c r="T194" i="3"/>
  <c r="R200" i="3"/>
  <c r="P209" i="3"/>
  <c r="BK214" i="3"/>
  <c r="J214" i="3"/>
  <c r="J112" i="3"/>
  <c r="T214" i="3"/>
  <c r="P219" i="3"/>
  <c r="BK224" i="3"/>
  <c r="J224" i="3"/>
  <c r="J114" i="3"/>
  <c r="R224" i="3"/>
  <c r="P231" i="3"/>
  <c r="BK236" i="3"/>
  <c r="J236" i="3" s="1"/>
  <c r="J116" i="3" s="1"/>
  <c r="BK248" i="3"/>
  <c r="J248" i="3"/>
  <c r="J117" i="3" s="1"/>
  <c r="T248" i="3"/>
  <c r="R262" i="3"/>
  <c r="R261" i="3"/>
  <c r="P268" i="3"/>
  <c r="P267" i="3"/>
  <c r="BK274" i="3"/>
  <c r="J274" i="3"/>
  <c r="J123" i="3" s="1"/>
  <c r="R274" i="3"/>
  <c r="R273" i="3"/>
  <c r="T284" i="3"/>
  <c r="T283" i="3" s="1"/>
  <c r="BK290" i="3"/>
  <c r="J290" i="3" s="1"/>
  <c r="J127" i="3" s="1"/>
  <c r="BK293" i="3"/>
  <c r="J293" i="3" s="1"/>
  <c r="J128" i="3" s="1"/>
  <c r="R293" i="3"/>
  <c r="BK307" i="3"/>
  <c r="J307" i="3"/>
  <c r="J129" i="3"/>
  <c r="T307" i="3"/>
  <c r="R316" i="3"/>
  <c r="BK170" i="4"/>
  <c r="J170" i="4" s="1"/>
  <c r="J101" i="4" s="1"/>
  <c r="T170" i="4"/>
  <c r="T155" i="4"/>
  <c r="P174" i="4"/>
  <c r="P155" i="4" s="1"/>
  <c r="P192" i="4"/>
  <c r="P178" i="4" s="1"/>
  <c r="R223" i="4"/>
  <c r="R213" i="4"/>
  <c r="R238" i="4"/>
  <c r="R228" i="4" s="1"/>
  <c r="P253" i="4"/>
  <c r="P243" i="4" s="1"/>
  <c r="R268" i="4"/>
  <c r="R258" i="4"/>
  <c r="R278" i="4"/>
  <c r="R273" i="4" s="1"/>
  <c r="R286" i="4"/>
  <c r="R281" i="4" s="1"/>
  <c r="P311" i="4"/>
  <c r="BK322" i="4"/>
  <c r="J322" i="4"/>
  <c r="J127" i="4" s="1"/>
  <c r="P326" i="4"/>
  <c r="BK331" i="4"/>
  <c r="J331" i="4" s="1"/>
  <c r="J130" i="4" s="1"/>
  <c r="P336" i="4"/>
  <c r="P133" i="5"/>
  <c r="T133" i="5"/>
  <c r="P139" i="5"/>
  <c r="R160" i="5"/>
  <c r="R159" i="5"/>
  <c r="R169" i="5"/>
  <c r="R168" i="5" s="1"/>
  <c r="R190" i="5"/>
  <c r="P217" i="5"/>
  <c r="P147" i="6"/>
  <c r="R160" i="6"/>
  <c r="T165" i="6"/>
  <c r="P174" i="6"/>
  <c r="BK180" i="6"/>
  <c r="J180" i="6" s="1"/>
  <c r="J107" i="6" s="1"/>
  <c r="P187" i="6"/>
  <c r="R195" i="6"/>
  <c r="P200" i="6"/>
  <c r="BK210" i="6"/>
  <c r="J210" i="6" s="1"/>
  <c r="J114" i="6" s="1"/>
  <c r="P214" i="6"/>
  <c r="P220" i="6"/>
  <c r="R229" i="6"/>
  <c r="P236" i="6"/>
  <c r="R136" i="10"/>
  <c r="R135" i="10"/>
  <c r="BK143" i="10"/>
  <c r="J143" i="10" s="1"/>
  <c r="J105" i="10" s="1"/>
  <c r="R291" i="10"/>
  <c r="R290" i="10" s="1"/>
  <c r="P296" i="10"/>
  <c r="P295" i="10"/>
  <c r="R299" i="10"/>
  <c r="P131" i="11"/>
  <c r="P130" i="11" s="1"/>
  <c r="R258" i="11"/>
  <c r="R257" i="11"/>
  <c r="P130" i="12"/>
  <c r="P129" i="12" s="1"/>
  <c r="P128" i="12" s="1"/>
  <c r="AU108" i="1" s="1"/>
  <c r="BK130" i="13"/>
  <c r="J130" i="13"/>
  <c r="J102" i="13"/>
  <c r="T130" i="13"/>
  <c r="T129" i="13"/>
  <c r="T128" i="13" s="1"/>
  <c r="T182" i="13"/>
  <c r="T181" i="13"/>
  <c r="BK136" i="14"/>
  <c r="J136" i="14" s="1"/>
  <c r="J102" i="14" s="1"/>
  <c r="R136" i="14"/>
  <c r="R135" i="14" s="1"/>
  <c r="P143" i="14"/>
  <c r="P142" i="14"/>
  <c r="R143" i="14"/>
  <c r="R142" i="14"/>
  <c r="R166" i="14"/>
  <c r="R165" i="14" s="1"/>
  <c r="BK243" i="14"/>
  <c r="J243" i="14"/>
  <c r="J109" i="14" s="1"/>
  <c r="BK246" i="14"/>
  <c r="J246" i="14" s="1"/>
  <c r="J110" i="14" s="1"/>
  <c r="T246" i="14"/>
  <c r="BK136" i="15"/>
  <c r="J136" i="15" s="1"/>
  <c r="J102" i="15" s="1"/>
  <c r="R136" i="15"/>
  <c r="R135" i="15" s="1"/>
  <c r="BK152" i="15"/>
  <c r="J152" i="15"/>
  <c r="J107" i="15" s="1"/>
  <c r="T152" i="15"/>
  <c r="T151" i="15" s="1"/>
  <c r="R194" i="15"/>
  <c r="T194" i="15"/>
  <c r="R197" i="15"/>
  <c r="P136" i="16"/>
  <c r="P135" i="16"/>
  <c r="BK143" i="16"/>
  <c r="BK142" i="16" s="1"/>
  <c r="J142" i="16" s="1"/>
  <c r="J104" i="16" s="1"/>
  <c r="T143" i="16"/>
  <c r="T142" i="16"/>
  <c r="P162" i="16"/>
  <c r="P161" i="16" s="1"/>
  <c r="BK189" i="16"/>
  <c r="J189" i="16"/>
  <c r="J109" i="16" s="1"/>
  <c r="BK192" i="16"/>
  <c r="J192" i="16" s="1"/>
  <c r="J110" i="16" s="1"/>
  <c r="T192" i="16"/>
  <c r="T128" i="29"/>
  <c r="T231" i="29"/>
  <c r="P237" i="29"/>
  <c r="T242" i="29"/>
  <c r="BK249" i="29"/>
  <c r="J249" i="29"/>
  <c r="J104" i="29"/>
  <c r="R254" i="29"/>
  <c r="P128" i="30"/>
  <c r="BK136" i="30"/>
  <c r="J136" i="30" s="1"/>
  <c r="J99" i="30" s="1"/>
  <c r="R136" i="30"/>
  <c r="R144" i="30"/>
  <c r="BK152" i="30"/>
  <c r="J152" i="30" s="1"/>
  <c r="J102" i="30" s="1"/>
  <c r="T152" i="30"/>
  <c r="R159" i="30"/>
  <c r="T182" i="30"/>
  <c r="R185" i="30"/>
  <c r="R238" i="30"/>
  <c r="R122" i="31"/>
  <c r="T135" i="31"/>
  <c r="T138" i="31"/>
  <c r="P141" i="31"/>
  <c r="T147" i="31"/>
  <c r="P124" i="32"/>
  <c r="P143" i="32"/>
  <c r="P148" i="32"/>
  <c r="T156" i="32"/>
  <c r="BK163" i="32"/>
  <c r="J163" i="32"/>
  <c r="J102" i="32" s="1"/>
  <c r="R169" i="32"/>
  <c r="T123" i="33"/>
  <c r="BK141" i="33"/>
  <c r="J141" i="33" s="1"/>
  <c r="J99" i="33" s="1"/>
  <c r="R150" i="33"/>
  <c r="P156" i="33"/>
  <c r="BK126" i="34"/>
  <c r="J126" i="34"/>
  <c r="J98" i="34" s="1"/>
  <c r="R143" i="34"/>
  <c r="P148" i="34"/>
  <c r="R125" i="35"/>
  <c r="R124" i="35"/>
  <c r="P129" i="35"/>
  <c r="T134" i="35"/>
  <c r="BK139" i="35"/>
  <c r="J139" i="35" s="1"/>
  <c r="J103" i="35" s="1"/>
  <c r="BK125" i="36"/>
  <c r="J125" i="36"/>
  <c r="J98" i="36" s="1"/>
  <c r="BK129" i="36"/>
  <c r="BK128" i="36" s="1"/>
  <c r="J128" i="36" s="1"/>
  <c r="J99" i="36" s="1"/>
  <c r="BK137" i="36"/>
  <c r="J137" i="36" s="1"/>
  <c r="J101" i="36" s="1"/>
  <c r="T120" i="37"/>
  <c r="T119" i="37" s="1"/>
  <c r="P135" i="37"/>
  <c r="P151" i="37"/>
  <c r="T122" i="38"/>
  <c r="T134" i="38"/>
  <c r="R158" i="38"/>
  <c r="BK195" i="38"/>
  <c r="J195" i="38"/>
  <c r="J101" i="38"/>
  <c r="R148" i="39"/>
  <c r="BK210" i="39"/>
  <c r="J210" i="39" s="1"/>
  <c r="J101" i="39" s="1"/>
  <c r="P490" i="39"/>
  <c r="R536" i="39"/>
  <c r="BK592" i="39"/>
  <c r="J592" i="39"/>
  <c r="J107" i="39" s="1"/>
  <c r="BK597" i="39"/>
  <c r="J597" i="39"/>
  <c r="J108" i="39"/>
  <c r="BK601" i="39"/>
  <c r="J601" i="39"/>
  <c r="J109" i="39" s="1"/>
  <c r="BK605" i="39"/>
  <c r="J605" i="39"/>
  <c r="J110" i="39"/>
  <c r="P612" i="39"/>
  <c r="P617" i="39"/>
  <c r="BK621" i="39"/>
  <c r="J621" i="39" s="1"/>
  <c r="J113" i="39" s="1"/>
  <c r="BK625" i="39"/>
  <c r="J625" i="39" s="1"/>
  <c r="J114" i="39" s="1"/>
  <c r="BK634" i="39"/>
  <c r="J634" i="39" s="1"/>
  <c r="J115" i="39" s="1"/>
  <c r="BK637" i="39"/>
  <c r="J637" i="39" s="1"/>
  <c r="J116" i="39" s="1"/>
  <c r="BK640" i="39"/>
  <c r="J640" i="39" s="1"/>
  <c r="J117" i="39" s="1"/>
  <c r="P688" i="39"/>
  <c r="R746" i="39"/>
  <c r="BK785" i="39"/>
  <c r="J785" i="39" s="1"/>
  <c r="J121" i="39" s="1"/>
  <c r="BK135" i="40"/>
  <c r="J135" i="40"/>
  <c r="J100" i="40" s="1"/>
  <c r="P145" i="40"/>
  <c r="P134" i="40" s="1"/>
  <c r="P195" i="40"/>
  <c r="P239" i="40"/>
  <c r="P245" i="40"/>
  <c r="R265" i="40"/>
  <c r="P277" i="40"/>
  <c r="R131" i="41"/>
  <c r="R188" i="41"/>
  <c r="R288" i="41"/>
  <c r="R322" i="41"/>
  <c r="BK123" i="42"/>
  <c r="J123" i="42" s="1"/>
  <c r="J97" i="42" s="1"/>
  <c r="R123" i="42"/>
  <c r="P142" i="42"/>
  <c r="BK235" i="42"/>
  <c r="J235" i="42"/>
  <c r="J99" i="42" s="1"/>
  <c r="R235" i="42"/>
  <c r="P268" i="42"/>
  <c r="R268" i="42"/>
  <c r="T303" i="42"/>
  <c r="T372" i="42"/>
  <c r="P155" i="2"/>
  <c r="R286" i="2"/>
  <c r="P447" i="2"/>
  <c r="BK598" i="2"/>
  <c r="J598" i="2" s="1"/>
  <c r="J103" i="2" s="1"/>
  <c r="BK769" i="2"/>
  <c r="J769" i="2" s="1"/>
  <c r="J104" i="2" s="1"/>
  <c r="T800" i="2"/>
  <c r="R1118" i="2"/>
  <c r="P1177" i="2"/>
  <c r="P1235" i="2"/>
  <c r="T1403" i="2"/>
  <c r="P1704" i="2"/>
  <c r="P1719" i="2"/>
  <c r="P1722" i="2"/>
  <c r="T1727" i="2"/>
  <c r="BK1862" i="2"/>
  <c r="J1862" i="2" s="1"/>
  <c r="J116" i="2" s="1"/>
  <c r="T1953" i="2"/>
  <c r="T2025" i="2"/>
  <c r="R2031" i="2"/>
  <c r="T2195" i="2"/>
  <c r="BK2432" i="2"/>
  <c r="J2432" i="2"/>
  <c r="J121" i="2"/>
  <c r="R2527" i="2"/>
  <c r="T2618" i="2"/>
  <c r="T2684" i="2"/>
  <c r="R2705" i="2"/>
  <c r="T2724" i="2"/>
  <c r="BK2746" i="2"/>
  <c r="J2746" i="2" s="1"/>
  <c r="J129" i="2" s="1"/>
  <c r="P2787" i="2"/>
  <c r="T154" i="3"/>
  <c r="BK170" i="3"/>
  <c r="J170" i="3"/>
  <c r="J102" i="3" s="1"/>
  <c r="T170" i="3"/>
  <c r="R175" i="3"/>
  <c r="T180" i="3"/>
  <c r="BK188" i="3"/>
  <c r="J188" i="3"/>
  <c r="J106" i="3" s="1"/>
  <c r="T188" i="3"/>
  <c r="R191" i="3"/>
  <c r="R194" i="3"/>
  <c r="T200" i="3"/>
  <c r="T199" i="3"/>
  <c r="R209" i="3"/>
  <c r="R214" i="3"/>
  <c r="R219" i="3"/>
  <c r="T224" i="3"/>
  <c r="T231" i="3"/>
  <c r="R236" i="3"/>
  <c r="P248" i="3"/>
  <c r="P262" i="3"/>
  <c r="P261" i="3" s="1"/>
  <c r="T268" i="3"/>
  <c r="T267" i="3"/>
  <c r="P274" i="3"/>
  <c r="P273" i="3" s="1"/>
  <c r="P284" i="3"/>
  <c r="P283" i="3" s="1"/>
  <c r="R290" i="3"/>
  <c r="R289" i="3"/>
  <c r="P293" i="3"/>
  <c r="R307" i="3"/>
  <c r="T316" i="3"/>
  <c r="R170" i="4"/>
  <c r="R174" i="4"/>
  <c r="R155" i="4" s="1"/>
  <c r="R154" i="4" s="1"/>
  <c r="BK192" i="4"/>
  <c r="J192" i="4"/>
  <c r="J104" i="4" s="1"/>
  <c r="T192" i="4"/>
  <c r="T178" i="4"/>
  <c r="BK223" i="4"/>
  <c r="J223" i="4" s="1"/>
  <c r="J108" i="4" s="1"/>
  <c r="T223" i="4"/>
  <c r="T213" i="4" s="1"/>
  <c r="P238" i="4"/>
  <c r="P228" i="4"/>
  <c r="BK253" i="4"/>
  <c r="J253" i="4"/>
  <c r="J112" i="4" s="1"/>
  <c r="T253" i="4"/>
  <c r="T243" i="4"/>
  <c r="BK268" i="4"/>
  <c r="J268" i="4" s="1"/>
  <c r="J114" i="4" s="1"/>
  <c r="BK278" i="4"/>
  <c r="J278" i="4" s="1"/>
  <c r="J116" i="4" s="1"/>
  <c r="T278" i="4"/>
  <c r="T273" i="4" s="1"/>
  <c r="BK286" i="4"/>
  <c r="J286" i="4" s="1"/>
  <c r="J118" i="4" s="1"/>
  <c r="T286" i="4"/>
  <c r="T281" i="4"/>
  <c r="T311" i="4"/>
  <c r="R322" i="4"/>
  <c r="BK326" i="4"/>
  <c r="J326" i="4" s="1"/>
  <c r="J128" i="4" s="1"/>
  <c r="T326" i="4"/>
  <c r="R331" i="4"/>
  <c r="R330" i="4"/>
  <c r="T331" i="4"/>
  <c r="T330" i="4" s="1"/>
  <c r="R336" i="4"/>
  <c r="BK139" i="5"/>
  <c r="J139" i="5" s="1"/>
  <c r="J102" i="5" s="1"/>
  <c r="T139" i="5"/>
  <c r="BK160" i="5"/>
  <c r="J160" i="5"/>
  <c r="J105" i="5"/>
  <c r="T160" i="5"/>
  <c r="T159" i="5"/>
  <c r="BK169" i="5"/>
  <c r="J169" i="5" s="1"/>
  <c r="J107" i="5" s="1"/>
  <c r="T169" i="5"/>
  <c r="T168" i="5" s="1"/>
  <c r="P190" i="5"/>
  <c r="BK217" i="5"/>
  <c r="J217" i="5" s="1"/>
  <c r="J109" i="5" s="1"/>
  <c r="T217" i="5"/>
  <c r="BK147" i="6"/>
  <c r="J147" i="6"/>
  <c r="J102" i="6" s="1"/>
  <c r="T147" i="6"/>
  <c r="T146" i="6"/>
  <c r="P160" i="6"/>
  <c r="BK165" i="6"/>
  <c r="J165" i="6"/>
  <c r="J104" i="6" s="1"/>
  <c r="R165" i="6"/>
  <c r="BK174" i="6"/>
  <c r="J174" i="6"/>
  <c r="J106" i="6" s="1"/>
  <c r="T174" i="6"/>
  <c r="R180" i="6"/>
  <c r="BK187" i="6"/>
  <c r="J187" i="6"/>
  <c r="J108" i="6"/>
  <c r="T187" i="6"/>
  <c r="BK195" i="6"/>
  <c r="J195" i="6" s="1"/>
  <c r="J110" i="6" s="1"/>
  <c r="T195" i="6"/>
  <c r="R200" i="6"/>
  <c r="P206" i="6"/>
  <c r="P205" i="6"/>
  <c r="T206" i="6"/>
  <c r="R210" i="6"/>
  <c r="BK214" i="6"/>
  <c r="J214" i="6"/>
  <c r="J115" i="6" s="1"/>
  <c r="T214" i="6"/>
  <c r="R220" i="6"/>
  <c r="P229" i="6"/>
  <c r="P224" i="6"/>
  <c r="BK236" i="6"/>
  <c r="J236" i="6" s="1"/>
  <c r="J121" i="6" s="1"/>
  <c r="R236" i="6"/>
  <c r="R224" i="6" s="1"/>
  <c r="R143" i="7"/>
  <c r="R156" i="7"/>
  <c r="P169" i="7"/>
  <c r="P177" i="7"/>
  <c r="P183" i="7"/>
  <c r="R183" i="7"/>
  <c r="R192" i="7"/>
  <c r="BK221" i="7"/>
  <c r="J221" i="7"/>
  <c r="J108" i="7" s="1"/>
  <c r="T221" i="7"/>
  <c r="BK226" i="7"/>
  <c r="J226" i="7" s="1"/>
  <c r="J110" i="7" s="1"/>
  <c r="P229" i="7"/>
  <c r="P235" i="7"/>
  <c r="BK260" i="7"/>
  <c r="J260" i="7" s="1"/>
  <c r="J116" i="7" s="1"/>
  <c r="P267" i="7"/>
  <c r="P134" i="8"/>
  <c r="P156" i="8"/>
  <c r="P170" i="8"/>
  <c r="P176" i="8"/>
  <c r="BK193" i="8"/>
  <c r="J193" i="8"/>
  <c r="J107" i="8"/>
  <c r="P200" i="8"/>
  <c r="R134" i="9"/>
  <c r="P153" i="9"/>
  <c r="R159" i="9"/>
  <c r="R167" i="9"/>
  <c r="R174" i="9"/>
  <c r="BK136" i="10"/>
  <c r="J136" i="10"/>
  <c r="J102" i="10" s="1"/>
  <c r="P143" i="10"/>
  <c r="P142" i="10"/>
  <c r="BK291" i="10"/>
  <c r="J291" i="10" s="1"/>
  <c r="J107" i="10" s="1"/>
  <c r="BK296" i="10"/>
  <c r="J296" i="10" s="1"/>
  <c r="J109" i="10" s="1"/>
  <c r="BK299" i="10"/>
  <c r="J299" i="10" s="1"/>
  <c r="J110" i="10" s="1"/>
  <c r="T131" i="11"/>
  <c r="T130" i="11" s="1"/>
  <c r="T129" i="11" s="1"/>
  <c r="P258" i="11"/>
  <c r="P257" i="11" s="1"/>
  <c r="BK136" i="17"/>
  <c r="R136" i="17"/>
  <c r="R135" i="17" s="1"/>
  <c r="BK143" i="17"/>
  <c r="J143" i="17"/>
  <c r="J105" i="17" s="1"/>
  <c r="R143" i="17"/>
  <c r="R142" i="17" s="1"/>
  <c r="BK147" i="17"/>
  <c r="J147" i="17"/>
  <c r="J107" i="17"/>
  <c r="T147" i="17"/>
  <c r="T146" i="17"/>
  <c r="BK163" i="17"/>
  <c r="R163" i="17"/>
  <c r="BK166" i="17"/>
  <c r="J166" i="17"/>
  <c r="J110" i="17" s="1"/>
  <c r="R166" i="17"/>
  <c r="BK137" i="18"/>
  <c r="T137" i="18"/>
  <c r="T136" i="18"/>
  <c r="P144" i="18"/>
  <c r="P143" i="18" s="1"/>
  <c r="T144" i="18"/>
  <c r="T143" i="18" s="1"/>
  <c r="P157" i="18"/>
  <c r="T157" i="18"/>
  <c r="T156" i="18" s="1"/>
  <c r="P181" i="18"/>
  <c r="P156" i="18" s="1"/>
  <c r="T181" i="18"/>
  <c r="P186" i="18"/>
  <c r="P185" i="18"/>
  <c r="R186" i="18"/>
  <c r="BK189" i="18"/>
  <c r="J189" i="18"/>
  <c r="J111" i="18" s="1"/>
  <c r="R189" i="18"/>
  <c r="R144" i="19"/>
  <c r="R143" i="19"/>
  <c r="P153" i="19"/>
  <c r="P152" i="19"/>
  <c r="BK166" i="19"/>
  <c r="J166" i="19" s="1"/>
  <c r="J108" i="19" s="1"/>
  <c r="R166" i="19"/>
  <c r="BK175" i="19"/>
  <c r="J175" i="19"/>
  <c r="J109" i="19" s="1"/>
  <c r="T175" i="19"/>
  <c r="BK180" i="19"/>
  <c r="J180" i="19"/>
  <c r="J111" i="19" s="1"/>
  <c r="R180" i="19"/>
  <c r="R179" i="19" s="1"/>
  <c r="BK183" i="19"/>
  <c r="J183" i="19"/>
  <c r="J112" i="19"/>
  <c r="T183" i="19"/>
  <c r="P135" i="20"/>
  <c r="P134" i="20" s="1"/>
  <c r="T135" i="20"/>
  <c r="P167" i="20"/>
  <c r="T167" i="20"/>
  <c r="R177" i="20"/>
  <c r="BK198" i="20"/>
  <c r="J198" i="20" s="1"/>
  <c r="J103" i="20" s="1"/>
  <c r="T198" i="20"/>
  <c r="BK217" i="20"/>
  <c r="J217" i="20" s="1"/>
  <c r="J106" i="20" s="1"/>
  <c r="BK228" i="20"/>
  <c r="J228" i="20" s="1"/>
  <c r="J107" i="20" s="1"/>
  <c r="R228" i="20"/>
  <c r="BK266" i="20"/>
  <c r="J266" i="20"/>
  <c r="J108" i="20" s="1"/>
  <c r="R266" i="20"/>
  <c r="BK292" i="20"/>
  <c r="J292" i="20"/>
  <c r="J109" i="20" s="1"/>
  <c r="R292" i="20"/>
  <c r="BK312" i="20"/>
  <c r="J312" i="20" s="1"/>
  <c r="J110" i="20" s="1"/>
  <c r="R312" i="20"/>
  <c r="BK136" i="21"/>
  <c r="J136" i="21"/>
  <c r="J100" i="21" s="1"/>
  <c r="R136" i="21"/>
  <c r="BK174" i="21"/>
  <c r="J174" i="21"/>
  <c r="J101" i="21" s="1"/>
  <c r="P174" i="21"/>
  <c r="BK187" i="21"/>
  <c r="J187" i="21" s="1"/>
  <c r="J102" i="21" s="1"/>
  <c r="R187" i="21"/>
  <c r="BK206" i="21"/>
  <c r="J206" i="21"/>
  <c r="J103" i="21" s="1"/>
  <c r="T206" i="21"/>
  <c r="P227" i="21"/>
  <c r="T227" i="21"/>
  <c r="P242" i="21"/>
  <c r="T242" i="21"/>
  <c r="P253" i="21"/>
  <c r="T253" i="21"/>
  <c r="P291" i="21"/>
  <c r="R291" i="21"/>
  <c r="BK317" i="21"/>
  <c r="J317" i="21"/>
  <c r="J110" i="21" s="1"/>
  <c r="R317" i="21"/>
  <c r="BK337" i="21"/>
  <c r="J337" i="21"/>
  <c r="J111" i="21" s="1"/>
  <c r="T337" i="21"/>
  <c r="P129" i="22"/>
  <c r="T129" i="22"/>
  <c r="P153" i="22"/>
  <c r="R153" i="22"/>
  <c r="P163" i="22"/>
  <c r="R163" i="22"/>
  <c r="P203" i="22"/>
  <c r="P202" i="22" s="1"/>
  <c r="T203" i="22"/>
  <c r="T202" i="22"/>
  <c r="BK130" i="23"/>
  <c r="J130" i="23"/>
  <c r="J100" i="23" s="1"/>
  <c r="T130" i="23"/>
  <c r="P162" i="23"/>
  <c r="R162" i="23"/>
  <c r="BK165" i="23"/>
  <c r="J165" i="23"/>
  <c r="J102" i="23" s="1"/>
  <c r="R165" i="23"/>
  <c r="BK171" i="23"/>
  <c r="J171" i="23"/>
  <c r="J103" i="23" s="1"/>
  <c r="R171" i="23"/>
  <c r="BK182" i="23"/>
  <c r="J182" i="23" s="1"/>
  <c r="J106" i="23" s="1"/>
  <c r="T182" i="23"/>
  <c r="T181" i="23" s="1"/>
  <c r="P126" i="24"/>
  <c r="T126" i="24"/>
  <c r="P149" i="24"/>
  <c r="R149" i="24"/>
  <c r="P126" i="25"/>
  <c r="R126" i="25"/>
  <c r="R125" i="25"/>
  <c r="R124" i="25"/>
  <c r="BK149" i="25"/>
  <c r="J149" i="25"/>
  <c r="J101" i="25"/>
  <c r="R149" i="25"/>
  <c r="P126" i="26"/>
  <c r="P125" i="26"/>
  <c r="P124" i="26" s="1"/>
  <c r="AU124" i="1" s="1"/>
  <c r="R126" i="26"/>
  <c r="R125" i="26" s="1"/>
  <c r="R124" i="26" s="1"/>
  <c r="BK128" i="27"/>
  <c r="J128" i="27"/>
  <c r="J100" i="27" s="1"/>
  <c r="T128" i="27"/>
  <c r="R194" i="27"/>
  <c r="T194" i="27"/>
  <c r="BK226" i="27"/>
  <c r="J226" i="27" s="1"/>
  <c r="J103" i="27" s="1"/>
  <c r="P226" i="27"/>
  <c r="P122" i="28"/>
  <c r="BK163" i="28"/>
  <c r="J163" i="28"/>
  <c r="J99" i="28" s="1"/>
  <c r="T163" i="28"/>
  <c r="P182" i="28"/>
  <c r="BK128" i="29"/>
  <c r="J128" i="29"/>
  <c r="J98" i="29"/>
  <c r="P231" i="29"/>
  <c r="BK237" i="29"/>
  <c r="J237" i="29"/>
  <c r="J100" i="29" s="1"/>
  <c r="BK242" i="29"/>
  <c r="J242" i="29" s="1"/>
  <c r="J101" i="29" s="1"/>
  <c r="T249" i="29"/>
  <c r="T248" i="29" s="1"/>
  <c r="T254" i="29"/>
  <c r="BK128" i="30"/>
  <c r="J128" i="30" s="1"/>
  <c r="J97" i="30" s="1"/>
  <c r="P136" i="30"/>
  <c r="T136" i="30"/>
  <c r="T144" i="30"/>
  <c r="BK159" i="30"/>
  <c r="J159" i="30" s="1"/>
  <c r="J103" i="30" s="1"/>
  <c r="BK182" i="30"/>
  <c r="J182" i="30" s="1"/>
  <c r="J104" i="30" s="1"/>
  <c r="T185" i="30"/>
  <c r="T238" i="30"/>
  <c r="BK122" i="31"/>
  <c r="J122" i="31" s="1"/>
  <c r="J97" i="31" s="1"/>
  <c r="BK135" i="31"/>
  <c r="J135" i="31"/>
  <c r="J98" i="31" s="1"/>
  <c r="BK138" i="31"/>
  <c r="J138" i="31" s="1"/>
  <c r="J99" i="31" s="1"/>
  <c r="BK141" i="31"/>
  <c r="J141" i="31"/>
  <c r="J100" i="31" s="1"/>
  <c r="P147" i="31"/>
  <c r="R124" i="32"/>
  <c r="R143" i="32"/>
  <c r="BK148" i="32"/>
  <c r="J148" i="32" s="1"/>
  <c r="J99" i="32" s="1"/>
  <c r="BK156" i="32"/>
  <c r="J156" i="32" s="1"/>
  <c r="J100" i="32" s="1"/>
  <c r="P163" i="32"/>
  <c r="BK169" i="32"/>
  <c r="J169" i="32" s="1"/>
  <c r="J103" i="32" s="1"/>
  <c r="BK123" i="33"/>
  <c r="BK136" i="33"/>
  <c r="J136" i="33"/>
  <c r="J98" i="33"/>
  <c r="R136" i="33"/>
  <c r="R141" i="33"/>
  <c r="T150" i="33"/>
  <c r="R156" i="33"/>
  <c r="T126" i="34"/>
  <c r="T125" i="34" s="1"/>
  <c r="T143" i="34"/>
  <c r="R148" i="34"/>
  <c r="BK125" i="35"/>
  <c r="J125" i="35" s="1"/>
  <c r="J98" i="35" s="1"/>
  <c r="T125" i="35"/>
  <c r="T124" i="35" s="1"/>
  <c r="P134" i="35"/>
  <c r="T139" i="35"/>
  <c r="T138" i="35" s="1"/>
  <c r="P125" i="36"/>
  <c r="P124" i="36" s="1"/>
  <c r="T129" i="36"/>
  <c r="T137" i="36"/>
  <c r="T128" i="36" s="1"/>
  <c r="T123" i="36" s="1"/>
  <c r="P120" i="37"/>
  <c r="P119" i="37"/>
  <c r="AU135" i="1" s="1"/>
  <c r="R135" i="37"/>
  <c r="BK151" i="37"/>
  <c r="J151" i="37" s="1"/>
  <c r="J99" i="37" s="1"/>
  <c r="P122" i="38"/>
  <c r="P134" i="38"/>
  <c r="T158" i="38"/>
  <c r="P195" i="38"/>
  <c r="T148" i="39"/>
  <c r="P210" i="39"/>
  <c r="R490" i="39"/>
  <c r="P536" i="39"/>
  <c r="R592" i="39"/>
  <c r="P597" i="39"/>
  <c r="P601" i="39"/>
  <c r="P605" i="39"/>
  <c r="BK612" i="39"/>
  <c r="J612" i="39" s="1"/>
  <c r="J111" i="39" s="1"/>
  <c r="BK617" i="39"/>
  <c r="J617" i="39"/>
  <c r="J112" i="39" s="1"/>
  <c r="P621" i="39"/>
  <c r="P625" i="39"/>
  <c r="P634" i="39"/>
  <c r="P637" i="39"/>
  <c r="P640" i="39"/>
  <c r="BK688" i="39"/>
  <c r="J688" i="39"/>
  <c r="J119" i="39" s="1"/>
  <c r="T746" i="39"/>
  <c r="T785" i="39"/>
  <c r="R135" i="40"/>
  <c r="R134" i="40" s="1"/>
  <c r="T145" i="40"/>
  <c r="T195" i="40"/>
  <c r="BK239" i="40"/>
  <c r="J239" i="40"/>
  <c r="J106" i="40"/>
  <c r="BK245" i="40"/>
  <c r="J245" i="40"/>
  <c r="J107" i="40" s="1"/>
  <c r="BK265" i="40"/>
  <c r="J265" i="40"/>
  <c r="J108" i="40"/>
  <c r="T277" i="40"/>
  <c r="P372" i="42"/>
  <c r="BK155" i="2"/>
  <c r="J155" i="2" s="1"/>
  <c r="J100" i="2" s="1"/>
  <c r="P286" i="2"/>
  <c r="BK447" i="2"/>
  <c r="J447" i="2"/>
  <c r="J102" i="2"/>
  <c r="P598" i="2"/>
  <c r="P769" i="2"/>
  <c r="P800" i="2"/>
  <c r="T1118" i="2"/>
  <c r="BK1235" i="2"/>
  <c r="J1235" i="2" s="1"/>
  <c r="J110" i="2" s="1"/>
  <c r="P1403" i="2"/>
  <c r="R1704" i="2"/>
  <c r="R1719" i="2"/>
  <c r="R1722" i="2"/>
  <c r="P1727" i="2"/>
  <c r="R1862" i="2"/>
  <c r="P1953" i="2"/>
  <c r="BK2025" i="2"/>
  <c r="J2025" i="2" s="1"/>
  <c r="J118" i="2" s="1"/>
  <c r="R2025" i="2"/>
  <c r="T2031" i="2"/>
  <c r="BK2195" i="2"/>
  <c r="J2195" i="2" s="1"/>
  <c r="J120" i="2" s="1"/>
  <c r="P2432" i="2"/>
  <c r="T2527" i="2"/>
  <c r="R2618" i="2"/>
  <c r="BK2684" i="2"/>
  <c r="J2684" i="2" s="1"/>
  <c r="J125" i="2" s="1"/>
  <c r="T2705" i="2"/>
  <c r="R2724" i="2"/>
  <c r="R2746" i="2"/>
  <c r="R2745" i="2"/>
  <c r="BK2787" i="2"/>
  <c r="J2787" i="2" s="1"/>
  <c r="J130" i="2" s="1"/>
  <c r="BK143" i="7"/>
  <c r="T143" i="7"/>
  <c r="P156" i="7"/>
  <c r="BK169" i="7"/>
  <c r="J169" i="7" s="1"/>
  <c r="J104" i="7" s="1"/>
  <c r="T169" i="7"/>
  <c r="R177" i="7"/>
  <c r="BK183" i="7"/>
  <c r="J183" i="7" s="1"/>
  <c r="J106" i="7" s="1"/>
  <c r="BK192" i="7"/>
  <c r="J192" i="7" s="1"/>
  <c r="J107" i="7" s="1"/>
  <c r="P192" i="7"/>
  <c r="P226" i="7"/>
  <c r="P225" i="7" s="1"/>
  <c r="BK229" i="7"/>
  <c r="J229" i="7" s="1"/>
  <c r="J111" i="7" s="1"/>
  <c r="R229" i="7"/>
  <c r="R235" i="7"/>
  <c r="R234" i="7" s="1"/>
  <c r="P260" i="7"/>
  <c r="T260" i="7"/>
  <c r="R267" i="7"/>
  <c r="R134" i="8"/>
  <c r="BK156" i="8"/>
  <c r="J156" i="8" s="1"/>
  <c r="J103" i="8" s="1"/>
  <c r="T156" i="8"/>
  <c r="R170" i="8"/>
  <c r="T170" i="8"/>
  <c r="T176" i="8"/>
  <c r="P189" i="8"/>
  <c r="T189" i="8"/>
  <c r="R193" i="8"/>
  <c r="BK200" i="8"/>
  <c r="J200" i="8" s="1"/>
  <c r="J108" i="8" s="1"/>
  <c r="T200" i="8"/>
  <c r="BK134" i="9"/>
  <c r="J134" i="9" s="1"/>
  <c r="J102" i="9" s="1"/>
  <c r="T134" i="9"/>
  <c r="R153" i="9"/>
  <c r="BK159" i="9"/>
  <c r="J159" i="9"/>
  <c r="J105" i="9" s="1"/>
  <c r="T159" i="9"/>
  <c r="BK167" i="9"/>
  <c r="J167" i="9" s="1"/>
  <c r="J107" i="9" s="1"/>
  <c r="T167" i="9"/>
  <c r="T174" i="9"/>
  <c r="T136" i="10"/>
  <c r="T135" i="10"/>
  <c r="R143" i="10"/>
  <c r="R142" i="10" s="1"/>
  <c r="T291" i="10"/>
  <c r="T290" i="10" s="1"/>
  <c r="T296" i="10"/>
  <c r="T299" i="10"/>
  <c r="BK131" i="11"/>
  <c r="J131" i="11" s="1"/>
  <c r="J102" i="11" s="1"/>
  <c r="BK258" i="11"/>
  <c r="J258" i="11" s="1"/>
  <c r="J104" i="11" s="1"/>
  <c r="BK130" i="12"/>
  <c r="J130" i="12" s="1"/>
  <c r="J102" i="12" s="1"/>
  <c r="T130" i="12"/>
  <c r="T129" i="12" s="1"/>
  <c r="T128" i="12" s="1"/>
  <c r="P130" i="13"/>
  <c r="P129" i="13" s="1"/>
  <c r="P128" i="13" s="1"/>
  <c r="AU109" i="1" s="1"/>
  <c r="BK182" i="13"/>
  <c r="BK181" i="13"/>
  <c r="J181" i="13"/>
  <c r="J103" i="13" s="1"/>
  <c r="R182" i="13"/>
  <c r="R181" i="13" s="1"/>
  <c r="P136" i="14"/>
  <c r="P135" i="14"/>
  <c r="T136" i="14"/>
  <c r="T135" i="14" s="1"/>
  <c r="BK166" i="14"/>
  <c r="J166" i="14" s="1"/>
  <c r="J107" i="14" s="1"/>
  <c r="P166" i="14"/>
  <c r="P165" i="14"/>
  <c r="P243" i="14"/>
  <c r="P242" i="14"/>
  <c r="R243" i="14"/>
  <c r="R246" i="14"/>
  <c r="P136" i="15"/>
  <c r="P135" i="15"/>
  <c r="P143" i="15"/>
  <c r="P142" i="15"/>
  <c r="T143" i="15"/>
  <c r="T142" i="15" s="1"/>
  <c r="R152" i="15"/>
  <c r="R151" i="15"/>
  <c r="P194" i="15"/>
  <c r="P193" i="15"/>
  <c r="BK197" i="15"/>
  <c r="J197" i="15" s="1"/>
  <c r="J110" i="15" s="1"/>
  <c r="T197" i="15"/>
  <c r="R136" i="16"/>
  <c r="R135" i="16"/>
  <c r="R143" i="16"/>
  <c r="R142" i="16" s="1"/>
  <c r="R162" i="16"/>
  <c r="R161" i="16"/>
  <c r="P189" i="16"/>
  <c r="P188" i="16"/>
  <c r="T189" i="16"/>
  <c r="T188" i="16" s="1"/>
  <c r="R192" i="16"/>
  <c r="BK138" i="19"/>
  <c r="J138" i="19" s="1"/>
  <c r="J102" i="19" s="1"/>
  <c r="R138" i="19"/>
  <c r="R137" i="19" s="1"/>
  <c r="BK144" i="19"/>
  <c r="BK143" i="19"/>
  <c r="T144" i="19"/>
  <c r="T143" i="19"/>
  <c r="T153" i="19"/>
  <c r="T152" i="19" s="1"/>
  <c r="P136" i="21"/>
  <c r="T136" i="21"/>
  <c r="R174" i="21"/>
  <c r="T174" i="21"/>
  <c r="P187" i="21"/>
  <c r="T187" i="21"/>
  <c r="P206" i="21"/>
  <c r="R206" i="21"/>
  <c r="BK227" i="21"/>
  <c r="J227" i="21"/>
  <c r="J104" i="21" s="1"/>
  <c r="R227" i="21"/>
  <c r="BK242" i="21"/>
  <c r="J242" i="21"/>
  <c r="J107" i="21" s="1"/>
  <c r="R242" i="21"/>
  <c r="BK253" i="21"/>
  <c r="J253" i="21" s="1"/>
  <c r="J108" i="21" s="1"/>
  <c r="R253" i="21"/>
  <c r="BK291" i="21"/>
  <c r="J291" i="21"/>
  <c r="J109" i="21" s="1"/>
  <c r="T291" i="21"/>
  <c r="P317" i="21"/>
  <c r="T317" i="21"/>
  <c r="P337" i="21"/>
  <c r="R337" i="21"/>
  <c r="BK129" i="22"/>
  <c r="J129" i="22" s="1"/>
  <c r="J100" i="22" s="1"/>
  <c r="R129" i="22"/>
  <c r="R128" i="22" s="1"/>
  <c r="BK153" i="22"/>
  <c r="J153" i="22" s="1"/>
  <c r="J101" i="22" s="1"/>
  <c r="T153" i="22"/>
  <c r="BK163" i="22"/>
  <c r="J163" i="22" s="1"/>
  <c r="J102" i="22" s="1"/>
  <c r="T163" i="22"/>
  <c r="BK203" i="22"/>
  <c r="BK202" i="22"/>
  <c r="J202" i="22"/>
  <c r="J104" i="22" s="1"/>
  <c r="R203" i="22"/>
  <c r="R202" i="22" s="1"/>
  <c r="P130" i="23"/>
  <c r="R130" i="23"/>
  <c r="R129" i="23" s="1"/>
  <c r="BK162" i="23"/>
  <c r="J162" i="23" s="1"/>
  <c r="J101" i="23" s="1"/>
  <c r="T162" i="23"/>
  <c r="P165" i="23"/>
  <c r="P129" i="23" s="1"/>
  <c r="T165" i="23"/>
  <c r="P171" i="23"/>
  <c r="T171" i="23"/>
  <c r="P182" i="23"/>
  <c r="P181" i="23"/>
  <c r="R182" i="23"/>
  <c r="R181" i="23" s="1"/>
  <c r="BK126" i="24"/>
  <c r="J126" i="24" s="1"/>
  <c r="J100" i="24" s="1"/>
  <c r="R126" i="24"/>
  <c r="R125" i="24"/>
  <c r="R124" i="24" s="1"/>
  <c r="BK149" i="24"/>
  <c r="J149" i="24" s="1"/>
  <c r="J101" i="24" s="1"/>
  <c r="T149" i="24"/>
  <c r="BK126" i="25"/>
  <c r="J126" i="25" s="1"/>
  <c r="J100" i="25" s="1"/>
  <c r="T126" i="25"/>
  <c r="T125" i="25" s="1"/>
  <c r="T124" i="25" s="1"/>
  <c r="P149" i="25"/>
  <c r="T149" i="25"/>
  <c r="BK126" i="26"/>
  <c r="J126" i="26" s="1"/>
  <c r="J100" i="26" s="1"/>
  <c r="T126" i="26"/>
  <c r="T125" i="26"/>
  <c r="T124" i="26" s="1"/>
  <c r="P128" i="27"/>
  <c r="P127" i="27" s="1"/>
  <c r="P126" i="27" s="1"/>
  <c r="AU125" i="1" s="1"/>
  <c r="BK194" i="27"/>
  <c r="J194" i="27" s="1"/>
  <c r="J101" i="27" s="1"/>
  <c r="BK205" i="27"/>
  <c r="J205" i="27" s="1"/>
  <c r="J102" i="27" s="1"/>
  <c r="T205" i="27"/>
  <c r="T226" i="27"/>
  <c r="R122" i="28"/>
  <c r="P163" i="28"/>
  <c r="BK182" i="28"/>
  <c r="J182" i="28"/>
  <c r="J100" i="28"/>
  <c r="R182" i="28"/>
  <c r="R128" i="29"/>
  <c r="R127" i="29" s="1"/>
  <c r="R126" i="29" s="1"/>
  <c r="R231" i="29"/>
  <c r="T237" i="29"/>
  <c r="P242" i="29"/>
  <c r="P249" i="29"/>
  <c r="P248" i="29" s="1"/>
  <c r="P254" i="29"/>
  <c r="R128" i="30"/>
  <c r="P144" i="30"/>
  <c r="R152" i="30"/>
  <c r="P159" i="30"/>
  <c r="R182" i="30"/>
  <c r="P185" i="30"/>
  <c r="BK238" i="30"/>
  <c r="J238" i="30"/>
  <c r="J106" i="30" s="1"/>
  <c r="P122" i="31"/>
  <c r="P121" i="31" s="1"/>
  <c r="AU129" i="1" s="1"/>
  <c r="R135" i="31"/>
  <c r="R138" i="31"/>
  <c r="R141" i="31"/>
  <c r="BK147" i="31"/>
  <c r="J147" i="31" s="1"/>
  <c r="J101" i="31" s="1"/>
  <c r="T124" i="32"/>
  <c r="T123" i="32"/>
  <c r="T143" i="32"/>
  <c r="T148" i="32"/>
  <c r="R156" i="32"/>
  <c r="T163" i="32"/>
  <c r="P169" i="32"/>
  <c r="R123" i="33"/>
  <c r="R122" i="33" s="1"/>
  <c r="P136" i="33"/>
  <c r="P141" i="33"/>
  <c r="BK150" i="33"/>
  <c r="J150" i="33"/>
  <c r="J101" i="33"/>
  <c r="T156" i="33"/>
  <c r="R126" i="34"/>
  <c r="R125" i="34" s="1"/>
  <c r="P143" i="34"/>
  <c r="P142" i="34"/>
  <c r="T148" i="34"/>
  <c r="P125" i="35"/>
  <c r="P124" i="35"/>
  <c r="R129" i="35"/>
  <c r="R128" i="35" s="1"/>
  <c r="BK134" i="35"/>
  <c r="J134" i="35"/>
  <c r="J101" i="35" s="1"/>
  <c r="P139" i="35"/>
  <c r="P138" i="35" s="1"/>
  <c r="T125" i="36"/>
  <c r="T124" i="36"/>
  <c r="P129" i="36"/>
  <c r="P128" i="36"/>
  <c r="R137" i="36"/>
  <c r="BK120" i="37"/>
  <c r="J120" i="37"/>
  <c r="J97" i="37"/>
  <c r="BK135" i="37"/>
  <c r="J135" i="37"/>
  <c r="J98" i="37" s="1"/>
  <c r="R151" i="37"/>
  <c r="R122" i="38"/>
  <c r="R134" i="38"/>
  <c r="BK158" i="38"/>
  <c r="J158" i="38"/>
  <c r="J100" i="38" s="1"/>
  <c r="R195" i="38"/>
  <c r="P148" i="39"/>
  <c r="P147" i="39"/>
  <c r="T210" i="39"/>
  <c r="BK490" i="39"/>
  <c r="J490" i="39" s="1"/>
  <c r="J102" i="39" s="1"/>
  <c r="BK536" i="39"/>
  <c r="J536" i="39"/>
  <c r="J104" i="39" s="1"/>
  <c r="P592" i="39"/>
  <c r="R597" i="39"/>
  <c r="R601" i="39"/>
  <c r="T605" i="39"/>
  <c r="T612" i="39"/>
  <c r="T617" i="39"/>
  <c r="T621" i="39"/>
  <c r="R625" i="39"/>
  <c r="R634" i="39"/>
  <c r="T637" i="39"/>
  <c r="T640" i="39"/>
  <c r="T688" i="39"/>
  <c r="P746" i="39"/>
  <c r="R785" i="39"/>
  <c r="T135" i="40"/>
  <c r="T134" i="40"/>
  <c r="BK145" i="40"/>
  <c r="J145" i="40" s="1"/>
  <c r="J101" i="40" s="1"/>
  <c r="BK195" i="40"/>
  <c r="J195" i="40" s="1"/>
  <c r="J102" i="40" s="1"/>
  <c r="R239" i="40"/>
  <c r="R230" i="40" s="1"/>
  <c r="R245" i="40"/>
  <c r="P265" i="40"/>
  <c r="P230" i="40" s="1"/>
  <c r="BK277" i="40"/>
  <c r="J277" i="40"/>
  <c r="J109" i="40"/>
  <c r="BK131" i="41"/>
  <c r="J131" i="41"/>
  <c r="J100" i="41" s="1"/>
  <c r="T131" i="41"/>
  <c r="P188" i="41"/>
  <c r="BK288" i="41"/>
  <c r="J288" i="41" s="1"/>
  <c r="J102" i="41" s="1"/>
  <c r="T288" i="41"/>
  <c r="R324" i="41"/>
  <c r="P123" i="42"/>
  <c r="P122" i="42"/>
  <c r="AU141" i="1" s="1"/>
  <c r="T123" i="42"/>
  <c r="T142" i="42"/>
  <c r="T235" i="42"/>
  <c r="BK303" i="42"/>
  <c r="J303" i="42"/>
  <c r="J101" i="42" s="1"/>
  <c r="R303" i="42"/>
  <c r="R372" i="42"/>
  <c r="BK2658" i="2"/>
  <c r="J2658" i="2"/>
  <c r="J124" i="2"/>
  <c r="BK178" i="4"/>
  <c r="J178" i="4"/>
  <c r="J103" i="4" s="1"/>
  <c r="BK211" i="4"/>
  <c r="J211" i="4"/>
  <c r="J106" i="4"/>
  <c r="BK228" i="4"/>
  <c r="J228" i="4"/>
  <c r="J109" i="4" s="1"/>
  <c r="BK281" i="4"/>
  <c r="J281" i="4"/>
  <c r="J117" i="4"/>
  <c r="BK137" i="5"/>
  <c r="J137" i="5"/>
  <c r="J101" i="5" s="1"/>
  <c r="BK193" i="6"/>
  <c r="J193" i="6"/>
  <c r="J109" i="6"/>
  <c r="BK227" i="6"/>
  <c r="J227" i="6"/>
  <c r="J119" i="6" s="1"/>
  <c r="BK165" i="9"/>
  <c r="J165" i="9"/>
  <c r="J106" i="9"/>
  <c r="BK141" i="18"/>
  <c r="J141" i="18"/>
  <c r="J103" i="18" s="1"/>
  <c r="BK214" i="20"/>
  <c r="J214" i="20"/>
  <c r="J104" i="20"/>
  <c r="BK149" i="30"/>
  <c r="J149" i="30"/>
  <c r="J101" i="30" s="1"/>
  <c r="BK161" i="32"/>
  <c r="J161" i="32"/>
  <c r="J101" i="32"/>
  <c r="BK684" i="39"/>
  <c r="J684" i="39"/>
  <c r="J118" i="39" s="1"/>
  <c r="BK826" i="39"/>
  <c r="J826" i="39"/>
  <c r="J124" i="39"/>
  <c r="BK341" i="41"/>
  <c r="J341" i="41"/>
  <c r="J107" i="41" s="1"/>
  <c r="BK1174" i="2"/>
  <c r="J1174" i="2"/>
  <c r="J107" i="2"/>
  <c r="BK2827" i="2"/>
  <c r="J2827" i="2"/>
  <c r="J131" i="2" s="1"/>
  <c r="BK198" i="4"/>
  <c r="J198" i="4"/>
  <c r="J105" i="4"/>
  <c r="BK213" i="4"/>
  <c r="J213" i="4"/>
  <c r="J107" i="4" s="1"/>
  <c r="BK258" i="4"/>
  <c r="J258" i="4"/>
  <c r="J113" i="4"/>
  <c r="BK294" i="4"/>
  <c r="J294" i="4"/>
  <c r="J120" i="4" s="1"/>
  <c r="BK301" i="4"/>
  <c r="J301" i="4"/>
  <c r="J122" i="4"/>
  <c r="BK157" i="5"/>
  <c r="J157" i="5"/>
  <c r="J103" i="5" s="1"/>
  <c r="BK263" i="11"/>
  <c r="J263" i="11"/>
  <c r="J105" i="11"/>
  <c r="BK140" i="14"/>
  <c r="J140" i="14"/>
  <c r="J103" i="14" s="1"/>
  <c r="BK244" i="30"/>
  <c r="J244" i="30"/>
  <c r="J107" i="30"/>
  <c r="BK148" i="33"/>
  <c r="J148" i="33"/>
  <c r="J100" i="33" s="1"/>
  <c r="BK161" i="34"/>
  <c r="J161" i="34"/>
  <c r="J102" i="34"/>
  <c r="BK554" i="39"/>
  <c r="J554" i="39"/>
  <c r="J106" i="39" s="1"/>
  <c r="BK235" i="40"/>
  <c r="J235" i="40"/>
  <c r="J105" i="40"/>
  <c r="BK155" i="4"/>
  <c r="J155" i="4"/>
  <c r="J100" i="4" s="1"/>
  <c r="BK243" i="4"/>
  <c r="J243" i="4"/>
  <c r="J111" i="4"/>
  <c r="BK273" i="4"/>
  <c r="J273" i="4"/>
  <c r="J115" i="4" s="1"/>
  <c r="BK308" i="4"/>
  <c r="J308" i="4"/>
  <c r="J124" i="4"/>
  <c r="BK225" i="6"/>
  <c r="J225" i="6"/>
  <c r="J118" i="6" s="1"/>
  <c r="BK157" i="9"/>
  <c r="J157" i="9"/>
  <c r="J104" i="9"/>
  <c r="BK140" i="10"/>
  <c r="J140" i="10"/>
  <c r="J103" i="10" s="1"/>
  <c r="BK140" i="17"/>
  <c r="J140" i="17"/>
  <c r="J103" i="17"/>
  <c r="BK323" i="20"/>
  <c r="J323" i="20"/>
  <c r="J111" i="20" s="1"/>
  <c r="BK200" i="22"/>
  <c r="J200" i="22"/>
  <c r="J103" i="22"/>
  <c r="BK179" i="23"/>
  <c r="J179" i="23"/>
  <c r="J104" i="23" s="1"/>
  <c r="BK165" i="24"/>
  <c r="J165" i="24"/>
  <c r="J102" i="24"/>
  <c r="BK145" i="26"/>
  <c r="J145" i="26"/>
  <c r="J101" i="26" s="1"/>
  <c r="BK249" i="27"/>
  <c r="J249" i="27"/>
  <c r="J104" i="27"/>
  <c r="BK246" i="29"/>
  <c r="J246" i="29"/>
  <c r="J102" i="29" s="1"/>
  <c r="BK252" i="29"/>
  <c r="J252" i="29"/>
  <c r="J105" i="29"/>
  <c r="BK165" i="34"/>
  <c r="J165" i="34"/>
  <c r="J104" i="34" s="1"/>
  <c r="BK131" i="38"/>
  <c r="J131" i="38"/>
  <c r="J98" i="38"/>
  <c r="BK231" i="40"/>
  <c r="J231" i="40"/>
  <c r="J104" i="40" s="1"/>
  <c r="BK285" i="40"/>
  <c r="J285" i="40"/>
  <c r="J111" i="40"/>
  <c r="BK232" i="7"/>
  <c r="J232" i="7"/>
  <c r="J112" i="7" s="1"/>
  <c r="BK258" i="7"/>
  <c r="J258" i="7"/>
  <c r="J115" i="7"/>
  <c r="BK180" i="12"/>
  <c r="J180" i="12"/>
  <c r="J104" i="12" s="1"/>
  <c r="BK140" i="15"/>
  <c r="J140" i="15"/>
  <c r="J103" i="15"/>
  <c r="BK140" i="16"/>
  <c r="J140" i="16"/>
  <c r="J103" i="16" s="1"/>
  <c r="BK141" i="19"/>
  <c r="J141" i="19"/>
  <c r="J103" i="19"/>
  <c r="BK239" i="21"/>
  <c r="J239" i="21"/>
  <c r="J105" i="21" s="1"/>
  <c r="BK351" i="21"/>
  <c r="J351" i="21"/>
  <c r="J112" i="21"/>
  <c r="BK163" i="25"/>
  <c r="J163" i="25"/>
  <c r="J102" i="25" s="1"/>
  <c r="BK147" i="26"/>
  <c r="J147" i="26"/>
  <c r="J102" i="26"/>
  <c r="BK142" i="36"/>
  <c r="BK141" i="36"/>
  <c r="J141" i="36" s="1"/>
  <c r="J102" i="36" s="1"/>
  <c r="BK545" i="39"/>
  <c r="J545" i="39"/>
  <c r="J105" i="39" s="1"/>
  <c r="BK817" i="39"/>
  <c r="J817" i="39" s="1"/>
  <c r="J122" i="39" s="1"/>
  <c r="BK322" i="41"/>
  <c r="J322" i="41"/>
  <c r="J103" i="41" s="1"/>
  <c r="BK324" i="41"/>
  <c r="J324" i="41" s="1"/>
  <c r="J104" i="41" s="1"/>
  <c r="E112" i="42"/>
  <c r="BE132" i="42"/>
  <c r="BE134" i="42"/>
  <c r="BE136" i="42"/>
  <c r="BE161" i="42"/>
  <c r="BE163" i="42"/>
  <c r="BE173" i="42"/>
  <c r="BE177" i="42"/>
  <c r="BE179" i="42"/>
  <c r="BE181" i="42"/>
  <c r="BE185" i="42"/>
  <c r="BE187" i="42"/>
  <c r="BE189" i="42"/>
  <c r="BE191" i="42"/>
  <c r="BE193" i="42"/>
  <c r="BE199" i="42"/>
  <c r="BE205" i="42"/>
  <c r="BE209" i="42"/>
  <c r="BE211" i="42"/>
  <c r="BE219" i="42"/>
  <c r="BE221" i="42"/>
  <c r="BE242" i="42"/>
  <c r="BE250" i="42"/>
  <c r="BE254" i="42"/>
  <c r="BE256" i="42"/>
  <c r="BE264" i="42"/>
  <c r="BE283" i="42"/>
  <c r="BE287" i="42"/>
  <c r="BE304" i="42"/>
  <c r="BE308" i="42"/>
  <c r="BE316" i="42"/>
  <c r="BE322" i="42"/>
  <c r="BE383" i="42"/>
  <c r="BE387" i="42"/>
  <c r="BE395" i="42"/>
  <c r="BE399" i="42"/>
  <c r="BE405" i="42"/>
  <c r="J89" i="42"/>
  <c r="F92" i="42"/>
  <c r="BE130" i="42"/>
  <c r="BE140" i="42"/>
  <c r="BE143" i="42"/>
  <c r="BE147" i="42"/>
  <c r="BE149" i="42"/>
  <c r="BE151" i="42"/>
  <c r="BE175" i="42"/>
  <c r="BE207" i="42"/>
  <c r="BE213" i="42"/>
  <c r="BE215" i="42"/>
  <c r="BE217" i="42"/>
  <c r="BE225" i="42"/>
  <c r="BE227" i="42"/>
  <c r="BE229" i="42"/>
  <c r="BE236" i="42"/>
  <c r="BE238" i="42"/>
  <c r="BE240" i="42"/>
  <c r="BE246" i="42"/>
  <c r="BE248" i="42"/>
  <c r="BE258" i="42"/>
  <c r="BE260" i="42"/>
  <c r="BE262" i="42"/>
  <c r="BE266" i="42"/>
  <c r="BE275" i="42"/>
  <c r="BE277" i="42"/>
  <c r="BE281" i="42"/>
  <c r="BE289" i="42"/>
  <c r="BE291" i="42"/>
  <c r="BE297" i="42"/>
  <c r="BE310" i="42"/>
  <c r="BE312" i="42"/>
  <c r="BE324" i="42"/>
  <c r="BE326" i="42"/>
  <c r="BE334" i="42"/>
  <c r="BE336" i="42"/>
  <c r="BE346" i="42"/>
  <c r="BE348" i="42"/>
  <c r="BE350" i="42"/>
  <c r="BE352" i="42"/>
  <c r="BE358" i="42"/>
  <c r="BE366" i="42"/>
  <c r="BE368" i="42"/>
  <c r="BE370" i="42"/>
  <c r="BE373" i="42"/>
  <c r="BE375" i="42"/>
  <c r="BE377" i="42"/>
  <c r="BE385" i="42"/>
  <c r="BE397" i="42"/>
  <c r="BE401" i="42"/>
  <c r="BE124" i="42"/>
  <c r="BE128" i="42"/>
  <c r="BE145" i="42"/>
  <c r="BE153" i="42"/>
  <c r="BE155" i="42"/>
  <c r="BE157" i="42"/>
  <c r="BE183" i="42"/>
  <c r="BE195" i="42"/>
  <c r="BE197" i="42"/>
  <c r="BE201" i="42"/>
  <c r="BE203" i="42"/>
  <c r="BE233" i="42"/>
  <c r="BE252" i="42"/>
  <c r="BE269" i="42"/>
  <c r="BE279" i="42"/>
  <c r="BE285" i="42"/>
  <c r="BE299" i="42"/>
  <c r="BE301" i="42"/>
  <c r="BE306" i="42"/>
  <c r="BE318" i="42"/>
  <c r="BE330" i="42"/>
  <c r="BE338" i="42"/>
  <c r="BE340" i="42"/>
  <c r="BE344" i="42"/>
  <c r="BE354" i="42"/>
  <c r="BE356" i="42"/>
  <c r="BE379" i="42"/>
  <c r="BE381" i="42"/>
  <c r="BE393" i="42"/>
  <c r="BE126" i="42"/>
  <c r="BE138" i="42"/>
  <c r="BE159" i="42"/>
  <c r="BE165" i="42"/>
  <c r="BE167" i="42"/>
  <c r="BE169" i="42"/>
  <c r="BE171" i="42"/>
  <c r="BE223" i="42"/>
  <c r="BE231" i="42"/>
  <c r="BE244" i="42"/>
  <c r="BE271" i="42"/>
  <c r="BE273" i="42"/>
  <c r="BE293" i="42"/>
  <c r="BE295" i="42"/>
  <c r="BE314" i="42"/>
  <c r="BE320" i="42"/>
  <c r="BE328" i="42"/>
  <c r="BE332" i="42"/>
  <c r="BE342" i="42"/>
  <c r="BE360" i="42"/>
  <c r="BE362" i="42"/>
  <c r="BE364" i="42"/>
  <c r="BE389" i="42"/>
  <c r="BE391" i="42"/>
  <c r="BE403" i="42"/>
  <c r="BE407" i="42"/>
  <c r="E85" i="41"/>
  <c r="F126" i="41"/>
  <c r="BE149" i="41"/>
  <c r="BE152" i="41"/>
  <c r="BE177" i="41"/>
  <c r="BE196" i="41"/>
  <c r="BE219" i="41"/>
  <c r="BE222" i="41"/>
  <c r="BE229" i="41"/>
  <c r="BE240" i="41"/>
  <c r="BE251" i="41"/>
  <c r="BE285" i="41"/>
  <c r="BE293" i="41"/>
  <c r="BE319" i="41"/>
  <c r="BE326" i="41"/>
  <c r="BE329" i="41"/>
  <c r="BK134" i="40"/>
  <c r="J134" i="40" s="1"/>
  <c r="J99" i="40" s="1"/>
  <c r="BE138" i="41"/>
  <c r="BE155" i="41"/>
  <c r="BE183" i="41"/>
  <c r="BE203" i="41"/>
  <c r="BE237" i="41"/>
  <c r="BE245" i="41"/>
  <c r="BE248" i="41"/>
  <c r="BE313" i="41"/>
  <c r="J91" i="41"/>
  <c r="BE158" i="41"/>
  <c r="BE180" i="41"/>
  <c r="BE254" i="41"/>
  <c r="BE259" i="41"/>
  <c r="BE272" i="41"/>
  <c r="BE307" i="41"/>
  <c r="BE310" i="41"/>
  <c r="BE132" i="41"/>
  <c r="BE141" i="41"/>
  <c r="BE144" i="41"/>
  <c r="BE189" i="41"/>
  <c r="BE212" i="41"/>
  <c r="BE262" i="41"/>
  <c r="BE267" i="41"/>
  <c r="BE275" i="41"/>
  <c r="BE279" i="41"/>
  <c r="BE282" i="41"/>
  <c r="BE289" i="41"/>
  <c r="BE297" i="41"/>
  <c r="BE302" i="41"/>
  <c r="BE316" i="41"/>
  <c r="BE323" i="41"/>
  <c r="BE342" i="41"/>
  <c r="E85" i="40"/>
  <c r="F94" i="40"/>
  <c r="J127" i="40"/>
  <c r="BE139" i="40"/>
  <c r="BE146" i="40"/>
  <c r="BE161" i="40"/>
  <c r="BE178" i="40"/>
  <c r="BE187" i="40"/>
  <c r="BE196" i="40"/>
  <c r="BE202" i="40"/>
  <c r="BE210" i="40"/>
  <c r="BE211" i="40"/>
  <c r="BE216" i="40"/>
  <c r="BE241" i="40"/>
  <c r="BE242" i="40"/>
  <c r="BE243" i="40"/>
  <c r="BE246" i="40"/>
  <c r="BE254" i="40"/>
  <c r="BE142" i="40"/>
  <c r="BE149" i="40"/>
  <c r="BE154" i="40"/>
  <c r="BE219" i="40"/>
  <c r="BE227" i="40"/>
  <c r="BE236" i="40"/>
  <c r="BE240" i="40"/>
  <c r="BE244" i="40"/>
  <c r="BE257" i="40"/>
  <c r="BE262" i="40"/>
  <c r="BE271" i="40"/>
  <c r="BE281" i="40"/>
  <c r="BE172" i="40"/>
  <c r="BE181" i="40"/>
  <c r="BE224" i="40"/>
  <c r="BE232" i="40"/>
  <c r="BE286" i="40"/>
  <c r="BE136" i="40"/>
  <c r="BE164" i="40"/>
  <c r="BE169" i="40"/>
  <c r="BE175" i="40"/>
  <c r="BE249" i="40"/>
  <c r="BE266" i="40"/>
  <c r="BE274" i="40"/>
  <c r="BE278" i="40"/>
  <c r="J91" i="39"/>
  <c r="E134" i="39"/>
  <c r="BE162" i="39"/>
  <c r="BE172" i="39"/>
  <c r="BE175" i="39"/>
  <c r="BE256" i="39"/>
  <c r="BE347" i="39"/>
  <c r="BE353" i="39"/>
  <c r="BE411" i="39"/>
  <c r="BE436" i="39"/>
  <c r="BE491" i="39"/>
  <c r="BE501" i="39"/>
  <c r="BE513" i="39"/>
  <c r="BE600" i="39"/>
  <c r="BE618" i="39"/>
  <c r="BE628" i="39"/>
  <c r="BE629" i="39"/>
  <c r="BE630" i="39"/>
  <c r="BE633" i="39"/>
  <c r="BE641" i="39"/>
  <c r="BE692" i="39"/>
  <c r="BE695" i="39"/>
  <c r="BE708" i="39"/>
  <c r="BE731" i="39"/>
  <c r="BE782" i="39"/>
  <c r="BE786" i="39"/>
  <c r="BE798" i="39"/>
  <c r="F94" i="39"/>
  <c r="BE159" i="39"/>
  <c r="BE204" i="39"/>
  <c r="BE207" i="39"/>
  <c r="BE211" i="39"/>
  <c r="BE216" i="39"/>
  <c r="BE246" i="39"/>
  <c r="BE296" i="39"/>
  <c r="BE359" i="39"/>
  <c r="BE414" i="39"/>
  <c r="BE433" i="39"/>
  <c r="BE453" i="39"/>
  <c r="BE456" i="39"/>
  <c r="BE525" i="39"/>
  <c r="BE540" i="39"/>
  <c r="BE546" i="39"/>
  <c r="BE555" i="39"/>
  <c r="BE558" i="39"/>
  <c r="BE563" i="39"/>
  <c r="BE593" i="39"/>
  <c r="BE594" i="39"/>
  <c r="BE602" i="39"/>
  <c r="BE604" i="39"/>
  <c r="BE606" i="39"/>
  <c r="BE609" i="39"/>
  <c r="BE613" i="39"/>
  <c r="BE614" i="39"/>
  <c r="BE619" i="39"/>
  <c r="BE626" i="39"/>
  <c r="BE677" i="39"/>
  <c r="BE689" i="39"/>
  <c r="BE715" i="39"/>
  <c r="BE728" i="39"/>
  <c r="BE747" i="39"/>
  <c r="BE768" i="39"/>
  <c r="BE776" i="39"/>
  <c r="BE789" i="39"/>
  <c r="BE795" i="39"/>
  <c r="BE801" i="39"/>
  <c r="BE807" i="39"/>
  <c r="BE814" i="39"/>
  <c r="BE818" i="39"/>
  <c r="BE827" i="39"/>
  <c r="BE242" i="39"/>
  <c r="BE280" i="39"/>
  <c r="BE325" i="39"/>
  <c r="BE333" i="39"/>
  <c r="BE336" i="39"/>
  <c r="BE366" i="39"/>
  <c r="BE377" i="39"/>
  <c r="BE476" i="39"/>
  <c r="BE510" i="39"/>
  <c r="BE516" i="39"/>
  <c r="BE532" i="39"/>
  <c r="BE595" i="39"/>
  <c r="BE599" i="39"/>
  <c r="BE608" i="39"/>
  <c r="BE611" i="39"/>
  <c r="BE616" i="39"/>
  <c r="BE620" i="39"/>
  <c r="BE623" i="39"/>
  <c r="BE624" i="39"/>
  <c r="BE627" i="39"/>
  <c r="BE631" i="39"/>
  <c r="BE660" i="39"/>
  <c r="BE669" i="39"/>
  <c r="BE674" i="39"/>
  <c r="BE739" i="39"/>
  <c r="BE149" i="39"/>
  <c r="BE228" i="39"/>
  <c r="BE380" i="39"/>
  <c r="BE387" i="39"/>
  <c r="BE402" i="39"/>
  <c r="BE429" i="39"/>
  <c r="BE439" i="39"/>
  <c r="BE509" i="39"/>
  <c r="BE519" i="39"/>
  <c r="BE522" i="39"/>
  <c r="BE537" i="39"/>
  <c r="BE596" i="39"/>
  <c r="BE598" i="39"/>
  <c r="BE603" i="39"/>
  <c r="BE607" i="39"/>
  <c r="BE610" i="39"/>
  <c r="BE615" i="39"/>
  <c r="BE622" i="39"/>
  <c r="BE632" i="39"/>
  <c r="BE635" i="39"/>
  <c r="BE636" i="39"/>
  <c r="BE638" i="39"/>
  <c r="BE639" i="39"/>
  <c r="BE653" i="39"/>
  <c r="BE685" i="39"/>
  <c r="BE736" i="39"/>
  <c r="BE765" i="39"/>
  <c r="BE779" i="39"/>
  <c r="BE792" i="39"/>
  <c r="BE804" i="39"/>
  <c r="BK119" i="37"/>
  <c r="J119" i="37"/>
  <c r="BE139" i="38"/>
  <c r="BE140" i="38"/>
  <c r="BE141" i="38"/>
  <c r="BE143" i="38"/>
  <c r="BE147" i="38"/>
  <c r="BE148" i="38"/>
  <c r="BE151" i="38"/>
  <c r="BE152" i="38"/>
  <c r="BE153" i="38"/>
  <c r="BE156" i="38"/>
  <c r="BE164" i="38"/>
  <c r="BE165" i="38"/>
  <c r="BE166" i="38"/>
  <c r="BE170" i="38"/>
  <c r="BE177" i="38"/>
  <c r="BE178" i="38"/>
  <c r="BE179" i="38"/>
  <c r="BE183" i="38"/>
  <c r="BE184" i="38"/>
  <c r="BE185" i="38"/>
  <c r="BE194" i="38"/>
  <c r="BE203" i="38"/>
  <c r="BE204" i="38"/>
  <c r="BE205" i="38"/>
  <c r="J89" i="38"/>
  <c r="E111" i="38"/>
  <c r="BE123" i="38"/>
  <c r="BE128" i="38"/>
  <c r="BE129" i="38"/>
  <c r="BE137" i="38"/>
  <c r="BE142" i="38"/>
  <c r="BE146" i="38"/>
  <c r="BE149" i="38"/>
  <c r="BE159" i="38"/>
  <c r="BE163" i="38"/>
  <c r="BE169" i="38"/>
  <c r="BE172" i="38"/>
  <c r="BE173" i="38"/>
  <c r="BE175" i="38"/>
  <c r="BE176" i="38"/>
  <c r="BE181" i="38"/>
  <c r="BE188" i="38"/>
  <c r="BE190" i="38"/>
  <c r="BE191" i="38"/>
  <c r="BE193" i="38"/>
  <c r="BE196" i="38"/>
  <c r="BE197" i="38"/>
  <c r="BE198" i="38"/>
  <c r="BE199" i="38"/>
  <c r="BE201" i="38"/>
  <c r="BE202" i="38"/>
  <c r="F118" i="38"/>
  <c r="BE125" i="38"/>
  <c r="BE127" i="38"/>
  <c r="BE132" i="38"/>
  <c r="BE136" i="38"/>
  <c r="BE150" i="38"/>
  <c r="BE161" i="38"/>
  <c r="BE162" i="38"/>
  <c r="BE167" i="38"/>
  <c r="BE168" i="38"/>
  <c r="BE171" i="38"/>
  <c r="BE180" i="38"/>
  <c r="BE182" i="38"/>
  <c r="BE186" i="38"/>
  <c r="BE187" i="38"/>
  <c r="BE189" i="38"/>
  <c r="BE192" i="38"/>
  <c r="BE135" i="38"/>
  <c r="BE138" i="38"/>
  <c r="BE144" i="38"/>
  <c r="BE145" i="38"/>
  <c r="BE154" i="38"/>
  <c r="BE155" i="38"/>
  <c r="BE157" i="38"/>
  <c r="BE160" i="38"/>
  <c r="BE174" i="38"/>
  <c r="BE200" i="38"/>
  <c r="J129" i="36"/>
  <c r="J100" i="36" s="1"/>
  <c r="J142" i="36"/>
  <c r="J103" i="36"/>
  <c r="E85" i="37"/>
  <c r="F92" i="37"/>
  <c r="BE121" i="37"/>
  <c r="BE122" i="37"/>
  <c r="BE124" i="37"/>
  <c r="BE127" i="37"/>
  <c r="BE131" i="37"/>
  <c r="BE136" i="37"/>
  <c r="J113" i="37"/>
  <c r="BE128" i="37"/>
  <c r="BE134" i="37"/>
  <c r="BE137" i="37"/>
  <c r="BE153" i="37"/>
  <c r="BE125" i="37"/>
  <c r="BE126" i="37"/>
  <c r="BE129" i="37"/>
  <c r="BE130" i="37"/>
  <c r="BE138" i="37"/>
  <c r="BE148" i="37"/>
  <c r="BE150" i="37"/>
  <c r="BE123" i="37"/>
  <c r="BE132" i="37"/>
  <c r="BE133" i="37"/>
  <c r="BE139" i="37"/>
  <c r="BE143" i="37"/>
  <c r="BE146" i="37"/>
  <c r="BE152" i="37"/>
  <c r="BK128" i="35"/>
  <c r="J128" i="35"/>
  <c r="J99" i="35"/>
  <c r="J89" i="36"/>
  <c r="BE133" i="36"/>
  <c r="BE126" i="36"/>
  <c r="BE127" i="36"/>
  <c r="F120" i="36"/>
  <c r="BE131" i="36"/>
  <c r="BE135" i="36"/>
  <c r="BE140" i="36"/>
  <c r="BE143" i="36"/>
  <c r="E85" i="36"/>
  <c r="BE130" i="36"/>
  <c r="BE136" i="36"/>
  <c r="BE138" i="36"/>
  <c r="BE139" i="36"/>
  <c r="E85" i="35"/>
  <c r="J89" i="35"/>
  <c r="F120" i="35"/>
  <c r="BE132" i="35"/>
  <c r="BE133" i="35"/>
  <c r="BE135" i="35"/>
  <c r="BE136" i="35"/>
  <c r="BE142" i="35"/>
  <c r="BK125" i="34"/>
  <c r="BE126" i="35"/>
  <c r="BE130" i="35"/>
  <c r="BE131" i="35"/>
  <c r="BE140" i="35"/>
  <c r="BE127" i="35"/>
  <c r="BE137" i="35"/>
  <c r="E85" i="34"/>
  <c r="BE128" i="34"/>
  <c r="BE130" i="34"/>
  <c r="BE132" i="34"/>
  <c r="BE135" i="34"/>
  <c r="BE137" i="34"/>
  <c r="BE144" i="34"/>
  <c r="BE146" i="34"/>
  <c r="BE147" i="34"/>
  <c r="BE151" i="34"/>
  <c r="BE153" i="34"/>
  <c r="BE154" i="34"/>
  <c r="BE155" i="34"/>
  <c r="F121" i="34"/>
  <c r="BE133" i="34"/>
  <c r="BE141" i="34"/>
  <c r="BE149" i="34"/>
  <c r="BE157" i="34"/>
  <c r="BE160" i="34"/>
  <c r="J123" i="33"/>
  <c r="J97" i="33"/>
  <c r="J89" i="34"/>
  <c r="BE127" i="34"/>
  <c r="BE129" i="34"/>
  <c r="BE136" i="34"/>
  <c r="BE139" i="34"/>
  <c r="BE159" i="34"/>
  <c r="BE166" i="34"/>
  <c r="BE138" i="34"/>
  <c r="BE140" i="34"/>
  <c r="BE150" i="34"/>
  <c r="BE152" i="34"/>
  <c r="BE156" i="34"/>
  <c r="BE158" i="34"/>
  <c r="BE162" i="34"/>
  <c r="J89" i="33"/>
  <c r="BE144" i="33"/>
  <c r="BE145" i="33"/>
  <c r="BE146" i="33"/>
  <c r="BE149" i="33"/>
  <c r="BE154" i="33"/>
  <c r="BE157" i="33"/>
  <c r="E112" i="33"/>
  <c r="F119" i="33"/>
  <c r="BE124" i="33"/>
  <c r="BE125" i="33"/>
  <c r="BE126" i="33"/>
  <c r="BE131" i="33"/>
  <c r="BE133" i="33"/>
  <c r="BE135" i="33"/>
  <c r="BE137" i="33"/>
  <c r="BE143" i="33"/>
  <c r="BE152" i="33"/>
  <c r="BE159" i="33"/>
  <c r="BE127" i="33"/>
  <c r="BE128" i="33"/>
  <c r="BE138" i="33"/>
  <c r="BE139" i="33"/>
  <c r="BE142" i="33"/>
  <c r="BE153" i="33"/>
  <c r="BE140" i="33"/>
  <c r="BE147" i="33"/>
  <c r="BE151" i="33"/>
  <c r="BE155" i="33"/>
  <c r="BE133" i="32"/>
  <c r="BE147" i="32"/>
  <c r="BE149" i="32"/>
  <c r="BE150" i="32"/>
  <c r="BE151" i="32"/>
  <c r="BE158" i="32"/>
  <c r="BE159" i="32"/>
  <c r="BE160" i="32"/>
  <c r="BE162" i="32"/>
  <c r="BE164" i="32"/>
  <c r="BE170" i="32"/>
  <c r="F92" i="32"/>
  <c r="BE125" i="32"/>
  <c r="BE127" i="32"/>
  <c r="BE138" i="32"/>
  <c r="BE142" i="32"/>
  <c r="BE144" i="32"/>
  <c r="BE145" i="32"/>
  <c r="BE152" i="32"/>
  <c r="BE154" i="32"/>
  <c r="BE168" i="32"/>
  <c r="E85" i="32"/>
  <c r="J89" i="32"/>
  <c r="BE126" i="32"/>
  <c r="BE128" i="32"/>
  <c r="BE129" i="32"/>
  <c r="BE131" i="32"/>
  <c r="BE134" i="32"/>
  <c r="BE140" i="32"/>
  <c r="BE146" i="32"/>
  <c r="BE153" i="32"/>
  <c r="BE155" i="32"/>
  <c r="BE157" i="32"/>
  <c r="BE166" i="32"/>
  <c r="BE172" i="32"/>
  <c r="BE130" i="32"/>
  <c r="BE132" i="32"/>
  <c r="BE165" i="32"/>
  <c r="BE167" i="32"/>
  <c r="BE137" i="31"/>
  <c r="J89" i="31"/>
  <c r="BE127" i="31"/>
  <c r="BE130" i="31"/>
  <c r="BE134" i="31"/>
  <c r="BE143" i="31"/>
  <c r="BE144" i="31"/>
  <c r="BE148" i="31"/>
  <c r="BE150" i="31"/>
  <c r="E111" i="31"/>
  <c r="F118" i="31"/>
  <c r="BE123" i="31"/>
  <c r="BE125" i="31"/>
  <c r="BE126" i="31"/>
  <c r="BE136" i="31"/>
  <c r="BE139" i="31"/>
  <c r="BE140" i="31"/>
  <c r="BE142" i="31"/>
  <c r="BE145" i="31"/>
  <c r="BE124" i="31"/>
  <c r="BE132" i="31"/>
  <c r="BE146" i="31"/>
  <c r="E117" i="30"/>
  <c r="BE164" i="30"/>
  <c r="BE177" i="30"/>
  <c r="BE180" i="30"/>
  <c r="BE181" i="30"/>
  <c r="BE184" i="30"/>
  <c r="BE186" i="30"/>
  <c r="BE188" i="30"/>
  <c r="BE190" i="30"/>
  <c r="BE191" i="30"/>
  <c r="BE193" i="30"/>
  <c r="BE195" i="30"/>
  <c r="BE205" i="30"/>
  <c r="BE211" i="30"/>
  <c r="BE213" i="30"/>
  <c r="BE215" i="30"/>
  <c r="BE222" i="30"/>
  <c r="BE227" i="30"/>
  <c r="BE231" i="30"/>
  <c r="BE232" i="30"/>
  <c r="BE234" i="30"/>
  <c r="J89" i="30"/>
  <c r="F92" i="30"/>
  <c r="BE133" i="30"/>
  <c r="BE147" i="30"/>
  <c r="BE150" i="30"/>
  <c r="BE173" i="30"/>
  <c r="BE175" i="30"/>
  <c r="BE199" i="30"/>
  <c r="BE201" i="30"/>
  <c r="BE203" i="30"/>
  <c r="BE219" i="30"/>
  <c r="BE220" i="30"/>
  <c r="BE224" i="30"/>
  <c r="BE229" i="30"/>
  <c r="BE239" i="30"/>
  <c r="BE129" i="30"/>
  <c r="BE131" i="30"/>
  <c r="BE137" i="30"/>
  <c r="BE140" i="30"/>
  <c r="BE142" i="30"/>
  <c r="BE145" i="30"/>
  <c r="BE170" i="30"/>
  <c r="BE179" i="30"/>
  <c r="BE183" i="30"/>
  <c r="BE197" i="30"/>
  <c r="BE207" i="30"/>
  <c r="BE209" i="30"/>
  <c r="BE217" i="30"/>
  <c r="BE241" i="30"/>
  <c r="BE138" i="30"/>
  <c r="BE153" i="30"/>
  <c r="BE155" i="30"/>
  <c r="BE157" i="30"/>
  <c r="BE160" i="30"/>
  <c r="BE162" i="30"/>
  <c r="BE166" i="30"/>
  <c r="BE168" i="30"/>
  <c r="BE171" i="30"/>
  <c r="BE226" i="30"/>
  <c r="BE236" i="30"/>
  <c r="BE242" i="30"/>
  <c r="BE245" i="30"/>
  <c r="BE129" i="29"/>
  <c r="BE131" i="29"/>
  <c r="BE132" i="29"/>
  <c r="BE133" i="29"/>
  <c r="BE134" i="29"/>
  <c r="BE135" i="29"/>
  <c r="BE137" i="29"/>
  <c r="BE138" i="29"/>
  <c r="BE140" i="29"/>
  <c r="BE144" i="29"/>
  <c r="BE145" i="29"/>
  <c r="BE146" i="29"/>
  <c r="BE147" i="29"/>
  <c r="BE151" i="29"/>
  <c r="BE154" i="29"/>
  <c r="BE155" i="29"/>
  <c r="BE156" i="29"/>
  <c r="BE157" i="29"/>
  <c r="BE158" i="29"/>
  <c r="BE161" i="29"/>
  <c r="BE163" i="29"/>
  <c r="BE169" i="29"/>
  <c r="BE172" i="29"/>
  <c r="BE177" i="29"/>
  <c r="BE194" i="29"/>
  <c r="BE198" i="29"/>
  <c r="BE199" i="29"/>
  <c r="BE201" i="29"/>
  <c r="BE209" i="29"/>
  <c r="BE214" i="29"/>
  <c r="BE220" i="29"/>
  <c r="BE222" i="29"/>
  <c r="BE223" i="29"/>
  <c r="BE226" i="29"/>
  <c r="BE234" i="29"/>
  <c r="BE244" i="29"/>
  <c r="BE245" i="29"/>
  <c r="BE253" i="29"/>
  <c r="BE255" i="29"/>
  <c r="BE256" i="29"/>
  <c r="J122" i="28"/>
  <c r="J98" i="28" s="1"/>
  <c r="J89" i="29"/>
  <c r="F92" i="29"/>
  <c r="BE152" i="29"/>
  <c r="BE153" i="29"/>
  <c r="BE164" i="29"/>
  <c r="BE165" i="29"/>
  <c r="BE166" i="29"/>
  <c r="BE168" i="29"/>
  <c r="BE175" i="29"/>
  <c r="BE178" i="29"/>
  <c r="BE180" i="29"/>
  <c r="BE185" i="29"/>
  <c r="BE189" i="29"/>
  <c r="BE190" i="29"/>
  <c r="BE193" i="29"/>
  <c r="BE195" i="29"/>
  <c r="BE197" i="29"/>
  <c r="BE202" i="29"/>
  <c r="BE203" i="29"/>
  <c r="BE204" i="29"/>
  <c r="BE205" i="29"/>
  <c r="BE221" i="29"/>
  <c r="BE228" i="29"/>
  <c r="BE229" i="29"/>
  <c r="BE230" i="29"/>
  <c r="BE238" i="29"/>
  <c r="BE240" i="29"/>
  <c r="BE247" i="29"/>
  <c r="BE250" i="29"/>
  <c r="E116" i="29"/>
  <c r="BE130" i="29"/>
  <c r="BE139" i="29"/>
  <c r="BE141" i="29"/>
  <c r="BE142" i="29"/>
  <c r="BE143" i="29"/>
  <c r="BE148" i="29"/>
  <c r="BE149" i="29"/>
  <c r="BE159" i="29"/>
  <c r="BE167" i="29"/>
  <c r="BE171" i="29"/>
  <c r="BE182" i="29"/>
  <c r="BE183" i="29"/>
  <c r="BE184" i="29"/>
  <c r="BE191" i="29"/>
  <c r="BE200" i="29"/>
  <c r="BE208" i="29"/>
  <c r="BE212" i="29"/>
  <c r="BE213" i="29"/>
  <c r="BE215" i="29"/>
  <c r="BE216" i="29"/>
  <c r="BE217" i="29"/>
  <c r="BE218" i="29"/>
  <c r="BE219" i="29"/>
  <c r="BE224" i="29"/>
  <c r="BE227" i="29"/>
  <c r="BE232" i="29"/>
  <c r="BE236" i="29"/>
  <c r="BE239" i="29"/>
  <c r="BE241" i="29"/>
  <c r="BE243" i="29"/>
  <c r="BE251" i="29"/>
  <c r="BE136" i="29"/>
  <c r="BE150" i="29"/>
  <c r="BE160" i="29"/>
  <c r="BE162" i="29"/>
  <c r="BE170" i="29"/>
  <c r="BE173" i="29"/>
  <c r="BE174" i="29"/>
  <c r="BE176" i="29"/>
  <c r="BE179" i="29"/>
  <c r="BE181" i="29"/>
  <c r="BE186" i="29"/>
  <c r="BE187" i="29"/>
  <c r="BE188" i="29"/>
  <c r="BE192" i="29"/>
  <c r="BE196" i="29"/>
  <c r="BE206" i="29"/>
  <c r="BE207" i="29"/>
  <c r="BE210" i="29"/>
  <c r="BE211" i="29"/>
  <c r="BE225" i="29"/>
  <c r="BE233" i="29"/>
  <c r="BE235" i="29"/>
  <c r="E85" i="28"/>
  <c r="F92" i="28"/>
  <c r="J114" i="28"/>
  <c r="BE131" i="28"/>
  <c r="BE161" i="28"/>
  <c r="BE164" i="28"/>
  <c r="BE174" i="28"/>
  <c r="BE143" i="28"/>
  <c r="BE145" i="28"/>
  <c r="BE166" i="28"/>
  <c r="BE168" i="28"/>
  <c r="BE170" i="28"/>
  <c r="BE180" i="28"/>
  <c r="BE185" i="28"/>
  <c r="BE191" i="28"/>
  <c r="BE123" i="28"/>
  <c r="BE126" i="28"/>
  <c r="BE138" i="28"/>
  <c r="BE151" i="28"/>
  <c r="BE195" i="28"/>
  <c r="BE127" i="28"/>
  <c r="BE147" i="28"/>
  <c r="BE149" i="28"/>
  <c r="BE156" i="28"/>
  <c r="BE157" i="28"/>
  <c r="BE172" i="28"/>
  <c r="BE176" i="28"/>
  <c r="BE178" i="28"/>
  <c r="BE183" i="28"/>
  <c r="BE187" i="28"/>
  <c r="BE189" i="28"/>
  <c r="BE193" i="28"/>
  <c r="J120" i="27"/>
  <c r="F123" i="27"/>
  <c r="BE172" i="27"/>
  <c r="BE210" i="27"/>
  <c r="BE214" i="27"/>
  <c r="BE239" i="27"/>
  <c r="BE242" i="27"/>
  <c r="BE243" i="27"/>
  <c r="BE248" i="27"/>
  <c r="BE250" i="27"/>
  <c r="E114" i="27"/>
  <c r="BE146" i="27"/>
  <c r="BE168" i="27"/>
  <c r="BE184" i="27"/>
  <c r="BE199" i="27"/>
  <c r="BE206" i="27"/>
  <c r="BE235" i="27"/>
  <c r="BE238" i="27"/>
  <c r="BE240" i="27"/>
  <c r="BE241" i="27"/>
  <c r="BE246" i="27"/>
  <c r="BE141" i="27"/>
  <c r="BE154" i="27"/>
  <c r="BE155" i="27"/>
  <c r="BE176" i="27"/>
  <c r="BE186" i="27"/>
  <c r="BE218" i="27"/>
  <c r="BE222" i="27"/>
  <c r="BE227" i="27"/>
  <c r="BE245" i="27"/>
  <c r="BE129" i="27"/>
  <c r="BE145" i="27"/>
  <c r="BE152" i="27"/>
  <c r="BE163" i="27"/>
  <c r="BE195" i="27"/>
  <c r="BE203" i="27"/>
  <c r="BE236" i="27"/>
  <c r="BE237" i="27"/>
  <c r="BE244" i="27"/>
  <c r="BE247" i="27"/>
  <c r="F94" i="26"/>
  <c r="BE131" i="26"/>
  <c r="E85" i="26"/>
  <c r="BE135" i="26"/>
  <c r="J118" i="26"/>
  <c r="BE127" i="26"/>
  <c r="BE139" i="26"/>
  <c r="BE141" i="26"/>
  <c r="BE146" i="26"/>
  <c r="BE148" i="26"/>
  <c r="E85" i="25"/>
  <c r="F121" i="25"/>
  <c r="BE130" i="25"/>
  <c r="BE137" i="25"/>
  <c r="BE159" i="25"/>
  <c r="BE164" i="25"/>
  <c r="BE135" i="25"/>
  <c r="BE153" i="25"/>
  <c r="BE158" i="25"/>
  <c r="BE127" i="25"/>
  <c r="BE140" i="25"/>
  <c r="BE150" i="25"/>
  <c r="BE157" i="25"/>
  <c r="BE160" i="25"/>
  <c r="J91" i="25"/>
  <c r="BE145" i="25"/>
  <c r="E85" i="24"/>
  <c r="J118" i="24"/>
  <c r="BE140" i="24"/>
  <c r="BE160" i="24"/>
  <c r="BE162" i="24"/>
  <c r="BE166" i="24"/>
  <c r="F121" i="24"/>
  <c r="BE127" i="24"/>
  <c r="BE159" i="24"/>
  <c r="BE135" i="24"/>
  <c r="BE145" i="24"/>
  <c r="BE153" i="24"/>
  <c r="BE158" i="24"/>
  <c r="BE161" i="24"/>
  <c r="BE130" i="24"/>
  <c r="BE137" i="24"/>
  <c r="BE150" i="24"/>
  <c r="BE157" i="24"/>
  <c r="BK128" i="22"/>
  <c r="J128" i="22" s="1"/>
  <c r="J99" i="22" s="1"/>
  <c r="E85" i="23"/>
  <c r="J91" i="23"/>
  <c r="BE167" i="23"/>
  <c r="J203" i="22"/>
  <c r="J105" i="22" s="1"/>
  <c r="BE134" i="23"/>
  <c r="BE137" i="23"/>
  <c r="BE143" i="23"/>
  <c r="BE172" i="23"/>
  <c r="BE180" i="23"/>
  <c r="BE186" i="23"/>
  <c r="F94" i="23"/>
  <c r="BE138" i="23"/>
  <c r="BE146" i="23"/>
  <c r="BE170" i="23"/>
  <c r="BE187" i="23"/>
  <c r="BE131" i="23"/>
  <c r="BE145" i="23"/>
  <c r="BE149" i="23"/>
  <c r="BE154" i="23"/>
  <c r="BE158" i="23"/>
  <c r="BE163" i="23"/>
  <c r="BE164" i="23"/>
  <c r="BE166" i="23"/>
  <c r="BE175" i="23"/>
  <c r="BE183" i="23"/>
  <c r="E85" i="22"/>
  <c r="BE162" i="22"/>
  <c r="BE164" i="22"/>
  <c r="BE167" i="22"/>
  <c r="BE168" i="22"/>
  <c r="BE169" i="22"/>
  <c r="F124" i="22"/>
  <c r="BE142" i="22"/>
  <c r="BE150" i="22"/>
  <c r="BE158" i="22"/>
  <c r="BE172" i="22"/>
  <c r="BE173" i="22"/>
  <c r="BE196" i="22"/>
  <c r="BE130" i="22"/>
  <c r="BE146" i="22"/>
  <c r="BE154" i="22"/>
  <c r="BE174" i="22"/>
  <c r="BE197" i="22"/>
  <c r="BE201" i="22"/>
  <c r="BE205" i="22"/>
  <c r="BE206" i="22"/>
  <c r="BE207" i="22"/>
  <c r="J91" i="22"/>
  <c r="BE134" i="22"/>
  <c r="BE138" i="22"/>
  <c r="BE170" i="22"/>
  <c r="BE171" i="22"/>
  <c r="BE175" i="22"/>
  <c r="BE182" i="22"/>
  <c r="BE189" i="22"/>
  <c r="BE204" i="22"/>
  <c r="E122" i="21"/>
  <c r="J128" i="21"/>
  <c r="BE137" i="21"/>
  <c r="BE147" i="21"/>
  <c r="BE152" i="21"/>
  <c r="BE193" i="21"/>
  <c r="BE200" i="21"/>
  <c r="BE211" i="21"/>
  <c r="BE212" i="21"/>
  <c r="BE217" i="21"/>
  <c r="BE228" i="21"/>
  <c r="BE232" i="21"/>
  <c r="BE254" i="21"/>
  <c r="BE259" i="21"/>
  <c r="BE265" i="21"/>
  <c r="BE287" i="21"/>
  <c r="BE295" i="21"/>
  <c r="BE304" i="21"/>
  <c r="BE326" i="21"/>
  <c r="BE331" i="21"/>
  <c r="BE336" i="21"/>
  <c r="BE344" i="21"/>
  <c r="F131" i="21"/>
  <c r="BE140" i="21"/>
  <c r="BE154" i="21"/>
  <c r="BE175" i="21"/>
  <c r="BE180" i="21"/>
  <c r="BE188" i="21"/>
  <c r="BE223" i="21"/>
  <c r="BE237" i="21"/>
  <c r="BE238" i="21"/>
  <c r="BE243" i="21"/>
  <c r="BE252" i="21"/>
  <c r="BE273" i="21"/>
  <c r="BE278" i="21"/>
  <c r="BE303" i="21"/>
  <c r="BE305" i="21"/>
  <c r="BE309" i="21"/>
  <c r="BE312" i="21"/>
  <c r="BE333" i="21"/>
  <c r="BE338" i="21"/>
  <c r="BE362" i="21"/>
  <c r="BE144" i="21"/>
  <c r="BE157" i="21"/>
  <c r="BE162" i="21"/>
  <c r="BE166" i="21"/>
  <c r="BE196" i="21"/>
  <c r="BE199" i="21"/>
  <c r="BE203" i="21"/>
  <c r="BE207" i="21"/>
  <c r="BE218" i="21"/>
  <c r="BE233" i="21"/>
  <c r="BE236" i="21"/>
  <c r="BE240" i="21"/>
  <c r="BE247" i="21"/>
  <c r="BE268" i="21"/>
  <c r="BE290" i="21"/>
  <c r="BE292" i="21"/>
  <c r="BE296" i="21"/>
  <c r="BE299" i="21"/>
  <c r="BE318" i="21"/>
  <c r="BE334" i="21"/>
  <c r="BE335" i="21"/>
  <c r="BE345" i="21"/>
  <c r="BE350" i="21"/>
  <c r="BE170" i="21"/>
  <c r="BE186" i="21"/>
  <c r="BE213" i="21"/>
  <c r="BE282" i="21"/>
  <c r="BE302" i="21"/>
  <c r="BE313" i="21"/>
  <c r="BE316" i="21"/>
  <c r="BE324" i="21"/>
  <c r="BE348" i="21"/>
  <c r="BE352" i="21"/>
  <c r="J143" i="19"/>
  <c r="J104" i="19" s="1"/>
  <c r="E85" i="20"/>
  <c r="J91" i="20"/>
  <c r="F94" i="20"/>
  <c r="BE149" i="20"/>
  <c r="BE159" i="20"/>
  <c r="BE176" i="20"/>
  <c r="BE182" i="20"/>
  <c r="BE183" i="20"/>
  <c r="BE188" i="20"/>
  <c r="BE189" i="20"/>
  <c r="BE194" i="20"/>
  <c r="BE201" i="20"/>
  <c r="BE229" i="20"/>
  <c r="BE257" i="20"/>
  <c r="BE267" i="20"/>
  <c r="BE291" i="20"/>
  <c r="BE293" i="20"/>
  <c r="BE299" i="20"/>
  <c r="BE139" i="20"/>
  <c r="BE143" i="20"/>
  <c r="BE144" i="20"/>
  <c r="BE168" i="20"/>
  <c r="BE178" i="20"/>
  <c r="BE184" i="20"/>
  <c r="BE199" i="20"/>
  <c r="BE200" i="20"/>
  <c r="BE202" i="20"/>
  <c r="BE203" i="20"/>
  <c r="BE208" i="20"/>
  <c r="BE212" i="20"/>
  <c r="BE218" i="20"/>
  <c r="BE227" i="20"/>
  <c r="BE262" i="20"/>
  <c r="BE270" i="20"/>
  <c r="BE274" i="20"/>
  <c r="BE278" i="20"/>
  <c r="BE280" i="20"/>
  <c r="BE306" i="20"/>
  <c r="BE308" i="20"/>
  <c r="BE309" i="20"/>
  <c r="BE311" i="20"/>
  <c r="BE316" i="20"/>
  <c r="BE317" i="20"/>
  <c r="J144" i="19"/>
  <c r="J105" i="19" s="1"/>
  <c r="J153" i="19"/>
  <c r="J107" i="19"/>
  <c r="BE151" i="20"/>
  <c r="BE207" i="20"/>
  <c r="BE211" i="20"/>
  <c r="BE222" i="20"/>
  <c r="BE248" i="20"/>
  <c r="BE265" i="20"/>
  <c r="BE271" i="20"/>
  <c r="BE277" i="20"/>
  <c r="BE287" i="20"/>
  <c r="BE288" i="20"/>
  <c r="BE322" i="20"/>
  <c r="BE136" i="20"/>
  <c r="BE154" i="20"/>
  <c r="BE163" i="20"/>
  <c r="BE172" i="20"/>
  <c r="BE213" i="20"/>
  <c r="BE215" i="20"/>
  <c r="BE234" i="20"/>
  <c r="BE240" i="20"/>
  <c r="BE243" i="20"/>
  <c r="BE253" i="20"/>
  <c r="BE279" i="20"/>
  <c r="BE284" i="20"/>
  <c r="BE301" i="20"/>
  <c r="BE310" i="20"/>
  <c r="BE313" i="20"/>
  <c r="BE320" i="20"/>
  <c r="BE324" i="20"/>
  <c r="BE334" i="20"/>
  <c r="J93" i="19"/>
  <c r="E122" i="19"/>
  <c r="F133" i="19"/>
  <c r="BE145" i="19"/>
  <c r="BE148" i="19"/>
  <c r="BE149" i="19"/>
  <c r="BE157" i="19"/>
  <c r="BE163" i="19"/>
  <c r="BE165" i="19"/>
  <c r="BE172" i="19"/>
  <c r="BE178" i="19"/>
  <c r="BE181" i="19"/>
  <c r="BE182" i="19"/>
  <c r="BE184" i="19"/>
  <c r="BE188" i="19"/>
  <c r="J137" i="18"/>
  <c r="J102" i="18" s="1"/>
  <c r="BK185" i="18"/>
  <c r="J185" i="18"/>
  <c r="J109" i="18" s="1"/>
  <c r="BE139" i="19"/>
  <c r="BE140" i="19"/>
  <c r="BE147" i="19"/>
  <c r="BE150" i="19"/>
  <c r="BE154" i="19"/>
  <c r="BE156" i="19"/>
  <c r="BE160" i="19"/>
  <c r="BE167" i="19"/>
  <c r="BE170" i="19"/>
  <c r="BE171" i="19"/>
  <c r="BE142" i="19"/>
  <c r="BE146" i="19"/>
  <c r="BE161" i="19"/>
  <c r="BE164" i="19"/>
  <c r="BE169" i="19"/>
  <c r="BE174" i="19"/>
  <c r="BE177" i="19"/>
  <c r="BE186" i="19"/>
  <c r="BE155" i="19"/>
  <c r="BE158" i="19"/>
  <c r="BE159" i="19"/>
  <c r="BE162" i="19"/>
  <c r="BE173" i="19"/>
  <c r="BE176" i="19"/>
  <c r="J136" i="17"/>
  <c r="J102" i="17" s="1"/>
  <c r="BK142" i="17"/>
  <c r="J142" i="17" s="1"/>
  <c r="J104" i="17" s="1"/>
  <c r="F96" i="18"/>
  <c r="BE149" i="18"/>
  <c r="BE152" i="18"/>
  <c r="BE162" i="18"/>
  <c r="BE166" i="18"/>
  <c r="BE167" i="18"/>
  <c r="BE168" i="18"/>
  <c r="BE170" i="18"/>
  <c r="BE175" i="18"/>
  <c r="BE180" i="18"/>
  <c r="BE188" i="18"/>
  <c r="BE194" i="18"/>
  <c r="J163" i="17"/>
  <c r="J109" i="17"/>
  <c r="E85" i="18"/>
  <c r="BE138" i="18"/>
  <c r="BE153" i="18"/>
  <c r="BE163" i="18"/>
  <c r="BE164" i="18"/>
  <c r="BE165" i="18"/>
  <c r="BE169" i="18"/>
  <c r="BE172" i="18"/>
  <c r="BE173" i="18"/>
  <c r="BE178" i="18"/>
  <c r="BE182" i="18"/>
  <c r="BE140" i="18"/>
  <c r="BE145" i="18"/>
  <c r="BE150" i="18"/>
  <c r="BE174" i="18"/>
  <c r="BE187" i="18"/>
  <c r="BE192" i="18"/>
  <c r="J93" i="18"/>
  <c r="BE139" i="18"/>
  <c r="BE142" i="18"/>
  <c r="BE146" i="18"/>
  <c r="BE147" i="18"/>
  <c r="BE148" i="18"/>
  <c r="BE154" i="18"/>
  <c r="BE155" i="18"/>
  <c r="BE158" i="18"/>
  <c r="BE159" i="18"/>
  <c r="BE160" i="18"/>
  <c r="BE161" i="18"/>
  <c r="BE171" i="18"/>
  <c r="BE176" i="18"/>
  <c r="BE177" i="18"/>
  <c r="BE183" i="18"/>
  <c r="BE184" i="18"/>
  <c r="BE190" i="18"/>
  <c r="J143" i="16"/>
  <c r="J105" i="16" s="1"/>
  <c r="BE145" i="17"/>
  <c r="BE153" i="17"/>
  <c r="E85" i="17"/>
  <c r="J128" i="17"/>
  <c r="BE139" i="17"/>
  <c r="BE141" i="17"/>
  <c r="BE144" i="17"/>
  <c r="BE148" i="17"/>
  <c r="BE150" i="17"/>
  <c r="BE152" i="17"/>
  <c r="BE161" i="17"/>
  <c r="BE137" i="17"/>
  <c r="BE138" i="17"/>
  <c r="BE156" i="17"/>
  <c r="BE159" i="17"/>
  <c r="BE164" i="17"/>
  <c r="BE169" i="17"/>
  <c r="F96" i="17"/>
  <c r="BE155" i="17"/>
  <c r="BE157" i="17"/>
  <c r="BE158" i="17"/>
  <c r="BE160" i="17"/>
  <c r="BE165" i="17"/>
  <c r="BE167" i="17"/>
  <c r="BE171" i="17"/>
  <c r="E85" i="16"/>
  <c r="F96" i="16"/>
  <c r="BE137" i="16"/>
  <c r="BE138" i="16"/>
  <c r="BE141" i="16"/>
  <c r="BE145" i="16"/>
  <c r="BE155" i="16"/>
  <c r="BE160" i="16"/>
  <c r="BE175" i="16"/>
  <c r="BE177" i="16"/>
  <c r="BE183" i="16"/>
  <c r="BE185" i="16"/>
  <c r="BE187" i="16"/>
  <c r="BE146" i="16"/>
  <c r="BE158" i="16"/>
  <c r="BE159" i="16"/>
  <c r="BE163" i="16"/>
  <c r="BE164" i="16"/>
  <c r="BE165" i="16"/>
  <c r="BE171" i="16"/>
  <c r="BE179" i="16"/>
  <c r="BE195" i="16"/>
  <c r="J93" i="16"/>
  <c r="BE139" i="16"/>
  <c r="BE150" i="16"/>
  <c r="BE156" i="16"/>
  <c r="BE169" i="16"/>
  <c r="BE181" i="16"/>
  <c r="BE190" i="16"/>
  <c r="BE191" i="16"/>
  <c r="BE144" i="16"/>
  <c r="BE147" i="16"/>
  <c r="BE149" i="16"/>
  <c r="BE152" i="16"/>
  <c r="BE153" i="16"/>
  <c r="BE157" i="16"/>
  <c r="BE167" i="16"/>
  <c r="BE173" i="16"/>
  <c r="BE193" i="16"/>
  <c r="BE197" i="16"/>
  <c r="E85" i="15"/>
  <c r="BE137" i="15"/>
  <c r="BE138" i="15"/>
  <c r="BE139" i="15"/>
  <c r="BE158" i="15"/>
  <c r="BE173" i="15"/>
  <c r="BE185" i="15"/>
  <c r="BE186" i="15"/>
  <c r="BE188" i="15"/>
  <c r="BE202" i="15"/>
  <c r="BK142" i="14"/>
  <c r="J142" i="14"/>
  <c r="J104" i="14" s="1"/>
  <c r="J128" i="15"/>
  <c r="BE144" i="15"/>
  <c r="BE145" i="15"/>
  <c r="BE146" i="15"/>
  <c r="BE153" i="15"/>
  <c r="BE155" i="15"/>
  <c r="BE169" i="15"/>
  <c r="BE175" i="15"/>
  <c r="BE179" i="15"/>
  <c r="BE183" i="15"/>
  <c r="BE184" i="15"/>
  <c r="BE187" i="15"/>
  <c r="BE190" i="15"/>
  <c r="BE191" i="15"/>
  <c r="BE192" i="15"/>
  <c r="BE196" i="15"/>
  <c r="BE198" i="15"/>
  <c r="BK242" i="14"/>
  <c r="J242" i="14"/>
  <c r="J108" i="14" s="1"/>
  <c r="BE141" i="15"/>
  <c r="BE149" i="15"/>
  <c r="BE157" i="15"/>
  <c r="BE159" i="15"/>
  <c r="BE160" i="15"/>
  <c r="BE161" i="15"/>
  <c r="BE164" i="15"/>
  <c r="BE165" i="15"/>
  <c r="BE171" i="15"/>
  <c r="BE181" i="15"/>
  <c r="BE189" i="15"/>
  <c r="F96" i="15"/>
  <c r="BE147" i="15"/>
  <c r="BE148" i="15"/>
  <c r="BE156" i="15"/>
  <c r="BE163" i="15"/>
  <c r="BE167" i="15"/>
  <c r="BE177" i="15"/>
  <c r="BE195" i="15"/>
  <c r="BE200" i="15"/>
  <c r="E120" i="14"/>
  <c r="BE146" i="14"/>
  <c r="BE153" i="14"/>
  <c r="BE175" i="14"/>
  <c r="BE179" i="14"/>
  <c r="BE181" i="14"/>
  <c r="BE185" i="14"/>
  <c r="BE189" i="14"/>
  <c r="BE191" i="14"/>
  <c r="BE205" i="14"/>
  <c r="BE207" i="14"/>
  <c r="BE208" i="14"/>
  <c r="BE215" i="14"/>
  <c r="BE222" i="14"/>
  <c r="BE224" i="14"/>
  <c r="BE227" i="14"/>
  <c r="BE238" i="14"/>
  <c r="BE244" i="14"/>
  <c r="J182" i="13"/>
  <c r="J104" i="13" s="1"/>
  <c r="BE139" i="14"/>
  <c r="BE141" i="14"/>
  <c r="BE144" i="14"/>
  <c r="BE151" i="14"/>
  <c r="BE158" i="14"/>
  <c r="BE161" i="14"/>
  <c r="BE167" i="14"/>
  <c r="BE169" i="14"/>
  <c r="BE196" i="14"/>
  <c r="BE199" i="14"/>
  <c r="BE200" i="14"/>
  <c r="BE214" i="14"/>
  <c r="BE216" i="14"/>
  <c r="BE219" i="14"/>
  <c r="BE225" i="14"/>
  <c r="BE228" i="14"/>
  <c r="BE232" i="14"/>
  <c r="BE240" i="14"/>
  <c r="BE245" i="14"/>
  <c r="BE247" i="14"/>
  <c r="J93" i="14"/>
  <c r="F96" i="14"/>
  <c r="BE145" i="14"/>
  <c r="BE147" i="14"/>
  <c r="BE148" i="14"/>
  <c r="BE157" i="14"/>
  <c r="BE160" i="14"/>
  <c r="BE163" i="14"/>
  <c r="BE172" i="14"/>
  <c r="BE177" i="14"/>
  <c r="BE183" i="14"/>
  <c r="BE198" i="14"/>
  <c r="BE203" i="14"/>
  <c r="BE210" i="14"/>
  <c r="BE212" i="14"/>
  <c r="BE217" i="14"/>
  <c r="BE218" i="14"/>
  <c r="BE220" i="14"/>
  <c r="BE223" i="14"/>
  <c r="BE137" i="14"/>
  <c r="BE138" i="14"/>
  <c r="BE149" i="14"/>
  <c r="BE155" i="14"/>
  <c r="BE162" i="14"/>
  <c r="BE164" i="14"/>
  <c r="BE168" i="14"/>
  <c r="BE171" i="14"/>
  <c r="BE173" i="14"/>
  <c r="BE187" i="14"/>
  <c r="BE193" i="14"/>
  <c r="BE194" i="14"/>
  <c r="BE201" i="14"/>
  <c r="BE213" i="14"/>
  <c r="BE221" i="14"/>
  <c r="BE226" i="14"/>
  <c r="BE230" i="14"/>
  <c r="BE234" i="14"/>
  <c r="BE236" i="14"/>
  <c r="BE249" i="14"/>
  <c r="BE251" i="14"/>
  <c r="J93" i="13"/>
  <c r="F96" i="13"/>
  <c r="BE136" i="13"/>
  <c r="BE145" i="13"/>
  <c r="BE147" i="13"/>
  <c r="BE151" i="13"/>
  <c r="BE154" i="13"/>
  <c r="BE163" i="13"/>
  <c r="BE174" i="13"/>
  <c r="BE180" i="13"/>
  <c r="BE183" i="13"/>
  <c r="BE131" i="13"/>
  <c r="BE132" i="13"/>
  <c r="BE139" i="13"/>
  <c r="BE143" i="13"/>
  <c r="BE153" i="13"/>
  <c r="BE156" i="13"/>
  <c r="BE157" i="13"/>
  <c r="BE158" i="13"/>
  <c r="BE165" i="13"/>
  <c r="BE169" i="13"/>
  <c r="BE176" i="13"/>
  <c r="E114" i="13"/>
  <c r="BE137" i="13"/>
  <c r="BE149" i="13"/>
  <c r="BE159" i="13"/>
  <c r="BE167" i="13"/>
  <c r="BE171" i="13"/>
  <c r="BE177" i="13"/>
  <c r="BE178" i="13"/>
  <c r="BE185" i="13"/>
  <c r="BE134" i="13"/>
  <c r="BE141" i="13"/>
  <c r="BE155" i="13"/>
  <c r="BE161" i="13"/>
  <c r="BE172" i="13"/>
  <c r="E114" i="12"/>
  <c r="BE132" i="12"/>
  <c r="BE137" i="12"/>
  <c r="BE139" i="12"/>
  <c r="BE141" i="12"/>
  <c r="BE150" i="12"/>
  <c r="BE151" i="12"/>
  <c r="BE152" i="12"/>
  <c r="BE153" i="12"/>
  <c r="BE164" i="12"/>
  <c r="BE165" i="12"/>
  <c r="BE168" i="12"/>
  <c r="BE174" i="12"/>
  <c r="BE176" i="12"/>
  <c r="BE131" i="12"/>
  <c r="BE134" i="12"/>
  <c r="BE145" i="12"/>
  <c r="BE147" i="12"/>
  <c r="BE154" i="12"/>
  <c r="BE155" i="12"/>
  <c r="BE156" i="12"/>
  <c r="F96" i="12"/>
  <c r="BE135" i="12"/>
  <c r="BE146" i="12"/>
  <c r="BE157" i="12"/>
  <c r="BE170" i="12"/>
  <c r="BE181" i="12"/>
  <c r="J93" i="12"/>
  <c r="BE138" i="12"/>
  <c r="BE142" i="12"/>
  <c r="BE144" i="12"/>
  <c r="BE149" i="12"/>
  <c r="BE158" i="12"/>
  <c r="BE160" i="12"/>
  <c r="BE161" i="12"/>
  <c r="BE163" i="12"/>
  <c r="BE167" i="12"/>
  <c r="BE172" i="12"/>
  <c r="BE178" i="12"/>
  <c r="E85" i="11"/>
  <c r="F126" i="11"/>
  <c r="BE136" i="11"/>
  <c r="BE137" i="11"/>
  <c r="BE140" i="11"/>
  <c r="BE142" i="11"/>
  <c r="BE144" i="11"/>
  <c r="BE156" i="11"/>
  <c r="BE169" i="11"/>
  <c r="BE176" i="11"/>
  <c r="BE185" i="11"/>
  <c r="BE190" i="11"/>
  <c r="BE193" i="11"/>
  <c r="BE196" i="11"/>
  <c r="BE200" i="11"/>
  <c r="BE208" i="11"/>
  <c r="BE214" i="11"/>
  <c r="BE216" i="11"/>
  <c r="BE219" i="11"/>
  <c r="BE225" i="11"/>
  <c r="BE228" i="11"/>
  <c r="BE230" i="11"/>
  <c r="BE241" i="11"/>
  <c r="BE242" i="11"/>
  <c r="BE250" i="11"/>
  <c r="BE251" i="11"/>
  <c r="BE256" i="11"/>
  <c r="BE261" i="11"/>
  <c r="BE264" i="11"/>
  <c r="BK290" i="10"/>
  <c r="J93" i="11"/>
  <c r="BE141" i="11"/>
  <c r="BE143" i="11"/>
  <c r="BE149" i="11"/>
  <c r="BE150" i="11"/>
  <c r="BE152" i="11"/>
  <c r="BE157" i="11"/>
  <c r="BE158" i="11"/>
  <c r="BE163" i="11"/>
  <c r="BE165" i="11"/>
  <c r="BE167" i="11"/>
  <c r="BE168" i="11"/>
  <c r="BE173" i="11"/>
  <c r="BE183" i="11"/>
  <c r="BE184" i="11"/>
  <c r="BE189" i="11"/>
  <c r="BE194" i="11"/>
  <c r="BE209" i="11"/>
  <c r="BE210" i="11"/>
  <c r="BE211" i="11"/>
  <c r="BE220" i="11"/>
  <c r="BE222" i="11"/>
  <c r="BE224" i="11"/>
  <c r="BE229" i="11"/>
  <c r="BE232" i="11"/>
  <c r="BE235" i="11"/>
  <c r="BE237" i="11"/>
  <c r="BE239" i="11"/>
  <c r="BE247" i="11"/>
  <c r="BE135" i="11"/>
  <c r="BE138" i="11"/>
  <c r="BE139" i="11"/>
  <c r="BE145" i="11"/>
  <c r="BE146" i="11"/>
  <c r="BE154" i="11"/>
  <c r="BE155" i="11"/>
  <c r="BE159" i="11"/>
  <c r="BE160" i="11"/>
  <c r="BE162" i="11"/>
  <c r="BE171" i="11"/>
  <c r="BE174" i="11"/>
  <c r="BE186" i="11"/>
  <c r="BE187" i="11"/>
  <c r="BE188" i="11"/>
  <c r="BE191" i="11"/>
  <c r="BE192" i="11"/>
  <c r="BE199" i="11"/>
  <c r="BE201" i="11"/>
  <c r="BE202" i="11"/>
  <c r="BE203" i="11"/>
  <c r="BE204" i="11"/>
  <c r="BE206" i="11"/>
  <c r="BE207" i="11"/>
  <c r="BE212" i="11"/>
  <c r="BE213" i="11"/>
  <c r="BE217" i="11"/>
  <c r="BE227" i="11"/>
  <c r="BE231" i="11"/>
  <c r="BE240" i="11"/>
  <c r="BE243" i="11"/>
  <c r="BE246" i="11"/>
  <c r="BE248" i="11"/>
  <c r="BE249" i="11"/>
  <c r="BE252" i="11"/>
  <c r="BE254" i="11"/>
  <c r="BE132" i="11"/>
  <c r="BE133" i="11"/>
  <c r="BE147" i="11"/>
  <c r="BE151" i="11"/>
  <c r="BE153" i="11"/>
  <c r="BE164" i="11"/>
  <c r="BE166" i="11"/>
  <c r="BE170" i="11"/>
  <c r="BE172" i="11"/>
  <c r="BE178" i="11"/>
  <c r="BE179" i="11"/>
  <c r="BE181" i="11"/>
  <c r="BE182" i="11"/>
  <c r="BE195" i="11"/>
  <c r="BE197" i="11"/>
  <c r="BE198" i="11"/>
  <c r="BE205" i="11"/>
  <c r="BE215" i="11"/>
  <c r="BE218" i="11"/>
  <c r="BE221" i="11"/>
  <c r="BE223" i="11"/>
  <c r="BE226" i="11"/>
  <c r="BE233" i="11"/>
  <c r="BE234" i="11"/>
  <c r="BE245" i="11"/>
  <c r="BE255" i="11"/>
  <c r="BE259" i="11"/>
  <c r="J93" i="10"/>
  <c r="F96" i="10"/>
  <c r="BE152" i="10"/>
  <c r="BE155" i="10"/>
  <c r="BE166" i="10"/>
  <c r="BE167" i="10"/>
  <c r="BE179" i="10"/>
  <c r="BE194" i="10"/>
  <c r="BE200" i="10"/>
  <c r="BE210" i="10"/>
  <c r="BE211" i="10"/>
  <c r="BE213" i="10"/>
  <c r="BE217" i="10"/>
  <c r="BE220" i="10"/>
  <c r="BE221" i="10"/>
  <c r="BE226" i="10"/>
  <c r="BE231" i="10"/>
  <c r="BE233" i="10"/>
  <c r="BE238" i="10"/>
  <c r="BE240" i="10"/>
  <c r="BE247" i="10"/>
  <c r="BE249" i="10"/>
  <c r="BE255" i="10"/>
  <c r="BE262" i="10"/>
  <c r="BE263" i="10"/>
  <c r="BE267" i="10"/>
  <c r="BE271" i="10"/>
  <c r="BE288" i="10"/>
  <c r="BE294" i="10"/>
  <c r="BE302" i="10"/>
  <c r="BE304" i="10"/>
  <c r="BE149" i="10"/>
  <c r="BE163" i="10"/>
  <c r="BE164" i="10"/>
  <c r="BE169" i="10"/>
  <c r="BE174" i="10"/>
  <c r="BE177" i="10"/>
  <c r="BE187" i="10"/>
  <c r="BE189" i="10"/>
  <c r="BE190" i="10"/>
  <c r="BE205" i="10"/>
  <c r="BE208" i="10"/>
  <c r="BE222" i="10"/>
  <c r="BE230" i="10"/>
  <c r="BE232" i="10"/>
  <c r="BE234" i="10"/>
  <c r="BE242" i="10"/>
  <c r="BE250" i="10"/>
  <c r="BE252" i="10"/>
  <c r="BE253" i="10"/>
  <c r="BE254" i="10"/>
  <c r="BE258" i="10"/>
  <c r="BE259" i="10"/>
  <c r="BE261" i="10"/>
  <c r="BE264" i="10"/>
  <c r="BE266" i="10"/>
  <c r="BE269" i="10"/>
  <c r="BE275" i="10"/>
  <c r="BE280" i="10"/>
  <c r="BE282" i="10"/>
  <c r="BE289" i="10"/>
  <c r="BE298" i="10"/>
  <c r="BE300" i="10"/>
  <c r="E120" i="10"/>
  <c r="BE138" i="10"/>
  <c r="BE139" i="10"/>
  <c r="BE141" i="10"/>
  <c r="BE145" i="10"/>
  <c r="BE160" i="10"/>
  <c r="BE161" i="10"/>
  <c r="BE170" i="10"/>
  <c r="BE173" i="10"/>
  <c r="BE181" i="10"/>
  <c r="BE196" i="10"/>
  <c r="BE202" i="10"/>
  <c r="BE204" i="10"/>
  <c r="BE219" i="10"/>
  <c r="BE229" i="10"/>
  <c r="BE235" i="10"/>
  <c r="BE236" i="10"/>
  <c r="BE237" i="10"/>
  <c r="BE243" i="10"/>
  <c r="BE251" i="10"/>
  <c r="BE260" i="10"/>
  <c r="BE265" i="10"/>
  <c r="BE270" i="10"/>
  <c r="BE273" i="10"/>
  <c r="BE278" i="10"/>
  <c r="BE281" i="10"/>
  <c r="BE286" i="10"/>
  <c r="BE293" i="10"/>
  <c r="BE297" i="10"/>
  <c r="BE137" i="10"/>
  <c r="BE144" i="10"/>
  <c r="BE148" i="10"/>
  <c r="BE156" i="10"/>
  <c r="BE158" i="10"/>
  <c r="BE171" i="10"/>
  <c r="BE172" i="10"/>
  <c r="BE175" i="10"/>
  <c r="BE182" i="10"/>
  <c r="BE184" i="10"/>
  <c r="BE186" i="10"/>
  <c r="BE192" i="10"/>
  <c r="BE197" i="10"/>
  <c r="BE199" i="10"/>
  <c r="BE207" i="10"/>
  <c r="BE214" i="10"/>
  <c r="BE216" i="10"/>
  <c r="BE223" i="10"/>
  <c r="BE224" i="10"/>
  <c r="BE225" i="10"/>
  <c r="BE227" i="10"/>
  <c r="BE228" i="10"/>
  <c r="BE239" i="10"/>
  <c r="BE241" i="10"/>
  <c r="BE244" i="10"/>
  <c r="BE245" i="10"/>
  <c r="BE256" i="10"/>
  <c r="BE274" i="10"/>
  <c r="BE276" i="10"/>
  <c r="BE277" i="10"/>
  <c r="BE283" i="10"/>
  <c r="BE285" i="10"/>
  <c r="BE292" i="10"/>
  <c r="J93" i="9"/>
  <c r="BE139" i="9"/>
  <c r="BE156" i="9"/>
  <c r="BE163" i="9"/>
  <c r="BE166" i="9"/>
  <c r="BE171" i="9"/>
  <c r="BE175" i="9"/>
  <c r="E85" i="9"/>
  <c r="F96" i="9"/>
  <c r="BE135" i="9"/>
  <c r="BE140" i="9"/>
  <c r="BE142" i="9"/>
  <c r="BE150" i="9"/>
  <c r="BK133" i="8"/>
  <c r="BK132" i="8" s="1"/>
  <c r="J132" i="8" s="1"/>
  <c r="J34" i="8" s="1"/>
  <c r="BE143" i="9"/>
  <c r="BE144" i="9"/>
  <c r="BE148" i="9"/>
  <c r="BE152" i="9"/>
  <c r="BE161" i="9"/>
  <c r="BE168" i="9"/>
  <c r="BE169" i="9"/>
  <c r="BE170" i="9"/>
  <c r="BE172" i="9"/>
  <c r="BE173" i="9"/>
  <c r="BE136" i="9"/>
  <c r="BE137" i="9"/>
  <c r="BE138" i="9"/>
  <c r="BE141" i="9"/>
  <c r="BE154" i="9"/>
  <c r="BE155" i="9"/>
  <c r="BE158" i="9"/>
  <c r="BE160" i="9"/>
  <c r="BE162" i="9"/>
  <c r="BE164" i="9"/>
  <c r="BE177" i="9"/>
  <c r="E118" i="8"/>
  <c r="BE137" i="8"/>
  <c r="BE140" i="8"/>
  <c r="BE157" i="8"/>
  <c r="BE158" i="8"/>
  <c r="BE162" i="8"/>
  <c r="BE163" i="8"/>
  <c r="BE182" i="8"/>
  <c r="BE186" i="8"/>
  <c r="BE192" i="8"/>
  <c r="BE199" i="8"/>
  <c r="J93" i="8"/>
  <c r="BE141" i="8"/>
  <c r="BE142" i="8"/>
  <c r="BE147" i="8"/>
  <c r="BE153" i="8"/>
  <c r="BE155" i="8"/>
  <c r="BE159" i="8"/>
  <c r="BE160" i="8"/>
  <c r="BE166" i="8"/>
  <c r="BE167" i="8"/>
  <c r="BE171" i="8"/>
  <c r="BE172" i="8"/>
  <c r="BE180" i="8"/>
  <c r="BE185" i="8"/>
  <c r="BE197" i="8"/>
  <c r="BE203" i="8"/>
  <c r="J143" i="7"/>
  <c r="J102" i="7" s="1"/>
  <c r="BE138" i="8"/>
  <c r="BE139" i="8"/>
  <c r="BE143" i="8"/>
  <c r="BE161" i="8"/>
  <c r="BE164" i="8"/>
  <c r="BE168" i="8"/>
  <c r="BE169" i="8"/>
  <c r="BE175" i="8"/>
  <c r="BE181" i="8"/>
  <c r="BE190" i="8"/>
  <c r="BE191" i="8"/>
  <c r="BE194" i="8"/>
  <c r="BE198" i="8"/>
  <c r="BE201" i="8"/>
  <c r="F96" i="8"/>
  <c r="BE135" i="8"/>
  <c r="BE136" i="8"/>
  <c r="BE144" i="8"/>
  <c r="BE145" i="8"/>
  <c r="BE146" i="8"/>
  <c r="BE151" i="8"/>
  <c r="BE165" i="8"/>
  <c r="BE173" i="8"/>
  <c r="BE174" i="8"/>
  <c r="BE177" i="8"/>
  <c r="BE178" i="8"/>
  <c r="BE179" i="8"/>
  <c r="BE183" i="8"/>
  <c r="BE184" i="8"/>
  <c r="BE187" i="8"/>
  <c r="BE188" i="8"/>
  <c r="BE195" i="8"/>
  <c r="BE196" i="8"/>
  <c r="E85" i="7"/>
  <c r="F138" i="7"/>
  <c r="BE144" i="7"/>
  <c r="BE153" i="7"/>
  <c r="BE166" i="7"/>
  <c r="BE173" i="7"/>
  <c r="BE176" i="7"/>
  <c r="BE178" i="7"/>
  <c r="BE181" i="7"/>
  <c r="BE186" i="7"/>
  <c r="BE196" i="7"/>
  <c r="BE198" i="7"/>
  <c r="BE201" i="7"/>
  <c r="BE202" i="7"/>
  <c r="BE209" i="7"/>
  <c r="BE210" i="7"/>
  <c r="BE215" i="7"/>
  <c r="BE224" i="7"/>
  <c r="BE228" i="7"/>
  <c r="BE238" i="7"/>
  <c r="BE240" i="7"/>
  <c r="BE250" i="7"/>
  <c r="BE259" i="7"/>
  <c r="BE270" i="7"/>
  <c r="J135" i="7"/>
  <c r="BE162" i="7"/>
  <c r="BE164" i="7"/>
  <c r="BE165" i="7"/>
  <c r="BE168" i="7"/>
  <c r="BE174" i="7"/>
  <c r="BE180" i="7"/>
  <c r="BE182" i="7"/>
  <c r="BE184" i="7"/>
  <c r="BE187" i="7"/>
  <c r="BE188" i="7"/>
  <c r="BE194" i="7"/>
  <c r="BE197" i="7"/>
  <c r="BE206" i="7"/>
  <c r="BE207" i="7"/>
  <c r="BE208" i="7"/>
  <c r="BE214" i="7"/>
  <c r="BE223" i="7"/>
  <c r="BE227" i="7"/>
  <c r="BE230" i="7"/>
  <c r="BE231" i="7"/>
  <c r="BE244" i="7"/>
  <c r="BE254" i="7"/>
  <c r="BE256" i="7"/>
  <c r="BE261" i="7"/>
  <c r="BE262" i="7"/>
  <c r="BE263" i="7"/>
  <c r="BE265" i="7"/>
  <c r="BE145" i="7"/>
  <c r="BE146" i="7"/>
  <c r="BE147" i="7"/>
  <c r="BE155" i="7"/>
  <c r="BE157" i="7"/>
  <c r="BE158" i="7"/>
  <c r="BE159" i="7"/>
  <c r="BE161" i="7"/>
  <c r="BE163" i="7"/>
  <c r="BE170" i="7"/>
  <c r="BE172" i="7"/>
  <c r="BE179" i="7"/>
  <c r="BE189" i="7"/>
  <c r="BE190" i="7"/>
  <c r="BE199" i="7"/>
  <c r="BE200" i="7"/>
  <c r="BE216" i="7"/>
  <c r="BE217" i="7"/>
  <c r="BE218" i="7"/>
  <c r="BE219" i="7"/>
  <c r="BE222" i="7"/>
  <c r="BE233" i="7"/>
  <c r="BE236" i="7"/>
  <c r="BE242" i="7"/>
  <c r="BE248" i="7"/>
  <c r="BE264" i="7"/>
  <c r="BE268" i="7"/>
  <c r="BE148" i="7"/>
  <c r="BE151" i="7"/>
  <c r="BE160" i="7"/>
  <c r="BE167" i="7"/>
  <c r="BE171" i="7"/>
  <c r="BE175" i="7"/>
  <c r="BE185" i="7"/>
  <c r="BE191" i="7"/>
  <c r="BE193" i="7"/>
  <c r="BE195" i="7"/>
  <c r="BE203" i="7"/>
  <c r="BE204" i="7"/>
  <c r="BE205" i="7"/>
  <c r="BE211" i="7"/>
  <c r="BE212" i="7"/>
  <c r="BE213" i="7"/>
  <c r="BE220" i="7"/>
  <c r="BE246" i="7"/>
  <c r="BE252" i="7"/>
  <c r="BE266" i="7"/>
  <c r="BK168" i="5"/>
  <c r="J168" i="5" s="1"/>
  <c r="J106" i="5" s="1"/>
  <c r="E85" i="6"/>
  <c r="BE148" i="6"/>
  <c r="BE149" i="6"/>
  <c r="BE155" i="6"/>
  <c r="BE161" i="6"/>
  <c r="BE164" i="6"/>
  <c r="BE167" i="6"/>
  <c r="BE168" i="6"/>
  <c r="BE169" i="6"/>
  <c r="BE171" i="6"/>
  <c r="BE175" i="6"/>
  <c r="BE197" i="6"/>
  <c r="BE198" i="6"/>
  <c r="BE204" i="6"/>
  <c r="BE218" i="6"/>
  <c r="BE219" i="6"/>
  <c r="BE230" i="6"/>
  <c r="BE237" i="6"/>
  <c r="J93" i="6"/>
  <c r="BE159" i="6"/>
  <c r="BE162" i="6"/>
  <c r="BE178" i="6"/>
  <c r="BE179" i="6"/>
  <c r="BE183" i="6"/>
  <c r="BE184" i="6"/>
  <c r="BE185" i="6"/>
  <c r="BE186" i="6"/>
  <c r="BE188" i="6"/>
  <c r="BE190" i="6"/>
  <c r="BE191" i="6"/>
  <c r="BE192" i="6"/>
  <c r="BE194" i="6"/>
  <c r="BE207" i="6"/>
  <c r="BE209" i="6"/>
  <c r="BE211" i="6"/>
  <c r="BE212" i="6"/>
  <c r="BE221" i="6"/>
  <c r="BE222" i="6"/>
  <c r="BE223" i="6"/>
  <c r="BE234" i="6"/>
  <c r="F142" i="6"/>
  <c r="BE150" i="6"/>
  <c r="BE152" i="6"/>
  <c r="BE157" i="6"/>
  <c r="BE172" i="6"/>
  <c r="BE181" i="6"/>
  <c r="BE182" i="6"/>
  <c r="BE189" i="6"/>
  <c r="BE196" i="6"/>
  <c r="BE202" i="6"/>
  <c r="BE203" i="6"/>
  <c r="BE208" i="6"/>
  <c r="BE213" i="6"/>
  <c r="BE215" i="6"/>
  <c r="BE216" i="6"/>
  <c r="BE231" i="6"/>
  <c r="BE233" i="6"/>
  <c r="BE235" i="6"/>
  <c r="BE151" i="6"/>
  <c r="BE163" i="6"/>
  <c r="BE166" i="6"/>
  <c r="BE170" i="6"/>
  <c r="BE176" i="6"/>
  <c r="BE177" i="6"/>
  <c r="BE199" i="6"/>
  <c r="BE201" i="6"/>
  <c r="BE217" i="6"/>
  <c r="BE226" i="6"/>
  <c r="BE228" i="6"/>
  <c r="BE232" i="6"/>
  <c r="BE239" i="6"/>
  <c r="F94" i="5"/>
  <c r="BE134" i="5"/>
  <c r="BE136" i="5"/>
  <c r="BE138" i="5"/>
  <c r="BE166" i="5"/>
  <c r="BE175" i="5"/>
  <c r="BE178" i="5"/>
  <c r="BE179" i="5"/>
  <c r="BE181" i="5"/>
  <c r="BE183" i="5"/>
  <c r="BE184" i="5"/>
  <c r="BE195" i="5"/>
  <c r="BE210" i="5"/>
  <c r="BE213" i="5"/>
  <c r="BE214" i="5"/>
  <c r="BE219" i="5"/>
  <c r="BE220" i="5"/>
  <c r="BE225" i="5"/>
  <c r="E85" i="5"/>
  <c r="BE150" i="5"/>
  <c r="BE165" i="5"/>
  <c r="BE170" i="5"/>
  <c r="BE174" i="5"/>
  <c r="BE180" i="5"/>
  <c r="BE182" i="5"/>
  <c r="BE185" i="5"/>
  <c r="BE186" i="5"/>
  <c r="BE191" i="5"/>
  <c r="BE197" i="5"/>
  <c r="BE199" i="5"/>
  <c r="BE201" i="5"/>
  <c r="BE207" i="5"/>
  <c r="BE227" i="5"/>
  <c r="BE228" i="5"/>
  <c r="J125" i="5"/>
  <c r="BE148" i="5"/>
  <c r="BE152" i="5"/>
  <c r="BE163" i="5"/>
  <c r="BE173" i="5"/>
  <c r="BE176" i="5"/>
  <c r="BE189" i="5"/>
  <c r="BE193" i="5"/>
  <c r="BE203" i="5"/>
  <c r="BE212" i="5"/>
  <c r="BE216" i="5"/>
  <c r="BE222" i="5"/>
  <c r="BE224" i="5"/>
  <c r="BE226" i="5"/>
  <c r="BE140" i="5"/>
  <c r="BE142" i="5"/>
  <c r="BE144" i="5"/>
  <c r="BE145" i="5"/>
  <c r="BE146" i="5"/>
  <c r="BE153" i="5"/>
  <c r="BE155" i="5"/>
  <c r="BE158" i="5"/>
  <c r="BE161" i="5"/>
  <c r="BE164" i="5"/>
  <c r="BE172" i="5"/>
  <c r="BE177" i="5"/>
  <c r="BE187" i="5"/>
  <c r="BE188" i="5"/>
  <c r="BE205" i="5"/>
  <c r="BE208" i="5"/>
  <c r="BE209" i="5"/>
  <c r="BE211" i="5"/>
  <c r="BE215" i="5"/>
  <c r="BE218" i="5"/>
  <c r="BE221" i="5"/>
  <c r="BE223" i="5"/>
  <c r="E85" i="4"/>
  <c r="F150" i="4"/>
  <c r="BE164" i="4"/>
  <c r="BE169" i="4"/>
  <c r="BE179" i="4"/>
  <c r="BE181" i="4"/>
  <c r="BE184" i="4"/>
  <c r="BE185" i="4"/>
  <c r="BE187" i="4"/>
  <c r="BE188" i="4"/>
  <c r="BE190" i="4"/>
  <c r="BE191" i="4"/>
  <c r="BE196" i="4"/>
  <c r="BE197" i="4"/>
  <c r="BE199" i="4"/>
  <c r="BE212" i="4"/>
  <c r="BE214" i="4"/>
  <c r="BE216" i="4"/>
  <c r="BE221" i="4"/>
  <c r="BE226" i="4"/>
  <c r="BE227" i="4"/>
  <c r="BE231" i="4"/>
  <c r="BE235" i="4"/>
  <c r="BE242" i="4"/>
  <c r="BE252" i="4"/>
  <c r="BE262" i="4"/>
  <c r="BE272" i="4"/>
  <c r="BE276" i="4"/>
  <c r="BE279" i="4"/>
  <c r="BE284" i="4"/>
  <c r="BE288" i="4"/>
  <c r="BE292" i="4"/>
  <c r="BE306" i="4"/>
  <c r="BE307" i="4"/>
  <c r="BE312" i="4"/>
  <c r="BE314" i="4"/>
  <c r="BE318" i="4"/>
  <c r="BE319" i="4"/>
  <c r="BE320" i="4"/>
  <c r="BE335" i="4"/>
  <c r="BE250" i="4"/>
  <c r="BE266" i="4"/>
  <c r="BE267" i="4"/>
  <c r="BE269" i="4"/>
  <c r="BE283" i="4"/>
  <c r="BE285" i="4"/>
  <c r="BE287" i="4"/>
  <c r="BE297" i="4"/>
  <c r="BE298" i="4"/>
  <c r="BE300" i="4"/>
  <c r="BE324" i="4"/>
  <c r="BE328" i="4"/>
  <c r="BE329" i="4"/>
  <c r="BE332" i="4"/>
  <c r="BE337" i="4"/>
  <c r="BE338" i="4"/>
  <c r="BE339" i="4"/>
  <c r="J91" i="4"/>
  <c r="BE156" i="4"/>
  <c r="BE158" i="4"/>
  <c r="BE161" i="4"/>
  <c r="BE162" i="4"/>
  <c r="BE165" i="4"/>
  <c r="BE171" i="4"/>
  <c r="BE172" i="4"/>
  <c r="BE173" i="4"/>
  <c r="BE177" i="4"/>
  <c r="BE183" i="4"/>
  <c r="BE193" i="4"/>
  <c r="BE194" i="4"/>
  <c r="BE195" i="4"/>
  <c r="BE201" i="4"/>
  <c r="BE203" i="4"/>
  <c r="BE207" i="4"/>
  <c r="BE209" i="4"/>
  <c r="BE215" i="4"/>
  <c r="BE217" i="4"/>
  <c r="BE218" i="4"/>
  <c r="BE220" i="4"/>
  <c r="BE222" i="4"/>
  <c r="BE224" i="4"/>
  <c r="BE225" i="4"/>
  <c r="BE229" i="4"/>
  <c r="BE232" i="4"/>
  <c r="BE234" i="4"/>
  <c r="BE237" i="4"/>
  <c r="BE239" i="4"/>
  <c r="BE240" i="4"/>
  <c r="BE241" i="4"/>
  <c r="BE245" i="4"/>
  <c r="BE246" i="4"/>
  <c r="BE247" i="4"/>
  <c r="BE248" i="4"/>
  <c r="BE249" i="4"/>
  <c r="BE254" i="4"/>
  <c r="BE255" i="4"/>
  <c r="BE256" i="4"/>
  <c r="BE257" i="4"/>
  <c r="BE259" i="4"/>
  <c r="BE260" i="4"/>
  <c r="BE261" i="4"/>
  <c r="BE264" i="4"/>
  <c r="BE265" i="4"/>
  <c r="BE270" i="4"/>
  <c r="BE271" i="4"/>
  <c r="BE275" i="4"/>
  <c r="BE277" i="4"/>
  <c r="BE290" i="4"/>
  <c r="BE293" i="4"/>
  <c r="BE295" i="4"/>
  <c r="BE299" i="4"/>
  <c r="BE313" i="4"/>
  <c r="BE315" i="4"/>
  <c r="BE316" i="4"/>
  <c r="BE317" i="4"/>
  <c r="BE321" i="4"/>
  <c r="BE323" i="4"/>
  <c r="BE325" i="4"/>
  <c r="BE333" i="4"/>
  <c r="BE334" i="4"/>
  <c r="BE340" i="4"/>
  <c r="BE159" i="4"/>
  <c r="BE160" i="4"/>
  <c r="BE163" i="4"/>
  <c r="BE166" i="4"/>
  <c r="BE167" i="4"/>
  <c r="BE168" i="4"/>
  <c r="BE175" i="4"/>
  <c r="BE176" i="4"/>
  <c r="BE182" i="4"/>
  <c r="BE186" i="4"/>
  <c r="BE189" i="4"/>
  <c r="BE205" i="4"/>
  <c r="BE210" i="4"/>
  <c r="BE219" i="4"/>
  <c r="BE230" i="4"/>
  <c r="BE233" i="4"/>
  <c r="BE236" i="4"/>
  <c r="BE244" i="4"/>
  <c r="BE251" i="4"/>
  <c r="BE263" i="4"/>
  <c r="BE274" i="4"/>
  <c r="BE280" i="4"/>
  <c r="BE282" i="4"/>
  <c r="BE291" i="4"/>
  <c r="BE302" i="4"/>
  <c r="BE304" i="4"/>
  <c r="BE305" i="4"/>
  <c r="BE309" i="4"/>
  <c r="BE327" i="4"/>
  <c r="BE341" i="4"/>
  <c r="E85" i="3"/>
  <c r="BE157" i="3"/>
  <c r="BE163" i="3"/>
  <c r="BE169" i="3"/>
  <c r="BE174" i="3"/>
  <c r="BE183" i="3"/>
  <c r="BE184" i="3"/>
  <c r="BE195" i="3"/>
  <c r="BE196" i="3"/>
  <c r="BE201" i="3"/>
  <c r="BE212" i="3"/>
  <c r="BE213" i="3"/>
  <c r="BE216" i="3"/>
  <c r="BE225" i="3"/>
  <c r="BE238" i="3"/>
  <c r="BE244" i="3"/>
  <c r="BE245" i="3"/>
  <c r="BE255" i="3"/>
  <c r="BE257" i="3"/>
  <c r="BE264" i="3"/>
  <c r="BE265" i="3"/>
  <c r="BE275" i="3"/>
  <c r="BE280" i="3"/>
  <c r="BE286" i="3"/>
  <c r="BE287" i="3"/>
  <c r="BE296" i="3"/>
  <c r="BE297" i="3"/>
  <c r="BE298" i="3"/>
  <c r="BE302" i="3"/>
  <c r="BE317" i="3"/>
  <c r="BE319" i="3"/>
  <c r="BK1176" i="2"/>
  <c r="J1176" i="2" s="1"/>
  <c r="J108" i="2" s="1"/>
  <c r="F149" i="3"/>
  <c r="BE161" i="3"/>
  <c r="BE164" i="3"/>
  <c r="BE166" i="3"/>
  <c r="BE176" i="3"/>
  <c r="BE181" i="3"/>
  <c r="BE186" i="3"/>
  <c r="BE187" i="3"/>
  <c r="BE190" i="3"/>
  <c r="BE198" i="3"/>
  <c r="BE203" i="3"/>
  <c r="BE204" i="3"/>
  <c r="BE205" i="3"/>
  <c r="BE207" i="3"/>
  <c r="BE210" i="3"/>
  <c r="BE211" i="3"/>
  <c r="BE215" i="3"/>
  <c r="BE221" i="3"/>
  <c r="BE223" i="3"/>
  <c r="BE229" i="3"/>
  <c r="BE240" i="3"/>
  <c r="BE241" i="3"/>
  <c r="BE242" i="3"/>
  <c r="BE247" i="3"/>
  <c r="BE250" i="3"/>
  <c r="BE254" i="3"/>
  <c r="BE259" i="3"/>
  <c r="BE269" i="3"/>
  <c r="BE270" i="3"/>
  <c r="BE278" i="3"/>
  <c r="BE292" i="3"/>
  <c r="BE308" i="3"/>
  <c r="BE309" i="3"/>
  <c r="BE310" i="3"/>
  <c r="BE320" i="3"/>
  <c r="BE321" i="3"/>
  <c r="BE171" i="3"/>
  <c r="BE172" i="3"/>
  <c r="BE177" i="3"/>
  <c r="BE178" i="3"/>
  <c r="BE182" i="3"/>
  <c r="BE192" i="3"/>
  <c r="BE208" i="3"/>
  <c r="BE222" i="3"/>
  <c r="BE226" i="3"/>
  <c r="BE228" i="3"/>
  <c r="BE234" i="3"/>
  <c r="BE251" i="3"/>
  <c r="BE258" i="3"/>
  <c r="BE260" i="3"/>
  <c r="BE263" i="3"/>
  <c r="BE266" i="3"/>
  <c r="BE271" i="3"/>
  <c r="BE276" i="3"/>
  <c r="BE277" i="3"/>
  <c r="BE279" i="3"/>
  <c r="BE285" i="3"/>
  <c r="BE294" i="3"/>
  <c r="BE295" i="3"/>
  <c r="BE299" i="3"/>
  <c r="BE300" i="3"/>
  <c r="BE301" i="3"/>
  <c r="BE303" i="3"/>
  <c r="BE305" i="3"/>
  <c r="J91" i="3"/>
  <c r="BE155" i="3"/>
  <c r="BE156" i="3"/>
  <c r="BE158" i="3"/>
  <c r="BE159" i="3"/>
  <c r="BE160" i="3"/>
  <c r="BE162" i="3"/>
  <c r="BE165" i="3"/>
  <c r="BE168" i="3"/>
  <c r="BE173" i="3"/>
  <c r="BE179" i="3"/>
  <c r="BE189" i="3"/>
  <c r="BE193" i="3"/>
  <c r="BE197" i="3"/>
  <c r="BE202" i="3"/>
  <c r="BE206" i="3"/>
  <c r="BE217" i="3"/>
  <c r="BE218" i="3"/>
  <c r="BE220" i="3"/>
  <c r="BE227" i="3"/>
  <c r="BE230" i="3"/>
  <c r="BE232" i="3"/>
  <c r="BE233" i="3"/>
  <c r="BE235" i="3"/>
  <c r="BE237" i="3"/>
  <c r="BE239" i="3"/>
  <c r="BE243" i="3"/>
  <c r="BE246" i="3"/>
  <c r="BE249" i="3"/>
  <c r="BE252" i="3"/>
  <c r="BE253" i="3"/>
  <c r="BE256" i="3"/>
  <c r="BE272" i="3"/>
  <c r="BE281" i="3"/>
  <c r="BE282" i="3"/>
  <c r="BE288" i="3"/>
  <c r="BE291" i="3"/>
  <c r="BE304" i="3"/>
  <c r="BE306" i="3"/>
  <c r="BE311" i="3"/>
  <c r="BE312" i="3"/>
  <c r="BE313" i="3"/>
  <c r="BE314" i="3"/>
  <c r="BE315" i="3"/>
  <c r="BE318" i="3"/>
  <c r="F150" i="2"/>
  <c r="BE211" i="2"/>
  <c r="BE217" i="2"/>
  <c r="BE226" i="2"/>
  <c r="BE243" i="2"/>
  <c r="BE351" i="2"/>
  <c r="BE400" i="2"/>
  <c r="BE404" i="2"/>
  <c r="BE431" i="2"/>
  <c r="BE435" i="2"/>
  <c r="BE454" i="2"/>
  <c r="BE492" i="2"/>
  <c r="BE493" i="2"/>
  <c r="BE494" i="2"/>
  <c r="BE499" i="2"/>
  <c r="BE501" i="2"/>
  <c r="BE503" i="2"/>
  <c r="BE517" i="2"/>
  <c r="BE518" i="2"/>
  <c r="BE551" i="2"/>
  <c r="BE587" i="2"/>
  <c r="BE588" i="2"/>
  <c r="BE605" i="2"/>
  <c r="BE624" i="2"/>
  <c r="BE672" i="2"/>
  <c r="BE758" i="2"/>
  <c r="BE903" i="2"/>
  <c r="BE920" i="2"/>
  <c r="BE945" i="2"/>
  <c r="BE966" i="2"/>
  <c r="BE1008" i="2"/>
  <c r="BE1081" i="2"/>
  <c r="BE1090" i="2"/>
  <c r="BE1099" i="2"/>
  <c r="BE1103" i="2"/>
  <c r="BE1113" i="2"/>
  <c r="BE1124" i="2"/>
  <c r="BE1140" i="2"/>
  <c r="BE1173" i="2"/>
  <c r="BE1189" i="2"/>
  <c r="BE1195" i="2"/>
  <c r="BE1197" i="2"/>
  <c r="BE1256" i="2"/>
  <c r="BE1284" i="2"/>
  <c r="BE1289" i="2"/>
  <c r="BE1291" i="2"/>
  <c r="BE1404" i="2"/>
  <c r="BE1444" i="2"/>
  <c r="BE1525" i="2"/>
  <c r="BE1539" i="2"/>
  <c r="BE1557" i="2"/>
  <c r="BE1863" i="2"/>
  <c r="BE1893" i="2"/>
  <c r="BE1898" i="2"/>
  <c r="BE1916" i="2"/>
  <c r="BE1980" i="2"/>
  <c r="BE1985" i="2"/>
  <c r="BE1989" i="2"/>
  <c r="BE1992" i="2"/>
  <c r="BE1994" i="2"/>
  <c r="BE2024" i="2"/>
  <c r="BE2027" i="2"/>
  <c r="BE2029" i="2"/>
  <c r="BE2037" i="2"/>
  <c r="BE2041" i="2"/>
  <c r="BE2060" i="2"/>
  <c r="BE2085" i="2"/>
  <c r="BE2089" i="2"/>
  <c r="BE2096" i="2"/>
  <c r="BE2098" i="2"/>
  <c r="BE2102" i="2"/>
  <c r="BE2109" i="2"/>
  <c r="BE2116" i="2"/>
  <c r="BE2125" i="2"/>
  <c r="BE2127" i="2"/>
  <c r="BE2131" i="2"/>
  <c r="BE2137" i="2"/>
  <c r="BE2149" i="2"/>
  <c r="BE2150" i="2"/>
  <c r="BE2160" i="2"/>
  <c r="BE2174" i="2"/>
  <c r="BE2184" i="2"/>
  <c r="BE2193" i="2"/>
  <c r="BE2220" i="2"/>
  <c r="BE2231" i="2"/>
  <c r="BE2254" i="2"/>
  <c r="BE2258" i="2"/>
  <c r="BE2266" i="2"/>
  <c r="BE2278" i="2"/>
  <c r="BE2297" i="2"/>
  <c r="BE2309" i="2"/>
  <c r="BE2316" i="2"/>
  <c r="BE2320" i="2"/>
  <c r="BE2340" i="2"/>
  <c r="BE2345" i="2"/>
  <c r="BE2346" i="2"/>
  <c r="BE2349" i="2"/>
  <c r="BE2354" i="2"/>
  <c r="BE2355" i="2"/>
  <c r="BE2369" i="2"/>
  <c r="BE2371" i="2"/>
  <c r="BE2380" i="2"/>
  <c r="BE2389" i="2"/>
  <c r="BE2393" i="2"/>
  <c r="BE2422" i="2"/>
  <c r="BE2426" i="2"/>
  <c r="BE2431" i="2"/>
  <c r="BE2433" i="2"/>
  <c r="BE2464" i="2"/>
  <c r="BE2492" i="2"/>
  <c r="BE2500" i="2"/>
  <c r="BE2524" i="2"/>
  <c r="BE2595" i="2"/>
  <c r="BE2606" i="2"/>
  <c r="BE2690" i="2"/>
  <c r="BE2696" i="2"/>
  <c r="BE2701" i="2"/>
  <c r="BE2709" i="2"/>
  <c r="BE2714" i="2"/>
  <c r="BE2721" i="2"/>
  <c r="BE2725" i="2"/>
  <c r="BE2726" i="2"/>
  <c r="BE2732" i="2"/>
  <c r="BE2735" i="2"/>
  <c r="BE2736" i="2"/>
  <c r="BE2741" i="2"/>
  <c r="BE2743" i="2"/>
  <c r="BE2747" i="2"/>
  <c r="BE2748" i="2"/>
  <c r="BE2782" i="2"/>
  <c r="BE2788" i="2"/>
  <c r="BE2805" i="2"/>
  <c r="BE2808" i="2"/>
  <c r="BE2812" i="2"/>
  <c r="BE2823" i="2"/>
  <c r="BE2828" i="2"/>
  <c r="J147" i="2"/>
  <c r="BE176" i="2"/>
  <c r="BE234" i="2"/>
  <c r="BE259" i="2"/>
  <c r="BE306" i="2"/>
  <c r="BE352" i="2"/>
  <c r="BE355" i="2"/>
  <c r="BE363" i="2"/>
  <c r="BE373" i="2"/>
  <c r="BE379" i="2"/>
  <c r="BE396" i="2"/>
  <c r="BE416" i="2"/>
  <c r="BE443" i="2"/>
  <c r="BE489" i="2"/>
  <c r="BE490" i="2"/>
  <c r="BE491" i="2"/>
  <c r="BE497" i="2"/>
  <c r="BE498" i="2"/>
  <c r="BE504" i="2"/>
  <c r="BE514" i="2"/>
  <c r="BE522" i="2"/>
  <c r="BE542" i="2"/>
  <c r="BE572" i="2"/>
  <c r="BE578" i="2"/>
  <c r="BE639" i="2"/>
  <c r="BE659" i="2"/>
  <c r="BE703" i="2"/>
  <c r="BE727" i="2"/>
  <c r="BE728" i="2"/>
  <c r="BE745" i="2"/>
  <c r="BE778" i="2"/>
  <c r="BE782" i="2"/>
  <c r="BE798" i="2"/>
  <c r="BE802" i="2"/>
  <c r="BE809" i="2"/>
  <c r="BE830" i="2"/>
  <c r="BE862" i="2"/>
  <c r="BE1007" i="2"/>
  <c r="BE1009" i="2"/>
  <c r="BE1094" i="2"/>
  <c r="BE1109" i="2"/>
  <c r="BE1114" i="2"/>
  <c r="BE1119" i="2"/>
  <c r="BE1136" i="2"/>
  <c r="BE1158" i="2"/>
  <c r="BE1169" i="2"/>
  <c r="BE1172" i="2"/>
  <c r="BE1175" i="2"/>
  <c r="BE1178" i="2"/>
  <c r="BE1204" i="2"/>
  <c r="BE1210" i="2"/>
  <c r="BE1216" i="2"/>
  <c r="BE1266" i="2"/>
  <c r="BE1295" i="2"/>
  <c r="BE1327" i="2"/>
  <c r="BE1332" i="2"/>
  <c r="BE1355" i="2"/>
  <c r="BE1366" i="2"/>
  <c r="BE1394" i="2"/>
  <c r="BE1400" i="2"/>
  <c r="BE1412" i="2"/>
  <c r="BE1545" i="2"/>
  <c r="BE1568" i="2"/>
  <c r="BE1577" i="2"/>
  <c r="BE1588" i="2"/>
  <c r="BE1601" i="2"/>
  <c r="BE1620" i="2"/>
  <c r="BE1625" i="2"/>
  <c r="BE1637" i="2"/>
  <c r="BE1668" i="2"/>
  <c r="BE1701" i="2"/>
  <c r="BE1703" i="2"/>
  <c r="BE1721" i="2"/>
  <c r="BE1725" i="2"/>
  <c r="BE1777" i="2"/>
  <c r="BE1782" i="2"/>
  <c r="BE1794" i="2"/>
  <c r="BE1812" i="2"/>
  <c r="BE1827" i="2"/>
  <c r="BE1836" i="2"/>
  <c r="BE1847" i="2"/>
  <c r="BE1854" i="2"/>
  <c r="BE1855" i="2"/>
  <c r="BE1902" i="2"/>
  <c r="BE1909" i="2"/>
  <c r="BE1963" i="2"/>
  <c r="BE1983" i="2"/>
  <c r="BE1986" i="2"/>
  <c r="BE1988" i="2"/>
  <c r="BE1991" i="2"/>
  <c r="BE1995" i="2"/>
  <c r="BE1999" i="2"/>
  <c r="BE2003" i="2"/>
  <c r="BE2004" i="2"/>
  <c r="BE2019" i="2"/>
  <c r="BE2021" i="2"/>
  <c r="BE2022" i="2"/>
  <c r="BE2023" i="2"/>
  <c r="BE2028" i="2"/>
  <c r="BE2038" i="2"/>
  <c r="BE2039" i="2"/>
  <c r="BE2069" i="2"/>
  <c r="BE2099" i="2"/>
  <c r="BE2100" i="2"/>
  <c r="BE2104" i="2"/>
  <c r="BE2105" i="2"/>
  <c r="BE2107" i="2"/>
  <c r="BE2108" i="2"/>
  <c r="BE2111" i="2"/>
  <c r="BE2113" i="2"/>
  <c r="BE2118" i="2"/>
  <c r="BE2126" i="2"/>
  <c r="BE2129" i="2"/>
  <c r="BE2136" i="2"/>
  <c r="BE2139" i="2"/>
  <c r="BE2140" i="2"/>
  <c r="BE2147" i="2"/>
  <c r="BE2177" i="2"/>
  <c r="BE2189" i="2"/>
  <c r="BE2274" i="2"/>
  <c r="BE2286" i="2"/>
  <c r="BE2290" i="2"/>
  <c r="BE2298" i="2"/>
  <c r="BE2299" i="2"/>
  <c r="BE2305" i="2"/>
  <c r="BE2308" i="2"/>
  <c r="BE2327" i="2"/>
  <c r="BE2363" i="2"/>
  <c r="BE2365" i="2"/>
  <c r="BE2368" i="2"/>
  <c r="BE2370" i="2"/>
  <c r="BE2394" i="2"/>
  <c r="BE2481" i="2"/>
  <c r="BE2516" i="2"/>
  <c r="BE2556" i="2"/>
  <c r="BE2583" i="2"/>
  <c r="BE2593" i="2"/>
  <c r="BE2601" i="2"/>
  <c r="BE2612" i="2"/>
  <c r="BE2626" i="2"/>
  <c r="E85" i="2"/>
  <c r="BE221" i="2"/>
  <c r="BE263" i="2"/>
  <c r="BE315" i="2"/>
  <c r="BE364" i="2"/>
  <c r="BE367" i="2"/>
  <c r="BE392" i="2"/>
  <c r="BE408" i="2"/>
  <c r="BE426" i="2"/>
  <c r="BE439" i="2"/>
  <c r="BE448" i="2"/>
  <c r="BE458" i="2"/>
  <c r="BE495" i="2"/>
  <c r="BE496" i="2"/>
  <c r="BE502" i="2"/>
  <c r="BE511" i="2"/>
  <c r="BE563" i="2"/>
  <c r="BE594" i="2"/>
  <c r="BE599" i="2"/>
  <c r="BE612" i="2"/>
  <c r="BE617" i="2"/>
  <c r="BE618" i="2"/>
  <c r="BE621" i="2"/>
  <c r="BE627" i="2"/>
  <c r="BE630" i="2"/>
  <c r="BE636" i="2"/>
  <c r="BE647" i="2"/>
  <c r="BE653" i="2"/>
  <c r="BE667" i="2"/>
  <c r="BE668" i="2"/>
  <c r="BE673" i="2"/>
  <c r="BE759" i="2"/>
  <c r="BE801" i="2"/>
  <c r="BE856" i="2"/>
  <c r="BE974" i="2"/>
  <c r="BE1005" i="2"/>
  <c r="BE1006" i="2"/>
  <c r="BE1044" i="2"/>
  <c r="BE1075" i="2"/>
  <c r="BE1079" i="2"/>
  <c r="BE1085" i="2"/>
  <c r="BE1098" i="2"/>
  <c r="BE1104" i="2"/>
  <c r="BE1132" i="2"/>
  <c r="BE1134" i="2"/>
  <c r="BE1157" i="2"/>
  <c r="BE1167" i="2"/>
  <c r="BE1170" i="2"/>
  <c r="BE1171" i="2"/>
  <c r="BE1183" i="2"/>
  <c r="BE1185" i="2"/>
  <c r="BE1202" i="2"/>
  <c r="BE1208" i="2"/>
  <c r="BE1230" i="2"/>
  <c r="BE1236" i="2"/>
  <c r="BE1246" i="2"/>
  <c r="BE1268" i="2"/>
  <c r="BE1309" i="2"/>
  <c r="BE1320" i="2"/>
  <c r="BE1334" i="2"/>
  <c r="BE1396" i="2"/>
  <c r="BE1402" i="2"/>
  <c r="BE1421" i="2"/>
  <c r="BE1551" i="2"/>
  <c r="BE1583" i="2"/>
  <c r="BE1612" i="2"/>
  <c r="BE1666" i="2"/>
  <c r="BE1716" i="2"/>
  <c r="BE1718" i="2"/>
  <c r="BE1726" i="2"/>
  <c r="BE1747" i="2"/>
  <c r="BE1752" i="2"/>
  <c r="BE1803" i="2"/>
  <c r="BE1817" i="2"/>
  <c r="BE1840" i="2"/>
  <c r="BE1859" i="2"/>
  <c r="BE1861" i="2"/>
  <c r="BE1934" i="2"/>
  <c r="BE1984" i="2"/>
  <c r="BE1993" i="2"/>
  <c r="BE2000" i="2"/>
  <c r="BE2002" i="2"/>
  <c r="BE2006" i="2"/>
  <c r="BE2007" i="2"/>
  <c r="BE2015" i="2"/>
  <c r="BE2030" i="2"/>
  <c r="BE2032" i="2"/>
  <c r="BE2050" i="2"/>
  <c r="BE2079" i="2"/>
  <c r="BE2083" i="2"/>
  <c r="BE2094" i="2"/>
  <c r="BE2097" i="2"/>
  <c r="BE2101" i="2"/>
  <c r="BE2106" i="2"/>
  <c r="BE2112" i="2"/>
  <c r="BE2120" i="2"/>
  <c r="BE2121" i="2"/>
  <c r="BE2128" i="2"/>
  <c r="BE2132" i="2"/>
  <c r="BE2133" i="2"/>
  <c r="BE2138" i="2"/>
  <c r="BE2141" i="2"/>
  <c r="BE2142" i="2"/>
  <c r="BE2155" i="2"/>
  <c r="BE2171" i="2"/>
  <c r="BE2180" i="2"/>
  <c r="BE2194" i="2"/>
  <c r="BE2196" i="2"/>
  <c r="BE2219" i="2"/>
  <c r="BE2270" i="2"/>
  <c r="BE2289" i="2"/>
  <c r="BE2292" i="2"/>
  <c r="BE2318" i="2"/>
  <c r="BE2321" i="2"/>
  <c r="BE2323" i="2"/>
  <c r="BE2334" i="2"/>
  <c r="BE2338" i="2"/>
  <c r="BE2341" i="2"/>
  <c r="BE2342" i="2"/>
  <c r="BE2344" i="2"/>
  <c r="BE2347" i="2"/>
  <c r="BE2350" i="2"/>
  <c r="BE2351" i="2"/>
  <c r="BE2362" i="2"/>
  <c r="BE2364" i="2"/>
  <c r="BE2366" i="2"/>
  <c r="BE2375" i="2"/>
  <c r="BE2387" i="2"/>
  <c r="BE2388" i="2"/>
  <c r="BE2390" i="2"/>
  <c r="BE2392" i="2"/>
  <c r="BE2406" i="2"/>
  <c r="BE2414" i="2"/>
  <c r="BE2494" i="2"/>
  <c r="BE2507" i="2"/>
  <c r="BE2509" i="2"/>
  <c r="BE2570" i="2"/>
  <c r="BE2646" i="2"/>
  <c r="BE2657" i="2"/>
  <c r="BE2659" i="2"/>
  <c r="BE2723" i="2"/>
  <c r="BE2737" i="2"/>
  <c r="BE2742" i="2"/>
  <c r="BE2744" i="2"/>
  <c r="BE2765" i="2"/>
  <c r="BE156" i="2"/>
  <c r="BE159" i="2"/>
  <c r="BE193" i="2"/>
  <c r="BE236" i="2"/>
  <c r="BE247" i="2"/>
  <c r="BE250" i="2"/>
  <c r="BE267" i="2"/>
  <c r="BE287" i="2"/>
  <c r="BE333" i="2"/>
  <c r="BE359" i="2"/>
  <c r="BE383" i="2"/>
  <c r="BE388" i="2"/>
  <c r="BE412" i="2"/>
  <c r="BE500" i="2"/>
  <c r="BE505" i="2"/>
  <c r="BE506" i="2"/>
  <c r="BE507" i="2"/>
  <c r="BE557" i="2"/>
  <c r="BE589" i="2"/>
  <c r="BE597" i="2"/>
  <c r="BE613" i="2"/>
  <c r="BE633" i="2"/>
  <c r="BE648" i="2"/>
  <c r="BE679" i="2"/>
  <c r="BE731" i="2"/>
  <c r="BE742" i="2"/>
  <c r="BE753" i="2"/>
  <c r="BE754" i="2"/>
  <c r="BE764" i="2"/>
  <c r="BE768" i="2"/>
  <c r="BE770" i="2"/>
  <c r="BE786" i="2"/>
  <c r="BE794" i="2"/>
  <c r="BE813" i="2"/>
  <c r="BE822" i="2"/>
  <c r="BE881" i="2"/>
  <c r="BE892" i="2"/>
  <c r="BE911" i="2"/>
  <c r="BE913" i="2"/>
  <c r="BE918" i="2"/>
  <c r="BE991" i="2"/>
  <c r="BE1038" i="2"/>
  <c r="BE1067" i="2"/>
  <c r="BE1086" i="2"/>
  <c r="BE1108" i="2"/>
  <c r="BE1130" i="2"/>
  <c r="BE1133" i="2"/>
  <c r="BE1137" i="2"/>
  <c r="BE1143" i="2"/>
  <c r="BE1149" i="2"/>
  <c r="BE1150" i="2"/>
  <c r="BE1151" i="2"/>
  <c r="BE1159" i="2"/>
  <c r="BE1168" i="2"/>
  <c r="BE1191" i="2"/>
  <c r="BE1234" i="2"/>
  <c r="BE1248" i="2"/>
  <c r="BE1254" i="2"/>
  <c r="BE1278" i="2"/>
  <c r="BE1280" i="2"/>
  <c r="BE1290" i="2"/>
  <c r="BE1344" i="2"/>
  <c r="BE1377" i="2"/>
  <c r="BE1468" i="2"/>
  <c r="BE1492" i="2"/>
  <c r="BE1527" i="2"/>
  <c r="BE1533" i="2"/>
  <c r="BE1590" i="2"/>
  <c r="BE1635" i="2"/>
  <c r="BE1705" i="2"/>
  <c r="BE1720" i="2"/>
  <c r="BE1723" i="2"/>
  <c r="BE1724" i="2"/>
  <c r="BE1728" i="2"/>
  <c r="BE1733" i="2"/>
  <c r="BE1742" i="2"/>
  <c r="BE1767" i="2"/>
  <c r="BE1792" i="2"/>
  <c r="BE1798" i="2"/>
  <c r="BE1807" i="2"/>
  <c r="BE1821" i="2"/>
  <c r="BE1833" i="2"/>
  <c r="BE1843" i="2"/>
  <c r="BE1873" i="2"/>
  <c r="BE1907" i="2"/>
  <c r="BE1929" i="2"/>
  <c r="BE1952" i="2"/>
  <c r="BE1954" i="2"/>
  <c r="BE1987" i="2"/>
  <c r="BE1990" i="2"/>
  <c r="BE2001" i="2"/>
  <c r="BE2005" i="2"/>
  <c r="BE2020" i="2"/>
  <c r="BE2026" i="2"/>
  <c r="BE2040" i="2"/>
  <c r="BE2093" i="2"/>
  <c r="BE2095" i="2"/>
  <c r="BE2103" i="2"/>
  <c r="BE2110" i="2"/>
  <c r="BE2114" i="2"/>
  <c r="BE2115" i="2"/>
  <c r="BE2117" i="2"/>
  <c r="BE2119" i="2"/>
  <c r="BE2122" i="2"/>
  <c r="BE2123" i="2"/>
  <c r="BE2124" i="2"/>
  <c r="BE2130" i="2"/>
  <c r="BE2134" i="2"/>
  <c r="BE2135" i="2"/>
  <c r="BE2143" i="2"/>
  <c r="BE2144" i="2"/>
  <c r="BE2148" i="2"/>
  <c r="BE2165" i="2"/>
  <c r="BE2166" i="2"/>
  <c r="BE2192" i="2"/>
  <c r="BE2214" i="2"/>
  <c r="BE2216" i="2"/>
  <c r="BE2226" i="2"/>
  <c r="BE2236" i="2"/>
  <c r="BE2262" i="2"/>
  <c r="BE2282" i="2"/>
  <c r="BE2291" i="2"/>
  <c r="BE2296" i="2"/>
  <c r="BE2304" i="2"/>
  <c r="BE2317" i="2"/>
  <c r="BE2319" i="2"/>
  <c r="BE2322" i="2"/>
  <c r="BE2324" i="2"/>
  <c r="BE2325" i="2"/>
  <c r="BE2326" i="2"/>
  <c r="BE2335" i="2"/>
  <c r="BE2336" i="2"/>
  <c r="BE2337" i="2"/>
  <c r="BE2339" i="2"/>
  <c r="BE2343" i="2"/>
  <c r="BE2348" i="2"/>
  <c r="BE2352" i="2"/>
  <c r="BE2353" i="2"/>
  <c r="BE2360" i="2"/>
  <c r="BE2361" i="2"/>
  <c r="BE2367" i="2"/>
  <c r="BE2376" i="2"/>
  <c r="BE2381" i="2"/>
  <c r="BE2385" i="2"/>
  <c r="BE2386" i="2"/>
  <c r="BE2391" i="2"/>
  <c r="BE2410" i="2"/>
  <c r="BE2418" i="2"/>
  <c r="BE2447" i="2"/>
  <c r="BE2484" i="2"/>
  <c r="BE2486" i="2"/>
  <c r="BE2502" i="2"/>
  <c r="BE2514" i="2"/>
  <c r="BE2526" i="2"/>
  <c r="BE2528" i="2"/>
  <c r="BE2542" i="2"/>
  <c r="BE2585" i="2"/>
  <c r="BE2598" i="2"/>
  <c r="BE2615" i="2"/>
  <c r="BE2617" i="2"/>
  <c r="BE2619" i="2"/>
  <c r="BE2628" i="2"/>
  <c r="BE2648" i="2"/>
  <c r="BE2685" i="2"/>
  <c r="BE2706" i="2"/>
  <c r="BE2722" i="2"/>
  <c r="BE2727" i="2"/>
  <c r="BE2738" i="2"/>
  <c r="J36" i="2"/>
  <c r="AW96" i="1" s="1"/>
  <c r="AS95" i="1"/>
  <c r="AS94" i="1"/>
  <c r="J36" i="3"/>
  <c r="AW97" i="1" s="1"/>
  <c r="F36" i="3"/>
  <c r="BA97" i="1" s="1"/>
  <c r="F37" i="4"/>
  <c r="BB98" i="1"/>
  <c r="F38" i="4"/>
  <c r="BC98" i="1" s="1"/>
  <c r="F36" i="5"/>
  <c r="BA99" i="1" s="1"/>
  <c r="F39" i="5"/>
  <c r="BD99" i="1"/>
  <c r="F40" i="6"/>
  <c r="BC101" i="1" s="1"/>
  <c r="J38" i="7"/>
  <c r="AW102" i="1" s="1"/>
  <c r="F41" i="7"/>
  <c r="BD102" i="1" s="1"/>
  <c r="J38" i="8"/>
  <c r="AW103" i="1" s="1"/>
  <c r="F39" i="9"/>
  <c r="BB104" i="1" s="1"/>
  <c r="J38" i="9"/>
  <c r="AW104" i="1" s="1"/>
  <c r="F40" i="10"/>
  <c r="BC106" i="1" s="1"/>
  <c r="F39" i="11"/>
  <c r="BB107" i="1" s="1"/>
  <c r="J38" i="12"/>
  <c r="AW108" i="1"/>
  <c r="F41" i="13"/>
  <c r="BD109" i="1" s="1"/>
  <c r="F38" i="13"/>
  <c r="BA109" i="1" s="1"/>
  <c r="F40" i="14"/>
  <c r="BC111" i="1"/>
  <c r="F41" i="15"/>
  <c r="BD112" i="1" s="1"/>
  <c r="F39" i="16"/>
  <c r="BB113" i="1" s="1"/>
  <c r="F39" i="17"/>
  <c r="BB114" i="1"/>
  <c r="J38" i="18"/>
  <c r="AW115" i="1" s="1"/>
  <c r="F40" i="19"/>
  <c r="BC116" i="1" s="1"/>
  <c r="F41" i="19"/>
  <c r="BD116" i="1"/>
  <c r="F37" i="20"/>
  <c r="BB118" i="1" s="1"/>
  <c r="J36" i="21"/>
  <c r="AW119" i="1" s="1"/>
  <c r="F38" i="21"/>
  <c r="BC119" i="1" s="1"/>
  <c r="J36" i="23"/>
  <c r="AW121" i="1" s="1"/>
  <c r="F36" i="24"/>
  <c r="BA122" i="1" s="1"/>
  <c r="F37" i="24"/>
  <c r="BB122" i="1" s="1"/>
  <c r="F38" i="25"/>
  <c r="BC123" i="1" s="1"/>
  <c r="J36" i="26"/>
  <c r="AW124" i="1" s="1"/>
  <c r="J36" i="27"/>
  <c r="AW125" i="1" s="1"/>
  <c r="F34" i="28"/>
  <c r="BA126" i="1" s="1"/>
  <c r="J34" i="29"/>
  <c r="AW127" i="1" s="1"/>
  <c r="F37" i="30"/>
  <c r="BD128" i="1" s="1"/>
  <c r="F34" i="31"/>
  <c r="BA129" i="1" s="1"/>
  <c r="F35" i="31"/>
  <c r="BB129" i="1" s="1"/>
  <c r="F36" i="32"/>
  <c r="BC130" i="1" s="1"/>
  <c r="F37" i="33"/>
  <c r="BD131" i="1" s="1"/>
  <c r="F35" i="34"/>
  <c r="BB132" i="1" s="1"/>
  <c r="F34" i="34"/>
  <c r="BA132" i="1" s="1"/>
  <c r="F37" i="35"/>
  <c r="BD133" i="1" s="1"/>
  <c r="F36" i="36"/>
  <c r="BC134" i="1" s="1"/>
  <c r="F37" i="36"/>
  <c r="BD134" i="1" s="1"/>
  <c r="F34" i="37"/>
  <c r="BA135" i="1" s="1"/>
  <c r="F35" i="38"/>
  <c r="BB136" i="1" s="1"/>
  <c r="F36" i="38"/>
  <c r="BC136" i="1" s="1"/>
  <c r="F36" i="39"/>
  <c r="BA138" i="1" s="1"/>
  <c r="F39" i="39"/>
  <c r="BD138" i="1" s="1"/>
  <c r="F39" i="41"/>
  <c r="BD140" i="1" s="1"/>
  <c r="J34" i="42"/>
  <c r="AW141" i="1" s="1"/>
  <c r="F37" i="2"/>
  <c r="BB96" i="1" s="1"/>
  <c r="F38" i="3"/>
  <c r="BC97" i="1" s="1"/>
  <c r="J36" i="4"/>
  <c r="AW98" i="1" s="1"/>
  <c r="F39" i="4"/>
  <c r="BD98" i="1" s="1"/>
  <c r="F38" i="5"/>
  <c r="BC99" i="1" s="1"/>
  <c r="F39" i="6"/>
  <c r="BB101" i="1" s="1"/>
  <c r="F41" i="6"/>
  <c r="BD101" i="1" s="1"/>
  <c r="F40" i="7"/>
  <c r="BC102" i="1" s="1"/>
  <c r="F40" i="8"/>
  <c r="BC103" i="1" s="1"/>
  <c r="F38" i="8"/>
  <c r="BA103" i="1" s="1"/>
  <c r="F41" i="9"/>
  <c r="BD104" i="1" s="1"/>
  <c r="J38" i="10"/>
  <c r="AW106" i="1" s="1"/>
  <c r="F41" i="11"/>
  <c r="BD107" i="1" s="1"/>
  <c r="F38" i="11"/>
  <c r="BA107" i="1" s="1"/>
  <c r="F38" i="12"/>
  <c r="BA108" i="1" s="1"/>
  <c r="F41" i="12"/>
  <c r="BD108" i="1" s="1"/>
  <c r="F40" i="13"/>
  <c r="BC109" i="1" s="1"/>
  <c r="F41" i="14"/>
  <c r="BD111" i="1" s="1"/>
  <c r="J38" i="15"/>
  <c r="AW112" i="1" s="1"/>
  <c r="F38" i="16"/>
  <c r="BA113" i="1" s="1"/>
  <c r="F40" i="17"/>
  <c r="BC114" i="1" s="1"/>
  <c r="F39" i="18"/>
  <c r="BB115" i="1" s="1"/>
  <c r="F39" i="19"/>
  <c r="BB116" i="1" s="1"/>
  <c r="F38" i="20"/>
  <c r="BC118" i="1" s="1"/>
  <c r="F39" i="21"/>
  <c r="BD119" i="1" s="1"/>
  <c r="F37" i="22"/>
  <c r="BB120" i="1" s="1"/>
  <c r="F38" i="22"/>
  <c r="BC120" i="1" s="1"/>
  <c r="F38" i="23"/>
  <c r="BC121" i="1" s="1"/>
  <c r="F39" i="24"/>
  <c r="BD122" i="1" s="1"/>
  <c r="F37" i="25"/>
  <c r="BB123" i="1" s="1"/>
  <c r="F38" i="26"/>
  <c r="BC124" i="1" s="1"/>
  <c r="F37" i="26"/>
  <c r="BB124" i="1" s="1"/>
  <c r="F39" i="27"/>
  <c r="BD125" i="1" s="1"/>
  <c r="F38" i="27"/>
  <c r="BC125" i="1" s="1"/>
  <c r="F35" i="29"/>
  <c r="BB127" i="1" s="1"/>
  <c r="F34" i="29"/>
  <c r="BA127" i="1" s="1"/>
  <c r="F35" i="30"/>
  <c r="BB128" i="1" s="1"/>
  <c r="J34" i="31"/>
  <c r="AW129" i="1" s="1"/>
  <c r="J34" i="32"/>
  <c r="AW130" i="1" s="1"/>
  <c r="J34" i="33"/>
  <c r="AW131" i="1" s="1"/>
  <c r="F35" i="33"/>
  <c r="BB131" i="1" s="1"/>
  <c r="F36" i="34"/>
  <c r="BC132" i="1" s="1"/>
  <c r="F36" i="35"/>
  <c r="BC133" i="1" s="1"/>
  <c r="J34" i="36"/>
  <c r="AW134" i="1" s="1"/>
  <c r="J34" i="37"/>
  <c r="AW135" i="1" s="1"/>
  <c r="J34" i="38"/>
  <c r="AW136" i="1" s="1"/>
  <c r="J30" i="37"/>
  <c r="J36" i="39"/>
  <c r="AW138" i="1"/>
  <c r="J36" i="40"/>
  <c r="AW139" i="1"/>
  <c r="F37" i="41"/>
  <c r="BB140" i="1"/>
  <c r="F38" i="41"/>
  <c r="BC140" i="1"/>
  <c r="F36" i="42"/>
  <c r="BC141" i="1"/>
  <c r="F37" i="42"/>
  <c r="BD141" i="1"/>
  <c r="F38" i="2"/>
  <c r="BC96" i="1"/>
  <c r="F37" i="3"/>
  <c r="BB97" i="1" s="1"/>
  <c r="F39" i="3"/>
  <c r="BD97" i="1" s="1"/>
  <c r="F36" i="4"/>
  <c r="BA98" i="1"/>
  <c r="F37" i="5"/>
  <c r="BB99" i="1"/>
  <c r="J36" i="5"/>
  <c r="AW99" i="1"/>
  <c r="J38" i="6"/>
  <c r="AW101" i="1" s="1"/>
  <c r="F38" i="6"/>
  <c r="BA101" i="1" s="1"/>
  <c r="F39" i="7"/>
  <c r="BB102" i="1" s="1"/>
  <c r="F38" i="7"/>
  <c r="BA102" i="1" s="1"/>
  <c r="F39" i="8"/>
  <c r="BB103" i="1" s="1"/>
  <c r="F41" i="8"/>
  <c r="BD103" i="1"/>
  <c r="F40" i="9"/>
  <c r="BC104" i="1" s="1"/>
  <c r="F38" i="9"/>
  <c r="BA104" i="1"/>
  <c r="F39" i="10"/>
  <c r="BB106" i="1"/>
  <c r="J38" i="11"/>
  <c r="AW107" i="1" s="1"/>
  <c r="F39" i="12"/>
  <c r="BB108" i="1" s="1"/>
  <c r="F40" i="12"/>
  <c r="BC108" i="1"/>
  <c r="F39" i="13"/>
  <c r="BB109" i="1" s="1"/>
  <c r="J38" i="14"/>
  <c r="AW111" i="1" s="1"/>
  <c r="F39" i="15"/>
  <c r="BB112" i="1"/>
  <c r="F40" i="16"/>
  <c r="BC113" i="1" s="1"/>
  <c r="F41" i="16"/>
  <c r="BD113" i="1" s="1"/>
  <c r="F38" i="17"/>
  <c r="BA114" i="1"/>
  <c r="F40" i="18"/>
  <c r="BC115" i="1" s="1"/>
  <c r="F41" i="18"/>
  <c r="BD115" i="1" s="1"/>
  <c r="F38" i="19"/>
  <c r="BA116" i="1"/>
  <c r="F39" i="20"/>
  <c r="BD118" i="1" s="1"/>
  <c r="F36" i="20"/>
  <c r="BA118" i="1" s="1"/>
  <c r="F36" i="21"/>
  <c r="BA119" i="1"/>
  <c r="F39" i="22"/>
  <c r="BD120" i="1" s="1"/>
  <c r="F36" i="22"/>
  <c r="BA120" i="1" s="1"/>
  <c r="F37" i="23"/>
  <c r="BB121" i="1"/>
  <c r="J36" i="24"/>
  <c r="AW122" i="1" s="1"/>
  <c r="F36" i="25"/>
  <c r="BA123" i="1" s="1"/>
  <c r="F39" i="25"/>
  <c r="BD123" i="1"/>
  <c r="F39" i="26"/>
  <c r="BD124" i="1" s="1"/>
  <c r="F37" i="27"/>
  <c r="BB125" i="1" s="1"/>
  <c r="F36" i="28"/>
  <c r="BC126" i="1"/>
  <c r="F37" i="28"/>
  <c r="BD126" i="1" s="1"/>
  <c r="F37" i="29"/>
  <c r="BD127" i="1" s="1"/>
  <c r="F34" i="30"/>
  <c r="BA128" i="1"/>
  <c r="F36" i="31"/>
  <c r="BC129" i="1" s="1"/>
  <c r="F37" i="31"/>
  <c r="BD129" i="1" s="1"/>
  <c r="F35" i="32"/>
  <c r="BB130" i="1" s="1"/>
  <c r="F34" i="33"/>
  <c r="BA131" i="1" s="1"/>
  <c r="F36" i="33"/>
  <c r="BC131" i="1" s="1"/>
  <c r="F37" i="34"/>
  <c r="BD132" i="1"/>
  <c r="F35" i="35"/>
  <c r="BB133" i="1" s="1"/>
  <c r="F35" i="36"/>
  <c r="BB134" i="1" s="1"/>
  <c r="F35" i="37"/>
  <c r="BB135" i="1"/>
  <c r="F37" i="38"/>
  <c r="BD136" i="1" s="1"/>
  <c r="F38" i="39"/>
  <c r="BC138" i="1" s="1"/>
  <c r="F37" i="40"/>
  <c r="BB139" i="1"/>
  <c r="F39" i="40"/>
  <c r="BD139" i="1" s="1"/>
  <c r="F36" i="41"/>
  <c r="BA140" i="1" s="1"/>
  <c r="F34" i="42"/>
  <c r="BA141" i="1"/>
  <c r="F36" i="2"/>
  <c r="BA96" i="1" s="1"/>
  <c r="F39" i="2"/>
  <c r="BD96" i="1" s="1"/>
  <c r="F38" i="10"/>
  <c r="BA106" i="1"/>
  <c r="F41" i="10"/>
  <c r="BD106" i="1" s="1"/>
  <c r="F40" i="11"/>
  <c r="BC107" i="1" s="1"/>
  <c r="J38" i="13"/>
  <c r="AW109" i="1"/>
  <c r="F39" i="14"/>
  <c r="BB111" i="1" s="1"/>
  <c r="F38" i="14"/>
  <c r="BA111" i="1" s="1"/>
  <c r="F38" i="15"/>
  <c r="BA112" i="1"/>
  <c r="F40" i="15"/>
  <c r="BC112" i="1" s="1"/>
  <c r="J38" i="16"/>
  <c r="AW113" i="1" s="1"/>
  <c r="F41" i="17"/>
  <c r="BD114" i="1"/>
  <c r="J38" i="17"/>
  <c r="AW114" i="1" s="1"/>
  <c r="F38" i="18"/>
  <c r="BA115" i="1" s="1"/>
  <c r="J38" i="19"/>
  <c r="AW116" i="1"/>
  <c r="J36" i="20"/>
  <c r="AW118" i="1" s="1"/>
  <c r="F37" i="21"/>
  <c r="BB119" i="1" s="1"/>
  <c r="J36" i="22"/>
  <c r="AW120" i="1"/>
  <c r="F36" i="23"/>
  <c r="BA121" i="1" s="1"/>
  <c r="F39" i="23"/>
  <c r="BD121" i="1" s="1"/>
  <c r="F38" i="24"/>
  <c r="BC122" i="1"/>
  <c r="J36" i="25"/>
  <c r="AW123" i="1" s="1"/>
  <c r="F36" i="26"/>
  <c r="BA124" i="1" s="1"/>
  <c r="F36" i="27"/>
  <c r="BA125" i="1"/>
  <c r="J34" i="28"/>
  <c r="AW126" i="1" s="1"/>
  <c r="F35" i="28"/>
  <c r="BB126" i="1" s="1"/>
  <c r="F36" i="29"/>
  <c r="BC127" i="1"/>
  <c r="J34" i="30"/>
  <c r="AW128" i="1" s="1"/>
  <c r="F36" i="30"/>
  <c r="BC128" i="1" s="1"/>
  <c r="F34" i="32"/>
  <c r="BA130" i="1" s="1"/>
  <c r="F37" i="32"/>
  <c r="BD130" i="1" s="1"/>
  <c r="J34" i="34"/>
  <c r="AW132" i="1" s="1"/>
  <c r="F34" i="35"/>
  <c r="BA133" i="1"/>
  <c r="J34" i="35"/>
  <c r="AW133" i="1" s="1"/>
  <c r="F34" i="36"/>
  <c r="BA134" i="1" s="1"/>
  <c r="F37" i="37"/>
  <c r="BD135" i="1"/>
  <c r="F36" i="37"/>
  <c r="BC135" i="1" s="1"/>
  <c r="F34" i="38"/>
  <c r="BA136" i="1" s="1"/>
  <c r="F37" i="39"/>
  <c r="BB138" i="1" s="1"/>
  <c r="F36" i="40"/>
  <c r="BA139" i="1" s="1"/>
  <c r="F38" i="40"/>
  <c r="BC139" i="1" s="1"/>
  <c r="J36" i="41"/>
  <c r="AW140" i="1"/>
  <c r="F35" i="42"/>
  <c r="BB141" i="1" s="1"/>
  <c r="T230" i="40" l="1"/>
  <c r="T154" i="4"/>
  <c r="P154" i="4"/>
  <c r="T130" i="41"/>
  <c r="T129" i="41" s="1"/>
  <c r="R121" i="38"/>
  <c r="P134" i="14"/>
  <c r="AU111" i="1"/>
  <c r="BK142" i="7"/>
  <c r="J142" i="7" s="1"/>
  <c r="J101" i="7" s="1"/>
  <c r="P535" i="39"/>
  <c r="P121" i="38"/>
  <c r="AU136" i="1"/>
  <c r="R123" i="32"/>
  <c r="T135" i="30"/>
  <c r="T129" i="23"/>
  <c r="T128" i="23"/>
  <c r="P128" i="22"/>
  <c r="P127" i="22"/>
  <c r="AU120" i="1"/>
  <c r="T241" i="21"/>
  <c r="R185" i="18"/>
  <c r="P133" i="8"/>
  <c r="P132" i="8" s="1"/>
  <c r="AU103" i="1" s="1"/>
  <c r="T205" i="6"/>
  <c r="T153" i="3"/>
  <c r="T152" i="3" s="1"/>
  <c r="R130" i="41"/>
  <c r="R129" i="41" s="1"/>
  <c r="T127" i="29"/>
  <c r="T126" i="29"/>
  <c r="P173" i="6"/>
  <c r="T154" i="2"/>
  <c r="P130" i="41"/>
  <c r="P129" i="41" s="1"/>
  <c r="AU140" i="1" s="1"/>
  <c r="R119" i="37"/>
  <c r="P127" i="29"/>
  <c r="P126" i="29" s="1"/>
  <c r="AU127" i="1" s="1"/>
  <c r="R216" i="20"/>
  <c r="P179" i="19"/>
  <c r="P135" i="18"/>
  <c r="AU115" i="1"/>
  <c r="P162" i="17"/>
  <c r="R188" i="16"/>
  <c r="R134" i="16" s="1"/>
  <c r="R129" i="11"/>
  <c r="P134" i="10"/>
  <c r="AU106" i="1"/>
  <c r="R225" i="7"/>
  <c r="R146" i="6"/>
  <c r="R154" i="2"/>
  <c r="T122" i="42"/>
  <c r="T135" i="21"/>
  <c r="T134" i="21"/>
  <c r="P134" i="15"/>
  <c r="AU112" i="1"/>
  <c r="R242" i="14"/>
  <c r="R133" i="8"/>
  <c r="R132" i="8"/>
  <c r="P121" i="28"/>
  <c r="P120" i="28" s="1"/>
  <c r="AU126" i="1" s="1"/>
  <c r="T125" i="24"/>
  <c r="T124" i="24"/>
  <c r="P241" i="21"/>
  <c r="BK136" i="18"/>
  <c r="J136" i="18" s="1"/>
  <c r="J101" i="18" s="1"/>
  <c r="R162" i="17"/>
  <c r="R134" i="17"/>
  <c r="R142" i="7"/>
  <c r="R141" i="7"/>
  <c r="P1176" i="2"/>
  <c r="R535" i="39"/>
  <c r="R123" i="35"/>
  <c r="T122" i="33"/>
  <c r="T132" i="5"/>
  <c r="T131" i="5"/>
  <c r="R199" i="3"/>
  <c r="R128" i="36"/>
  <c r="T127" i="30"/>
  <c r="T121" i="28"/>
  <c r="T120" i="28"/>
  <c r="T179" i="19"/>
  <c r="BK152" i="19"/>
  <c r="J152" i="19"/>
  <c r="J106" i="19" s="1"/>
  <c r="R135" i="18"/>
  <c r="T162" i="17"/>
  <c r="T134" i="17"/>
  <c r="T134" i="16"/>
  <c r="T242" i="14"/>
  <c r="T134" i="14" s="1"/>
  <c r="P133" i="9"/>
  <c r="P132" i="9"/>
  <c r="AU104" i="1"/>
  <c r="T234" i="7"/>
  <c r="P142" i="7"/>
  <c r="R173" i="6"/>
  <c r="R310" i="4"/>
  <c r="R153" i="4"/>
  <c r="P199" i="3"/>
  <c r="P153" i="3" s="1"/>
  <c r="P152" i="3" s="1"/>
  <c r="AU97" i="1" s="1"/>
  <c r="P2745" i="2"/>
  <c r="T133" i="40"/>
  <c r="R121" i="28"/>
  <c r="R120" i="28" s="1"/>
  <c r="R128" i="23"/>
  <c r="R127" i="22"/>
  <c r="P135" i="21"/>
  <c r="P134" i="21"/>
  <c r="AU119" i="1"/>
  <c r="T295" i="10"/>
  <c r="T134" i="10"/>
  <c r="T142" i="7"/>
  <c r="R133" i="40"/>
  <c r="T147" i="39"/>
  <c r="P123" i="36"/>
  <c r="AU134" i="1" s="1"/>
  <c r="T142" i="34"/>
  <c r="T124" i="34" s="1"/>
  <c r="P135" i="30"/>
  <c r="T128" i="22"/>
  <c r="T127" i="22"/>
  <c r="T134" i="20"/>
  <c r="BK162" i="17"/>
  <c r="J162" i="17" s="1"/>
  <c r="J108" i="17" s="1"/>
  <c r="BK135" i="17"/>
  <c r="J135" i="17"/>
  <c r="J101" i="17" s="1"/>
  <c r="R133" i="9"/>
  <c r="R132" i="9" s="1"/>
  <c r="T173" i="6"/>
  <c r="T145" i="6"/>
  <c r="T310" i="4"/>
  <c r="R122" i="42"/>
  <c r="P123" i="32"/>
  <c r="AU130" i="1" s="1"/>
  <c r="P127" i="30"/>
  <c r="AU128" i="1"/>
  <c r="P134" i="16"/>
  <c r="AU113" i="1" s="1"/>
  <c r="T193" i="15"/>
  <c r="T134" i="15" s="1"/>
  <c r="R193" i="15"/>
  <c r="R134" i="15"/>
  <c r="P129" i="11"/>
  <c r="AU107" i="1" s="1"/>
  <c r="P146" i="6"/>
  <c r="P145" i="6" s="1"/>
  <c r="AU101" i="1" s="1"/>
  <c r="T535" i="39"/>
  <c r="T146" i="39"/>
  <c r="P122" i="33"/>
  <c r="AU131" i="1"/>
  <c r="T121" i="31"/>
  <c r="R127" i="27"/>
  <c r="R126" i="27"/>
  <c r="T216" i="20"/>
  <c r="R134" i="20"/>
  <c r="R133" i="20"/>
  <c r="P136" i="19"/>
  <c r="AU116" i="1"/>
  <c r="T185" i="18"/>
  <c r="T135" i="18"/>
  <c r="P134" i="17"/>
  <c r="AU114" i="1"/>
  <c r="R205" i="6"/>
  <c r="R1176" i="2"/>
  <c r="P146" i="39"/>
  <c r="AU138" i="1"/>
  <c r="P128" i="23"/>
  <c r="AU121" i="1"/>
  <c r="R241" i="21"/>
  <c r="T133" i="9"/>
  <c r="T132" i="9"/>
  <c r="BK122" i="33"/>
  <c r="J122" i="33" s="1"/>
  <c r="J30" i="33" s="1"/>
  <c r="AG131" i="1" s="1"/>
  <c r="T127" i="27"/>
  <c r="T126" i="27" s="1"/>
  <c r="P125" i="25"/>
  <c r="P124" i="25"/>
  <c r="AU123" i="1"/>
  <c r="P125" i="24"/>
  <c r="P124" i="24"/>
  <c r="AU122" i="1" s="1"/>
  <c r="R135" i="21"/>
  <c r="R134" i="21"/>
  <c r="P234" i="7"/>
  <c r="P154" i="2"/>
  <c r="P133" i="40"/>
  <c r="AU139" i="1" s="1"/>
  <c r="R147" i="39"/>
  <c r="R146" i="39"/>
  <c r="T121" i="38"/>
  <c r="P128" i="35"/>
  <c r="P123" i="35"/>
  <c r="AU133" i="1" s="1"/>
  <c r="R142" i="34"/>
  <c r="R124" i="34"/>
  <c r="R121" i="31"/>
  <c r="R135" i="30"/>
  <c r="R127" i="30"/>
  <c r="R134" i="14"/>
  <c r="P132" i="5"/>
  <c r="P131" i="5"/>
  <c r="AU99" i="1"/>
  <c r="R153" i="3"/>
  <c r="R152" i="3"/>
  <c r="T1176" i="2"/>
  <c r="R123" i="36"/>
  <c r="T128" i="35"/>
  <c r="T123" i="35"/>
  <c r="P124" i="34"/>
  <c r="AU132" i="1"/>
  <c r="BK121" i="28"/>
  <c r="BK120" i="28" s="1"/>
  <c r="J120" i="28" s="1"/>
  <c r="J30" i="28" s="1"/>
  <c r="AG126" i="1" s="1"/>
  <c r="P216" i="20"/>
  <c r="P133" i="20" s="1"/>
  <c r="AU118" i="1" s="1"/>
  <c r="R152" i="19"/>
  <c r="R136" i="19" s="1"/>
  <c r="T136" i="19"/>
  <c r="R128" i="13"/>
  <c r="R295" i="10"/>
  <c r="R134" i="10"/>
  <c r="T133" i="8"/>
  <c r="T132" i="8" s="1"/>
  <c r="T225" i="7"/>
  <c r="R132" i="5"/>
  <c r="R131" i="5" s="1"/>
  <c r="P310" i="4"/>
  <c r="P153" i="4" s="1"/>
  <c r="AU98" i="1" s="1"/>
  <c r="BK289" i="4"/>
  <c r="J289" i="4"/>
  <c r="J119" i="4" s="1"/>
  <c r="BK303" i="4"/>
  <c r="J303" i="4" s="1"/>
  <c r="J123" i="4" s="1"/>
  <c r="BK296" i="4"/>
  <c r="J296" i="4"/>
  <c r="J121" i="4" s="1"/>
  <c r="BK273" i="3"/>
  <c r="J273" i="3" s="1"/>
  <c r="J122" i="3" s="1"/>
  <c r="BK330" i="4"/>
  <c r="J330" i="4"/>
  <c r="J129" i="4" s="1"/>
  <c r="BK132" i="5"/>
  <c r="J132" i="5" s="1"/>
  <c r="J99" i="5" s="1"/>
  <c r="BK159" i="5"/>
  <c r="J159" i="5"/>
  <c r="J104" i="5" s="1"/>
  <c r="BK173" i="6"/>
  <c r="J173" i="6" s="1"/>
  <c r="J105" i="6" s="1"/>
  <c r="BK225" i="7"/>
  <c r="J225" i="7"/>
  <c r="J109" i="7" s="1"/>
  <c r="BK133" i="9"/>
  <c r="J133" i="9" s="1"/>
  <c r="J101" i="9" s="1"/>
  <c r="BK135" i="10"/>
  <c r="J135" i="10"/>
  <c r="J101" i="10" s="1"/>
  <c r="BK295" i="10"/>
  <c r="J295" i="10" s="1"/>
  <c r="J108" i="10" s="1"/>
  <c r="BK156" i="18"/>
  <c r="J156" i="18"/>
  <c r="J106" i="18" s="1"/>
  <c r="BK127" i="29"/>
  <c r="J127" i="29" s="1"/>
  <c r="J97" i="29" s="1"/>
  <c r="BK164" i="34"/>
  <c r="J164" i="34"/>
  <c r="J103" i="34" s="1"/>
  <c r="BK340" i="41"/>
  <c r="J340" i="41" s="1"/>
  <c r="J106" i="41" s="1"/>
  <c r="BK2745" i="2"/>
  <c r="J2745" i="2"/>
  <c r="J128" i="2" s="1"/>
  <c r="BK199" i="3"/>
  <c r="J199" i="3" s="1"/>
  <c r="J109" i="3" s="1"/>
  <c r="BK261" i="3"/>
  <c r="J261" i="3"/>
  <c r="J118" i="3" s="1"/>
  <c r="BK267" i="3"/>
  <c r="J267" i="3" s="1"/>
  <c r="J120" i="3" s="1"/>
  <c r="BK283" i="3"/>
  <c r="J283" i="3"/>
  <c r="J124" i="3" s="1"/>
  <c r="BK146" i="6"/>
  <c r="J146" i="6" s="1"/>
  <c r="J101" i="6" s="1"/>
  <c r="BK205" i="6"/>
  <c r="J205" i="6"/>
  <c r="J112" i="6" s="1"/>
  <c r="BK142" i="10"/>
  <c r="J142" i="10" s="1"/>
  <c r="J104" i="10" s="1"/>
  <c r="BK257" i="11"/>
  <c r="J257" i="11"/>
  <c r="J103" i="11" s="1"/>
  <c r="BK129" i="12"/>
  <c r="J129" i="12" s="1"/>
  <c r="J101" i="12" s="1"/>
  <c r="BK179" i="12"/>
  <c r="J179" i="12"/>
  <c r="J103" i="12" s="1"/>
  <c r="BK165" i="14"/>
  <c r="J165" i="14" s="1"/>
  <c r="J106" i="14" s="1"/>
  <c r="BK135" i="15"/>
  <c r="J135" i="15"/>
  <c r="J101" i="15" s="1"/>
  <c r="BK135" i="16"/>
  <c r="J135" i="16" s="1"/>
  <c r="J101" i="16" s="1"/>
  <c r="BK188" i="16"/>
  <c r="J188" i="16"/>
  <c r="J108" i="16" s="1"/>
  <c r="BK123" i="32"/>
  <c r="J123" i="32" s="1"/>
  <c r="J96" i="32" s="1"/>
  <c r="BK124" i="35"/>
  <c r="J124" i="35"/>
  <c r="J97" i="35" s="1"/>
  <c r="BK535" i="39"/>
  <c r="J535" i="39" s="1"/>
  <c r="J103" i="39" s="1"/>
  <c r="BK230" i="40"/>
  <c r="J230" i="40"/>
  <c r="J103" i="40" s="1"/>
  <c r="BK122" i="42"/>
  <c r="J122" i="42" s="1"/>
  <c r="J96" i="42" s="1"/>
  <c r="BK154" i="2"/>
  <c r="J154" i="2" s="1"/>
  <c r="J99" i="2" s="1"/>
  <c r="BK153" i="3"/>
  <c r="J153" i="3" s="1"/>
  <c r="J99" i="3" s="1"/>
  <c r="BK289" i="3"/>
  <c r="J289" i="3" s="1"/>
  <c r="J126" i="3" s="1"/>
  <c r="BK310" i="4"/>
  <c r="J310" i="4" s="1"/>
  <c r="J125" i="4" s="1"/>
  <c r="BK224" i="6"/>
  <c r="J224" i="6" s="1"/>
  <c r="J117" i="6" s="1"/>
  <c r="BK130" i="11"/>
  <c r="J130" i="11" s="1"/>
  <c r="J101" i="11" s="1"/>
  <c r="BK146" i="17"/>
  <c r="J146" i="17" s="1"/>
  <c r="J106" i="17" s="1"/>
  <c r="BK143" i="18"/>
  <c r="J143" i="18" s="1"/>
  <c r="J104" i="18" s="1"/>
  <c r="BK137" i="19"/>
  <c r="J137" i="19" s="1"/>
  <c r="J101" i="19" s="1"/>
  <c r="BK179" i="19"/>
  <c r="J179" i="19" s="1"/>
  <c r="J110" i="19" s="1"/>
  <c r="BK134" i="20"/>
  <c r="J134" i="20" s="1"/>
  <c r="J99" i="20" s="1"/>
  <c r="BK216" i="20"/>
  <c r="J216" i="20" s="1"/>
  <c r="J105" i="20" s="1"/>
  <c r="BK181" i="23"/>
  <c r="J181" i="23" s="1"/>
  <c r="J105" i="23" s="1"/>
  <c r="BK125" i="24"/>
  <c r="J125" i="24" s="1"/>
  <c r="J99" i="24" s="1"/>
  <c r="BK125" i="25"/>
  <c r="J125" i="25" s="1"/>
  <c r="J99" i="25" s="1"/>
  <c r="BK138" i="35"/>
  <c r="J138" i="35" s="1"/>
  <c r="J102" i="35" s="1"/>
  <c r="BK121" i="38"/>
  <c r="J121" i="38" s="1"/>
  <c r="J96" i="38" s="1"/>
  <c r="BK147" i="39"/>
  <c r="J147" i="39" s="1"/>
  <c r="J99" i="39" s="1"/>
  <c r="BK825" i="39"/>
  <c r="J825" i="39" s="1"/>
  <c r="J123" i="39" s="1"/>
  <c r="BK234" i="7"/>
  <c r="J234" i="7" s="1"/>
  <c r="J113" i="7" s="1"/>
  <c r="BK129" i="13"/>
  <c r="J129" i="13" s="1"/>
  <c r="J101" i="13" s="1"/>
  <c r="BK135" i="14"/>
  <c r="J135" i="14" s="1"/>
  <c r="J101" i="14" s="1"/>
  <c r="BK142" i="15"/>
  <c r="J142" i="15" s="1"/>
  <c r="J104" i="15" s="1"/>
  <c r="BK151" i="15"/>
  <c r="J151" i="15" s="1"/>
  <c r="J106" i="15" s="1"/>
  <c r="BK193" i="15"/>
  <c r="J193" i="15" s="1"/>
  <c r="J108" i="15" s="1"/>
  <c r="BK161" i="16"/>
  <c r="J161" i="16" s="1"/>
  <c r="J106" i="16" s="1"/>
  <c r="BK135" i="21"/>
  <c r="J135" i="21" s="1"/>
  <c r="J99" i="21" s="1"/>
  <c r="BK241" i="21"/>
  <c r="J241" i="21" s="1"/>
  <c r="J106" i="21" s="1"/>
  <c r="BK129" i="23"/>
  <c r="J129" i="23" s="1"/>
  <c r="J99" i="23" s="1"/>
  <c r="BK125" i="26"/>
  <c r="J125" i="26" s="1"/>
  <c r="J99" i="26" s="1"/>
  <c r="BK127" i="27"/>
  <c r="J127" i="27" s="1"/>
  <c r="J99" i="27" s="1"/>
  <c r="BK248" i="29"/>
  <c r="J248" i="29" s="1"/>
  <c r="J103" i="29" s="1"/>
  <c r="BK135" i="30"/>
  <c r="J135" i="30" s="1"/>
  <c r="J98" i="30" s="1"/>
  <c r="BK121" i="31"/>
  <c r="J121" i="31" s="1"/>
  <c r="J30" i="31" s="1"/>
  <c r="AG129" i="1" s="1"/>
  <c r="BK142" i="34"/>
  <c r="J142" i="34"/>
  <c r="J99" i="34" s="1"/>
  <c r="BK124" i="36"/>
  <c r="J124" i="36"/>
  <c r="J97" i="36" s="1"/>
  <c r="BK284" i="40"/>
  <c r="J284" i="40"/>
  <c r="J110" i="40" s="1"/>
  <c r="BK130" i="41"/>
  <c r="J130" i="41"/>
  <c r="J99" i="41" s="1"/>
  <c r="BK133" i="40"/>
  <c r="J133" i="40"/>
  <c r="J98" i="40" s="1"/>
  <c r="AG135" i="1"/>
  <c r="J96" i="37"/>
  <c r="J125" i="34"/>
  <c r="J97" i="34"/>
  <c r="BK127" i="22"/>
  <c r="J127" i="22" s="1"/>
  <c r="J98" i="22" s="1"/>
  <c r="BK135" i="18"/>
  <c r="J135" i="18" s="1"/>
  <c r="J34" i="18" s="1"/>
  <c r="AG115" i="1" s="1"/>
  <c r="BK134" i="17"/>
  <c r="J134" i="17"/>
  <c r="J100" i="17" s="1"/>
  <c r="J290" i="10"/>
  <c r="J106" i="10"/>
  <c r="AG103" i="1"/>
  <c r="J100" i="8"/>
  <c r="J133" i="8"/>
  <c r="J101" i="8" s="1"/>
  <c r="BK131" i="5"/>
  <c r="J131" i="5"/>
  <c r="BK153" i="2"/>
  <c r="J153" i="2" s="1"/>
  <c r="J98" i="2" s="1"/>
  <c r="F35" i="3"/>
  <c r="AZ97" i="1" s="1"/>
  <c r="J35" i="4"/>
  <c r="AV98" i="1" s="1"/>
  <c r="AT98" i="1" s="1"/>
  <c r="F35" i="5"/>
  <c r="AZ99" i="1"/>
  <c r="J37" i="6"/>
  <c r="AV101" i="1" s="1"/>
  <c r="AT101" i="1" s="1"/>
  <c r="F37" i="7"/>
  <c r="AZ102" i="1"/>
  <c r="J37" i="8"/>
  <c r="AV103" i="1" s="1"/>
  <c r="AT103" i="1" s="1"/>
  <c r="AN103" i="1" s="1"/>
  <c r="J37" i="9"/>
  <c r="AV104" i="1" s="1"/>
  <c r="AT104" i="1" s="1"/>
  <c r="BD100" i="1"/>
  <c r="J37" i="10"/>
  <c r="AV106" i="1" s="1"/>
  <c r="AT106" i="1" s="1"/>
  <c r="F37" i="11"/>
  <c r="AZ107" i="1"/>
  <c r="J37" i="12"/>
  <c r="AV108" i="1"/>
  <c r="AT108" i="1" s="1"/>
  <c r="BD105" i="1"/>
  <c r="J37" i="13"/>
  <c r="AV109" i="1"/>
  <c r="AT109" i="1" s="1"/>
  <c r="BA105" i="1"/>
  <c r="AW105" i="1" s="1"/>
  <c r="F37" i="14"/>
  <c r="AZ111" i="1"/>
  <c r="J37" i="17"/>
  <c r="AV114" i="1" s="1"/>
  <c r="AT114" i="1" s="1"/>
  <c r="J37" i="18"/>
  <c r="AV115" i="1"/>
  <c r="AT115" i="1"/>
  <c r="BA110" i="1"/>
  <c r="AW110" i="1" s="1"/>
  <c r="F35" i="21"/>
  <c r="AZ119" i="1" s="1"/>
  <c r="J35" i="23"/>
  <c r="AV121" i="1"/>
  <c r="AT121" i="1"/>
  <c r="J35" i="25"/>
  <c r="AV123" i="1"/>
  <c r="AT123" i="1" s="1"/>
  <c r="F35" i="26"/>
  <c r="AZ124" i="1" s="1"/>
  <c r="BD117" i="1"/>
  <c r="J33" i="28"/>
  <c r="AV126" i="1"/>
  <c r="AT126" i="1" s="1"/>
  <c r="J33" i="30"/>
  <c r="AV128" i="1" s="1"/>
  <c r="AT128" i="1" s="1"/>
  <c r="J33" i="31"/>
  <c r="AV129" i="1" s="1"/>
  <c r="AT129" i="1" s="1"/>
  <c r="J33" i="32"/>
  <c r="AV130" i="1" s="1"/>
  <c r="AT130" i="1" s="1"/>
  <c r="F33" i="34"/>
  <c r="AZ132" i="1"/>
  <c r="F33" i="37"/>
  <c r="AZ135" i="1"/>
  <c r="J35" i="39"/>
  <c r="AV138" i="1" s="1"/>
  <c r="AT138" i="1" s="1"/>
  <c r="J33" i="42"/>
  <c r="AV141" i="1" s="1"/>
  <c r="AT141" i="1" s="1"/>
  <c r="J35" i="3"/>
  <c r="AV97" i="1" s="1"/>
  <c r="AT97" i="1" s="1"/>
  <c r="F35" i="4"/>
  <c r="AZ98" i="1" s="1"/>
  <c r="J35" i="5"/>
  <c r="AV99" i="1"/>
  <c r="AT99" i="1" s="1"/>
  <c r="F37" i="6"/>
  <c r="AZ101" i="1" s="1"/>
  <c r="J32" i="5"/>
  <c r="AG99" i="1"/>
  <c r="J37" i="7"/>
  <c r="AV102" i="1" s="1"/>
  <c r="AT102" i="1" s="1"/>
  <c r="F37" i="8"/>
  <c r="AZ103" i="1" s="1"/>
  <c r="BC100" i="1"/>
  <c r="AY100" i="1" s="1"/>
  <c r="F37" i="9"/>
  <c r="AZ104" i="1" s="1"/>
  <c r="BB100" i="1"/>
  <c r="AX100" i="1" s="1"/>
  <c r="BA100" i="1"/>
  <c r="AW100" i="1" s="1"/>
  <c r="F37" i="10"/>
  <c r="AZ106" i="1" s="1"/>
  <c r="J37" i="11"/>
  <c r="AV107" i="1" s="1"/>
  <c r="AT107" i="1" s="1"/>
  <c r="F37" i="12"/>
  <c r="AZ108" i="1" s="1"/>
  <c r="BC105" i="1"/>
  <c r="AY105" i="1"/>
  <c r="F37" i="13"/>
  <c r="AZ109" i="1"/>
  <c r="BB105" i="1"/>
  <c r="AX105" i="1" s="1"/>
  <c r="J37" i="14"/>
  <c r="AV111" i="1"/>
  <c r="AT111" i="1" s="1"/>
  <c r="F37" i="17"/>
  <c r="AZ114" i="1"/>
  <c r="F37" i="18"/>
  <c r="AZ115" i="1" s="1"/>
  <c r="BC110" i="1"/>
  <c r="AY110" i="1" s="1"/>
  <c r="J35" i="21"/>
  <c r="AV119" i="1"/>
  <c r="AT119" i="1" s="1"/>
  <c r="F35" i="23"/>
  <c r="AZ121" i="1"/>
  <c r="F35" i="25"/>
  <c r="AZ123" i="1"/>
  <c r="F35" i="27"/>
  <c r="AZ125" i="1" s="1"/>
  <c r="F33" i="29"/>
  <c r="AZ127" i="1"/>
  <c r="F33" i="33"/>
  <c r="AZ131" i="1"/>
  <c r="J33" i="35"/>
  <c r="AV133" i="1" s="1"/>
  <c r="AT133" i="1" s="1"/>
  <c r="J33" i="36"/>
  <c r="AV134" i="1" s="1"/>
  <c r="AT134" i="1" s="1"/>
  <c r="F33" i="38"/>
  <c r="AZ136" i="1" s="1"/>
  <c r="F35" i="40"/>
  <c r="AZ139" i="1"/>
  <c r="F35" i="41"/>
  <c r="AZ140" i="1"/>
  <c r="BC137" i="1"/>
  <c r="AY137" i="1" s="1"/>
  <c r="BB137" i="1"/>
  <c r="AX137" i="1"/>
  <c r="F35" i="2"/>
  <c r="AZ96" i="1" s="1"/>
  <c r="J37" i="15"/>
  <c r="AV112" i="1"/>
  <c r="AT112" i="1" s="1"/>
  <c r="J37" i="16"/>
  <c r="AV113" i="1"/>
  <c r="AT113" i="1" s="1"/>
  <c r="J37" i="19"/>
  <c r="AV116" i="1"/>
  <c r="AT116" i="1" s="1"/>
  <c r="F35" i="20"/>
  <c r="AZ118" i="1"/>
  <c r="F35" i="22"/>
  <c r="AZ120" i="1" s="1"/>
  <c r="J35" i="24"/>
  <c r="AV122" i="1" s="1"/>
  <c r="AT122" i="1" s="1"/>
  <c r="BC117" i="1"/>
  <c r="AY117" i="1" s="1"/>
  <c r="BB117" i="1"/>
  <c r="AX117" i="1"/>
  <c r="BA117" i="1"/>
  <c r="AW117" i="1"/>
  <c r="F33" i="28"/>
  <c r="AZ126" i="1" s="1"/>
  <c r="F33" i="30"/>
  <c r="AZ128" i="1"/>
  <c r="F33" i="31"/>
  <c r="AZ129" i="1" s="1"/>
  <c r="F33" i="32"/>
  <c r="AZ130" i="1" s="1"/>
  <c r="J33" i="34"/>
  <c r="AV132" i="1"/>
  <c r="AT132" i="1" s="1"/>
  <c r="J33" i="37"/>
  <c r="AV135" i="1"/>
  <c r="AT135" i="1" s="1"/>
  <c r="AN135" i="1" s="1"/>
  <c r="F35" i="39"/>
  <c r="AZ138" i="1" s="1"/>
  <c r="F33" i="42"/>
  <c r="AZ141" i="1"/>
  <c r="J35" i="2"/>
  <c r="AV96" i="1" s="1"/>
  <c r="AT96" i="1" s="1"/>
  <c r="F37" i="15"/>
  <c r="AZ112" i="1" s="1"/>
  <c r="F37" i="16"/>
  <c r="AZ113" i="1"/>
  <c r="BB110" i="1"/>
  <c r="AX110" i="1" s="1"/>
  <c r="F37" i="19"/>
  <c r="AZ116" i="1"/>
  <c r="BD110" i="1"/>
  <c r="J35" i="20"/>
  <c r="AV118" i="1"/>
  <c r="AT118" i="1" s="1"/>
  <c r="J35" i="22"/>
  <c r="AV120" i="1"/>
  <c r="AT120" i="1" s="1"/>
  <c r="F35" i="24"/>
  <c r="AZ122" i="1"/>
  <c r="J35" i="26"/>
  <c r="AV124" i="1"/>
  <c r="AT124" i="1"/>
  <c r="J35" i="27"/>
  <c r="AV125" i="1"/>
  <c r="AT125" i="1"/>
  <c r="J33" i="29"/>
  <c r="AV127" i="1" s="1"/>
  <c r="AT127" i="1" s="1"/>
  <c r="J33" i="33"/>
  <c r="AV131" i="1"/>
  <c r="AT131" i="1"/>
  <c r="F33" i="35"/>
  <c r="AZ133" i="1"/>
  <c r="F33" i="36"/>
  <c r="AZ134" i="1"/>
  <c r="J33" i="38"/>
  <c r="AV136" i="1" s="1"/>
  <c r="AT136" i="1" s="1"/>
  <c r="J35" i="40"/>
  <c r="AV139" i="1" s="1"/>
  <c r="AT139" i="1" s="1"/>
  <c r="J35" i="41"/>
  <c r="AV140" i="1" s="1"/>
  <c r="AT140" i="1" s="1"/>
  <c r="BD137" i="1"/>
  <c r="BA137" i="1"/>
  <c r="AW137" i="1"/>
  <c r="AN131" i="1" l="1"/>
  <c r="BK134" i="14"/>
  <c r="J134" i="14" s="1"/>
  <c r="J100" i="14" s="1"/>
  <c r="BK123" i="35"/>
  <c r="J123" i="35" s="1"/>
  <c r="J96" i="35" s="1"/>
  <c r="T153" i="2"/>
  <c r="T133" i="20"/>
  <c r="P153" i="2"/>
  <c r="AU96" i="1" s="1"/>
  <c r="R145" i="6"/>
  <c r="T141" i="7"/>
  <c r="P141" i="7"/>
  <c r="AU102" i="1" s="1"/>
  <c r="AU100" i="1" s="1"/>
  <c r="R153" i="2"/>
  <c r="T153" i="4"/>
  <c r="J96" i="31"/>
  <c r="BK145" i="6"/>
  <c r="J145" i="6"/>
  <c r="J100" i="6" s="1"/>
  <c r="BK134" i="21"/>
  <c r="J134" i="21" s="1"/>
  <c r="J98" i="21" s="1"/>
  <c r="BK152" i="3"/>
  <c r="J152" i="3"/>
  <c r="BK127" i="30"/>
  <c r="J127" i="30"/>
  <c r="J96" i="30" s="1"/>
  <c r="BK133" i="20"/>
  <c r="J133" i="20"/>
  <c r="J98" i="20"/>
  <c r="BK126" i="29"/>
  <c r="J126" i="29"/>
  <c r="J96" i="29" s="1"/>
  <c r="BK134" i="10"/>
  <c r="J134" i="10"/>
  <c r="J100" i="10"/>
  <c r="BK141" i="7"/>
  <c r="J141" i="7" s="1"/>
  <c r="J100" i="7" s="1"/>
  <c r="BK154" i="4"/>
  <c r="J154" i="4"/>
  <c r="J99" i="4"/>
  <c r="BK129" i="11"/>
  <c r="J129" i="11"/>
  <c r="J100" i="11" s="1"/>
  <c r="BK128" i="12"/>
  <c r="J128" i="12"/>
  <c r="J96" i="33"/>
  <c r="BK136" i="19"/>
  <c r="J136" i="19"/>
  <c r="J34" i="19" s="1"/>
  <c r="AG116" i="1" s="1"/>
  <c r="BK124" i="34"/>
  <c r="J124" i="34" s="1"/>
  <c r="J96" i="34" s="1"/>
  <c r="BK132" i="9"/>
  <c r="J132" i="9" s="1"/>
  <c r="J34" i="9" s="1"/>
  <c r="AG104" i="1" s="1"/>
  <c r="J96" i="28"/>
  <c r="BK128" i="23"/>
  <c r="J128" i="23" s="1"/>
  <c r="J98" i="23" s="1"/>
  <c r="BK124" i="24"/>
  <c r="J124" i="24" s="1"/>
  <c r="J32" i="24" s="1"/>
  <c r="AG122" i="1" s="1"/>
  <c r="BK124" i="26"/>
  <c r="J124" i="26" s="1"/>
  <c r="J98" i="26" s="1"/>
  <c r="J121" i="28"/>
  <c r="J97" i="28"/>
  <c r="BK123" i="36"/>
  <c r="J123" i="36"/>
  <c r="J96" i="36" s="1"/>
  <c r="BK128" i="13"/>
  <c r="J128" i="13"/>
  <c r="J100" i="13"/>
  <c r="BK134" i="15"/>
  <c r="J134" i="15"/>
  <c r="J34" i="15" s="1"/>
  <c r="AG112" i="1" s="1"/>
  <c r="BK124" i="25"/>
  <c r="J124" i="25" s="1"/>
  <c r="J98" i="25" s="1"/>
  <c r="BK126" i="27"/>
  <c r="J126" i="27" s="1"/>
  <c r="J98" i="27" s="1"/>
  <c r="BK134" i="16"/>
  <c r="J134" i="16" s="1"/>
  <c r="J34" i="16" s="1"/>
  <c r="AG113" i="1" s="1"/>
  <c r="BK146" i="39"/>
  <c r="J146" i="39"/>
  <c r="J98" i="39" s="1"/>
  <c r="BK129" i="41"/>
  <c r="J129" i="41" s="1"/>
  <c r="J98" i="41" s="1"/>
  <c r="J39" i="37"/>
  <c r="J39" i="33"/>
  <c r="J39" i="31"/>
  <c r="J39" i="28"/>
  <c r="AN115" i="1"/>
  <c r="J100" i="18"/>
  <c r="J43" i="18"/>
  <c r="J43" i="8"/>
  <c r="AN99" i="1"/>
  <c r="J98" i="5"/>
  <c r="J41" i="5"/>
  <c r="AN126" i="1"/>
  <c r="AN129" i="1"/>
  <c r="AU105" i="1"/>
  <c r="AU110" i="1"/>
  <c r="J34" i="17"/>
  <c r="AG114" i="1"/>
  <c r="AN114" i="1"/>
  <c r="BD95" i="1"/>
  <c r="AZ117" i="1"/>
  <c r="AV117" i="1" s="1"/>
  <c r="AT117" i="1" s="1"/>
  <c r="AU117" i="1"/>
  <c r="J30" i="42"/>
  <c r="AG141" i="1" s="1"/>
  <c r="J34" i="12"/>
  <c r="AG108" i="1" s="1"/>
  <c r="AZ105" i="1"/>
  <c r="AV105" i="1" s="1"/>
  <c r="AT105" i="1" s="1"/>
  <c r="BA95" i="1"/>
  <c r="AW95" i="1" s="1"/>
  <c r="J30" i="35"/>
  <c r="AG133" i="1"/>
  <c r="AN133" i="1" s="1"/>
  <c r="AZ137" i="1"/>
  <c r="AV137" i="1"/>
  <c r="AT137" i="1" s="1"/>
  <c r="AU137" i="1"/>
  <c r="J30" i="38"/>
  <c r="AG136" i="1"/>
  <c r="J32" i="2"/>
  <c r="AG96" i="1"/>
  <c r="J34" i="14"/>
  <c r="AG111" i="1" s="1"/>
  <c r="BB95" i="1"/>
  <c r="J32" i="22"/>
  <c r="AG120" i="1"/>
  <c r="AN120" i="1"/>
  <c r="J32" i="40"/>
  <c r="AG139" i="1" s="1"/>
  <c r="J32" i="3"/>
  <c r="AG97" i="1" s="1"/>
  <c r="J30" i="32"/>
  <c r="AG130" i="1"/>
  <c r="AZ100" i="1"/>
  <c r="AV100" i="1" s="1"/>
  <c r="AT100" i="1" s="1"/>
  <c r="AZ110" i="1"/>
  <c r="AV110" i="1"/>
  <c r="AT110" i="1" s="1"/>
  <c r="BC95" i="1"/>
  <c r="J39" i="32" l="1"/>
  <c r="J41" i="3"/>
  <c r="J43" i="12"/>
  <c r="J43" i="16"/>
  <c r="J43" i="19"/>
  <c r="J41" i="24"/>
  <c r="J39" i="38"/>
  <c r="J43" i="15"/>
  <c r="J43" i="9"/>
  <c r="J39" i="42"/>
  <c r="BK153" i="4"/>
  <c r="J153" i="4"/>
  <c r="J32" i="4" s="1"/>
  <c r="AG98" i="1" s="1"/>
  <c r="AN98" i="1" s="1"/>
  <c r="J98" i="24"/>
  <c r="J100" i="12"/>
  <c r="J100" i="15"/>
  <c r="J100" i="9"/>
  <c r="J100" i="16"/>
  <c r="J98" i="3"/>
  <c r="J100" i="19"/>
  <c r="J41" i="40"/>
  <c r="AN139" i="1"/>
  <c r="J39" i="35"/>
  <c r="J41" i="22"/>
  <c r="J43" i="17"/>
  <c r="J43" i="14"/>
  <c r="AN111" i="1"/>
  <c r="J41" i="2"/>
  <c r="AN96" i="1"/>
  <c r="AN104" i="1"/>
  <c r="AN108" i="1"/>
  <c r="AN130" i="1"/>
  <c r="AN141" i="1"/>
  <c r="AN97" i="1"/>
  <c r="AN112" i="1"/>
  <c r="AN113" i="1"/>
  <c r="AN116" i="1"/>
  <c r="AN122" i="1"/>
  <c r="AN136" i="1"/>
  <c r="AU95" i="1"/>
  <c r="AU94" i="1" s="1"/>
  <c r="BC94" i="1"/>
  <c r="W32" i="1" s="1"/>
  <c r="J30" i="29"/>
  <c r="AG127" i="1"/>
  <c r="J32" i="23"/>
  <c r="AG121" i="1" s="1"/>
  <c r="J32" i="41"/>
  <c r="AG140" i="1"/>
  <c r="AZ95" i="1"/>
  <c r="AV95" i="1" s="1"/>
  <c r="AT95" i="1" s="1"/>
  <c r="BB94" i="1"/>
  <c r="W31" i="1" s="1"/>
  <c r="BD94" i="1"/>
  <c r="W33" i="1" s="1"/>
  <c r="J32" i="39"/>
  <c r="AG138" i="1"/>
  <c r="J34" i="6"/>
  <c r="AG101" i="1" s="1"/>
  <c r="J32" i="26"/>
  <c r="AG124" i="1"/>
  <c r="J32" i="21"/>
  <c r="AG119" i="1"/>
  <c r="AN119" i="1" s="1"/>
  <c r="J32" i="20"/>
  <c r="AG118" i="1"/>
  <c r="J32" i="27"/>
  <c r="AG125" i="1"/>
  <c r="J32" i="25"/>
  <c r="AG123" i="1" s="1"/>
  <c r="AX95" i="1"/>
  <c r="BA94" i="1"/>
  <c r="W30" i="1" s="1"/>
  <c r="J34" i="10"/>
  <c r="AG106" i="1"/>
  <c r="AN106" i="1" s="1"/>
  <c r="J34" i="13"/>
  <c r="AG109" i="1"/>
  <c r="J30" i="30"/>
  <c r="AG128" i="1"/>
  <c r="AN128" i="1"/>
  <c r="J34" i="11"/>
  <c r="AG107" i="1"/>
  <c r="J30" i="34"/>
  <c r="AG132" i="1"/>
  <c r="AN132" i="1"/>
  <c r="J34" i="7"/>
  <c r="AG102" i="1" s="1"/>
  <c r="AN102" i="1" s="1"/>
  <c r="J30" i="36"/>
  <c r="AG134" i="1"/>
  <c r="AN134" i="1"/>
  <c r="AY95" i="1"/>
  <c r="AG110" i="1"/>
  <c r="J43" i="7" l="1"/>
  <c r="J41" i="41"/>
  <c r="J41" i="27"/>
  <c r="J39" i="36"/>
  <c r="J41" i="39"/>
  <c r="J41" i="23"/>
  <c r="J41" i="21"/>
  <c r="J98" i="4"/>
  <c r="AN109" i="1"/>
  <c r="J43" i="13"/>
  <c r="J43" i="10"/>
  <c r="J41" i="20"/>
  <c r="J43" i="11"/>
  <c r="J39" i="29"/>
  <c r="J41" i="4"/>
  <c r="J39" i="30"/>
  <c r="J39" i="34"/>
  <c r="J41" i="25"/>
  <c r="J41" i="26"/>
  <c r="J43" i="6"/>
  <c r="AN110" i="1"/>
  <c r="AN101" i="1"/>
  <c r="AN121" i="1"/>
  <c r="AN123" i="1"/>
  <c r="AN138" i="1"/>
  <c r="AN107" i="1"/>
  <c r="AN118" i="1"/>
  <c r="AN124" i="1"/>
  <c r="AN125" i="1"/>
  <c r="AN127" i="1"/>
  <c r="AN140" i="1"/>
  <c r="AG105" i="1"/>
  <c r="AG117" i="1"/>
  <c r="AG100" i="1"/>
  <c r="AG137" i="1"/>
  <c r="AN137" i="1"/>
  <c r="AZ94" i="1"/>
  <c r="AV94" i="1" s="1"/>
  <c r="AK29" i="1" s="1"/>
  <c r="AY94" i="1"/>
  <c r="AX94" i="1"/>
  <c r="AW94" i="1"/>
  <c r="AK30" i="1" s="1"/>
  <c r="AN117" i="1" l="1"/>
  <c r="AN105" i="1"/>
  <c r="AN100" i="1"/>
  <c r="AG95" i="1"/>
  <c r="W29" i="1"/>
  <c r="AT94" i="1"/>
  <c r="AN95" i="1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<sst xmlns="http://schemas.openxmlformats.org/spreadsheetml/2006/main" count="81252" uniqueCount="9514">
  <si>
    <t>Export Komplet</t>
  </si>
  <si>
    <t/>
  </si>
  <si>
    <t>2.0</t>
  </si>
  <si>
    <t>ZAMOK</t>
  </si>
  <si>
    <t>False</t>
  </si>
  <si>
    <t>{e6d783f1-fcd8-4429-bf28-06484eb0fa7f}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</si>
  <si>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</si>
  <si>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</si>
  <si>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</si>
  <si>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</si>
  <si>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</si>
  <si>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</si>
  <si>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</si>
  <si>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</si>
  <si>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</si>
  <si>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</si>
  <si>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</si>
  <si>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Vokovická</t>
  </si>
  <si>
    <t>KSO:</t>
  </si>
  <si>
    <t>CC-CZ:</t>
  </si>
  <si>
    <t>Místo:</t>
  </si>
  <si>
    <t>Vokovice, p.č. 1281/256, 1281/257</t>
  </si>
  <si>
    <t>Datum:</t>
  </si>
  <si>
    <t>21. 2. 2023</t>
  </si>
  <si>
    <t>Zadavatel:</t>
  </si>
  <si>
    <t>IČ:</t>
  </si>
  <si>
    <t>Městská část Praha 6, Čs. Armády 601/23</t>
  </si>
  <si>
    <t>DIČ:</t>
  </si>
  <si>
    <t>Uchazeč:</t>
  </si>
  <si>
    <t>Vyplň údaj</t>
  </si>
  <si>
    <t>Projektant:</t>
  </si>
  <si>
    <t>ra15 a.s., ATELIER SEVER s.r.o.</t>
  </si>
  <si>
    <t>True</t>
  </si>
  <si>
    <t>Zpracovatel:</t>
  </si>
  <si>
    <t>Ecoten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</si>
  <si>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</si>
  <si>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</si>
  <si>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</si>
  <si>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</si>
  <si>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</si>
  <si>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</si>
  <si>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</si>
  <si>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</si>
  <si>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</si>
  <si>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</si>
  <si>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</si>
  <si>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</si>
  <si>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</si>
  <si>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</si>
  <si>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</si>
  <si>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</si>
  <si>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</si>
  <si>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</si>
  <si>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</si>
  <si>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</si>
  <si>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</si>
  <si>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</si>
  <si>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</si>
  <si>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</si>
  <si>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</si>
  <si>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</si>
  <si>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</si>
  <si>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</si>
  <si>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</si>
  <si>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</si>
  <si>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</si>
  <si>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</si>
  <si>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</si>
  <si>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</si>
  <si>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</si>
  <si>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</si>
  <si>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</si>
  <si>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</si>
  <si>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</si>
  <si>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</si>
  <si>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</si>
  <si>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</si>
  <si>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</si>
  <si>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</si>
  <si>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</si>
  <si>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</si>
  <si>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budova MŠ</t>
  </si>
  <si>
    <t>STA</t>
  </si>
  <si>
    <t>1</t>
  </si>
  <si>
    <t>{feff51e2-050e-44df-9d26-f8b7dc752ec6}</t>
  </si>
  <si>
    <t>2</t>
  </si>
  <si>
    <t>/</t>
  </si>
  <si>
    <t>01a</t>
  </si>
  <si>
    <t>Architektonicko-stavební řešení</t>
  </si>
  <si>
    <t>Soupis</t>
  </si>
  <si>
    <t>{5e5133d2-7589-448d-8f34-ee3461695ee5}</t>
  </si>
  <si>
    <t>04a</t>
  </si>
  <si>
    <t>Vytápění</t>
  </si>
  <si>
    <t>{83e64654-5a05-448b-af16-270b774542af}</t>
  </si>
  <si>
    <t>04b</t>
  </si>
  <si>
    <t>Chlazení a vzduchotechnika</t>
  </si>
  <si>
    <t>{c36ec4ea-13a7-4894-bbf2-f34a15bd0ac1}</t>
  </si>
  <si>
    <t>04d</t>
  </si>
  <si>
    <t>Měření a regulace</t>
  </si>
  <si>
    <t>{f81b8355-ed37-4876-bb89-331d722eba52}</t>
  </si>
  <si>
    <t>04e</t>
  </si>
  <si>
    <t>Zdravotně technické instalace</t>
  </si>
  <si>
    <t>{433890bc-4b64-4169-a85b-78065e1c8ebf}</t>
  </si>
  <si>
    <t>04e.1</t>
  </si>
  <si>
    <t>Kanalizace</t>
  </si>
  <si>
    <t>3</t>
  </si>
  <si>
    <t>{3fe97d26-3e63-4136-8682-8391d5e24f5b}</t>
  </si>
  <si>
    <t>04e.2</t>
  </si>
  <si>
    <t>Vodovod</t>
  </si>
  <si>
    <t>{dd0d3ef8-224b-42c7-b875-00b17f4cd4b5}</t>
  </si>
  <si>
    <t>04e.3</t>
  </si>
  <si>
    <t>Areálová kanalizace</t>
  </si>
  <si>
    <t>{13f2768a-1cf7-4ffe-80db-9410801b6f78}</t>
  </si>
  <si>
    <t>04e.4</t>
  </si>
  <si>
    <t>Areálový vodovod</t>
  </si>
  <si>
    <t>{f0942965-33f8-4edb-b31c-7b69ba65338a}</t>
  </si>
  <si>
    <t>04g</t>
  </si>
  <si>
    <t>Silnoproudá elektrotechnika</t>
  </si>
  <si>
    <t>{583a13a4-b3e8-4d65-b439-594571063373}</t>
  </si>
  <si>
    <t>04g.1</t>
  </si>
  <si>
    <t>Silnoproud</t>
  </si>
  <si>
    <t>{5f993f1f-24d9-477f-a199-7e6072bd55e5}</t>
  </si>
  <si>
    <t>04g.2</t>
  </si>
  <si>
    <t>Rozváděče</t>
  </si>
  <si>
    <t>{5cba2a14-3e0d-46b8-982a-27eceee05aaa}</t>
  </si>
  <si>
    <t>04d.3</t>
  </si>
  <si>
    <t>Ochrana před bleskem</t>
  </si>
  <si>
    <t>{54999287-7ee3-4c6e-8d85-41d01390c41b}</t>
  </si>
  <si>
    <t>04g.4</t>
  </si>
  <si>
    <t>Svitidla</t>
  </si>
  <si>
    <t>{70aed51f-da91-4dd5-87e2-ae1b0835a3bf}</t>
  </si>
  <si>
    <t>04h</t>
  </si>
  <si>
    <t>Elektronické komunikace</t>
  </si>
  <si>
    <t>{f07109bc-6c20-4aa5-b968-d5067af15141}</t>
  </si>
  <si>
    <t>04h.1</t>
  </si>
  <si>
    <t>ESLB - DATA</t>
  </si>
  <si>
    <t>{74e1679e-e245-452b-83d6-d9df11fcf758}</t>
  </si>
  <si>
    <t>04h.2</t>
  </si>
  <si>
    <t>ESLB - IPŠR</t>
  </si>
  <si>
    <t>{2e595f04-2f8b-4c77-80e1-06ea540b1836}</t>
  </si>
  <si>
    <t>04h.3</t>
  </si>
  <si>
    <t>ESLB - NOUZ. ODCH.</t>
  </si>
  <si>
    <t>{021d0cc1-b79d-44eb-90ec-75f0908b17ba}</t>
  </si>
  <si>
    <t>04h.4</t>
  </si>
  <si>
    <t>ESLB - NOUZ. PŘI. POMOCI</t>
  </si>
  <si>
    <t>{93faf3ad-2535-4623-afa3-5cfb7b702db9}</t>
  </si>
  <si>
    <t>04h.5</t>
  </si>
  <si>
    <t>ESLB - PZTS</t>
  </si>
  <si>
    <t>{97853754-5295-4768-835a-cfc0ab03e7b6}</t>
  </si>
  <si>
    <t>04h.6</t>
  </si>
  <si>
    <t>ESLB - IPVDT</t>
  </si>
  <si>
    <t>{5366597d-19ff-4bfe-af05-b2c8696c99c1}</t>
  </si>
  <si>
    <t>02</t>
  </si>
  <si>
    <t>SO 02 - Drobné stavby a oplocení</t>
  </si>
  <si>
    <t>{0eb12fc3-1349-499d-aaee-0d873bd9305f}</t>
  </si>
  <si>
    <t>02a</t>
  </si>
  <si>
    <t>Přístřešek na kola a odpad</t>
  </si>
  <si>
    <t>{1aafba9a-eb34-4148-99e8-f8023c429ba8}</t>
  </si>
  <si>
    <t>02b</t>
  </si>
  <si>
    <t>Sklad zahradního nábytku</t>
  </si>
  <si>
    <t>{32dea739-f883-4b71-a36f-c55264eada80}</t>
  </si>
  <si>
    <t>02c</t>
  </si>
  <si>
    <t>Oplocení</t>
  </si>
  <si>
    <t>{49103668-44f2-452e-8178-5922e7df1e91}</t>
  </si>
  <si>
    <t>02d</t>
  </si>
  <si>
    <t>Hřiště</t>
  </si>
  <si>
    <t>{3df899fb-c64c-45f9-a663-307ffdd5c593}</t>
  </si>
  <si>
    <t>02e</t>
  </si>
  <si>
    <t>Pískoviště 1</t>
  </si>
  <si>
    <t>{afc91caf-82bc-4cdc-bf82-a46a07d59a01}</t>
  </si>
  <si>
    <t>02f</t>
  </si>
  <si>
    <t>Pískoviště 2</t>
  </si>
  <si>
    <t>{f567854b-c086-49bd-8998-814266ccf582}</t>
  </si>
  <si>
    <t>02g</t>
  </si>
  <si>
    <t>Lanovka</t>
  </si>
  <si>
    <t>{bdc450c3-1be7-48d6-a519-77d977037a83}</t>
  </si>
  <si>
    <t>02h-m</t>
  </si>
  <si>
    <t>Samostatné herní prvky</t>
  </si>
  <si>
    <t>{1edd4c86-a0e3-41f7-8e75-085f7402cf63}</t>
  </si>
  <si>
    <t>03</t>
  </si>
  <si>
    <t>SO 03 - Komunikace a DTÚ</t>
  </si>
  <si>
    <t>{d3ca7d42-d343-435a-a6ca-70a98e8f4401}</t>
  </si>
  <si>
    <t>04</t>
  </si>
  <si>
    <t>SO 04 - Sadové úpravy</t>
  </si>
  <si>
    <t>{3b99b269-e753-45f4-a01d-90d4f4d44173}</t>
  </si>
  <si>
    <t>11</t>
  </si>
  <si>
    <t>SO 11 - Gastrotechnologie</t>
  </si>
  <si>
    <t>{5f8dc723-2b82-48bd-aecf-7ddcd4becea5}</t>
  </si>
  <si>
    <t>12</t>
  </si>
  <si>
    <t>SO 12 - Přípojka kanalizace</t>
  </si>
  <si>
    <t>{5c2aed9a-e739-457f-bbf2-a7f23d0f9d2b}</t>
  </si>
  <si>
    <t>13</t>
  </si>
  <si>
    <t>SO 13 - Přípojka vodovodu</t>
  </si>
  <si>
    <t>{400f7540-4ea7-4d48-988f-0b844e0b86ed}</t>
  </si>
  <si>
    <t>14</t>
  </si>
  <si>
    <t>SO 14 - Přípojka plynovodu</t>
  </si>
  <si>
    <t>{ae5854cd-0922-4da9-955d-3bb7b4b9c2d2}</t>
  </si>
  <si>
    <t>SO 15 - Přeložka VO</t>
  </si>
  <si>
    <t>{2dad44a0-ab43-4fcc-877c-def7dac1c12e}</t>
  </si>
  <si>
    <t>16</t>
  </si>
  <si>
    <t>SO 16 - Přípojka CETIN</t>
  </si>
  <si>
    <t>{0cc0bf46-3416-4f07-9035-f2488801879d}</t>
  </si>
  <si>
    <t>17</t>
  </si>
  <si>
    <t>SO 17 - Přípojka PE3NY</t>
  </si>
  <si>
    <t>{e7e97901-4f18-4f9f-ac57-9d8663a21470}</t>
  </si>
  <si>
    <t>18</t>
  </si>
  <si>
    <t>SO 18 - Přípojka teplovodu</t>
  </si>
  <si>
    <t>{b1d48045-ad93-4bb2-b504-c3625bf7ae21}</t>
  </si>
  <si>
    <t>20</t>
  </si>
  <si>
    <t>SO 20 - Závlahový systém</t>
  </si>
  <si>
    <t>{700ed85f-4114-4416-a182-8065dfae8d21}</t>
  </si>
  <si>
    <t>SO 219 - Demolice</t>
  </si>
  <si>
    <t>{6d7dba71-2629-4be6-8a1f-c0d067472273}</t>
  </si>
  <si>
    <t>2191</t>
  </si>
  <si>
    <t>Demolice objekt MŠ</t>
  </si>
  <si>
    <t>{722038c8-bfdf-43e5-a62a-b62774559a8e}</t>
  </si>
  <si>
    <t>2192</t>
  </si>
  <si>
    <t>Demolice sklad</t>
  </si>
  <si>
    <t>{23e7ab1a-044b-4567-9dbc-0812c6600133}</t>
  </si>
  <si>
    <t>2193</t>
  </si>
  <si>
    <t>Bourání exteriér</t>
  </si>
  <si>
    <t>{a817c2a1-8f9e-43fa-b709-17a8e3dc610d}</t>
  </si>
  <si>
    <t>22</t>
  </si>
  <si>
    <t>FS 4.b - Projekt interiéru</t>
  </si>
  <si>
    <t>{37861a9d-1edb-40dc-88b1-25411973ea46}</t>
  </si>
  <si>
    <t>KRYCÍ LIST SOUPISU PRACÍ</t>
  </si>
  <si>
    <t>Objekt:</t>
  </si>
  <si>
    <t>01 - SO 01 - Hlavní budova MŠ</t>
  </si>
  <si>
    <t>Soupis:</t>
  </si>
  <si>
    <t>01a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</si>
  <si>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</si>
  <si>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</si>
  <si>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</si>
  <si>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</si>
  <si>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</si>
  <si>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</si>
  <si>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</si>
  <si>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</si>
  <si>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</si>
  <si>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</si>
  <si>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</si>
  <si>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</si>
  <si>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</si>
  <si>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</si>
  <si>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</si>
  <si>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</si>
  <si>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</si>
  <si>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</si>
  <si>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</si>
  <si>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</si>
  <si>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</si>
  <si>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</si>
  <si>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</si>
  <si>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</si>
  <si>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</si>
  <si>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</si>
  <si>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</si>
  <si>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</si>
  <si>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</si>
  <si>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</si>
  <si>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</si>
  <si>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</si>
  <si>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</si>
  <si>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</si>
  <si>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</si>
  <si>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</si>
  <si>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</si>
  <si>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</si>
  <si>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</si>
  <si>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</si>
  <si>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</si>
  <si>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</si>
  <si>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</si>
  <si>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</si>
  <si>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</si>
  <si>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</si>
  <si>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</si>
  <si>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</si>
  <si>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</si>
  <si>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</si>
  <si>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</si>
  <si>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</si>
  <si>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</si>
  <si>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</si>
  <si>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</si>
  <si>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</si>
  <si>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121151125</t>
  </si>
  <si>
    <t>Sejmutí ornice plochy přes 500 m2 tl vrstvy přes 250 do 300 mm strojně</t>
  </si>
  <si>
    <t>m2</t>
  </si>
  <si>
    <t>4</t>
  </si>
  <si>
    <t>-1721220264</t>
  </si>
  <si>
    <t>VV</t>
  </si>
  <si>
    <t>1468,717</t>
  </si>
  <si>
    <t>Součet</t>
  </si>
  <si>
    <t>131251106</t>
  </si>
  <si>
    <t>Hloubení jam nezapažených v hornině třídy těžitelnosti I skupiny 3 objem do 5000 m3 strojně</t>
  </si>
  <si>
    <t>m3</t>
  </si>
  <si>
    <t>-840430170</t>
  </si>
  <si>
    <t>(1468,717+1257,513)/2*1,1</t>
  </si>
  <si>
    <t>-((9,0*9,0+7,0*7,0)/2*1,1)</t>
  </si>
  <si>
    <t>(3,0*3,0+5,0*5,0)/2*1,1</t>
  </si>
  <si>
    <t>-(5,7*3,35+1,35*3,7)/2*1,1</t>
  </si>
  <si>
    <t>-(5,7*4,4+2,4*3,7)/2*1,1</t>
  </si>
  <si>
    <t>-(5,7*5,7+3,7*3,7)/2*1,1</t>
  </si>
  <si>
    <t>-(77,404+45,512)/2*1,1</t>
  </si>
  <si>
    <t>(4,4*4,4+2,4*2,4)/2*1,1</t>
  </si>
  <si>
    <t>-(68,040+29,783)/2*1,1</t>
  </si>
  <si>
    <t>Mezisoučet</t>
  </si>
  <si>
    <t>PZ</t>
  </si>
  <si>
    <t>2,1*2,1*0,1</t>
  </si>
  <si>
    <t>4*1,5*1,5*0,1</t>
  </si>
  <si>
    <t>1283,05*0,7 'Přepočtené koeficientem množství</t>
  </si>
  <si>
    <t>131351106</t>
  </si>
  <si>
    <t>Hloubení jam nezapažených v hornině třídy těžitelnosti II skupiny 4 objem do 5000 m3 strojně</t>
  </si>
  <si>
    <t>-68157712</t>
  </si>
  <si>
    <t>1283,05*0,3 'Přepočtené koeficientem množství</t>
  </si>
  <si>
    <t>132351102</t>
  </si>
  <si>
    <t>Hloubení rýh nezapažených š do 800 mm v hornině třídy těžitelnosti II skupiny 4 objem do 50 m3 strojně</t>
  </si>
  <si>
    <t>1582104705</t>
  </si>
  <si>
    <t>OZ</t>
  </si>
  <si>
    <t>(32,9*4)*0,7*0,1</t>
  </si>
  <si>
    <t>VZ</t>
  </si>
  <si>
    <t>(9,3*5+2,75+2,75)*0,8*0,1</t>
  </si>
  <si>
    <t>(32,1*2+2,75*4)*0,8*0,1</t>
  </si>
  <si>
    <t>(6,0*5)*0,8*0,1</t>
  </si>
  <si>
    <t>(9,3*3)*0,8*0,1</t>
  </si>
  <si>
    <t>(0,775*4)*0,8*0,1</t>
  </si>
  <si>
    <t>(2,75)*0,6*0,1</t>
  </si>
  <si>
    <t>(2,75)*0,9*0,1</t>
  </si>
  <si>
    <t>TZ</t>
  </si>
  <si>
    <t>(1,525+34,425+35,95+2,45*2+35,95+2,45*2+17,775+1,525)*0,3*0,4</t>
  </si>
  <si>
    <t>5</t>
  </si>
  <si>
    <t>162251102</t>
  </si>
  <si>
    <t>Vodorovné přemístění přes 20 do 50 m výkopku/sypaniny z horniny třídy těžitelnosti I skupiny 1 až 3</t>
  </si>
  <si>
    <t>-1252050389</t>
  </si>
  <si>
    <t>z ASR</t>
  </si>
  <si>
    <t>898,135*2</t>
  </si>
  <si>
    <t>z ostatních obj.</t>
  </si>
  <si>
    <t>518,339</t>
  </si>
  <si>
    <t>6</t>
  </si>
  <si>
    <t>162251122</t>
  </si>
  <si>
    <t>Vodorovné přemístění přes 20 do 50 m výkopku/sypaniny z horniny třídy těžitelnosti II skupiny 4 a 5</t>
  </si>
  <si>
    <t>-227438895</t>
  </si>
  <si>
    <t>(384,915+47,131)*2</t>
  </si>
  <si>
    <t>7</t>
  </si>
  <si>
    <t>162351103</t>
  </si>
  <si>
    <t>Vodorovné přemístění přes 50 do 500 m výkopku/sypaniny z horniny třídy těžitelnosti I skupiny 1 až 3</t>
  </si>
  <si>
    <t>-1090010578</t>
  </si>
  <si>
    <t>ornice</t>
  </si>
  <si>
    <t>pro sadové úpravy</t>
  </si>
  <si>
    <t>(133,0*0,2+470,0*0,3)</t>
  </si>
  <si>
    <t>8</t>
  </si>
  <si>
    <t>162751117</t>
  </si>
  <si>
    <t>Vodorovné přemístění přes 9 000 do 10000 m výkopku/sypaniny z horniny třídy těžitelnosti I skupiny 1 až 3</t>
  </si>
  <si>
    <t>-806748550</t>
  </si>
  <si>
    <t>1468,717*0,3</t>
  </si>
  <si>
    <t>-(133,0*0,2+470,0*0,3)</t>
  </si>
  <si>
    <t>9</t>
  </si>
  <si>
    <t>162751119</t>
  </si>
  <si>
    <t>Příplatek k vodorovnému přemístění výkopku/sypaniny z horniny třídy těžitelnosti I skupiny 1 až 3 ZKD 1000 m přes 10000 m</t>
  </si>
  <si>
    <t>179534086</t>
  </si>
  <si>
    <t>273,015*30 'Přepočtené koeficientem množství</t>
  </si>
  <si>
    <t>10</t>
  </si>
  <si>
    <t>167151111</t>
  </si>
  <si>
    <t>Nakládání výkopku z hornin třídy těžitelnosti I skupiny 1 až 3 přes 100 m3</t>
  </si>
  <si>
    <t>-1978206563</t>
  </si>
  <si>
    <t>898,135</t>
  </si>
  <si>
    <t>167151112</t>
  </si>
  <si>
    <t>Nakládání výkopku z hornin třídy těžitelnosti II skupiny 4 a 5 přes 100 m3</t>
  </si>
  <si>
    <t>2114769595</t>
  </si>
  <si>
    <t>384,915+47,131</t>
  </si>
  <si>
    <t>171152501</t>
  </si>
  <si>
    <t>Zhutnění podloží z hornin soudržných nebo nesoudržných pod násypy</t>
  </si>
  <si>
    <t>397236606</t>
  </si>
  <si>
    <t>1257,513</t>
  </si>
  <si>
    <t>171201231</t>
  </si>
  <si>
    <t>Poplatek za uložení zeminy a kamení na recyklační skládce (skládkovné) kód odpadu 17 05 04</t>
  </si>
  <si>
    <t>t</t>
  </si>
  <si>
    <t>123325226</t>
  </si>
  <si>
    <t>273,015*1,67 'Přepočtené koeficientem množství</t>
  </si>
  <si>
    <t>171251201</t>
  </si>
  <si>
    <t>Uložení sypaniny na skládky nebo meziskládky</t>
  </si>
  <si>
    <t>1584586916</t>
  </si>
  <si>
    <t>použití po bourání na zásyp jámy a základů (ASR)</t>
  </si>
  <si>
    <t>898,135+384,915+47,131</t>
  </si>
  <si>
    <t>171251201.1</t>
  </si>
  <si>
    <t>-1939633816</t>
  </si>
  <si>
    <t>167,6+273,015</t>
  </si>
  <si>
    <t>174151101</t>
  </si>
  <si>
    <t>Zásyp jam, šachet rýh nebo kolem objektů sypaninou se zhutněním na modul deformace minimálně Edef=50MPa</t>
  </si>
  <si>
    <t>1088287948</t>
  </si>
  <si>
    <t>jama po bouraní</t>
  </si>
  <si>
    <t>(430,519+321,846)/2*2,1</t>
  </si>
  <si>
    <t>základy</t>
  </si>
  <si>
    <t>1281,709</t>
  </si>
  <si>
    <t>-(1,525+34,425+35,95+2,45*2+35,95+2,45*2+17,775+1,525)*0,3*0,9</t>
  </si>
  <si>
    <t>-(32,9*4)*0,4*1,0</t>
  </si>
  <si>
    <t>-(9,3*5+2,75+2,75)*0,5*1,0</t>
  </si>
  <si>
    <t>-(32,1*2+2,75*4)*0,5*1,0</t>
  </si>
  <si>
    <t>-(6,0*5)*0,5*1,0</t>
  </si>
  <si>
    <t>-(9,3*3)*0,5*1,0</t>
  </si>
  <si>
    <t>-(0,775*4)*0,3*1,0</t>
  </si>
  <si>
    <t>-(2,75)*0,3*1,0</t>
  </si>
  <si>
    <t>-(2,75)*0,6*1,0</t>
  </si>
  <si>
    <t>pzn : z ASR 1330,181 m3 z ostatních obj. 518,339 m3</t>
  </si>
  <si>
    <t>Zakládání</t>
  </si>
  <si>
    <t>2733138101</t>
  </si>
  <si>
    <t>Podkladní beton základových pásů a patek z prostého betonu tř. C 25/30</t>
  </si>
  <si>
    <t>-756683427</t>
  </si>
  <si>
    <t>273313811</t>
  </si>
  <si>
    <t>Základové desky z betonu tř. C 25/30</t>
  </si>
  <si>
    <t>662891740</t>
  </si>
  <si>
    <t>podkladní beton</t>
  </si>
  <si>
    <t>((9,3*9,3)+(2,75*9,3)+(2,75*3,65)+(2,75*2,15)+(2,75*3,65)+(2,75*5,15)+(2,75*9,3)+(9,3*9,3))*0,15</t>
  </si>
  <si>
    <t>((2,75*9,3)+(2,75*2,75)+(2,75*2,75)+(2,75*9,3))*0,15</t>
  </si>
  <si>
    <t>((6,0*3,65)+(6,0*5,15)+(6,0*2,75)+(6,0*6,0)+(6,0*2,75)+(6,0*9,3))*0,15</t>
  </si>
  <si>
    <t>((9,3*9,3)+(9,3*9,3)+(9,3*2,75)+(9,3*9,3))*0,15</t>
  </si>
  <si>
    <t>19</t>
  </si>
  <si>
    <t>274321511</t>
  </si>
  <si>
    <t>Základové pasy ze ŽB bez zvýšených nároků na prostředí tř. C 25/30 XC2</t>
  </si>
  <si>
    <t>-900799021</t>
  </si>
  <si>
    <t>(1,525+34,425+35,95+2,45*2+35,95+2,45*2+17,775+1,525)*0,3*1,15</t>
  </si>
  <si>
    <t>(32,9*4)*0,4*1,35</t>
  </si>
  <si>
    <t>(9,3*5+2,75+2,75)*0,5*1,35</t>
  </si>
  <si>
    <t>(32,1*2+2,75*4)*0,5*1,35</t>
  </si>
  <si>
    <t>(6,0*5)*0,5*1,35</t>
  </si>
  <si>
    <t>(9,3*3)*0,5*1,35</t>
  </si>
  <si>
    <t>(0,775*4)*0,3*1,35</t>
  </si>
  <si>
    <t>(2,75)*0,3*1,57</t>
  </si>
  <si>
    <t>(2,75)*0,6*1,57</t>
  </si>
  <si>
    <t>274351121</t>
  </si>
  <si>
    <t>Zřízení bednění základových pasů rovného</t>
  </si>
  <si>
    <t>-1137414745</t>
  </si>
  <si>
    <t>(1,525+34,425+35,95+2,45*2+35,95+2,45*2+17,775+1,525)*1,15*2</t>
  </si>
  <si>
    <t>(32,9*4)*1,35*2</t>
  </si>
  <si>
    <t>(9,3*5+2,75+2,75)*1,35*2</t>
  </si>
  <si>
    <t>(32,1*2+2,75*4)*1,35*2</t>
  </si>
  <si>
    <t>(6,0*5)*1,35*2</t>
  </si>
  <si>
    <t>(9,3*3)*1,35*2</t>
  </si>
  <si>
    <t>(0,775*4)*1,35*2</t>
  </si>
  <si>
    <t>(2,75)*1,57*2</t>
  </si>
  <si>
    <t>274351122</t>
  </si>
  <si>
    <t>Odstranění bednění základových pasů rovného</t>
  </si>
  <si>
    <t>785835590</t>
  </si>
  <si>
    <t>274361821</t>
  </si>
  <si>
    <t>Výztuž základových pasů betonářskou ocelí B 500 B</t>
  </si>
  <si>
    <t>-1245978846</t>
  </si>
  <si>
    <t>17,628-0,401-0,635</t>
  </si>
  <si>
    <t>23</t>
  </si>
  <si>
    <t>275321511</t>
  </si>
  <si>
    <t>Základové patky ze ŽB bez zvýšených nároků na prostředí tř. C 25/30 XC2</t>
  </si>
  <si>
    <t>1189962114</t>
  </si>
  <si>
    <t>1,8*1,8*0,9</t>
  </si>
  <si>
    <t>4*1,2*1,2*0,9</t>
  </si>
  <si>
    <t>24</t>
  </si>
  <si>
    <t>275351121</t>
  </si>
  <si>
    <t>Zřízení bednění základových patek</t>
  </si>
  <si>
    <t>-1401773788</t>
  </si>
  <si>
    <t>4*1,8*0,9</t>
  </si>
  <si>
    <t>4*4*1,2*0,9</t>
  </si>
  <si>
    <t>25</t>
  </si>
  <si>
    <t>275351122</t>
  </si>
  <si>
    <t>Odstranění bednění základových patek</t>
  </si>
  <si>
    <t>1980456898</t>
  </si>
  <si>
    <t>26</t>
  </si>
  <si>
    <t>275361821</t>
  </si>
  <si>
    <t>Výztuž základových patek betonářskou ocelí B 500 B</t>
  </si>
  <si>
    <t>2082357837</t>
  </si>
  <si>
    <t>257,6*2,466/1000</t>
  </si>
  <si>
    <t>27</t>
  </si>
  <si>
    <t>277512852</t>
  </si>
  <si>
    <t>Prostup základem D 150 mm</t>
  </si>
  <si>
    <t>m</t>
  </si>
  <si>
    <t>612094962</t>
  </si>
  <si>
    <t>3*0,3</t>
  </si>
  <si>
    <t>4*0,4</t>
  </si>
  <si>
    <t>32*0,5</t>
  </si>
  <si>
    <t>28</t>
  </si>
  <si>
    <t>277512853</t>
  </si>
  <si>
    <t>Prostup základem D 200 mm</t>
  </si>
  <si>
    <t>1976236002</t>
  </si>
  <si>
    <t>10*0,4</t>
  </si>
  <si>
    <t>15*0,5</t>
  </si>
  <si>
    <t>29</t>
  </si>
  <si>
    <t>277512854</t>
  </si>
  <si>
    <t>Prostup základem D 250 mm</t>
  </si>
  <si>
    <t>-1930482121</t>
  </si>
  <si>
    <t>7*0,3</t>
  </si>
  <si>
    <t>30</t>
  </si>
  <si>
    <t>277512860</t>
  </si>
  <si>
    <t>Prostup základem 200x200 mm</t>
  </si>
  <si>
    <t>113874644</t>
  </si>
  <si>
    <t>4*0,5</t>
  </si>
  <si>
    <t>1*0,4</t>
  </si>
  <si>
    <t>31</t>
  </si>
  <si>
    <t>277512860.1</t>
  </si>
  <si>
    <t>Prostup základem 200x220 mm</t>
  </si>
  <si>
    <t>379429188</t>
  </si>
  <si>
    <t>1*0,5</t>
  </si>
  <si>
    <t>32</t>
  </si>
  <si>
    <t>277512861</t>
  </si>
  <si>
    <t>Prostup základem 200x350 mm</t>
  </si>
  <si>
    <t>-549470345</t>
  </si>
  <si>
    <t>6*0,5</t>
  </si>
  <si>
    <t>33</t>
  </si>
  <si>
    <t>277512863</t>
  </si>
  <si>
    <t>Prostup základem 150x350 mm</t>
  </si>
  <si>
    <t>896790424</t>
  </si>
  <si>
    <t>2*0,5</t>
  </si>
  <si>
    <t>34</t>
  </si>
  <si>
    <t>277512952</t>
  </si>
  <si>
    <t>Prostup podlahou D 150 mm</t>
  </si>
  <si>
    <t>-451611215</t>
  </si>
  <si>
    <t>26*0,2</t>
  </si>
  <si>
    <t>35</t>
  </si>
  <si>
    <t>277512981</t>
  </si>
  <si>
    <t>Drážka v základu D 125 mm</t>
  </si>
  <si>
    <t>817153903</t>
  </si>
  <si>
    <t>0,65*2</t>
  </si>
  <si>
    <t>36</t>
  </si>
  <si>
    <t>277512998</t>
  </si>
  <si>
    <t>Drážka v základu 150x150 mm</t>
  </si>
  <si>
    <t>1363091613</t>
  </si>
  <si>
    <t>1,195+1,325</t>
  </si>
  <si>
    <t>37</t>
  </si>
  <si>
    <t>277512999</t>
  </si>
  <si>
    <t>Drážka v základu 200x185 mm</t>
  </si>
  <si>
    <t>908080475</t>
  </si>
  <si>
    <t>1,14</t>
  </si>
  <si>
    <t>38</t>
  </si>
  <si>
    <t>277513000</t>
  </si>
  <si>
    <t>Drážka v základu 200x150 mm</t>
  </si>
  <si>
    <t>-1071820370</t>
  </si>
  <si>
    <t>1,25+1,31+1,33</t>
  </si>
  <si>
    <t>1,18+0,88+1,26</t>
  </si>
  <si>
    <t>1,13+1,09+0,77</t>
  </si>
  <si>
    <t>1,0+2,27</t>
  </si>
  <si>
    <t>1,34+1,36+1,22+1,195+1,39</t>
  </si>
  <si>
    <t>1,36+0,95+0,955</t>
  </si>
  <si>
    <t>0,96+0,825+0,98</t>
  </si>
  <si>
    <t>39</t>
  </si>
  <si>
    <t>277513001</t>
  </si>
  <si>
    <t>Drážka v základu 200x200 mm</t>
  </si>
  <si>
    <t>-319816112</t>
  </si>
  <si>
    <t>2*1,1</t>
  </si>
  <si>
    <t>1,23+0,855</t>
  </si>
  <si>
    <t>40</t>
  </si>
  <si>
    <t>277513001.1</t>
  </si>
  <si>
    <t>Drážka v základu 200x220 mm</t>
  </si>
  <si>
    <t>1423574826</t>
  </si>
  <si>
    <t>0,855</t>
  </si>
  <si>
    <t>41</t>
  </si>
  <si>
    <t>277513002</t>
  </si>
  <si>
    <t>Drážka v základu 200x250 mm</t>
  </si>
  <si>
    <t>1770926452</t>
  </si>
  <si>
    <t>2,335</t>
  </si>
  <si>
    <t>42</t>
  </si>
  <si>
    <t>277513003</t>
  </si>
  <si>
    <t>Drážka v základu 200x280 mm</t>
  </si>
  <si>
    <t>1066665761</t>
  </si>
  <si>
    <t>0,9</t>
  </si>
  <si>
    <t>43</t>
  </si>
  <si>
    <t>277513004</t>
  </si>
  <si>
    <t>Drážka v základu 200x300 mm</t>
  </si>
  <si>
    <t>-95025474</t>
  </si>
  <si>
    <t>0,95+0,81</t>
  </si>
  <si>
    <t>Svislé a kompletní konstrukce</t>
  </si>
  <si>
    <t>44</t>
  </si>
  <si>
    <t>311231129</t>
  </si>
  <si>
    <t xml:space="preserve">Zdivo nosné z cihel plných dl 300 mm </t>
  </si>
  <si>
    <t>219504736</t>
  </si>
  <si>
    <t>DT05, DT06</t>
  </si>
  <si>
    <t>(4,8*8+1,8*14+5,05*2)*0,3*0,15</t>
  </si>
  <si>
    <t>DT14</t>
  </si>
  <si>
    <t>2*7,25*0,3*0,36</t>
  </si>
  <si>
    <t>45</t>
  </si>
  <si>
    <t>311231139</t>
  </si>
  <si>
    <t>Zdivo nosné z cihel plných dl 150 mm, 250 mm</t>
  </si>
  <si>
    <t>1916953352</t>
  </si>
  <si>
    <t>DT10</t>
  </si>
  <si>
    <t>(1,67+1,05+5,05*4+1,8*6)*(0,25*0,3+0,15*0,133)</t>
  </si>
  <si>
    <t>46</t>
  </si>
  <si>
    <t>311236321</t>
  </si>
  <si>
    <t>Zdivo jednovrstvé zvukově izolační na tenkovrstvou maltu z cihel děrovaných broušených do P15 tl 250 mm</t>
  </si>
  <si>
    <t>-441531254</t>
  </si>
  <si>
    <t>VM</t>
  </si>
  <si>
    <t>1.n.p.</t>
  </si>
  <si>
    <t>(32,25*4+9,5*5+3,0*5+6,25*5+3,0*4+9,5*3)*3,05</t>
  </si>
  <si>
    <t>(4*0,6+4*3,0)*0,25</t>
  </si>
  <si>
    <t>-(1,3*3+1,75*11+1,4)*2,35</t>
  </si>
  <si>
    <t>-(0,8*2,05)*5</t>
  </si>
  <si>
    <t>-(1,85*0,6)*7</t>
  </si>
  <si>
    <t>-(1,5*1,5)*5</t>
  </si>
  <si>
    <t>-(1,625*2,325)</t>
  </si>
  <si>
    <t>-(1,8*2,4)</t>
  </si>
  <si>
    <t>-(5,05*2,7)*4</t>
  </si>
  <si>
    <t>-(1,5*2,4)*3</t>
  </si>
  <si>
    <t>-(5,05*3,05)*3</t>
  </si>
  <si>
    <t>-(1,8*3,05)*3</t>
  </si>
  <si>
    <t>2.n.p.</t>
  </si>
  <si>
    <t>3,0*0,75</t>
  </si>
  <si>
    <t>4*6,5*1,25</t>
  </si>
  <si>
    <t>8*4,1*(1,25+0,0)/2</t>
  </si>
  <si>
    <t>8*9,5*(3,65+0,0)/2</t>
  </si>
  <si>
    <t>4*12,75*3,05</t>
  </si>
  <si>
    <t>-(1,3*1,3+0,73*0,6)</t>
  </si>
  <si>
    <t>-(1,48*2,01+0,8*1,995+5,05*2,42*4+1,8*2,42*6)</t>
  </si>
  <si>
    <t>-(2*3,0*3,05)</t>
  </si>
  <si>
    <t>OP</t>
  </si>
  <si>
    <t>4*32,75*3,05</t>
  </si>
  <si>
    <t>-((4,8*1,5)*2+(1,8*2,4)*14+(4,8*2,7)*6+(5,05*2,7)*2)</t>
  </si>
  <si>
    <t>47</t>
  </si>
  <si>
    <t>317168011</t>
  </si>
  <si>
    <t>a1 - Systémový keramický překlad - 71x115x1000 mm</t>
  </si>
  <si>
    <t>kus</t>
  </si>
  <si>
    <t>886038449</t>
  </si>
  <si>
    <t>48</t>
  </si>
  <si>
    <t>317168011.1</t>
  </si>
  <si>
    <t>a2 - Systémový keramický překlad - 115x71x1000 mm</t>
  </si>
  <si>
    <t>407041777</t>
  </si>
  <si>
    <t>49</t>
  </si>
  <si>
    <t>317168012</t>
  </si>
  <si>
    <t>b1 - Systémový keramický překlad - 71x115x1250 mm</t>
  </si>
  <si>
    <t>1036996304</t>
  </si>
  <si>
    <t>50</t>
  </si>
  <si>
    <t>317168014</t>
  </si>
  <si>
    <t>c1 - Systémový keramický překlad - 71x115x1750 mm</t>
  </si>
  <si>
    <t>-481355888</t>
  </si>
  <si>
    <t>51</t>
  </si>
  <si>
    <t>317168014.1</t>
  </si>
  <si>
    <t>l1 - Systémový keramický překlad - 71x115x1750 mm</t>
  </si>
  <si>
    <t>-803001775</t>
  </si>
  <si>
    <t>52</t>
  </si>
  <si>
    <t>317168016</t>
  </si>
  <si>
    <t>d1 - Systémový keramický překlad - 71x115x2250 mm</t>
  </si>
  <si>
    <t>1312999588</t>
  </si>
  <si>
    <t>53</t>
  </si>
  <si>
    <t>317168051</t>
  </si>
  <si>
    <t>n1 - Systémový keramický překlad - 70x238x1000 mm</t>
  </si>
  <si>
    <t>808261220</t>
  </si>
  <si>
    <t>54</t>
  </si>
  <si>
    <t>317168051.1</t>
  </si>
  <si>
    <t>n2 - Systémový keramický překlad - 70x238x1000 mm</t>
  </si>
  <si>
    <t>-535162702</t>
  </si>
  <si>
    <t>55</t>
  </si>
  <si>
    <t>317168052</t>
  </si>
  <si>
    <t>f1 - Systémový keramický překlad - 70x238x1250 mm</t>
  </si>
  <si>
    <t>-1422524414</t>
  </si>
  <si>
    <t>56</t>
  </si>
  <si>
    <t>317168052.1</t>
  </si>
  <si>
    <t>f2 - Systémový keramický překlad - 70x238x1250 mm</t>
  </si>
  <si>
    <t>1780574795</t>
  </si>
  <si>
    <t>57</t>
  </si>
  <si>
    <t>317168053</t>
  </si>
  <si>
    <t>j1 - Systémový keramický překlad - 70x238x1500 mm</t>
  </si>
  <si>
    <t>1566325757</t>
  </si>
  <si>
    <t>58</t>
  </si>
  <si>
    <t>317168054</t>
  </si>
  <si>
    <t>g1 - Systémový keramický překlad - 70x238x1750 mm</t>
  </si>
  <si>
    <t>2023994901</t>
  </si>
  <si>
    <t>59</t>
  </si>
  <si>
    <t>317168055</t>
  </si>
  <si>
    <t>g1 - Systémový keramický překlad - 70x238x2000 mm</t>
  </si>
  <si>
    <t>203808143</t>
  </si>
  <si>
    <t>60</t>
  </si>
  <si>
    <t>317168055.1</t>
  </si>
  <si>
    <t>k1 - Systémový keramický překlad - 70x238x2000 mm</t>
  </si>
  <si>
    <t>181151368</t>
  </si>
  <si>
    <t>61</t>
  </si>
  <si>
    <t>317168055.2</t>
  </si>
  <si>
    <t>m1 - Systémový keramický překlad - 70x238x2000 mm</t>
  </si>
  <si>
    <t>1099211471</t>
  </si>
  <si>
    <t>62</t>
  </si>
  <si>
    <t>317168056</t>
  </si>
  <si>
    <t>h1 - Systémový keramický překlad - 70x238x2250 mm</t>
  </si>
  <si>
    <t>1180783526</t>
  </si>
  <si>
    <t>63</t>
  </si>
  <si>
    <t>317168057</t>
  </si>
  <si>
    <t>i1 - Systémový keramický překlad - 70x238x2500 mm</t>
  </si>
  <si>
    <t>-280149343</t>
  </si>
  <si>
    <t>64</t>
  </si>
  <si>
    <t>317168061</t>
  </si>
  <si>
    <t>e1 - Systémový keramický překlad - 70x238x3500 mm</t>
  </si>
  <si>
    <t>-106489832</t>
  </si>
  <si>
    <t>65</t>
  </si>
  <si>
    <t>317998135.1</t>
  </si>
  <si>
    <t>Tepelná izolace na atiky z XPS tl 100 mm</t>
  </si>
  <si>
    <t>719031260</t>
  </si>
  <si>
    <t>DT02 atika</t>
  </si>
  <si>
    <t>15,15*0,25</t>
  </si>
  <si>
    <t>66</t>
  </si>
  <si>
    <t>330321410</t>
  </si>
  <si>
    <t>Sloupy nebo pilíře ze ŽB tř. C 25/30 XC1 bez výztuže</t>
  </si>
  <si>
    <t>670081034</t>
  </si>
  <si>
    <t>0,35*0,5*3,9</t>
  </si>
  <si>
    <t>67</t>
  </si>
  <si>
    <t>331351125</t>
  </si>
  <si>
    <t>Zřízení bednění čtyřúhelníkových sloupů v do 4 m průřezu přes 0,16 do 0,36 m2</t>
  </si>
  <si>
    <t>1126447746</t>
  </si>
  <si>
    <t>(0,35*2+2*0,5)*3,9</t>
  </si>
  <si>
    <t>68</t>
  </si>
  <si>
    <t>331351126</t>
  </si>
  <si>
    <t>Odstranění bednění čtyřúhelníkových sloupů v do 4 m průřezu přes 0,16 do 0,36 m2</t>
  </si>
  <si>
    <t>1258996543</t>
  </si>
  <si>
    <t>69</t>
  </si>
  <si>
    <t>331361821</t>
  </si>
  <si>
    <t>Výztuž sloupů hranatých betonářskou ocelí B 500 B</t>
  </si>
  <si>
    <t>-182138663</t>
  </si>
  <si>
    <t>(20,2+34,2+103)*2,466/1000</t>
  </si>
  <si>
    <t>(32,4)*0,395/1000</t>
  </si>
  <si>
    <t>70</t>
  </si>
  <si>
    <t>342244231</t>
  </si>
  <si>
    <t>Příčka z cihel broušených na zdicí PUR pěnu tloušťky 80 mm</t>
  </si>
  <si>
    <t>64272409</t>
  </si>
  <si>
    <t>((1,405+0,95+4,02+5,65)+(5,65+1,1))*3,05</t>
  </si>
  <si>
    <t>-(0,8*3+0,7)*2,05</t>
  </si>
  <si>
    <t>((3,0+3,0*2+0,6+1,31+1,95)+(3,0*2))*3,05</t>
  </si>
  <si>
    <t>((3,0*2)*3,95+(3,0+0,6)*3,05+(1,46*2)*3,5+(1,95)*(3,95+3,05)/2)</t>
  </si>
  <si>
    <t>-(1,7)*2,35</t>
  </si>
  <si>
    <t>-(0,8+0,7*4+0,75*3)*2,05+(0,9*1,9+0,8*2,3)</t>
  </si>
  <si>
    <t>((3,0*3+1,46*2+1,95))*3,05</t>
  </si>
  <si>
    <t>-(0,8*2,35+2*0,7*2,05+0,75*2,05)</t>
  </si>
  <si>
    <t>((3,0*3+1,31*2+1,9))*3,05</t>
  </si>
  <si>
    <t>-((0,75*2+0,7*2)*2,05+(1,7)*2,35)</t>
  </si>
  <si>
    <t>0,5*4,725</t>
  </si>
  <si>
    <t>((3,0+3,0+3,0*2))*3,05</t>
  </si>
  <si>
    <t>-(0,9*1,9*3+0,75*2,05*3+0,8*2,3)</t>
  </si>
  <si>
    <t>3,0*1,1</t>
  </si>
  <si>
    <t>71</t>
  </si>
  <si>
    <t>342244241</t>
  </si>
  <si>
    <t>Příčka z cihel broušených na zdicí PUR pěnu tloušťky 115 mm</t>
  </si>
  <si>
    <t>1667450722</t>
  </si>
  <si>
    <t>(3,0*4)*3,05</t>
  </si>
  <si>
    <t>-(0,7*2,05*2+1,7*2,35+0,8*2,05+0,8*2,3)</t>
  </si>
  <si>
    <t>(1,48*2+0,61*2)*4,725</t>
  </si>
  <si>
    <t>3*0,9*1,05</t>
  </si>
  <si>
    <t>0,9*2,92</t>
  </si>
  <si>
    <t>72</t>
  </si>
  <si>
    <t>342244251</t>
  </si>
  <si>
    <t>Příčka z cihel broušených na zdicí PUR pěnu tloušťky 140 mm</t>
  </si>
  <si>
    <t>-982997217</t>
  </si>
  <si>
    <t>(4,02+5,45+3,8+0,95*4)*3,05</t>
  </si>
  <si>
    <t>-(1,3*2,05)</t>
  </si>
  <si>
    <t>73</t>
  </si>
  <si>
    <t>345321515</t>
  </si>
  <si>
    <t>Zídky atikové, parapetní, schodišťové a zábradelní ze ŽB tř. C 25/30 XC1</t>
  </si>
  <si>
    <t>17422289</t>
  </si>
  <si>
    <t>(9,5+5,9+9,5+9,5+4,0)*0,286*0,106</t>
  </si>
  <si>
    <t>(3,85*2+6,75*2)*2*0,29*0,15</t>
  </si>
  <si>
    <t>6,75*0,3*0,3</t>
  </si>
  <si>
    <t>74</t>
  </si>
  <si>
    <t>345321515.1</t>
  </si>
  <si>
    <t>Zídky atikové, parapetní, schodišťové a zábradelní ze ŽB tř. C 25/30</t>
  </si>
  <si>
    <t>-1569481411</t>
  </si>
  <si>
    <t>15,515*0,25*0,1</t>
  </si>
  <si>
    <t>DT11</t>
  </si>
  <si>
    <t>(15,6*2+24,575*2)*0,25*0,1</t>
  </si>
  <si>
    <t>DT13</t>
  </si>
  <si>
    <t>2*7,25*0,25*0,1</t>
  </si>
  <si>
    <t>75</t>
  </si>
  <si>
    <t>345351005</t>
  </si>
  <si>
    <t>Zřízení bednění plnostěnných zídek atikových, parapetních, zábradelních</t>
  </si>
  <si>
    <t>-1079188109</t>
  </si>
  <si>
    <t>(9,5+5,9+9,5+9,5+4,0)*0,286*2</t>
  </si>
  <si>
    <t>(3,85*2+6,75*2)*2*0,29*2</t>
  </si>
  <si>
    <t>6,75*0,3*2</t>
  </si>
  <si>
    <t>76</t>
  </si>
  <si>
    <t>345351005.1</t>
  </si>
  <si>
    <t>1899917758</t>
  </si>
  <si>
    <t>15,515*0,1*2</t>
  </si>
  <si>
    <t>(15,6*2+24,575*2)*0,1*2</t>
  </si>
  <si>
    <t>2*7,25*0,1*2</t>
  </si>
  <si>
    <t>77</t>
  </si>
  <si>
    <t>345351006</t>
  </si>
  <si>
    <t>Odstranění bednění plnostěnných zídek atikových, parapetních, zábradelních</t>
  </si>
  <si>
    <t>394689972</t>
  </si>
  <si>
    <t>78</t>
  </si>
  <si>
    <t>345351006.1</t>
  </si>
  <si>
    <t>-1397779156</t>
  </si>
  <si>
    <t>79</t>
  </si>
  <si>
    <t>345361821</t>
  </si>
  <si>
    <t>Výztuž zídek atikových, parapetních, schodišťových a zábradelních betonářskou ocelí 10 505</t>
  </si>
  <si>
    <t>114160422</t>
  </si>
  <si>
    <t>(26,2+26,7+30,7+30,2)*0,616/1000</t>
  </si>
  <si>
    <t>(211,7)*0,395/1000</t>
  </si>
  <si>
    <t>80</t>
  </si>
  <si>
    <t>388381132.3</t>
  </si>
  <si>
    <t>Kanály pro vedení UT, železobetonové včetně bednění a odbednění, s žb základovou deskou, stěny z prolevaných tvárnic, vč. zakrytí žb deskou, vč. výztuže, vnitřního průřezu kanálu (šířka x výška) 750x550 mm</t>
  </si>
  <si>
    <t>1771271053</t>
  </si>
  <si>
    <t>3,65</t>
  </si>
  <si>
    <t>81</t>
  </si>
  <si>
    <t>389842404.1</t>
  </si>
  <si>
    <t>K8 - Komín třívrstvý, vnějšího průměru 300mm, tl. stěny 0,6mm, izolace 50mm, včetně protipožární průchodky, revizního otvoru, protidešťové hlavice a ostatních spojovacích prvků komínu, nerezová ocel tl. stěny 0,6mm</t>
  </si>
  <si>
    <t>soubor</t>
  </si>
  <si>
    <t>2032666268</t>
  </si>
  <si>
    <t>Vodorovné konstrukce</t>
  </si>
  <si>
    <t>82</t>
  </si>
  <si>
    <t>411321414</t>
  </si>
  <si>
    <t>Stropy deskové ze ŽB tř. C 25/30 XC1</t>
  </si>
  <si>
    <t>1333684912</t>
  </si>
  <si>
    <t>32,75*32,75*0,22</t>
  </si>
  <si>
    <t>-(6,25*4,1+9,75*9,75+6,25*4,1+9,75*9,75+9,5*4,1+3,0*5,9+9,75*9,75+6,25*4,1+2*3,0*6,25)*0,22</t>
  </si>
  <si>
    <t>(13,1*2+13,1*2)*0,25*0,35</t>
  </si>
  <si>
    <t>83</t>
  </si>
  <si>
    <t>411351011</t>
  </si>
  <si>
    <t>Zřízení bednění stropů deskových tl přes 5 do 25 cm bez podpěrné kce</t>
  </si>
  <si>
    <t>1399452108</t>
  </si>
  <si>
    <t>4*32,75*0,22</t>
  </si>
  <si>
    <t>(4,1*2+4,1+2+4,1*2)*0,22</t>
  </si>
  <si>
    <t>(9,5*9,5+9,5*3,0+2*5,4*3,0+9,5*3,0+9,5*3,0+3,0*3,0+3,0*3,0+9,5*3,0+5,4*6,25+12,75*6,25+5,75*6,25+9,5*3,0+3,0*3,0+3,0*3,0+9,5*3,0+5,4*6,5+9,5*3,0)</t>
  </si>
  <si>
    <t>84</t>
  </si>
  <si>
    <t>411351012</t>
  </si>
  <si>
    <t>Odstranění bednění stropů deskových tl přes 5 do 25 cm bez podpěrné kce</t>
  </si>
  <si>
    <t>1769244547</t>
  </si>
  <si>
    <t>85</t>
  </si>
  <si>
    <t>411354313</t>
  </si>
  <si>
    <t>Zřízení podpěrné konstrukce stropů výšky do 4 m tl přes 15 do 25 cm</t>
  </si>
  <si>
    <t>-1408019316</t>
  </si>
  <si>
    <t>86</t>
  </si>
  <si>
    <t>411354314</t>
  </si>
  <si>
    <t>Odstranění podpěrné konstrukce stropů výšky do 4 m tl přes 15 do 25 cm</t>
  </si>
  <si>
    <t>2120794721</t>
  </si>
  <si>
    <t>87</t>
  </si>
  <si>
    <t>411354318.1</t>
  </si>
  <si>
    <t>Prostup stropem D 125 mm</t>
  </si>
  <si>
    <t>-747574626</t>
  </si>
  <si>
    <t>12*0,22</t>
  </si>
  <si>
    <t>88</t>
  </si>
  <si>
    <t>411354319</t>
  </si>
  <si>
    <t>Prostup stropem D 150 mm</t>
  </si>
  <si>
    <t>-580634012</t>
  </si>
  <si>
    <t>13*0,22</t>
  </si>
  <si>
    <t>89</t>
  </si>
  <si>
    <t>411354320</t>
  </si>
  <si>
    <t>Prostup stropem D 200 mm</t>
  </si>
  <si>
    <t>-1933466277</t>
  </si>
  <si>
    <t>1*0,22</t>
  </si>
  <si>
    <t>90</t>
  </si>
  <si>
    <t>411354320.1</t>
  </si>
  <si>
    <t>Prostup stropem D 250 mm</t>
  </si>
  <si>
    <t>205150350</t>
  </si>
  <si>
    <t>91</t>
  </si>
  <si>
    <t>411354321</t>
  </si>
  <si>
    <t>Prostup stropem D 300 mm</t>
  </si>
  <si>
    <t>1808590811</t>
  </si>
  <si>
    <t>8*0,22</t>
  </si>
  <si>
    <t>92</t>
  </si>
  <si>
    <t>411354323</t>
  </si>
  <si>
    <t>Prostup stropem D 350 mm</t>
  </si>
  <si>
    <t>-252214842</t>
  </si>
  <si>
    <t>4*0,22</t>
  </si>
  <si>
    <t>93</t>
  </si>
  <si>
    <t>411354324</t>
  </si>
  <si>
    <t>Prostup stropem D 400 mm</t>
  </si>
  <si>
    <t>-1711208723</t>
  </si>
  <si>
    <t>2*0,22</t>
  </si>
  <si>
    <t>94</t>
  </si>
  <si>
    <t>411354330</t>
  </si>
  <si>
    <t>Zřízení bednění - prostup stropem</t>
  </si>
  <si>
    <t>-1321057703</t>
  </si>
  <si>
    <t>(0,6*2+0,9*2)*0,22*2</t>
  </si>
  <si>
    <t>(0,2*2+0,1*2)*0,22*2</t>
  </si>
  <si>
    <t>(0,15*2+0,1*2)*0,22*5</t>
  </si>
  <si>
    <t>(0,6*2+0,8*2)*0,22*3</t>
  </si>
  <si>
    <t>(0,4*4)*0,22</t>
  </si>
  <si>
    <t>95</t>
  </si>
  <si>
    <t>411354340</t>
  </si>
  <si>
    <t>Odstranění bednění - prostup stropem</t>
  </si>
  <si>
    <t>1110783559</t>
  </si>
  <si>
    <t>96</t>
  </si>
  <si>
    <t>411361821</t>
  </si>
  <si>
    <t>Výztuž stropů betonářskou ocelí B 500 B</t>
  </si>
  <si>
    <t>-699321617</t>
  </si>
  <si>
    <t>13208,8/1000</t>
  </si>
  <si>
    <t>-(0,154+0,287)</t>
  </si>
  <si>
    <t>97</t>
  </si>
  <si>
    <t>413321414</t>
  </si>
  <si>
    <t>Průvlak ze ŽB tř. C 25/30 XC1</t>
  </si>
  <si>
    <t>-2064114623</t>
  </si>
  <si>
    <t>6,75*0,52*0,25</t>
  </si>
  <si>
    <t>2*(6,25+2*3,25)*0,52*0,25</t>
  </si>
  <si>
    <t>2*(6,25+2*3,25)*0,29*0,15</t>
  </si>
  <si>
    <t>98</t>
  </si>
  <si>
    <t>413351111</t>
  </si>
  <si>
    <t>Zřízení bednění nosníků a průvlaků bez podpěrné kce výšky do 100 cm</t>
  </si>
  <si>
    <t>1888802918</t>
  </si>
  <si>
    <t>6,75*(0,52+0,3)</t>
  </si>
  <si>
    <t>2*(6,25+2*3,25)*(0,52+0,3)</t>
  </si>
  <si>
    <t>2*(6,25+2*3,25)*(0,29+0,29)</t>
  </si>
  <si>
    <t>(6,235+2*5,05+4*1,8)*0,25</t>
  </si>
  <si>
    <t>99</t>
  </si>
  <si>
    <t>413351112</t>
  </si>
  <si>
    <t>Odstranění bednění nosníků a průvlaků bez podpěrné kce výšky do 100 cm</t>
  </si>
  <si>
    <t>206168087</t>
  </si>
  <si>
    <t>100</t>
  </si>
  <si>
    <t>413352111</t>
  </si>
  <si>
    <t>Zřízení podpěrné konstrukce nosníků výšky podepření do 4 m pro nosník výšky do 100 cm</t>
  </si>
  <si>
    <t>-506792092</t>
  </si>
  <si>
    <t>101</t>
  </si>
  <si>
    <t>413352112</t>
  </si>
  <si>
    <t>Odstranění podpěrné konstrukce nosníků výšky podepření do 4 m pro nosník výšky do 100 cm</t>
  </si>
  <si>
    <t>-1433799475</t>
  </si>
  <si>
    <t>102</t>
  </si>
  <si>
    <t>413361821</t>
  </si>
  <si>
    <t>Výztuž nosníků, volných trámů nebo průvlaků volných trámů betonářskou ocelí B 500 B</t>
  </si>
  <si>
    <t>1472197183</t>
  </si>
  <si>
    <t>(22,7+46,0)*2,466/1000</t>
  </si>
  <si>
    <t>(15,1+30,7)*1,208/1000</t>
  </si>
  <si>
    <t>(160,6)*0,395/1000</t>
  </si>
  <si>
    <t>103</t>
  </si>
  <si>
    <t>417321515</t>
  </si>
  <si>
    <t>Ztužující pásy a věnce ze ŽB tř. C 25/30 XC1</t>
  </si>
  <si>
    <t>-607630819</t>
  </si>
  <si>
    <t>(6,25+3,85+9,75+9,75+6,25+9,75+9,75+9,75+9,75+9,75+8,25+6,25)*0,22*0,25</t>
  </si>
  <si>
    <t>V01</t>
  </si>
  <si>
    <t>(3,85+0,6)*0,25*0,25</t>
  </si>
  <si>
    <t>(5,55)*0,59*0,25</t>
  </si>
  <si>
    <t>V02</t>
  </si>
  <si>
    <t>(3,85+3,85)*0,25*0,25</t>
  </si>
  <si>
    <t>V03</t>
  </si>
  <si>
    <t>V04</t>
  </si>
  <si>
    <t>V05,V06,V07,V08,V09,V10</t>
  </si>
  <si>
    <t>(6,75+6,75+6,75+3,5*2+3,5+6,5+3,5*2+3,5+7,05*2)*0,25*0,25</t>
  </si>
  <si>
    <t>104</t>
  </si>
  <si>
    <t>417351115</t>
  </si>
  <si>
    <t>Zřízení bednění ztužujících věnců</t>
  </si>
  <si>
    <t>-735016656</t>
  </si>
  <si>
    <t>(6,25+3,85+9,75+9,75+6,25+9,75+9,75+9,75+9,75+9,75+8,25+6,25)*0,22*2</t>
  </si>
  <si>
    <t>(3,85+0,6)*0,25*2</t>
  </si>
  <si>
    <t>(5,55)*0,59*2</t>
  </si>
  <si>
    <t>(3,85+3,85)*0,25*2</t>
  </si>
  <si>
    <t>(6,75+6,75+6,75+3,5*2+3,5+6,5+3,5*2+3,5+7,05*2)*0,25*2</t>
  </si>
  <si>
    <t>105</t>
  </si>
  <si>
    <t>417351116</t>
  </si>
  <si>
    <t>Odstranění bednění ztužujících věnců</t>
  </si>
  <si>
    <t>1746754778</t>
  </si>
  <si>
    <t>106</t>
  </si>
  <si>
    <t>417361821</t>
  </si>
  <si>
    <t>Výztuž ztužujících pásů a věnců betonářskou ocelí B 500 B</t>
  </si>
  <si>
    <t>-203911737</t>
  </si>
  <si>
    <t>856,2/1000</t>
  </si>
  <si>
    <t>107</t>
  </si>
  <si>
    <t>430321414</t>
  </si>
  <si>
    <t>Schodišťová konstrukce a rampa ze ŽB tř. C 25/30 XC1</t>
  </si>
  <si>
    <t>-585887568</t>
  </si>
  <si>
    <t>3*(6,2*0,9)*0,24</t>
  </si>
  <si>
    <t>3*(18*0,9)*0,16*0,3/2</t>
  </si>
  <si>
    <t>3*0,9*0,4*0,2/2</t>
  </si>
  <si>
    <t>((5,2+1,25)*0,9)*0,2</t>
  </si>
  <si>
    <t>(1,2*0,9)*0,22</t>
  </si>
  <si>
    <t>(1,5*0,9)*0,32</t>
  </si>
  <si>
    <t>(18*0,9)*0,16*0,3/2</t>
  </si>
  <si>
    <t>108</t>
  </si>
  <si>
    <t>430361821</t>
  </si>
  <si>
    <t>Výztuž schodišťové konstrukce a rampy betonářskou ocelí B 500 B</t>
  </si>
  <si>
    <t>744291658</t>
  </si>
  <si>
    <t>638,4/1000</t>
  </si>
  <si>
    <t>109</t>
  </si>
  <si>
    <t>431351121</t>
  </si>
  <si>
    <t>Zřízení bednění podest schodišť a ramp přímočarých v do 4 m</t>
  </si>
  <si>
    <t>-185012675</t>
  </si>
  <si>
    <t>3*(6,2*(0,9+0,4))</t>
  </si>
  <si>
    <t>((5,2+1,25)*(0,9+0,36))</t>
  </si>
  <si>
    <t>1,2*(0,9+0,36)</t>
  </si>
  <si>
    <t>1,5*(0,9+0,48)</t>
  </si>
  <si>
    <t>110</t>
  </si>
  <si>
    <t>431351122</t>
  </si>
  <si>
    <t>Odstranění bednění podest schodišť a ramp přímočarých v do 4 m</t>
  </si>
  <si>
    <t>-921209320</t>
  </si>
  <si>
    <t>111</t>
  </si>
  <si>
    <t>434141228</t>
  </si>
  <si>
    <t xml:space="preserve">Vyrovnávací stupeň terasy, betonová dlažba na terčích </t>
  </si>
  <si>
    <t>916002385</t>
  </si>
  <si>
    <t>2.n.p. terasa</t>
  </si>
  <si>
    <t>112</t>
  </si>
  <si>
    <t>434141229</t>
  </si>
  <si>
    <t>Schodiště z pórobetonových tvárnic s nabetonávkou a vinylovou nášlapnou vrstvou, š. 1050 mm, dl. 1500 mm</t>
  </si>
  <si>
    <t>-1085773381</t>
  </si>
  <si>
    <t>113</t>
  </si>
  <si>
    <t>434141242</t>
  </si>
  <si>
    <t>Schodiště z pórobetonových tvárnic s nabetonávkou a keramickýmu dlaždicemi, š. 1800 mm, dl. 1500 mm</t>
  </si>
  <si>
    <t>1083181794</t>
  </si>
  <si>
    <t>114</t>
  </si>
  <si>
    <t>434351141</t>
  </si>
  <si>
    <t>Zřízení bednění stupňů přímočarých schodišť</t>
  </si>
  <si>
    <t>-134667612</t>
  </si>
  <si>
    <t>3*18*0,9*0,16</t>
  </si>
  <si>
    <t>19*0,9*0,16</t>
  </si>
  <si>
    <t>115</t>
  </si>
  <si>
    <t>434351142</t>
  </si>
  <si>
    <t>Odstranění bednění stupňů přímočarých schodišť</t>
  </si>
  <si>
    <t>-190797267</t>
  </si>
  <si>
    <t>Komunikace pozemní</t>
  </si>
  <si>
    <t>116</t>
  </si>
  <si>
    <t>564710010</t>
  </si>
  <si>
    <t>Podklad z kameniva hrubého drceného vel. 8-16 mm tl 30 mm</t>
  </si>
  <si>
    <t>2092722758</t>
  </si>
  <si>
    <t>V1</t>
  </si>
  <si>
    <t>33,8*1,225*2</t>
  </si>
  <si>
    <t>32,8*1,225</t>
  </si>
  <si>
    <t>3,1*2,5*2</t>
  </si>
  <si>
    <t>15,95*1,225</t>
  </si>
  <si>
    <t>117</t>
  </si>
  <si>
    <t>564710011</t>
  </si>
  <si>
    <t>Podklad z kameniva hrubého drceného vel. 8-16 mm tl 50 mm</t>
  </si>
  <si>
    <t>-1031515583</t>
  </si>
  <si>
    <t>V3</t>
  </si>
  <si>
    <t>3,357</t>
  </si>
  <si>
    <t>118</t>
  </si>
  <si>
    <t>564731111.1</t>
  </si>
  <si>
    <t>Podklad z kameniva hrubého drceného vel. 0-63 mm tl 100 mm</t>
  </si>
  <si>
    <t>2114647181</t>
  </si>
  <si>
    <t>119</t>
  </si>
  <si>
    <t>564750111</t>
  </si>
  <si>
    <t>Podklad z kameniva hrubého drceného vel. 16-32 mm tl 150 mm</t>
  </si>
  <si>
    <t>-397698263</t>
  </si>
  <si>
    <t>120</t>
  </si>
  <si>
    <t>596811220</t>
  </si>
  <si>
    <t>Kladení dlažby z betonových dlaždic komunikací pro pěší s ložem z kameniva 4-8 mm tl.  30 mm velikosti dlaždic přes 0,09 m2 do 0,25 m2, pro plochy do 50 m2</t>
  </si>
  <si>
    <t>1051258197</t>
  </si>
  <si>
    <t>121</t>
  </si>
  <si>
    <t>M</t>
  </si>
  <si>
    <t>59246006</t>
  </si>
  <si>
    <t>pochozí vrstva - betonová dlažba 500x500mm, tl. 50mm, protiskluznost R11/ R10 V4, povrch tryskaný, barva přírodní</t>
  </si>
  <si>
    <t>-694840112</t>
  </si>
  <si>
    <t>3,357*1,03 'Přepočtené koeficientem množství</t>
  </si>
  <si>
    <t>Úpravy povrchů, podlahy a osazování výplní</t>
  </si>
  <si>
    <t>122</t>
  </si>
  <si>
    <t>611131101</t>
  </si>
  <si>
    <t>Cementový postřik vnitřních stropů nanášený celoplošně ručně</t>
  </si>
  <si>
    <t>-1089452185</t>
  </si>
  <si>
    <t>123</t>
  </si>
  <si>
    <t>611321141</t>
  </si>
  <si>
    <t>Omítka vápenocementová vnitřních ploch  nanášená ručně dvouvrstvá, tloušťky jádrové omítky do 10 mm a tloušťky štuku do 3 mm štuková vodorovných konstrukcí stropů, vč. lišt, systémových profilů a pod.</t>
  </si>
  <si>
    <t>-2127892906</t>
  </si>
  <si>
    <t>(16,61+9,28+1,51+16,61+9,28+1,51+16,61+9,28+1,51+12,19+4,76+1,36+1,24+1,36+1,24+5,57+16,61+9,28+1,51)</t>
  </si>
  <si>
    <t>(12,19+1,46+1,14+2,61+5,30+9,79+12,69+16,79+8,45+1,24+40,39+6,9+8,92+11,01+9,0+5,09+5,4+2,52+1,36+1,23+4,99+5,74+16,32)</t>
  </si>
  <si>
    <t>150,53-108,244</t>
  </si>
  <si>
    <t>124</t>
  </si>
  <si>
    <t>612131100</t>
  </si>
  <si>
    <t>Vápenný postřik vnitřních stěn nanášený ručně</t>
  </si>
  <si>
    <t>820878980</t>
  </si>
  <si>
    <t>1136,823</t>
  </si>
  <si>
    <t>125</t>
  </si>
  <si>
    <t>612131101</t>
  </si>
  <si>
    <t>Cementový postřik vnitřních stěn nanášený celoplošně ručně</t>
  </si>
  <si>
    <t>547005825</t>
  </si>
  <si>
    <t>pod obklad</t>
  </si>
  <si>
    <t>185,707+376,878</t>
  </si>
  <si>
    <t>-106,29</t>
  </si>
  <si>
    <t>1.n.p., 2.n.p.</t>
  </si>
  <si>
    <t>504,097</t>
  </si>
  <si>
    <t>126</t>
  </si>
  <si>
    <t>612142001</t>
  </si>
  <si>
    <t>Potažení vnitřních stěn sklovláknitým pletivem vtlačeným do tenkovrstvé hmoty</t>
  </si>
  <si>
    <t>-2080113628</t>
  </si>
  <si>
    <t>SDK - obklad</t>
  </si>
  <si>
    <t>((0,92*2+3,0*2)*4)*2,7</t>
  </si>
  <si>
    <t>-(1,55*0,45)*4</t>
  </si>
  <si>
    <t>(0,9*2)*3*2,7</t>
  </si>
  <si>
    <t>(0,91*2+1,82)*2,7</t>
  </si>
  <si>
    <t>127</t>
  </si>
  <si>
    <t>612311158</t>
  </si>
  <si>
    <t>Vápenná omítka se stěrkovaným povrchem nanášená ručně, vč. lišt, systémových profilů a pod.</t>
  </si>
  <si>
    <t>556532314</t>
  </si>
  <si>
    <t>(9,5*4,45+9,5*2,85+2*3,85*(4,45+2,85)/2+0,55*4,45)</t>
  </si>
  <si>
    <t>-(1,65*2+1,7*2)*2,35</t>
  </si>
  <si>
    <t>(2*(0,25+0,6+4,4)+6,25+3,25*2)*2,7</t>
  </si>
  <si>
    <t>(12,75*2+12,75*2+14*0,6+8*0,25)*3,0</t>
  </si>
  <si>
    <t>-(0,7*2+0,8)*2,05</t>
  </si>
  <si>
    <t>-(0,8+1,7*7+1,8*2)*2,35</t>
  </si>
  <si>
    <t>-(5,05*2,7*4)</t>
  </si>
  <si>
    <t>((5,4*2+3,0*2)+(5,4*2+3,0*2)+(5,4*2+3,0*2)+(4,0*2+3,0*2)+(3,0*2+1,5*2)+(5,4*2+3,0*2)+(4,02*2+3,0*2))*2,7</t>
  </si>
  <si>
    <t>-(0,8*3+1,7*6+1,5*4+1,65+1,4)*2,35</t>
  </si>
  <si>
    <t>-(0,7*2)*2,05</t>
  </si>
  <si>
    <t>(9,5*2+9,5*2)*2,95*4+1,0*2*2,75</t>
  </si>
  <si>
    <t>-(1,5*2+1,65*3+1,8*4)*2,35</t>
  </si>
  <si>
    <t>-(4,5*2,4)*8</t>
  </si>
  <si>
    <t>((9,5*2+6,25*2)*2,7+(6,25*1,75)+2*4,1*1,75/2)</t>
  </si>
  <si>
    <t>-(1,4)*2,35</t>
  </si>
  <si>
    <t>-2*(4,85*2,4)</t>
  </si>
  <si>
    <t>-(0,8)*2,05</t>
  </si>
  <si>
    <t>3*(9,8*3,7+(6,5*1,5+1,5*2*1,5)+5,4*(3,7+1,5)/2+6,5*(3,7+1,5)/2)</t>
  </si>
  <si>
    <t>(12,75*3,7+(6,5*1,5+1,5*3*1,5)+5,4*(1,5+3,7)/2)</t>
  </si>
  <si>
    <t>-(4,75*2,15+1,5*2,12)*4</t>
  </si>
  <si>
    <t>128</t>
  </si>
  <si>
    <t>612321111</t>
  </si>
  <si>
    <t>Vápenocementová omítka hrubá jednovrstvá zatřená vnitřních stěn nanášená ručně</t>
  </si>
  <si>
    <t>-1337456674</t>
  </si>
  <si>
    <t>129</t>
  </si>
  <si>
    <t>612321141</t>
  </si>
  <si>
    <t>Vápenocementová omítka štuková dvouvrstvá vnitřních stěn nanášená ručně vč. lišt, systémových profilů a pod.</t>
  </si>
  <si>
    <t>-120895988</t>
  </si>
  <si>
    <t>((1,82*2+3,0*2)+(3,0*2+4,02*2)+(5,4*2+3,0*2)+(5,65*2+1,5*2)+(1,75*2+4,02*2))*2,7</t>
  </si>
  <si>
    <t>((3,0*2+1,5*2)+(3,0*2+1,82*2)+(5,4*2+3,0*2))*2,7</t>
  </si>
  <si>
    <t>-(0,8*10+1,3+0,7*3)*2,05</t>
  </si>
  <si>
    <t>-(1,3+1,65+1,7*3+1,3*5)*2,35</t>
  </si>
  <si>
    <t>((3,0*21+3,0*2))*3,0</t>
  </si>
  <si>
    <t>-(1,7*2+1,65)*2,35</t>
  </si>
  <si>
    <t>(3,0*4,45+3,0*3,7+2*1,84*(4,45+3,7)/2) +2*(3,0*3,7+3,0*3,0+2*1,85*(3,7+3,0)/2)</t>
  </si>
  <si>
    <t>-(0,8*2+0,7*2)*2,05</t>
  </si>
  <si>
    <t>-(10,65*2)*2,35</t>
  </si>
  <si>
    <t>(3,0*3,63+3,0*0,8+2*7,65*(3,63+0,8)/2)</t>
  </si>
  <si>
    <t>-(1,55*2,345)</t>
  </si>
  <si>
    <t>130</t>
  </si>
  <si>
    <t>622131121</t>
  </si>
  <si>
    <t>Penetrační nátěr vnějších stěn nanášený ručně</t>
  </si>
  <si>
    <t>1102631552</t>
  </si>
  <si>
    <t>R3</t>
  </si>
  <si>
    <t>2*6,65*1,45</t>
  </si>
  <si>
    <t>2*(6,65+2,9)/2*1,5</t>
  </si>
  <si>
    <t>(2*2,0+1,5)*0,55</t>
  </si>
  <si>
    <t>-1,5*2,0</t>
  </si>
  <si>
    <t>R4</t>
  </si>
  <si>
    <t>2*6,65*1,6</t>
  </si>
  <si>
    <t>131</t>
  </si>
  <si>
    <t>622142001</t>
  </si>
  <si>
    <t>Potažení vnějších stěn sklovláknitým pletivem vtlačeným do tenkovrstvé hmoty</t>
  </si>
  <si>
    <t>-60809727</t>
  </si>
  <si>
    <t>132</t>
  </si>
  <si>
    <t>622221001</t>
  </si>
  <si>
    <t>Montáž kontaktního zateplení vnějších stěn lepením a mechanickým kotvením desek z minerální vlny s podélnou orientací do zdiva a betonu tl do 40 mm</t>
  </si>
  <si>
    <t>-493368615</t>
  </si>
  <si>
    <t>133</t>
  </si>
  <si>
    <t>63151518</t>
  </si>
  <si>
    <t>tepelná izolace - desky z minerálních vláken tl. 40 mm</t>
  </si>
  <si>
    <t>2004569843</t>
  </si>
  <si>
    <t>33,635*1,05 'Přepočtené koeficientem množství</t>
  </si>
  <si>
    <t>134</t>
  </si>
  <si>
    <t>622221021</t>
  </si>
  <si>
    <t>Montáž kontaktního zateplení vnějších stěn lepením a mechanickým kotvením TI z minerální vlny s podélnou orientací do zdiva a betonu tl přes 80 do 120 mm</t>
  </si>
  <si>
    <t>-1947671500</t>
  </si>
  <si>
    <t>135</t>
  </si>
  <si>
    <t>63151529</t>
  </si>
  <si>
    <t>tepelná izolace - desky z minerálních vláken tl. 120 mm</t>
  </si>
  <si>
    <t>1999306899</t>
  </si>
  <si>
    <t>21,28*1,05 'Přepočtené koeficientem množství</t>
  </si>
  <si>
    <t>136</t>
  </si>
  <si>
    <t>622253111</t>
  </si>
  <si>
    <t>Montáž kontaktního zateplení desek z minerální vlny upevněním, systémový kovový rošt, do vnějších stěn do cihelného, kamenného nebo betonového podkladu, vč. dodávky kotvení a roštu</t>
  </si>
  <si>
    <t>-1433620256</t>
  </si>
  <si>
    <t>R1</t>
  </si>
  <si>
    <t>(33,25*4)*2,586</t>
  </si>
  <si>
    <t>(33,25*4)*0,45</t>
  </si>
  <si>
    <t>R2</t>
  </si>
  <si>
    <t>4*12,2*3,85</t>
  </si>
  <si>
    <t>-2*2,4*2,8</t>
  </si>
  <si>
    <t>2*7,05*(1,1+3,85)/2</t>
  </si>
  <si>
    <t>2*7,05*(1,1+1,45)/2</t>
  </si>
  <si>
    <t>-(1,3*1,3+0,73*0,6+1,48*2,01+0,8*1,995+5,05*2,4*4+1,8*2,42*6)</t>
  </si>
  <si>
    <t>2*(5,75*2+3,0*2)*3,68</t>
  </si>
  <si>
    <t>-(1,8*2,4*4+5,05*2,7*3)</t>
  </si>
  <si>
    <t>2*(7,05*2*2+1,5*2)*0,75</t>
  </si>
  <si>
    <t>R5</t>
  </si>
  <si>
    <t>(33,25*4)*0,3</t>
  </si>
  <si>
    <t>-((1,8*0,3)*14)</t>
  </si>
  <si>
    <t>137</t>
  </si>
  <si>
    <t>63148165</t>
  </si>
  <si>
    <t>tepelná izolace z desek z minerálních vláken - pro provětrávané fasády, U=min.0,035W/(m2.K), tl. 180 mm</t>
  </si>
  <si>
    <t>-2137109699</t>
  </si>
  <si>
    <t>487,294*1,03 'Přepočtené koeficientem množství</t>
  </si>
  <si>
    <t>138</t>
  </si>
  <si>
    <t>28376450</t>
  </si>
  <si>
    <t>tepelná izolace z desek z XPS - pro provětrávané fasády, U=min.0,035W/(m2.K), tl. 173 mm</t>
  </si>
  <si>
    <t>-1448341043</t>
  </si>
  <si>
    <t>32,34*1,03 'Přepočtené koeficientem množství</t>
  </si>
  <si>
    <t>139</t>
  </si>
  <si>
    <t>631311114</t>
  </si>
  <si>
    <t>Mazanina tl přes 50 do 80 mm z betonu prostého bez zvýšených nároků na prostředí tř. C 16/20, ose desky, dilatovaná</t>
  </si>
  <si>
    <t>-491082223</t>
  </si>
  <si>
    <t>P1a - 1.n.p.</t>
  </si>
  <si>
    <t>(150,53+16,61+90,5+16,61+89,97+16,61+90,33+4,76+60,06+16,61+90,29+12,19)*0,07</t>
  </si>
  <si>
    <t>P1b - 2.n.p.</t>
  </si>
  <si>
    <t>(58,86+58,86+58,86+59,05)*0,059</t>
  </si>
  <si>
    <t>P2a - 1.n.p.</t>
  </si>
  <si>
    <t>(9,28+1,51+9,28+1,51+9,28+1,51+1,36+1,24+9,58+1,51+1,46+5,3)*0,058</t>
  </si>
  <si>
    <t>P4 - 1.n.p.</t>
  </si>
  <si>
    <t>(23,85+12,19+12,69)*0,055</t>
  </si>
  <si>
    <t>P6 - 2.n.p.</t>
  </si>
  <si>
    <t>(28,5)*0,071</t>
  </si>
  <si>
    <t>140</t>
  </si>
  <si>
    <t>631311124</t>
  </si>
  <si>
    <t>Mazanina tl přes 80 do 120 mm z betonu prostého bez zvýšených nároků na prostředí tř. C 16/20, ose desky, dilatovaná</t>
  </si>
  <si>
    <t>1882265407</t>
  </si>
  <si>
    <t>P2b - 1.n.p.</t>
  </si>
  <si>
    <t>(1,36+1,24+5,57+1,14+2,61+2,52+1,36+1,23+1,35+1,24+1,35+1,24)*0,081</t>
  </si>
  <si>
    <t>P3 - 1.n.p.</t>
  </si>
  <si>
    <t>(9,79+16,79)*0,082</t>
  </si>
  <si>
    <t>P5a - 1.n.p.</t>
  </si>
  <si>
    <t>(8,45+6,9+8,92+9,0+5,09+5,4+4,99+5,74+5,74+16,32)*0,085</t>
  </si>
  <si>
    <t>P5b - 1.n.p.</t>
  </si>
  <si>
    <t>(1,24+40,39+11,01)*0,084</t>
  </si>
  <si>
    <t>141</t>
  </si>
  <si>
    <t>631319011</t>
  </si>
  <si>
    <t>Příplatek k mazanině tl přes 50 do 80 mm za přehlazení povrchu</t>
  </si>
  <si>
    <t>-556144814</t>
  </si>
  <si>
    <t>142</t>
  </si>
  <si>
    <t>631319012</t>
  </si>
  <si>
    <t>Příplatek k mazanině tl přes 80 do 120 mm za přehlazení povrchu</t>
  </si>
  <si>
    <t>-510486917</t>
  </si>
  <si>
    <t>143</t>
  </si>
  <si>
    <t>631319171</t>
  </si>
  <si>
    <t>Příplatek k mazanině tl přes 50 do 80 mm za stržení povrchu spodní vrstvy před vložením výztuže</t>
  </si>
  <si>
    <t>-1303390438</t>
  </si>
  <si>
    <t>144</t>
  </si>
  <si>
    <t>631319173</t>
  </si>
  <si>
    <t>Příplatek k mazanině tl přes 80 do 120 mm za stržení povrchu spodní vrstvy před vložením výztuže</t>
  </si>
  <si>
    <t>1284487566</t>
  </si>
  <si>
    <t>145</t>
  </si>
  <si>
    <t>631362021</t>
  </si>
  <si>
    <t>Výztuž mazanin svařovanými sítěmi Kari</t>
  </si>
  <si>
    <t>210963980</t>
  </si>
  <si>
    <t>(150,53+16,61+90,5+16,61+89,97+16,61+90,33+4,76+60,06+16,61+90,29+12,19)*1,25*1,98/1000</t>
  </si>
  <si>
    <t>(58,86+58,86+58,86+59,05)*1,25*1,98/1000</t>
  </si>
  <si>
    <t>(9,28+1,51+9,28+1,51+9,28+1,51+1,36+1,24+9,58+1,51+1,46+5,3)*1,25*1,98/1000</t>
  </si>
  <si>
    <t>(1,36+1,24+5,57+1,14+2,61+2,52+1,36+1,23+1,35+1,24+1,35+1,24)*1,25*1,98/1000</t>
  </si>
  <si>
    <t>(9,79+16,79)*1,25*1,98/1000</t>
  </si>
  <si>
    <t>(23,85+12,19+12,69)*1,25*1,98/1000</t>
  </si>
  <si>
    <t>(8,45+6,9+8,92+9,0+5,09+5,4+4,99+5,74+5,74+16,32)*1,25*1,98/1000</t>
  </si>
  <si>
    <t>(1,24+40,39+11,01)*1,25*1,98/1000</t>
  </si>
  <si>
    <t>(28,5)*1,25*1,98/1000</t>
  </si>
  <si>
    <t>146</t>
  </si>
  <si>
    <t>631391117</t>
  </si>
  <si>
    <t>Sokl betonový výšky 150 mm</t>
  </si>
  <si>
    <t>1134226738</t>
  </si>
  <si>
    <t>4,4*2+0,7*2</t>
  </si>
  <si>
    <t>0,6*2+2,9*2+8,45+3,4*2+9,4</t>
  </si>
  <si>
    <t>147</t>
  </si>
  <si>
    <t>632451454</t>
  </si>
  <si>
    <t>Potěr pískocementový tl přes 40 do 50 mm tř. C 15 běžný</t>
  </si>
  <si>
    <t>-958246529</t>
  </si>
  <si>
    <t>(150,53+16,61+90,5+16,61+89,97+16,61+90,33+4,76+60,06+16,61+90,29+12,19)</t>
  </si>
  <si>
    <t>(9,28+1,51+9,28+1,51+9,28+1,51+1,36+1,24+9,58+1,51+1,46+5,3)</t>
  </si>
  <si>
    <t>(1,36+1,24+5,57+1,14+2,61+2,52+1,36+1,23+1,35+1,24+1,35+1,24)</t>
  </si>
  <si>
    <t>(9,79+16,79)</t>
  </si>
  <si>
    <t>(23,85+12,19+12,69)</t>
  </si>
  <si>
    <t>(8,45+6,9+8,92+9,0+5,09+5,4+4,99+5,74+5,74+16,32)</t>
  </si>
  <si>
    <t>(1,24+40,39+11,01)</t>
  </si>
  <si>
    <t>148</t>
  </si>
  <si>
    <t>635111242</t>
  </si>
  <si>
    <t>Násyp pod podlahy z hrubého kameniva 16-32 se zhutněním</t>
  </si>
  <si>
    <t>1397581346</t>
  </si>
  <si>
    <t>149</t>
  </si>
  <si>
    <t>636311124</t>
  </si>
  <si>
    <t>Kladení dlažby z betonových dlaždic 50x50 cm na sucho na terče z umělé hmoty do výšky do 150 mm</t>
  </si>
  <si>
    <t>828008242</t>
  </si>
  <si>
    <t>S2+S3</t>
  </si>
  <si>
    <t>160,65</t>
  </si>
  <si>
    <t>150</t>
  </si>
  <si>
    <t>-704706733</t>
  </si>
  <si>
    <t>160,65*1,02 'Přepočtené koeficientem množství</t>
  </si>
  <si>
    <t>151</t>
  </si>
  <si>
    <t>637211198</t>
  </si>
  <si>
    <t>Roznášecí vrstva - betonové dlaždice 300x300x30mm</t>
  </si>
  <si>
    <t>1005135601</t>
  </si>
  <si>
    <t>224,29</t>
  </si>
  <si>
    <t>152</t>
  </si>
  <si>
    <t>642942111</t>
  </si>
  <si>
    <t>Osazování zárubní nebo rámů dveřních kovových do 2,5 m2 (podrobnější specifikace a příslušenství výrobků dle tabulky dveří a prosklenných stěn)</t>
  </si>
  <si>
    <t>-407600153</t>
  </si>
  <si>
    <t>153</t>
  </si>
  <si>
    <t>553314310</t>
  </si>
  <si>
    <t>zárubeň jednokřídlá ocelová s polodrážkou pro TPE - těsněním a třemi závěsovými kapsami, pro dodatečnou montáž - 700x2050 mm ocelová, z žárově pozinkovaného plechu tl. 1,5 mm, lakovaná</t>
  </si>
  <si>
    <t>2043036039</t>
  </si>
  <si>
    <t>D4-L, D4-P, D16a-P, D16b-L</t>
  </si>
  <si>
    <t>3+3+2+1</t>
  </si>
  <si>
    <t>154</t>
  </si>
  <si>
    <t>553314312</t>
  </si>
  <si>
    <t>zárubeň jednokřídlá ocelová s polodrážkou pro TPE - těsněním a třemi závěsovými kapsami, pro dodatečnou montáž - 800x2050 mm ocelová, z žárově pozinkovaného plechu tl. 1,5 mm, lakovaná</t>
  </si>
  <si>
    <t>-675115119</t>
  </si>
  <si>
    <t>D10b-P, D14-L, D14-P,</t>
  </si>
  <si>
    <t>1+2+3</t>
  </si>
  <si>
    <t>155</t>
  </si>
  <si>
    <t>553314311</t>
  </si>
  <si>
    <t>zárubeň jednokřídlá ocelová s optickou polodrážkou, shodná šířka z obou stran, s TPE těsněním, pro falcové dveře - 800x2050 mm ocelová, z žárově pozinkovaného plechu tl. 1,5 mm, lakovaná</t>
  </si>
  <si>
    <t>2073070757</t>
  </si>
  <si>
    <t>D10a-L</t>
  </si>
  <si>
    <t>156</t>
  </si>
  <si>
    <t>642942221</t>
  </si>
  <si>
    <t>Osazování zárubní nebo rámů dveřních kovových přes 2,5 do 4,5 m2 (podrobnější specifikace a příslušenství výrobků dle tabulky dveří a prosklenných stěn)</t>
  </si>
  <si>
    <t>-1960104220</t>
  </si>
  <si>
    <t>157</t>
  </si>
  <si>
    <t>553317801</t>
  </si>
  <si>
    <t>zárubeň dvoukřídlá ocelová s polodrážkou pro TPE - těsněním a třemi závěsovými kapsami, pro dodatečnou montáž - 1300x2050 mm ocelová, z žárově pozinkovaného plechu tl. 1,5 mm, lakovaná</t>
  </si>
  <si>
    <t>-693174849</t>
  </si>
  <si>
    <t>D19-L</t>
  </si>
  <si>
    <t>158</t>
  </si>
  <si>
    <t>642945111</t>
  </si>
  <si>
    <t>Osazování protipožárních zárubní dveří jednokřídlových do 2,5 m2 (podrobnější specifikace a příslušenství výrobků dle tabulky dveří a prosklenných stěn)</t>
  </si>
  <si>
    <t>851820685</t>
  </si>
  <si>
    <t>159</t>
  </si>
  <si>
    <t>553315650</t>
  </si>
  <si>
    <t>zárubeň jednokřídlá ocelová s polodrážkou pro TPE - těsněním a třemi závěsovými kapsami, pro dodatečnou montáž - 800x2050 mm ocelová, z žárově pozinkovaného plechu tl. 1,5 mm, lakovaná (PO EW 15 DP3-C)</t>
  </si>
  <si>
    <t>-347871332</t>
  </si>
  <si>
    <t>D15-L, D15-P</t>
  </si>
  <si>
    <t>1+1</t>
  </si>
  <si>
    <t>160</t>
  </si>
  <si>
    <t>642945112</t>
  </si>
  <si>
    <t>Osazování protipožárních zárubní dveří dvoukřídlových přes 2,5 do 6,5 m2 (podrobnější specifikace a příslušenství výrobků dle tabulky dveří a prosklenných stěn)</t>
  </si>
  <si>
    <t>-1969150383</t>
  </si>
  <si>
    <t>161</t>
  </si>
  <si>
    <t>553314350</t>
  </si>
  <si>
    <t>zárubeň dvoukřídlá ocelová s polodrážkou pro TPE - těsněním a třemi závěsovými kapsami, pro dodatečnou montáž - 1300x2350 mm ocelová, z žárově pozinkovaného plechu tl. 1,5 mm, lakovaná (PO EW 15 DP3-C)</t>
  </si>
  <si>
    <t>-1057859980</t>
  </si>
  <si>
    <t>D13-L, D13-P, D18-P</t>
  </si>
  <si>
    <t>1+1+1</t>
  </si>
  <si>
    <t>162</t>
  </si>
  <si>
    <t>642946111</t>
  </si>
  <si>
    <t>Osazování pouzdra posuvných dveří s jednou kapsou pro jedno křídlo š do 800 mm do zděné příčky (podrobnější specifikace a příslušenství výrobků dle tabulky dveří a prosklenných stěn)</t>
  </si>
  <si>
    <t>239580289</t>
  </si>
  <si>
    <t>163</t>
  </si>
  <si>
    <t>553316221</t>
  </si>
  <si>
    <t>zárubeň pro posuvné dveře ve zdi jdoucí, s klecí na zajíždění, na horní straně kastlík s kolejnicí - 1571x2050 mm - ocelová, žárově pozinkovaný plech síly 1,5 mm, lakovaná</t>
  </si>
  <si>
    <t>-1541931306</t>
  </si>
  <si>
    <t>D5-L, D5-P, D6a-L, D6a-P, D6b-L, D17-P</t>
  </si>
  <si>
    <t>1+3+1+2+2+1</t>
  </si>
  <si>
    <t>Ostatní konstrukce a práce, bourání</t>
  </si>
  <si>
    <t>164</t>
  </si>
  <si>
    <t>936009129</t>
  </si>
  <si>
    <t>Venkovní plocha - vegetační vrstva / kačírek, pěstební substrát - tl. 500 mm</t>
  </si>
  <si>
    <t>2092222694</t>
  </si>
  <si>
    <t>V2</t>
  </si>
  <si>
    <t>16,43+17,65</t>
  </si>
  <si>
    <t>-3,357</t>
  </si>
  <si>
    <t>165</t>
  </si>
  <si>
    <t>941211111</t>
  </si>
  <si>
    <t>Montáž lešení řadového rámového lehkého zatížení do 200 kg/m2 š přes 0,6 do 0,9 m v do 10 m</t>
  </si>
  <si>
    <t>-1748459551</t>
  </si>
  <si>
    <t>4*37,35*3,0</t>
  </si>
  <si>
    <t>4*9,75*4,0</t>
  </si>
  <si>
    <t>4*7,05*(4,0+1,0)/2</t>
  </si>
  <si>
    <t>166</t>
  </si>
  <si>
    <t>941211211</t>
  </si>
  <si>
    <t>Příplatek k lešení řadovému rámovému lehkému š 0,9 m v přes 10 do 25 m za první a ZKD den použití</t>
  </si>
  <si>
    <t>-1309672211</t>
  </si>
  <si>
    <t>674,7*120 'Přepočtené koeficientem množství</t>
  </si>
  <si>
    <t>167</t>
  </si>
  <si>
    <t>941211811</t>
  </si>
  <si>
    <t>Demontáž lešení řadového rámového lehkého zatížení do 200 kg/m2 š přes 0,6 do 0,9 m v do 10 m</t>
  </si>
  <si>
    <t>11701839</t>
  </si>
  <si>
    <t>168</t>
  </si>
  <si>
    <t>944511111</t>
  </si>
  <si>
    <t>Montáž ochranné sítě z textilie z umělých vláken</t>
  </si>
  <si>
    <t>-816527963</t>
  </si>
  <si>
    <t>169</t>
  </si>
  <si>
    <t>944511211</t>
  </si>
  <si>
    <t>Příplatek k ochranné síti za první a ZKD den použití</t>
  </si>
  <si>
    <t>-1286282052</t>
  </si>
  <si>
    <t>170</t>
  </si>
  <si>
    <t>944511811</t>
  </si>
  <si>
    <t>Demontáž ochranné sítě z textilie z umělých vláken</t>
  </si>
  <si>
    <t>677773061</t>
  </si>
  <si>
    <t>171</t>
  </si>
  <si>
    <t>949101111</t>
  </si>
  <si>
    <t>Lešení pomocné pro objekty pozemních staveb s lešeňovou podlahou v do 1,9 m zatížení do 150 kg/m2</t>
  </si>
  <si>
    <t>487990160</t>
  </si>
  <si>
    <t>1192,64+497,81</t>
  </si>
  <si>
    <t>172</t>
  </si>
  <si>
    <t>952901111</t>
  </si>
  <si>
    <t>Vyčištění budov bytové a občanské výstavby při výšce podlaží do 4 m</t>
  </si>
  <si>
    <t>350281461</t>
  </si>
  <si>
    <t>173</t>
  </si>
  <si>
    <t>953312122</t>
  </si>
  <si>
    <t>Vložky do svislých dilatačních spár z extrudovaných polystyrénových desek tl. přes 10 do 20 mm</t>
  </si>
  <si>
    <t>1367999081</t>
  </si>
  <si>
    <t>(31,25*4)*0,15</t>
  </si>
  <si>
    <t>2*7,25*0,15</t>
  </si>
  <si>
    <t>174</t>
  </si>
  <si>
    <t>953611126</t>
  </si>
  <si>
    <t>Schodišťový nosný a zvukově-izolační prvek mezi podestou a ramenem T-V6</t>
  </si>
  <si>
    <t>764807853</t>
  </si>
  <si>
    <t>175</t>
  </si>
  <si>
    <t>953611127</t>
  </si>
  <si>
    <t>Schodišťový nosný a zvukově-izolační prvek mezi podestou a ramenem T-V8</t>
  </si>
  <si>
    <t>1466433943</t>
  </si>
  <si>
    <t>176</t>
  </si>
  <si>
    <t>953611211</t>
  </si>
  <si>
    <t>Schodišťový zvukově-izolační prvek tlumícií pásek mezi schody a stěnou</t>
  </si>
  <si>
    <t>179529508</t>
  </si>
  <si>
    <t>3*6,2</t>
  </si>
  <si>
    <t>(5,2+1,25)</t>
  </si>
  <si>
    <t>6*0,9</t>
  </si>
  <si>
    <t>177</t>
  </si>
  <si>
    <t>953731311</t>
  </si>
  <si>
    <t>Odvětrání svislé - montáž větrací hlavice DN do 160 mm</t>
  </si>
  <si>
    <t>-1657475022</t>
  </si>
  <si>
    <t>178</t>
  </si>
  <si>
    <t>553495869</t>
  </si>
  <si>
    <t>K9 - Vyústění potrubí s hlavicí odvětrání podloží s izolací, potrubí DN 125, vnější průměr 160mm, výška 500mm, včetně průchodek a napojovacích prvků, barva RAL 9005, černá, vnitřní potrubí ze zinkovaného plechu</t>
  </si>
  <si>
    <t>-385267907</t>
  </si>
  <si>
    <t>179</t>
  </si>
  <si>
    <t>953735115</t>
  </si>
  <si>
    <t>Odvětrání vodorovné plastovými troubami DN přes 140 do 160 mm, odvětrání podloží</t>
  </si>
  <si>
    <t>-1780054815</t>
  </si>
  <si>
    <t>(10,1+7,55*4+1,0)</t>
  </si>
  <si>
    <t>(10,55+14,1+14,1+8,5+1,0)</t>
  </si>
  <si>
    <t>(7,85+14,1+14,1+10,55+1,0)</t>
  </si>
  <si>
    <t>(10,1+10,8+7,55*3+1,0)</t>
  </si>
  <si>
    <t>180</t>
  </si>
  <si>
    <t>953941209</t>
  </si>
  <si>
    <t>Osazování kovových komínových dvířek</t>
  </si>
  <si>
    <t>-454540151</t>
  </si>
  <si>
    <t>181</t>
  </si>
  <si>
    <t>59882761</t>
  </si>
  <si>
    <t>X8 - komínová revizní dvířka, protipožární, uzamykatelná, rozměr 300x300 mm, hloubka 20 mm, z ocelového plechu s práškovým nástřikem, PO EW15</t>
  </si>
  <si>
    <t>-507140016</t>
  </si>
  <si>
    <t>182</t>
  </si>
  <si>
    <t>953942429</t>
  </si>
  <si>
    <t xml:space="preserve">Osazování rámů nerezových poklopů </t>
  </si>
  <si>
    <t>-1565743304</t>
  </si>
  <si>
    <t>183</t>
  </si>
  <si>
    <t>55241498</t>
  </si>
  <si>
    <t>X19 - Poklop pro napojení mlžícího zařízení, rozměr 500x500, poklop s otvorem pro otevírání/ protažení hadice mlhoviště, nerezová ocel</t>
  </si>
  <si>
    <t>1950267684</t>
  </si>
  <si>
    <t>184</t>
  </si>
  <si>
    <t>953942430</t>
  </si>
  <si>
    <t>X20 - Vodní mlhoviště, kombinace hadice držící tvar a dvou nastavitelných (úhel mlžení) trysek, se spojkou pro napojení přes zahradní hadici rychlospojkou, pro použití se studenou vodou, výška 800mm, včetně napojovací hadice</t>
  </si>
  <si>
    <t>-1885760841</t>
  </si>
  <si>
    <t>185</t>
  </si>
  <si>
    <t>953943126</t>
  </si>
  <si>
    <t>Osazování - hasící přístroje</t>
  </si>
  <si>
    <t>5500604</t>
  </si>
  <si>
    <t>186</t>
  </si>
  <si>
    <t>44932112</t>
  </si>
  <si>
    <t>X10 - Práškový hasicí přístroj s minimální hasicí schopností 21A, PG6</t>
  </si>
  <si>
    <t>1653342257</t>
  </si>
  <si>
    <t>998</t>
  </si>
  <si>
    <t>Přesun hmot</t>
  </si>
  <si>
    <t>187</t>
  </si>
  <si>
    <t>998011002</t>
  </si>
  <si>
    <t>Přesun hmot pro budovy zděné v přes 6 do 12 m</t>
  </si>
  <si>
    <t>-1234814119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</si>
  <si>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</si>
  <si>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</si>
  <si>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</si>
  <si>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</si>
  <si>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</si>
  <si>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</si>
  <si>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vodorovné za studena nátěrem penetračním</t>
  </si>
  <si>
    <t>-775647971</t>
  </si>
  <si>
    <t>32,9*32,9</t>
  </si>
  <si>
    <t>-2*(6,0*2,75)</t>
  </si>
  <si>
    <t>189</t>
  </si>
  <si>
    <t>11163150</t>
  </si>
  <si>
    <t>lak penetrační asfaltový</t>
  </si>
  <si>
    <t>-1474580713</t>
  </si>
  <si>
    <t>1049,41*0,00033 'Přepočtené koeficientem množství</t>
  </si>
  <si>
    <t>190</t>
  </si>
  <si>
    <t>711112001</t>
  </si>
  <si>
    <t>Provedení izolace proti zemní vlhkosti svislé za studena nátěrem penetračním</t>
  </si>
  <si>
    <t>1556024596</t>
  </si>
  <si>
    <t>4*32,9*0,35</t>
  </si>
  <si>
    <t>2*(6,0*2+2,75*2)*0,35</t>
  </si>
  <si>
    <t>191</t>
  </si>
  <si>
    <t>1273120499</t>
  </si>
  <si>
    <t>58,31*0,00034 'Přepočtené koeficientem množství</t>
  </si>
  <si>
    <t>192</t>
  </si>
  <si>
    <t>711131101</t>
  </si>
  <si>
    <t>Provedení izolace proti zemní vlhkosti pásy na sucho vodorovné AIP nebo tkaninou</t>
  </si>
  <si>
    <t>-112113925</t>
  </si>
  <si>
    <t>pozednice</t>
  </si>
  <si>
    <t>197,289*0,3</t>
  </si>
  <si>
    <t>193</t>
  </si>
  <si>
    <t>62821109</t>
  </si>
  <si>
    <t xml:space="preserve">asfaltový pás separační </t>
  </si>
  <si>
    <t>-1094136157</t>
  </si>
  <si>
    <t>59,187*1,1655 'Přepočtené koeficientem množství</t>
  </si>
  <si>
    <t>194</t>
  </si>
  <si>
    <t>711141559</t>
  </si>
  <si>
    <t>Provedení izolace proti zemní vlhkosti pásy přitavením vodorovné NAIP</t>
  </si>
  <si>
    <t>602346865</t>
  </si>
  <si>
    <t>195</t>
  </si>
  <si>
    <t>62853004.1</t>
  </si>
  <si>
    <t>hydroizolace z asfaltových pásů - s odolností proti střednímu radonovému riziku; pás z SBS modifikovaného asfaltu s nosnou vložkou ze skleněné tkaniny, opatřený na horním povrchu jemným separačním posypem a na spodním separační PE fólií, tl. 4,0 mm</t>
  </si>
  <si>
    <t>115028551</t>
  </si>
  <si>
    <t>1049,41*1,1655 'Přepočtené koeficientem množství</t>
  </si>
  <si>
    <t>196</t>
  </si>
  <si>
    <t>711142559</t>
  </si>
  <si>
    <t>Provedení izolace proti zemní vlhkosti pásy přitavením svislé NAIP</t>
  </si>
  <si>
    <t>-969794459</t>
  </si>
  <si>
    <t>197</t>
  </si>
  <si>
    <t>391876273</t>
  </si>
  <si>
    <t>58,31*1,221 'Přepočtené koeficientem množství</t>
  </si>
  <si>
    <t>198</t>
  </si>
  <si>
    <t>711161212</t>
  </si>
  <si>
    <t>Izolace proti zemní vlhkosti nopovou fólií svislá, nopek v 8,0 mm, tl do 0,6 mm</t>
  </si>
  <si>
    <t>1583726553</t>
  </si>
  <si>
    <t>4*33,25*1,65</t>
  </si>
  <si>
    <t>2*(6,0*2+2,75*2)*1,7</t>
  </si>
  <si>
    <t>199</t>
  </si>
  <si>
    <t>711193125</t>
  </si>
  <si>
    <t>Izolace proti vlhkosti na vodorovné ploše - hydroizolační nátěr tl. 1,0 mm</t>
  </si>
  <si>
    <t>-1990109104</t>
  </si>
  <si>
    <t>200</t>
  </si>
  <si>
    <t>711193131</t>
  </si>
  <si>
    <t>Izolace proti vlhkosti na svislé ploše - hydroizolační nátěr tl. 1,0 mm</t>
  </si>
  <si>
    <t>970986579</t>
  </si>
  <si>
    <t>P2a, P2b, P4, P5b</t>
  </si>
  <si>
    <t>176,4*0,3</t>
  </si>
  <si>
    <t>201</t>
  </si>
  <si>
    <t>998711102</t>
  </si>
  <si>
    <t>Přesun hmot tonážní pro izolace proti vodě, vlhkosti a plynům v objektech v přes 6 do 12 m</t>
  </si>
  <si>
    <t>-1270309895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</si>
  <si>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</si>
  <si>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</si>
  <si>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</si>
  <si>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</si>
  <si>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</si>
  <si>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-577101546</t>
  </si>
  <si>
    <t>S4</t>
  </si>
  <si>
    <t>6,75*6,75</t>
  </si>
  <si>
    <t>4*6,75*0,3</t>
  </si>
  <si>
    <t>172,316</t>
  </si>
  <si>
    <t>(89,371-2*(4,89+2*2,78))*0,3</t>
  </si>
  <si>
    <t>203</t>
  </si>
  <si>
    <t>11163153</t>
  </si>
  <si>
    <t>penetrace - emulze penetrační</t>
  </si>
  <si>
    <t>litr</t>
  </si>
  <si>
    <t>-778813357</t>
  </si>
  <si>
    <t>246,52*0,00032 'Přepočtené koeficientem množství</t>
  </si>
  <si>
    <t>204</t>
  </si>
  <si>
    <t>712331111</t>
  </si>
  <si>
    <t>Provedení povlakové krytiny střech do 10° podkladní vrstvy pásy na sucho samolepící</t>
  </si>
  <si>
    <t>-1068469287</t>
  </si>
  <si>
    <t>DT01 pozednice</t>
  </si>
  <si>
    <t>197,119*0,25</t>
  </si>
  <si>
    <t>15,515*0,65</t>
  </si>
  <si>
    <t>205</t>
  </si>
  <si>
    <t>62866281.6</t>
  </si>
  <si>
    <t>pás asfaltový samolepicí modifikovaný SBS tl 3,0mm</t>
  </si>
  <si>
    <t>-1835475258</t>
  </si>
  <si>
    <t>59,365*1,1655 'Přepočtené koeficientem množství</t>
  </si>
  <si>
    <t>206</t>
  </si>
  <si>
    <t>712341659</t>
  </si>
  <si>
    <t>Provedení povlakové krytiny střech do 10° pásy NAIP přitavením bodově</t>
  </si>
  <si>
    <t>1697502728</t>
  </si>
  <si>
    <t>207</t>
  </si>
  <si>
    <t>62853004</t>
  </si>
  <si>
    <t>parozábrana - pás z SBS modifikovaného asfaltu s nosnou vložkou ze skleněné tkaniny, opatřeného na horním povrchu jemným separačním posypem a na spodním separační PE fólií, tl. 4 mm</t>
  </si>
  <si>
    <t>1321325237</t>
  </si>
  <si>
    <t>246,52*1,1655 'Přepočtené koeficientem množství</t>
  </si>
  <si>
    <t>208</t>
  </si>
  <si>
    <t>712361701</t>
  </si>
  <si>
    <t>Provedení povlakové krytiny střech do 10° fólií položenou volně s přilepením spojů</t>
  </si>
  <si>
    <t>-289064462</t>
  </si>
  <si>
    <t>209</t>
  </si>
  <si>
    <t>28343012</t>
  </si>
  <si>
    <t>fólie hydroizolační střešní mPVC určená ke stabilizaci přitížením a do vegetačních střech tl 1,5mm</t>
  </si>
  <si>
    <t>-1323847479</t>
  </si>
  <si>
    <t>210</t>
  </si>
  <si>
    <t>712361703</t>
  </si>
  <si>
    <t>Provedení povlakové krytiny střech do 10° fólií přilepenou v plné ploše</t>
  </si>
  <si>
    <t>1897720483</t>
  </si>
  <si>
    <t>žlab</t>
  </si>
  <si>
    <t>4*34,857*(0,36+0,15+0,2+2*0,15)</t>
  </si>
  <si>
    <t>211</t>
  </si>
  <si>
    <t>28322012</t>
  </si>
  <si>
    <t xml:space="preserve">fólie hydroizolační střešní mPVC lepená tl 1,5mm </t>
  </si>
  <si>
    <t>-715777258</t>
  </si>
  <si>
    <t>140,822*1,1 'Přepočtené koeficientem množství</t>
  </si>
  <si>
    <t>212</t>
  </si>
  <si>
    <t>712363351.1</t>
  </si>
  <si>
    <t>K1g - Pásek pro uchycení PVC folie žlabu, rš 50 mm, tl. 0,6mm, žárově zinkovaný plech s vrstvou měkčeného PVC</t>
  </si>
  <si>
    <t>1323529930</t>
  </si>
  <si>
    <t>213</t>
  </si>
  <si>
    <t>712363352.1</t>
  </si>
  <si>
    <t>K1h - Rohová lišta 40/60 v rozích žlabu, rš 100 mm, tl. 0,6mm, žárově zinkovaný plech s vrstvou měkčeného PVC</t>
  </si>
  <si>
    <t>1382181620</t>
  </si>
  <si>
    <t>214</t>
  </si>
  <si>
    <t>712363352.3</t>
  </si>
  <si>
    <t>Povlakové krytiny střech do 10° z tvarovaných poplastovaných lišt délky 2 m koutová lišta vnitřní rš 200 mm</t>
  </si>
  <si>
    <t>-935896503</t>
  </si>
  <si>
    <t>DT09</t>
  </si>
  <si>
    <t>(2,595*2+5,85+5,85+2,6*2)</t>
  </si>
  <si>
    <t>215</t>
  </si>
  <si>
    <t>712391171</t>
  </si>
  <si>
    <t>Provedení povlakové krytiny střech do 10° separační textilní vrstvy</t>
  </si>
  <si>
    <t>1558946238</t>
  </si>
  <si>
    <t>(89,371-2*(4,89+2*2,78))*0,2</t>
  </si>
  <si>
    <t>216</t>
  </si>
  <si>
    <t>69311068</t>
  </si>
  <si>
    <t>separační vrstva - netkaná geotextilie ze 100% polypropylenu, plošná hmotnost mín. 300g/m2</t>
  </si>
  <si>
    <t>1077611147</t>
  </si>
  <si>
    <t>246,52*1,155 'Přepočtené koeficientem množství</t>
  </si>
  <si>
    <t>217</t>
  </si>
  <si>
    <t>69311082.1</t>
  </si>
  <si>
    <t>separační vrstva - netkaná geotextilie ze 100% polypropylenu, plošná hmotnost min. 500g/m2</t>
  </si>
  <si>
    <t>455898888</t>
  </si>
  <si>
    <t>186,01*1,02 'Přepočtené koeficientem množství</t>
  </si>
  <si>
    <t>218</t>
  </si>
  <si>
    <t>712391172</t>
  </si>
  <si>
    <t>Provedení povlakové krytiny střech do 10° ochranné textilní vrstvy</t>
  </si>
  <si>
    <t>1236689793</t>
  </si>
  <si>
    <t>42,51+(6,5*4)*0,1</t>
  </si>
  <si>
    <t>219</t>
  </si>
  <si>
    <t>69311082</t>
  </si>
  <si>
    <t>ochranná vrstva - netkaná geotextilie ze 100% polypropylenu, plošná hmotnost min. 500g/m2</t>
  </si>
  <si>
    <t>421735839</t>
  </si>
  <si>
    <t>45,11*1,155 'Přepočtené koeficientem množství</t>
  </si>
  <si>
    <t>220</t>
  </si>
  <si>
    <t>712431111</t>
  </si>
  <si>
    <t>Provedení povlakové krytiny střech přes 10° do 30° podkladní vrstvy pásy na sucho samolepící</t>
  </si>
  <si>
    <t>-303014741</t>
  </si>
  <si>
    <t>S1</t>
  </si>
  <si>
    <t>(4*(36,658+12,115)/2*13,25)*3</t>
  </si>
  <si>
    <t>25,78</t>
  </si>
  <si>
    <t>-((2*(2,4*7,6)+2*(6,3*7,0)/2))*3</t>
  </si>
  <si>
    <t>-(10*0,78*1,6+20*0,78*1,6)*3</t>
  </si>
  <si>
    <t>221</t>
  </si>
  <si>
    <t>628550011</t>
  </si>
  <si>
    <t>separační bitumenová vrstva - difúzně uzavřený asfaltový pojistný pás pro šikmé střechy, samolepící podélný spoj, extrémně robustní</t>
  </si>
  <si>
    <t>-420159795</t>
  </si>
  <si>
    <t>4*(36,658+12,115)/2*13,25</t>
  </si>
  <si>
    <t>-(2*(2,4*7,6)+2*(6,3*7,0)/2)</t>
  </si>
  <si>
    <t>-(10*0,78*1,6+20*0,78*1,6)</t>
  </si>
  <si>
    <t>1200,245*1,1655 'Přepočtené koeficientem množství</t>
  </si>
  <si>
    <t>222</t>
  </si>
  <si>
    <t>628550012</t>
  </si>
  <si>
    <t>pojistná hydroizolace - samolepicí pás z SBS modifikovaného asfaltu s jemnozrnným posypem</t>
  </si>
  <si>
    <t>1676150445</t>
  </si>
  <si>
    <t>223</t>
  </si>
  <si>
    <t>628550013</t>
  </si>
  <si>
    <t>parotěsnicí a vzduchotěsnicí vrstva - samolepicí pás z SBS modifikovaného asfaltu s hliníkovou vložkou a polypropylenovou střiží na horním povrchu</t>
  </si>
  <si>
    <t>1956913855</t>
  </si>
  <si>
    <t>224</t>
  </si>
  <si>
    <t>712431111.1</t>
  </si>
  <si>
    <t>Provedení povlakové krytiny stěn podkladní vrstvy pásy na sucho samolepící</t>
  </si>
  <si>
    <t>-102278157</t>
  </si>
  <si>
    <t>4*7,05*(1,1+3,85)/2</t>
  </si>
  <si>
    <t>2*(2,1+2*2,8)*0,2</t>
  </si>
  <si>
    <t>((1,3+2*1,3)+(0,73+2*0,6)+(1,48+2*2,01)+(0,8+2*1,995)+(5,05+2*2,4)*4+(1,8+2*2,42)*6)*0,2</t>
  </si>
  <si>
    <t>((1,8+2*2,4)*4+(5,05+2*2,7)*3)*0,2</t>
  </si>
  <si>
    <t>-32,115</t>
  </si>
  <si>
    <t>225</t>
  </si>
  <si>
    <t>693343021</t>
  </si>
  <si>
    <t xml:space="preserve">separační vrstva - asfaltový SBS modifikovaný nedifůzní podkladový pás </t>
  </si>
  <si>
    <t>1312107072</t>
  </si>
  <si>
    <t>235,122*1,15 'Přepočtené koeficientem množství</t>
  </si>
  <si>
    <t>226</t>
  </si>
  <si>
    <t>712771601.1</t>
  </si>
  <si>
    <t>Provedení stabilizační vrstvy z praného říčního kameniva tl. 65 mm</t>
  </si>
  <si>
    <t>-110418124</t>
  </si>
  <si>
    <t>42,51*0,065</t>
  </si>
  <si>
    <t>227</t>
  </si>
  <si>
    <t>58337403</t>
  </si>
  <si>
    <t>kamenivo dekorační (kačírek) frakce 16/32</t>
  </si>
  <si>
    <t>-664457107</t>
  </si>
  <si>
    <t>2,763*1,67 'Přepočtené koeficientem množství</t>
  </si>
  <si>
    <t>228</t>
  </si>
  <si>
    <t>998712102</t>
  </si>
  <si>
    <t>Přesun hmot tonážní tonážní pro krytiny povlakové v objektech v přes 6 do 12 m</t>
  </si>
  <si>
    <t>-786074254</t>
  </si>
  <si>
    <t>713</t>
  </si>
  <si>
    <t>Izolace tepelné</t>
  </si>
  <si>
    <t>229</t>
  </si>
  <si>
    <t>713121111</t>
  </si>
  <si>
    <t>Montáž izolace tepelné podlah volně kladenými rohožemi, pásy, dílci, deskami 1 vrstva</t>
  </si>
  <si>
    <t>2136243167</t>
  </si>
  <si>
    <t>(58,86+58,86+58,86+59,05)</t>
  </si>
  <si>
    <t>(28,5)</t>
  </si>
  <si>
    <t>230</t>
  </si>
  <si>
    <t>8592248026567</t>
  </si>
  <si>
    <t>kročejová izolace tl. 25 mm z desek z minerálních vláken do těžkých plovoucích podlah, pro užitné zatížení až 400kg/m2, (ref. ISOVER T-P)</t>
  </si>
  <si>
    <t>2092943762</t>
  </si>
  <si>
    <t>264,13*1,02 'Přepočtené koeficientem množství</t>
  </si>
  <si>
    <t>231</t>
  </si>
  <si>
    <t>713121121</t>
  </si>
  <si>
    <t>Montáž izolace tepelné podlah volně kladenými rohožemi, pásy, dílci, deskami 2 vrstvy</t>
  </si>
  <si>
    <t>338643449</t>
  </si>
  <si>
    <t>232</t>
  </si>
  <si>
    <t>8592248002264</t>
  </si>
  <si>
    <t>kročejová izolace tl. 40 mm z desek z minerálních vláken do těžkých plovoucích podlah, pro užitné zatížení až 400kg/m2, (ref. ISOVER T-P)</t>
  </si>
  <si>
    <t>1678991810</t>
  </si>
  <si>
    <t>934,6*1,02 'Přepočtené koeficientem množství</t>
  </si>
  <si>
    <t>233</t>
  </si>
  <si>
    <t>8591057520051</t>
  </si>
  <si>
    <t>tepelná izolace tl. 150 mm z desek z pěnového polystyrenu stabilizovaných, pro podlahové konstrukce, napětí v tlaku CS(10) 100 kPa, (ref. ISOVER EPS 100 S)</t>
  </si>
  <si>
    <t>-378785351</t>
  </si>
  <si>
    <t>234</t>
  </si>
  <si>
    <t>713121211</t>
  </si>
  <si>
    <t>Montáž izolace tepelné podlah volně kladenými okrajovými pásky</t>
  </si>
  <si>
    <t>-1300756417</t>
  </si>
  <si>
    <t>((18,4*2+12,75*2+24*0,6+3,25*2)+(5,4*2+3,0*2)+(9,5*2+9,5*2))</t>
  </si>
  <si>
    <t>((5,4*2+3,0*2)+(9,5*2+9,5*2)+(5,4*2+3,0*2)+(9,5*2+9,5*2))</t>
  </si>
  <si>
    <t>((3,0*2+1,5*2)+(9,5*2+6,25*2)+(5,4*2+3,0*2)+(9,5*2+9,5*2)+(4,02*2+3,0*2))</t>
  </si>
  <si>
    <t>((9,75*2+5,4+2,0*2)+(9,75*2+5,4+2,0*2+1,35)+(9,75*2+2,0*2+5,4)+(10,18*2+2,0*2+5,4*2))</t>
  </si>
  <si>
    <t>((3,0*2+3,0*2+1,0*2)+(1,0*2+1,86*2)+(2,9*2+3,0*2+1,0*2+0,3*2)+(4,02*2+2,9*2+1,0*2+0,3*2)+(1,46*4+0,9*4)+(3,0*2+1,0*2+0,3*2)+(1,46*2+0,93*2))</t>
  </si>
  <si>
    <t>((3,0*2+1,82*2))</t>
  </si>
  <si>
    <t>((0,9*4+1,57*4)+(1,82*2+3,0*2)+(1,46*2+0,91*2)+(1,92*2+1,46*2+0,6*2)+(1,31*2+1,92*2+0,6*2)+(1,46*4+1,045*2+0,92*2+1,0*2))</t>
  </si>
  <si>
    <t>((1,46*4+1,92*4))</t>
  </si>
  <si>
    <t>((3,0*4+3,0*2+5,35*2))</t>
  </si>
  <si>
    <t>((3,85*2+6,25*2)+(3,0*2+4,0*2)+(4,02*2+3,0*2))</t>
  </si>
  <si>
    <t>((5,65*2+1,5*2)+(4,02*4+1,76*2+2,255*2)+(2,405*2+3,8*2)+(1,5*2+3,0*2)+(3,0*2+1,82*2)+(1,84*2+12,85*2+3,0*4)+(3,0*2+1,85*2)+(5,4*2+3,0*2))</t>
  </si>
  <si>
    <t>((1,08*2+1,35*2)+(5,255*2+6,5*2)+(3,8*2+2,965*2+1,1*2+0,15))</t>
  </si>
  <si>
    <t>(7,56*2+3,0*2)</t>
  </si>
  <si>
    <t>235</t>
  </si>
  <si>
    <t>631520041</t>
  </si>
  <si>
    <t>pásek izolační minerální podlahový po obvodu stěn místnosti, (ref. ISOVER N/PP)</t>
  </si>
  <si>
    <t>-1518721984</t>
  </si>
  <si>
    <t>907,99*1,05 'Přepočtené koeficientem množství</t>
  </si>
  <si>
    <t>236</t>
  </si>
  <si>
    <t>713131143</t>
  </si>
  <si>
    <t>Montáž izolace tepelné stěn a základů lepením celoplošně v kombinaci s mechanickým kotvením rohoží, pásů, dílců, desek</t>
  </si>
  <si>
    <t>1699516305</t>
  </si>
  <si>
    <t>237</t>
  </si>
  <si>
    <t>28376423.1</t>
  </si>
  <si>
    <t>deska z polystyrénu XPS, tl 125mm</t>
  </si>
  <si>
    <t>-346856624</t>
  </si>
  <si>
    <t>2*(6,0*2+2,75*2)*1,35</t>
  </si>
  <si>
    <t>47,25*1,05 'Přepočtené koeficientem množství</t>
  </si>
  <si>
    <t>238</t>
  </si>
  <si>
    <t>28376450.1</t>
  </si>
  <si>
    <t>deska z polystyrénu XPS, tl 175mm</t>
  </si>
  <si>
    <t>-1383405720</t>
  </si>
  <si>
    <t>4*33,25*1,35</t>
  </si>
  <si>
    <t>179,55*1,05 'Přepočtené koeficientem množství</t>
  </si>
  <si>
    <t>239</t>
  </si>
  <si>
    <t>28376451</t>
  </si>
  <si>
    <t>deska z polystyrénu XPS, tl 200mm</t>
  </si>
  <si>
    <t>-784068608</t>
  </si>
  <si>
    <t>12,25*1,05 'Přepočtené koeficientem množství</t>
  </si>
  <si>
    <t>240</t>
  </si>
  <si>
    <t>28376452</t>
  </si>
  <si>
    <t>deska z polystyrénu XPS, tl 250mm</t>
  </si>
  <si>
    <t>777946736</t>
  </si>
  <si>
    <t>4*33,25*0,3</t>
  </si>
  <si>
    <t>39,9*1,05 'Přepočtené koeficientem množství</t>
  </si>
  <si>
    <t>241</t>
  </si>
  <si>
    <t>713141131</t>
  </si>
  <si>
    <t>Montáž izolace tepelné střech plochých lepené za studena 1 vrstva rohoží, pásů, dílců, desek</t>
  </si>
  <si>
    <t>-483414878</t>
  </si>
  <si>
    <t>S2</t>
  </si>
  <si>
    <t>129,513</t>
  </si>
  <si>
    <t>(2,595*2+5,85+5,85+2,6*2)*0,25</t>
  </si>
  <si>
    <t>242</t>
  </si>
  <si>
    <t>28375992</t>
  </si>
  <si>
    <t>tepelná izolace - desky z pěnového polystyrenu, stabilizovaného, pro konstrukce plochých střech, napětí v tlaku CS(10) 150 kPa tl. 180 mm</t>
  </si>
  <si>
    <t>763243055</t>
  </si>
  <si>
    <t>175,076*1,02 'Přepočtené koeficientem množství</t>
  </si>
  <si>
    <t>243</t>
  </si>
  <si>
    <t>28375914</t>
  </si>
  <si>
    <t>tepelná izolace - desky z pěnového polystyrenu, stabilizovaného, pro konstrukce plochých střech, napětí v tlaku CS(10) 150 kPa tl 100mm</t>
  </si>
  <si>
    <t>-895549396</t>
  </si>
  <si>
    <t>5,523*1,03 'Přepočtené koeficientem množství</t>
  </si>
  <si>
    <t>244</t>
  </si>
  <si>
    <t>713141131.1</t>
  </si>
  <si>
    <t>Montáž izolace tepelné střech plochých lepené za studena 2 vrstvv rohoží, pásů, dílců, desek</t>
  </si>
  <si>
    <t>-1814075132</t>
  </si>
  <si>
    <t>S3</t>
  </si>
  <si>
    <t>42,803</t>
  </si>
  <si>
    <t>245</t>
  </si>
  <si>
    <t>28375994</t>
  </si>
  <si>
    <t>tepelná izolace - desky z pěnového polystyrenu, stabilizovaného, pro konstrukce plochých střech, napětí v tlaku CS(10) 150 kPa tl. 240 mm</t>
  </si>
  <si>
    <t>437505173</t>
  </si>
  <si>
    <t>42,803*2,04 'Přepočtené koeficientem množství</t>
  </si>
  <si>
    <t>246</t>
  </si>
  <si>
    <t>713141263</t>
  </si>
  <si>
    <t>Přikotvení tepelné izolace šrouby do betonu pro izolaci tl přes 240 mm</t>
  </si>
  <si>
    <t>616807524</t>
  </si>
  <si>
    <t>247</t>
  </si>
  <si>
    <t>713141332</t>
  </si>
  <si>
    <t xml:space="preserve">Montáž izolace tepelné střech plochých lepené za studena zplna, spádová vrstva </t>
  </si>
  <si>
    <t>-1430864938</t>
  </si>
  <si>
    <t>248</t>
  </si>
  <si>
    <t>28372326</t>
  </si>
  <si>
    <t>spádová tepelněizolační vrstva - spádové klíny z pěnového polystyrenu, stabilizovaného, pro konstrukce plochých střech, napětí v tlaku CS(10) 150 kPa, tl. 40-140 mm</t>
  </si>
  <si>
    <t>170002258</t>
  </si>
  <si>
    <t>6,75*6,75*(0,04+0,14)/2*1,2</t>
  </si>
  <si>
    <t>129,513*(0,04+0,14)/2*1,2</t>
  </si>
  <si>
    <t>249</t>
  </si>
  <si>
    <t>28372326.1</t>
  </si>
  <si>
    <t>spádová tepelněizolační vrstva - spádové klíny z pěnového polystyrenu, stabilizovaného, pro konstrukce plochých střech, napětí v tlaku CS(10) 150 kPa, tl. 75-205 mm</t>
  </si>
  <si>
    <t>1197503184</t>
  </si>
  <si>
    <t>42,803*(0,075+0,205)/2*1,2</t>
  </si>
  <si>
    <t>250</t>
  </si>
  <si>
    <t>713151131</t>
  </si>
  <si>
    <t>Montáž izolace tepelné střech šikmých kladené volně nad krokve rohoží, pásů, desek sklonu do 30°</t>
  </si>
  <si>
    <t>-1112213139</t>
  </si>
  <si>
    <t>251</t>
  </si>
  <si>
    <t>28375636</t>
  </si>
  <si>
    <t>tepelná izolace nad krokvemi z desek na bázi polyizokyanurátu (PIR) tl. 180 mm</t>
  </si>
  <si>
    <t>1774332627</t>
  </si>
  <si>
    <t>1200,245*1,02 'Přepočtené koeficientem množství</t>
  </si>
  <si>
    <t>252</t>
  </si>
  <si>
    <t>713191132</t>
  </si>
  <si>
    <t>Montáž izolace tepelné podlah, stropů vrchem nebo střech překrytí separační fólií z PE</t>
  </si>
  <si>
    <t>-505779295</t>
  </si>
  <si>
    <t>253</t>
  </si>
  <si>
    <t>28323053</t>
  </si>
  <si>
    <t xml:space="preserve">fólie PE separační podlahová oddělující tepelnou izolaci </t>
  </si>
  <si>
    <t>-1277643352</t>
  </si>
  <si>
    <t>1198,73*1,1655 'Přepočtené koeficientem množství</t>
  </si>
  <si>
    <t>254</t>
  </si>
  <si>
    <t>713191135</t>
  </si>
  <si>
    <t>Montáž izolace tepelné stěn překrytí fólií s přelepeným spojem</t>
  </si>
  <si>
    <t>-1571492843</t>
  </si>
  <si>
    <t>((4,8+2*1,5)*2+(1,8+2*2,4)*14+(4,8+2*2,7)*6+(5,05+2*2,7)*2)*0,2</t>
  </si>
  <si>
    <t>((2*0,3)*14)*0,2</t>
  </si>
  <si>
    <t>255</t>
  </si>
  <si>
    <t>28329288</t>
  </si>
  <si>
    <t>difuzní fólie - pro provětrávané fasády, vodotěsná a větrotěsná, kontaktní, z polyethylénu s vysokou hustotou, barva černá</t>
  </si>
  <si>
    <t>1766635854</t>
  </si>
  <si>
    <t>577,84*1,1655 'Přepočtené koeficientem množství</t>
  </si>
  <si>
    <t>256</t>
  </si>
  <si>
    <t>998713102</t>
  </si>
  <si>
    <t>Přesun hmot tonážní pro izolace tepelné v objektech v přes 6 do 12 m</t>
  </si>
  <si>
    <t>910677298</t>
  </si>
  <si>
    <t>714</t>
  </si>
  <si>
    <t>Akustická a protiotřesová opatření</t>
  </si>
  <si>
    <t>257</t>
  </si>
  <si>
    <t>714111305</t>
  </si>
  <si>
    <t>Montáž akustických obkladů, izolace</t>
  </si>
  <si>
    <t>-1597889042</t>
  </si>
  <si>
    <t>258</t>
  </si>
  <si>
    <t>272451901</t>
  </si>
  <si>
    <t>akustická izolace - pohltivé akustické desky z recyklovaných materiálů vhodné pro exteriérové použití, 1200x600 mm, tl. 60 mm vč. príslušenství</t>
  </si>
  <si>
    <t>-936381778</t>
  </si>
  <si>
    <t>54,915*1,03 'Přepočtené koeficientem množství</t>
  </si>
  <si>
    <t>259</t>
  </si>
  <si>
    <t>998714102</t>
  </si>
  <si>
    <t>Přesun hmot tonážní pro akustická a protiotřesová opatření v objektech v do 12 m</t>
  </si>
  <si>
    <t>528502488</t>
  </si>
  <si>
    <t>721</t>
  </si>
  <si>
    <t>Zdravotechnika - vnitřní kanalizace</t>
  </si>
  <si>
    <t>260</t>
  </si>
  <si>
    <t>721233214</t>
  </si>
  <si>
    <t>Střešní vtok pro pochůzné střechy DN 160</t>
  </si>
  <si>
    <t>-672376784</t>
  </si>
  <si>
    <t>261</t>
  </si>
  <si>
    <t>998721102</t>
  </si>
  <si>
    <t>Přesun hmot tonážní pro vnitřní kanalizace v objektech v přes 6 do 12 m</t>
  </si>
  <si>
    <t>-2057591516</t>
  </si>
  <si>
    <t>725</t>
  </si>
  <si>
    <t>Zdravotechnika - zařizovací předměty</t>
  </si>
  <si>
    <t>262</t>
  </si>
  <si>
    <t>725291706.1</t>
  </si>
  <si>
    <t>X16 - Doplňky zařízení koupelen a záchodů - svislé madlo délky 600 mm, včetně montážní sady, včetně krytek vrutů, nerez ocel, matná</t>
  </si>
  <si>
    <t>-1059452067</t>
  </si>
  <si>
    <t>263</t>
  </si>
  <si>
    <t>725291722.1</t>
  </si>
  <si>
    <t>X17a - Doplňky zařízení koupelen a záchodů - sklopné madlo k WC, délky 800 mm, včetně montážní sady, vč.krytek vrutů, osazeno 800 mm nad podlahou, nerez ocel, matná</t>
  </si>
  <si>
    <t>-270002773</t>
  </si>
  <si>
    <t>264</t>
  </si>
  <si>
    <t>725291722.2</t>
  </si>
  <si>
    <t>X17b - Doplňky zařízení koupelen a záchodů - sklopné madlo k WC, délky 800 mm, včetně montážní sady, vč.krytek vrutů, madlo s držákem toaletního papíru osazeno 800 mm nad podlahou, nerez ocel, matná</t>
  </si>
  <si>
    <t>-1024087837</t>
  </si>
  <si>
    <t>265</t>
  </si>
  <si>
    <t>998725102</t>
  </si>
  <si>
    <t>Přesun hmot tonážní pro zařizovací předměty v objektech v přes 6 do 12 m</t>
  </si>
  <si>
    <t>506971751</t>
  </si>
  <si>
    <t>762</t>
  </si>
  <si>
    <t>Konstrukce tesařské</t>
  </si>
  <si>
    <t>266</t>
  </si>
  <si>
    <t>762332131</t>
  </si>
  <si>
    <t>Montáž vázaných kcí krovů pravidelných z hraněného řeziva průřezové pl do 120 cm2</t>
  </si>
  <si>
    <t>300736660</t>
  </si>
  <si>
    <t>60x140</t>
  </si>
  <si>
    <t>(82,291)</t>
  </si>
  <si>
    <t>267</t>
  </si>
  <si>
    <t>762332132</t>
  </si>
  <si>
    <t>Montáž vázaných kcí krovů pravidelných z hraněného řeziva průřezové pl přes 120 do 224 cm2</t>
  </si>
  <si>
    <t>1567333809</t>
  </si>
  <si>
    <t>60x220</t>
  </si>
  <si>
    <t>(140,805)</t>
  </si>
  <si>
    <t>80x220</t>
  </si>
  <si>
    <t>(29,342)</t>
  </si>
  <si>
    <t>120x140</t>
  </si>
  <si>
    <t>(363,543)</t>
  </si>
  <si>
    <t>268</t>
  </si>
  <si>
    <t>762332133</t>
  </si>
  <si>
    <t>Montáž vázaných kcí krovů pravidelných z hraněného řeziva průřezové pl přes 224 do 288 cm2</t>
  </si>
  <si>
    <t>1853391012</t>
  </si>
  <si>
    <t>160x160</t>
  </si>
  <si>
    <t>(197,119)</t>
  </si>
  <si>
    <t>269</t>
  </si>
  <si>
    <t>762332134</t>
  </si>
  <si>
    <t>Montáž vázaných kcí krovů z hraněného řeziva průřezové pl přes 288 do 450 cm2</t>
  </si>
  <si>
    <t>-1077024110</t>
  </si>
  <si>
    <t>140x220</t>
  </si>
  <si>
    <t>(810,075+7,547)</t>
  </si>
  <si>
    <t>270</t>
  </si>
  <si>
    <t>60512140</t>
  </si>
  <si>
    <t>hranol - stavební řezivo pro krovy</t>
  </si>
  <si>
    <t>-492473131</t>
  </si>
  <si>
    <t>(82,291)*(0,06*0,14)</t>
  </si>
  <si>
    <t>(140,805)*(0,06*0,22)</t>
  </si>
  <si>
    <t>(29,342)*(0,08*0,22)</t>
  </si>
  <si>
    <t>(363,543)*(0,12*0,14)</t>
  </si>
  <si>
    <t>(197,119)*(0,16*0,16)</t>
  </si>
  <si>
    <t>(810,075+7,547)*(0,14*0,22)</t>
  </si>
  <si>
    <t>271</t>
  </si>
  <si>
    <t>762341210</t>
  </si>
  <si>
    <t>Montáž bednění střech rovných a šikmých sklonu do 60° z hrubých prken na sraz tl do 32 mm</t>
  </si>
  <si>
    <t>-377441974</t>
  </si>
  <si>
    <t>272</t>
  </si>
  <si>
    <t>605110120</t>
  </si>
  <si>
    <t>bednění - dřevěné desky tl. 25 mm</t>
  </si>
  <si>
    <t>-806599312</t>
  </si>
  <si>
    <t>1200,245*0,025</t>
  </si>
  <si>
    <t>30,006*1,1 'Přepočtené koeficientem množství</t>
  </si>
  <si>
    <t>273</t>
  </si>
  <si>
    <t>762341275</t>
  </si>
  <si>
    <t>Montáž bednění střech rovných a šikmých sklonu do 60° z desek dřevotřískových na pero a drážku</t>
  </si>
  <si>
    <t>-1601094468</t>
  </si>
  <si>
    <t>274</t>
  </si>
  <si>
    <t>607262851</t>
  </si>
  <si>
    <t>deska dřevoštěpková OSB 3 P+D tl 20mm</t>
  </si>
  <si>
    <t>924503605</t>
  </si>
  <si>
    <t>1200,245*1,1 'Přepočtené koeficientem množství</t>
  </si>
  <si>
    <t>275</t>
  </si>
  <si>
    <t>762341410</t>
  </si>
  <si>
    <t>Montáž bednění střešních žlabů, deska tl do 32 mm</t>
  </si>
  <si>
    <t>-964455256</t>
  </si>
  <si>
    <t>4*34,857*0,75</t>
  </si>
  <si>
    <t>276</t>
  </si>
  <si>
    <t>60726248</t>
  </si>
  <si>
    <t>deska dřevoštěpková OSB 3 tl 20mm</t>
  </si>
  <si>
    <t>-1556130265</t>
  </si>
  <si>
    <t>104,571*1,1 'Přepočtené koeficientem množství</t>
  </si>
  <si>
    <t>277</t>
  </si>
  <si>
    <t>762342511</t>
  </si>
  <si>
    <t>Montáž kontralatí na podklad bez tepelné izolace</t>
  </si>
  <si>
    <t>1629032489</t>
  </si>
  <si>
    <t>40x60</t>
  </si>
  <si>
    <t>(810,075+363,543)</t>
  </si>
  <si>
    <t>278</t>
  </si>
  <si>
    <t>60514106</t>
  </si>
  <si>
    <t>kontralať - dřevěná lať 40x60 mm</t>
  </si>
  <si>
    <t>-1490014910</t>
  </si>
  <si>
    <t>(810,075+363,543)*(0,04*0,06)</t>
  </si>
  <si>
    <t>2,817*1,1 'Přepočtené koeficientem množství</t>
  </si>
  <si>
    <t>279</t>
  </si>
  <si>
    <t>762361313</t>
  </si>
  <si>
    <t>Konstrukční a vyrovnávací vrstva pod klempířské prvky (atiky) z desek dřevoštěpkových tl 25 mm a podpěrné latování 60/100 mm, dl. 475 mm, á 700 mm</t>
  </si>
  <si>
    <t>1372841577</t>
  </si>
  <si>
    <t>DT02</t>
  </si>
  <si>
    <t>15,15*0,7</t>
  </si>
  <si>
    <t>280</t>
  </si>
  <si>
    <t>762395000</t>
  </si>
  <si>
    <t>Spojovací prostředky krovů, bednění, laťování, nadstřešních konstrukcí</t>
  </si>
  <si>
    <t>75723084</t>
  </si>
  <si>
    <t>39,403+33,007+1200,245*0,02+3,988+3,099</t>
  </si>
  <si>
    <t>10,605*0,025</t>
  </si>
  <si>
    <t>281</t>
  </si>
  <si>
    <t>762421017.1</t>
  </si>
  <si>
    <t>Obložení pozednice z desek OSB tl 24 mm na sraz šroubovaných</t>
  </si>
  <si>
    <t>682127416</t>
  </si>
  <si>
    <t>D01</t>
  </si>
  <si>
    <t>(13,0*4)*0,45</t>
  </si>
  <si>
    <t>2*7,25*0,45</t>
  </si>
  <si>
    <t>282</t>
  </si>
  <si>
    <t>762429001.1</t>
  </si>
  <si>
    <t>Montáž obložení pozednice podkladový rošt</t>
  </si>
  <si>
    <t>1197879191</t>
  </si>
  <si>
    <t>DT01</t>
  </si>
  <si>
    <t>((13,0*4)/0,5+6)*0,16</t>
  </si>
  <si>
    <t>(7,25*2)/0,5+4*0,16</t>
  </si>
  <si>
    <t>283</t>
  </si>
  <si>
    <t>60514101</t>
  </si>
  <si>
    <t>řezivo lať vč. impregnace</t>
  </si>
  <si>
    <t>-1941183504</t>
  </si>
  <si>
    <t>47,24*0,02*0,15</t>
  </si>
  <si>
    <t>284</t>
  </si>
  <si>
    <t>762431019</t>
  </si>
  <si>
    <t xml:space="preserve">Obložení stěn z desek OSB tl 37 mm </t>
  </si>
  <si>
    <t>1489331622</t>
  </si>
  <si>
    <t>DT05</t>
  </si>
  <si>
    <t>1,8*14*0,6</t>
  </si>
  <si>
    <t>285</t>
  </si>
  <si>
    <t>762495000</t>
  </si>
  <si>
    <t>Spojovací prostředky pro montáž olištování, obložení stropů, střešních podhledů a stěn</t>
  </si>
  <si>
    <t>-430834706</t>
  </si>
  <si>
    <t>0,142+15,12*0,037</t>
  </si>
  <si>
    <t>286</t>
  </si>
  <si>
    <t>762951003</t>
  </si>
  <si>
    <t>Montáž podkladního roštu terasy z plných profilů osové vzdálenosti podpěr přes 400 do 450 mm</t>
  </si>
  <si>
    <t>-1129696977</t>
  </si>
  <si>
    <t>287</t>
  </si>
  <si>
    <t>61198144</t>
  </si>
  <si>
    <t>dřevěné podkladní hranoly 45x70 po 400-450mm</t>
  </si>
  <si>
    <t>-1637572373</t>
  </si>
  <si>
    <t>(32,25+33,25+34,25+35,25)*3</t>
  </si>
  <si>
    <t>3,8*5*2</t>
  </si>
  <si>
    <t>(21,5+20,5+19,5+18,5)</t>
  </si>
  <si>
    <t>523*0,1</t>
  </si>
  <si>
    <t>288</t>
  </si>
  <si>
    <t>762951102</t>
  </si>
  <si>
    <t>Příplatek k montáži podkladního roštu za výškové vyrovnání roštu terči přes 65 do 105 mm</t>
  </si>
  <si>
    <t>1313705833</t>
  </si>
  <si>
    <t>289</t>
  </si>
  <si>
    <t>7629520141</t>
  </si>
  <si>
    <t>Montáž teras z prken přes 135 mm z dřevin broušených vč. povrchové úpravy</t>
  </si>
  <si>
    <t>757197567</t>
  </si>
  <si>
    <t>290</t>
  </si>
  <si>
    <t>61198125</t>
  </si>
  <si>
    <t>V1 - dřevěné terasové palubky š. 145mm, tl. 25 mm vč. povrchové úpravy</t>
  </si>
  <si>
    <t>590869144</t>
  </si>
  <si>
    <t>224,29*1,08 'Přepočtené koeficientem množství</t>
  </si>
  <si>
    <t>291</t>
  </si>
  <si>
    <t>998762102</t>
  </si>
  <si>
    <t>Přesun hmot tonážní pro kce tesařské v objektech v přes 6 do 12 m</t>
  </si>
  <si>
    <t>2037599375</t>
  </si>
  <si>
    <t>763</t>
  </si>
  <si>
    <t>Konstrukce suché výstavby</t>
  </si>
  <si>
    <t>292</t>
  </si>
  <si>
    <t>763121590</t>
  </si>
  <si>
    <t>SDK stěna předsazená ZTI tl 100 - 250 mm profil CW+UW 50 desky 2xH2 12,5 bez TI</t>
  </si>
  <si>
    <t>-1545604940</t>
  </si>
  <si>
    <t>7*0,95*2,75</t>
  </si>
  <si>
    <t>2*3,02*2,75-1,85*0,6</t>
  </si>
  <si>
    <t>4*0,95*2,75</t>
  </si>
  <si>
    <t>1,85*2,75</t>
  </si>
  <si>
    <t>6*0,95*2,75</t>
  </si>
  <si>
    <t>6*3,0*2,75-1,85*0,6</t>
  </si>
  <si>
    <t>293</t>
  </si>
  <si>
    <t>763131558</t>
  </si>
  <si>
    <t>3 - Podhled - akustické SDK desky minerální děrované, 1200x1980 mm, tl.12,5 mm, barva bílá</t>
  </si>
  <si>
    <t>-1401078011</t>
  </si>
  <si>
    <t>5,665*5,665</t>
  </si>
  <si>
    <t>6,25*5,665</t>
  </si>
  <si>
    <t>3,0*4,25</t>
  </si>
  <si>
    <t>S1a</t>
  </si>
  <si>
    <t>1+2.n.p.</t>
  </si>
  <si>
    <t>5,65*4,25</t>
  </si>
  <si>
    <t>((9,5+0)/2*10,25)*2</t>
  </si>
  <si>
    <t>(9,75*6,25)</t>
  </si>
  <si>
    <t>(9,5*10,25)+3,25*6,0</t>
  </si>
  <si>
    <t>(3,5*6,25)+(3,25*10,25)</t>
  </si>
  <si>
    <t>(10,18*6,25)</t>
  </si>
  <si>
    <t>294</t>
  </si>
  <si>
    <t>763131559</t>
  </si>
  <si>
    <t>5 - Podhled - akustické SDK desky minerální děrované, tl.12,5 mm s minerální izolací tl. 50 mm, barva bílá</t>
  </si>
  <si>
    <t>-1964818840</t>
  </si>
  <si>
    <t>(8,6*5,7)</t>
  </si>
  <si>
    <t>295</t>
  </si>
  <si>
    <t>763133142</t>
  </si>
  <si>
    <t>SDK medzistrop oboustranně opláštěný 2x12,5 mm</t>
  </si>
  <si>
    <t>1611810317</t>
  </si>
  <si>
    <t>0,855*0,665</t>
  </si>
  <si>
    <t>296</t>
  </si>
  <si>
    <t>763135104</t>
  </si>
  <si>
    <t>Montáž kazetového podhledu desek z dřevěné vlny 600x600 mm na nosnou konstrukci</t>
  </si>
  <si>
    <t>94343393</t>
  </si>
  <si>
    <t>108,244</t>
  </si>
  <si>
    <t>297</t>
  </si>
  <si>
    <t>59030820</t>
  </si>
  <si>
    <t>1 - rastrový podhled z desek z dřevěné vlny pojené magnezitem, barva přírodní tl. 25 mm, vč. nosné konstrukce</t>
  </si>
  <si>
    <t>48678792</t>
  </si>
  <si>
    <t>108,244*1,05 'Přepočtené koeficientem množství</t>
  </si>
  <si>
    <t>298</t>
  </si>
  <si>
    <t>763161724.1</t>
  </si>
  <si>
    <t>4,S1b - Podhled  - SDK desky DF 1x15 kotvená na jednoúrovňovém roštu, s minerální izolací o min. objemové hmotnosti 40kg/m3 min. tl. 60 mm, s požární odolností REI 30</t>
  </si>
  <si>
    <t>1748245156</t>
  </si>
  <si>
    <t>(3,0*8,3)</t>
  </si>
  <si>
    <t>3,0*3,5*4</t>
  </si>
  <si>
    <t>6,25*4,25*2</t>
  </si>
  <si>
    <t>299</t>
  </si>
  <si>
    <t>763161724.2</t>
  </si>
  <si>
    <t>S1a, 3, 5 - Podhled  - SDK desky DF 1x15 kotvená na jednoúrovňovém roštu, s minerální izolací o min. objemové hmotnosti 40kg/m3 min. tl. 60 mm, s požární odolností REI 30</t>
  </si>
  <si>
    <t>1001330866</t>
  </si>
  <si>
    <t>S1a, 3, 5</t>
  </si>
  <si>
    <t>300</t>
  </si>
  <si>
    <t>763164737</t>
  </si>
  <si>
    <t>SDK obklad kcí uzavřeného tvaru š do 1,6 m desky DF 12,5+15,0</t>
  </si>
  <si>
    <t>-1410806267</t>
  </si>
  <si>
    <t>HEB200</t>
  </si>
  <si>
    <t>4*4,335</t>
  </si>
  <si>
    <t>4*24,45-2*3,0</t>
  </si>
  <si>
    <t>301</t>
  </si>
  <si>
    <t>763264981</t>
  </si>
  <si>
    <t>Cementovláknitý obklad - podkladní deska - cementovláknité desky vhodné pro kotvení plechového obkladu, tl. 13 mm</t>
  </si>
  <si>
    <t>215032412</t>
  </si>
  <si>
    <t>302</t>
  </si>
  <si>
    <t>998763302</t>
  </si>
  <si>
    <t>Přesun hmot tonážní pro sádrokartonové konstrukce v objektech v přes 6 do 12 m</t>
  </si>
  <si>
    <t>-1317028062</t>
  </si>
  <si>
    <t>764</t>
  </si>
  <si>
    <t>Konstrukce klempířské</t>
  </si>
  <si>
    <t>303</t>
  </si>
  <si>
    <t>764121401.1</t>
  </si>
  <si>
    <t>K10 - Krytina z falcovaného plechu, dvojitá stojatá drážka, lakovaná, barva P.10 03 černá , kotvený pomocí systémových příponek, včetně spojovacích dílů a zatahovacích pásů, hliníkový plech tl. 0,7mm, černý</t>
  </si>
  <si>
    <t>270259806</t>
  </si>
  <si>
    <t>304</t>
  </si>
  <si>
    <t>764121401.2</t>
  </si>
  <si>
    <t>K11 - Obklad stěn z falcovaného plechu vč. ostění, úhlová stojatá drážka, lakovaný, barva černá (povrch hladký, barva P.10 03 černá), kotvený nýtováním / hmoždinkami, včetně spojovacích dílů, hliníkový plech tl. 0,7mm, černý</t>
  </si>
  <si>
    <t>-1106471498</t>
  </si>
  <si>
    <t>305</t>
  </si>
  <si>
    <t>764121401.3</t>
  </si>
  <si>
    <t>K12 - Obklad soklu pruhu z falcovaného plechu zapuštěný 100 mm pod úroveň terasy, lakovaný, barva černá (povrch hladký, barva P.10 03 černá), včetně spojovacích dílů, hliníkový plech tl. 0,7mm, černý</t>
  </si>
  <si>
    <t>435300514</t>
  </si>
  <si>
    <t>2,61</t>
  </si>
  <si>
    <t>306</t>
  </si>
  <si>
    <t>764221461.1</t>
  </si>
  <si>
    <t>K6.b - Oplechování - Atika u technické místnost, Tl. plechu 0,7 mm, rš 115 mm (MATERIÁL: legovaný hliník, ODSTÍN: 03 P.10 ČERNÁ, POVRCH: Dvojitý lak na bázi poyamid-polyuretanu, LAKOVÁNÍ: Coil-coating, UV odolný)</t>
  </si>
  <si>
    <t>1318808736</t>
  </si>
  <si>
    <t>307</t>
  </si>
  <si>
    <t>764221461.2</t>
  </si>
  <si>
    <t>K6.c - Oplechování - Atika u technické místnost, Tl. plechu 0,7 mm, rš 210 mm (MATERIÁL: legovaný hliník, ODSTÍN: 03 P.10 ČERNÁ, POVRCH: Dvojitý lak na bázi poyamid-polyuretanu, LAKOVÁNÍ: Coil-coating, UV odolný)</t>
  </si>
  <si>
    <t>-668470884</t>
  </si>
  <si>
    <t>308</t>
  </si>
  <si>
    <t>764221461.3</t>
  </si>
  <si>
    <t>K6.d - Oplechování - Atika u technické místnost, Tl. plechu 0,7 mm, rš 260 mm (MATERIÁL: legovaný hliník, ODSTÍN: 03 P.10 ČERNÁ, POVRCH: Dvojitý lak na bázi poyamid-polyuretanu, LAKOVÁNÍ: Coil-coating, UV odolný)</t>
  </si>
  <si>
    <t>1491152624</t>
  </si>
  <si>
    <t>309</t>
  </si>
  <si>
    <t>764221461.4</t>
  </si>
  <si>
    <t>K6.e - Oplechování - Žlab u technické místnost 206 . Tl. plechu 0,7 mm, rš 330 mm (MATERIÁL: legovaný hliník, ODSTÍN: 03 P.10 ČERNÁ, POVRCH: Dvojitý lak na bázi poyamid-polyuretanu, LAKOVÁNÍ: Coil-coating, UV odolný)</t>
  </si>
  <si>
    <t>-337055046</t>
  </si>
  <si>
    <t>310</t>
  </si>
  <si>
    <t>764221472.1</t>
  </si>
  <si>
    <t>K6.a - Oplechování - Žlab u technické místnost 206 . Tl. plechu 0,7 mm, rš 795 mm (MATERIÁL: legovaný hliník, ODSTÍN: 03 P.10 ČERNÁ, POVRCH: Dvojitý lak na bázi poyamid-polyuretanu, LAKOVÁNÍ: Coil-coating, UV odolný)</t>
  </si>
  <si>
    <t>855041359</t>
  </si>
  <si>
    <t>311</t>
  </si>
  <si>
    <t>764222427.1</t>
  </si>
  <si>
    <t>K1.d - Plechová lišta, Tl. plechu 0,7 mm, rš 100 mm, žárově zinkovaný plech</t>
  </si>
  <si>
    <t>-737117146</t>
  </si>
  <si>
    <t>312</t>
  </si>
  <si>
    <t>764222429.1</t>
  </si>
  <si>
    <t>K1.e - Oplechování ve spodní části žlabu. Tl. plechu 0,7 mm, rš 75 mm (MATERIÁL: legovaný hliník, ODSTÍN: 03 P.10 ČERNÁ, POVRCH: Dvojitý lak na bázi poyamid-polyuretanu, LAKOVÁNÍ: Coil-coating, UV odolný)</t>
  </si>
  <si>
    <t>-875514245</t>
  </si>
  <si>
    <t>313</t>
  </si>
  <si>
    <t>764222429.2</t>
  </si>
  <si>
    <t>K1.f - Oplechování ve spodní části žlabu. Tl. plechu 0,7 mm, rš 85 mm (MATERIÁL: legovaný hliník, ODSTÍN: 03 P.10 ČERNÁ, POVRCH: Dvojitý lak na bázi poyamid-polyuretanu, LAKOVÁNÍ: Coil-coating, UV odolný)</t>
  </si>
  <si>
    <t>1279749712</t>
  </si>
  <si>
    <t>314</t>
  </si>
  <si>
    <t>764222430.1</t>
  </si>
  <si>
    <t>K1.b - Oplechování u žlabu. Tl. plechu 0,7 mm, rš 120 mm (MATERIÁL: legovaný hliník, ODSTÍN: 03 P.10 ČERNÁ, POVRCH: Dvojitý lak na bázi poyamid-polyuretanu, LAKOVÁNÍ: Coil-coating, UV odolný)</t>
  </si>
  <si>
    <t>-1081792859</t>
  </si>
  <si>
    <t>315</t>
  </si>
  <si>
    <t>764222431.1</t>
  </si>
  <si>
    <t>K1.a - Oplechování u žlabu. Tl. plechu 0,7 mm, rš 130 mm (MATERIÁL: legovaný hliník, ODSTÍN: 03 P.10 ČERNÁ, POVRCH: Dvojitý lak na bázi poyamid-polyuretanu, LAKOVÁNÍ: Coil-coating, UV odolný)</t>
  </si>
  <si>
    <t>2130875664</t>
  </si>
  <si>
    <t>316</t>
  </si>
  <si>
    <t>764222432.1</t>
  </si>
  <si>
    <t>K1.c - Oplechování u žlabu. Tl. plechu 0,7 mm, rš 155 mm (MATERIÁL: legovaný hliník, ODSTÍN: 03 P.10 ČERNÁ, POVRCH: Dvojitý lak na bázi poyamid-polyuretanu, LAKOVÁNÍ: Coil-coating, UV odolný)</t>
  </si>
  <si>
    <t>261233690</t>
  </si>
  <si>
    <t>317</t>
  </si>
  <si>
    <t>764223467</t>
  </si>
  <si>
    <t>Z11b - Svěrka trubky sněhové zábrany, jednoduchá, pro trubky s průměrem 28 mm, kotvené á 430 mm, Barva 3 P.10 černá</t>
  </si>
  <si>
    <t>677371855</t>
  </si>
  <si>
    <t>318</t>
  </si>
  <si>
    <t>764223468</t>
  </si>
  <si>
    <t>Z11a - Sněhový zachytávač krytiny - trubka sněhové zábrany. včetně spojek., průřez 28 mm, Tl. stěny 2mm, barva 3 P.10 černá</t>
  </si>
  <si>
    <t>350724679</t>
  </si>
  <si>
    <t>Z11a</t>
  </si>
  <si>
    <t>48*3</t>
  </si>
  <si>
    <t>319</t>
  </si>
  <si>
    <t>764224403.1</t>
  </si>
  <si>
    <t>K3.a - Oplechování atiky šikmé. Tl. plechu 0,7 mm, rš 260 mm (MATERIÁL: legovaný hliník, ODSTÍN: 03 P.10 ČERNÁ, POVRCH: Dvojitý lak na bázi poyamid-polyuretanu, LAKOVÁNÍ: Coil-coating, UV odolný)</t>
  </si>
  <si>
    <t>73967458</t>
  </si>
  <si>
    <t>320</t>
  </si>
  <si>
    <t>764224403.2</t>
  </si>
  <si>
    <t>K2.a - Oplechování atiky vodorovné. Tl. plechu 0,7 mm, rš 270 mm (MATERIÁL: legovaný hliník, ODSTÍN: 03 P.10 ČERNÁ, POVRCH: Dvojitý lak na bázi poyamid-polyuretanu, LAKOVÁNÍ: Coil-coating, UV odolný)</t>
  </si>
  <si>
    <t>-1088954141</t>
  </si>
  <si>
    <t>321</t>
  </si>
  <si>
    <t>764224405.1</t>
  </si>
  <si>
    <t>K3.b - Oplechování atiky šikmé. Tl. plechu 0,7 mm, rš 470 mm (MATERIÁL: legovaný hliník, ODSTÍN: 03 P.10 ČERNÁ, POVRCH: Dvojitý lak na bázi poyamid-polyuretanu, LAKOVÁNÍ: Coil-coating, UV odolný)</t>
  </si>
  <si>
    <t>-781822093</t>
  </si>
  <si>
    <t>322</t>
  </si>
  <si>
    <t>764224406.1</t>
  </si>
  <si>
    <t xml:space="preserve">K2.b - Oplechování atiky. Tl. plechu 0,7 mm, rš 530 mm (MATERIÁL: legovaný hliník, ODSTÍN: 03 P.10 ČERNÁ, POVRCH: Dvojitý lak na bázi poyamid-polyuretanu, LAKOVÁNÍ: Coil-coating, UV odolný) </t>
  </si>
  <si>
    <t>-2101974935</t>
  </si>
  <si>
    <t>323</t>
  </si>
  <si>
    <t>764225403.1</t>
  </si>
  <si>
    <t>K4a - Oplechování okraje terasy u atria. Tl. plechu 0,7 mm, rš 225 mm (MATERIÁL: legovaný hliník, ODSTÍN: 03 P.10 ČERNÁ, POVRCH: Dvojitý lak na bázi poyamid-polyuretanu, LAKOVÁNÍ: Coil-coating, UV odolný)</t>
  </si>
  <si>
    <t>113106692</t>
  </si>
  <si>
    <t>324</t>
  </si>
  <si>
    <t>764225403.2</t>
  </si>
  <si>
    <t>K4b - Oplechování zatahovací pás u okraje terasy u atria. Tl. plechu 1,0 mm, rš 180 mm (MATERIÁL: lakovaný pozinkovaný plech)</t>
  </si>
  <si>
    <t>1171414527</t>
  </si>
  <si>
    <t>325</t>
  </si>
  <si>
    <t>764226405.1</t>
  </si>
  <si>
    <t>K7 - Oplechování - Parapet oken, systémový parapet, minimální sklon 3°. Tl. plechu 0,7 mm, rš 410 mm (MATERIÁL: hliníkový plech barevně sladěný s rámy oken)</t>
  </si>
  <si>
    <t>630643727</t>
  </si>
  <si>
    <t>326</t>
  </si>
  <si>
    <t>764226406.1</t>
  </si>
  <si>
    <t>K5 - Oplechování - Parapet hliníkových oken, boční zaslepení, minimální sklon 3°, rš 460 mm (MATERIÁL: hliník, ODSTÍN: RAL 9005 ČERNÁ)</t>
  </si>
  <si>
    <t>753069732</t>
  </si>
  <si>
    <t>327</t>
  </si>
  <si>
    <t>764241349</t>
  </si>
  <si>
    <t>Větrací mřížkou proti hmyzu na fasáde</t>
  </si>
  <si>
    <t>762497512</t>
  </si>
  <si>
    <t>65,725</t>
  </si>
  <si>
    <t>DT03</t>
  </si>
  <si>
    <t>33,25*4</t>
  </si>
  <si>
    <t>6,3*2</t>
  </si>
  <si>
    <t>328</t>
  </si>
  <si>
    <t>764241349.1</t>
  </si>
  <si>
    <t xml:space="preserve">Větrací mřížkou proti hlodavcům na fasáde </t>
  </si>
  <si>
    <t>1916258276</t>
  </si>
  <si>
    <t>329</t>
  </si>
  <si>
    <t>764325402</t>
  </si>
  <si>
    <t>Lemování trub, konzol nebo držáků z Al plechu, D přes 75 do 100 mm</t>
  </si>
  <si>
    <t>1967817018</t>
  </si>
  <si>
    <t>330</t>
  </si>
  <si>
    <t>764325403</t>
  </si>
  <si>
    <t>Lemování trub, konzol nebo držáků z Al plechu, D přes 100 do 150 mm</t>
  </si>
  <si>
    <t>-1791992318</t>
  </si>
  <si>
    <t>331</t>
  </si>
  <si>
    <t>764325404</t>
  </si>
  <si>
    <t>Lemování trub, konzol nebo držáků z Al plechu, D přes 150 do 200 mm</t>
  </si>
  <si>
    <t>-1702637352</t>
  </si>
  <si>
    <t>332</t>
  </si>
  <si>
    <t>764325405</t>
  </si>
  <si>
    <t>Lemování trub, konzol nebo držáků z Al plechu, D přes 200 do 300 mm</t>
  </si>
  <si>
    <t>127364870</t>
  </si>
  <si>
    <t>333</t>
  </si>
  <si>
    <t>764528850.1</t>
  </si>
  <si>
    <t>K8 - Vyústění odvětrávacího potrubí</t>
  </si>
  <si>
    <t>333637826</t>
  </si>
  <si>
    <t>334</t>
  </si>
  <si>
    <t>998764102</t>
  </si>
  <si>
    <t>Přesun hmot tonážní pro konstrukce klempířské v objektech v přes 6 do 12 m</t>
  </si>
  <si>
    <t>1688077842</t>
  </si>
  <si>
    <t>765</t>
  </si>
  <si>
    <t>Krytina skládaná</t>
  </si>
  <si>
    <t>335</t>
  </si>
  <si>
    <t>765115352</t>
  </si>
  <si>
    <t xml:space="preserve">Montáž střešní stoupací plošiny d přes 400 do 800 mm </t>
  </si>
  <si>
    <t>1082910928</t>
  </si>
  <si>
    <t>336</t>
  </si>
  <si>
    <t>59660007</t>
  </si>
  <si>
    <t>Z18 - stoupací plošina 250x800 mm, pozinkovaná ocel, barva černá</t>
  </si>
  <si>
    <t>sada</t>
  </si>
  <si>
    <t>520957256</t>
  </si>
  <si>
    <t>337</t>
  </si>
  <si>
    <t>765115421</t>
  </si>
  <si>
    <t xml:space="preserve">Montáž bezpečnostního háku </t>
  </si>
  <si>
    <t>982316834</t>
  </si>
  <si>
    <t>338</t>
  </si>
  <si>
    <t>596608871</t>
  </si>
  <si>
    <t>Z19 - bezpečnostní hák pro falcované střechy, hliník, barva černá</t>
  </si>
  <si>
    <t>-64799920</t>
  </si>
  <si>
    <t>339</t>
  </si>
  <si>
    <t>998765102</t>
  </si>
  <si>
    <t>Přesun hmot tonážní pro krytiny skládané v objektech v přes 6 do 12 m</t>
  </si>
  <si>
    <t>-1557807261</t>
  </si>
  <si>
    <t>766</t>
  </si>
  <si>
    <t>Konstrukce truhlářské</t>
  </si>
  <si>
    <t>340</t>
  </si>
  <si>
    <t>766123510</t>
  </si>
  <si>
    <t>Montáž dřevěných stěn celozasklených, výšky do 2,75 m (podrobnější specifikace a příslušenství výrobků dle tabulky dveří a prosklenných stěn)</t>
  </si>
  <si>
    <t>1772856471</t>
  </si>
  <si>
    <t>5*(1,5*1,5)</t>
  </si>
  <si>
    <t>8*(1,85*0,6)</t>
  </si>
  <si>
    <t>341</t>
  </si>
  <si>
    <t>611100100</t>
  </si>
  <si>
    <t>D7 - PROSKLENÁ STĚNA - HERNA/HALA, ŠATNA/HALA, HERNA/HERNA - dřevěná, bezpečnostní lepené sklo  - 1500x1500 mm - pevné zasklení (PO EI 30 DP1)</t>
  </si>
  <si>
    <t>ks</t>
  </si>
  <si>
    <t>-509286949</t>
  </si>
  <si>
    <t>342</t>
  </si>
  <si>
    <t>611100101</t>
  </si>
  <si>
    <t xml:space="preserve">D8 - PROSKLENÁ STĚNA - PROSKLENÁ STĚNA - HERNA/ŠATNA, HERNA/KOUPELNA - dřevěná, bezpečnostní lepené sklo  - 1850x600 mm - pevné zasklení </t>
  </si>
  <si>
    <t>988292902</t>
  </si>
  <si>
    <t>343</t>
  </si>
  <si>
    <t>766231113</t>
  </si>
  <si>
    <t>Montáž sklápěcích půdních schodů</t>
  </si>
  <si>
    <t>-1822214584</t>
  </si>
  <si>
    <t>344</t>
  </si>
  <si>
    <t>61233171</t>
  </si>
  <si>
    <t>X6 - Stahovací půdní schody s poklopem 800x600mm, stahovací harmonikový žebřík s poklopem, v. 2,45-2,74m, kovový žebřík z pozinku + barva černá, sendvičové víko z pozinkovaného plechu</t>
  </si>
  <si>
    <t>797857469</t>
  </si>
  <si>
    <t>345</t>
  </si>
  <si>
    <t>766416231.2</t>
  </si>
  <si>
    <t>Montáž obložení stěn - fasádní obklad, kotvení / provětrávaná vzduchová mezera systémový kovový rošt, vč. dodávky kotvení, roštu</t>
  </si>
  <si>
    <t>1094563501</t>
  </si>
  <si>
    <t>346</t>
  </si>
  <si>
    <t>606211358.7</t>
  </si>
  <si>
    <t>R1-desky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</si>
  <si>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-159835875</t>
  </si>
  <si>
    <t>202,048*1,05 'Přepočtené koeficientem množství</t>
  </si>
  <si>
    <t>347</t>
  </si>
  <si>
    <t>766416231.3</t>
  </si>
  <si>
    <t>-217521760</t>
  </si>
  <si>
    <t>348</t>
  </si>
  <si>
    <t>606211358.1</t>
  </si>
  <si>
    <t>R5-desky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</si>
  <si>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741970780</t>
  </si>
  <si>
    <t>34,02*1,05 'Přepočtené koeficientem množství</t>
  </si>
  <si>
    <t>349</t>
  </si>
  <si>
    <t>766421225</t>
  </si>
  <si>
    <t>Montáž obložení podhledů prknami š. 60 mm, tl. 25 mm</t>
  </si>
  <si>
    <t>1579835271</t>
  </si>
  <si>
    <t>4*36,35*1,8</t>
  </si>
  <si>
    <t>350</t>
  </si>
  <si>
    <t>61191198</t>
  </si>
  <si>
    <t>dřevěné podbití - prkna š. 60 mm, tl. 25 mm, vč. povrchové úpravy</t>
  </si>
  <si>
    <t>380259046</t>
  </si>
  <si>
    <t>261,72*1,1 'Přepočtené koeficientem množství</t>
  </si>
  <si>
    <t>351</t>
  </si>
  <si>
    <t>766427112.1</t>
  </si>
  <si>
    <t>Montáž obložení podhledů podkladového roštu</t>
  </si>
  <si>
    <t>-25906198</t>
  </si>
  <si>
    <t>4*36,35</t>
  </si>
  <si>
    <t>352</t>
  </si>
  <si>
    <t>60514103.1</t>
  </si>
  <si>
    <t>dřevěná lať, 70x40 mm, vč. impregnace</t>
  </si>
  <si>
    <t>-1459923521</t>
  </si>
  <si>
    <t>4*36,35*4*0,07*0,04*1,1</t>
  </si>
  <si>
    <t>353</t>
  </si>
  <si>
    <t>766660001</t>
  </si>
  <si>
    <t>Montáž dveřních křídel otvíravých jednokřídlových š do 0,8 m do ocelové zárubně (podrobnější specifikace a příslušenství výrobků dle tabulky dveří a prosklenných stěn)</t>
  </si>
  <si>
    <t>-1141227662</t>
  </si>
  <si>
    <t>354</t>
  </si>
  <si>
    <t>611620800</t>
  </si>
  <si>
    <t>D4-L - DVEŘE INTERIÉROVÉ - TOALETY - MDF deska - 700x2050 mm - plné jednokřídlé otočné, s kovovou větrací mřížkou 100x500 mm</t>
  </si>
  <si>
    <t>-574968707</t>
  </si>
  <si>
    <t>355</t>
  </si>
  <si>
    <t>611620801</t>
  </si>
  <si>
    <t>D4-P - DVEŘE INTERIÉROVÉ - TOALETY - MDF deska - 700x2050 mm - plné jednokřídlé otočné, s kovovou větrací mřížkou 100x500 mm</t>
  </si>
  <si>
    <t>257975934</t>
  </si>
  <si>
    <t>356</t>
  </si>
  <si>
    <t>611620901</t>
  </si>
  <si>
    <t>D10a-L - DVEŘE INTERIÉROVÉ - KROUŽKY/SKLAD KROUŽKY - MDF deska - 800x2050 mm - plné jednokřídlé otočné</t>
  </si>
  <si>
    <t>-1703881204</t>
  </si>
  <si>
    <t>357</t>
  </si>
  <si>
    <t>611620902</t>
  </si>
  <si>
    <t>D10b-P - DVEŘE INTERIÉROVÉ - HALA/NÁVŠTĚVNICKÉ WC - MDF deska - 800x2050 mm - plné jednokřídlé otočné, s madlem z vnitřní strany ve výšce 800mm</t>
  </si>
  <si>
    <t>-902042750</t>
  </si>
  <si>
    <t>358</t>
  </si>
  <si>
    <t>611620903</t>
  </si>
  <si>
    <t>D14a-P - DVEŘE INTERIÉROVÉ - ZÁZEMÍ KUCHYNĚ - MDF deska - 800x2050 mm - plné jednokřídlé otočné</t>
  </si>
  <si>
    <t>1315158030</t>
  </si>
  <si>
    <t>359</t>
  </si>
  <si>
    <t>611620904</t>
  </si>
  <si>
    <t>D14b-L - DVEŘE INTERIÉROVÉ - ZÁZEMÍ KUCHYNĚ - MDF deska - 800x2050 mm - plné jednokřídlé otočné</t>
  </si>
  <si>
    <t>2089370944</t>
  </si>
  <si>
    <t>360</t>
  </si>
  <si>
    <t>611620904.1</t>
  </si>
  <si>
    <t>D14b-P - DVEŘE INTERIÉROVÉ - ZÁZEMÍ KUCHYNĚ - MDF deska - 800x2050 mm - plné jednokřídlé otočné, s nerezovým okopovým plechem z obou stran</t>
  </si>
  <si>
    <t>-248822109</t>
  </si>
  <si>
    <t>361</t>
  </si>
  <si>
    <t>611620904.2</t>
  </si>
  <si>
    <t>D14c-L - DVEŘE INTERIÉROVÉ - ZÁZEMÍ KUCHYNĚ - MDF deska - 800x2050 mm - plné jednokřídlé otočné, s nerezovým okopovým plechem z obou stran, s kovovou větrací mřížkou 100/500mm</t>
  </si>
  <si>
    <t>742728163</t>
  </si>
  <si>
    <t>362</t>
  </si>
  <si>
    <t>611620904.3</t>
  </si>
  <si>
    <t>D14d-P - DVEŘE INTERIÉROVÉ - ZÁZEMÍ KUCHYNĚ - MDF deska - 800x2050 mm - plné jednokřídlé otočné, s kovovou větrací mřížkou 100/500mm</t>
  </si>
  <si>
    <t>390735972</t>
  </si>
  <si>
    <t>363</t>
  </si>
  <si>
    <t>611620905</t>
  </si>
  <si>
    <t>D16a-P - DVEŘE INTERIÉROVÉ - ZÁZEMÍ WC, ZÁZEMÍ ÚKLID - MDF deska - 700x2050 mm - plné jednokřídlé otočné, s kovovou větrací mřížkou 100/500mm</t>
  </si>
  <si>
    <t>130346844</t>
  </si>
  <si>
    <t>364</t>
  </si>
  <si>
    <t>611620906</t>
  </si>
  <si>
    <t>D16b-L - DVEŘE INTERIÉROVÉ - ZÁZEMÍ WC, ZÁZEMÍ ÚKLID - MDF deska - 700x2050 mm - plné jednokřídlé otočné, s kovovou větrací mřížkou 100/500mm</t>
  </si>
  <si>
    <t>-32710068</t>
  </si>
  <si>
    <t>365</t>
  </si>
  <si>
    <t>766660011</t>
  </si>
  <si>
    <t>Montáž dveřních křídel otvíravých dvoukřídlových š do 1,45 m do ocelové zárubně (podrobnější specifikace a příslušenství výrobků dle tabulky dveří a prosklenných stěn)</t>
  </si>
  <si>
    <t>247477589</t>
  </si>
  <si>
    <t>366</t>
  </si>
  <si>
    <t>611610311</t>
  </si>
  <si>
    <t>D19-P - DVEŘE INTERIÉROVÉ - CHODBA/VARNA - dřevěné - 1300x2050 mm - prosklené dvoukřídlé otočné, s nerezovým okopovým plechem z obou stran</t>
  </si>
  <si>
    <t>650964885</t>
  </si>
  <si>
    <t>367</t>
  </si>
  <si>
    <t>766660021</t>
  </si>
  <si>
    <t>Montáž dveřních křídel otvíravých jednokřídlových š do 0,8 m požárních do ocelové zárubně (podrobnější specifikace a příslušenství výrobků dle tabulky dveří a prosklenných stěn)</t>
  </si>
  <si>
    <t>-882039961</t>
  </si>
  <si>
    <t>368</t>
  </si>
  <si>
    <t>611610251</t>
  </si>
  <si>
    <t>D15-L - DVEŘE INTERIÉROVÉ - SKLAD ZÁZEMÍ - MDF deska - 800x2050 mm - plné jednokřídlé otočné, s kovovou větrací mřížkou 100/500mm (PO EW 15 DP3-C)</t>
  </si>
  <si>
    <t>1661118148</t>
  </si>
  <si>
    <t>369</t>
  </si>
  <si>
    <t>611610252</t>
  </si>
  <si>
    <t>D15-P - DVEŘE INTERIÉROVÉ - ODPADKY - MDF deska - 800x2050 mm - plné jednokřídlé otočné, s kovovou větrací mřížkou 100/500mm (PO EW 15 DP3-C)</t>
  </si>
  <si>
    <t>-154419689</t>
  </si>
  <si>
    <t>370</t>
  </si>
  <si>
    <t>766660031</t>
  </si>
  <si>
    <t>Montáž dveřních křídel otvíravých dvoukřídlových požárních do ocelové zárubně (podrobnější specifikace a příslušenství výrobků dle tabulky dveří a prosklenných stěn)</t>
  </si>
  <si>
    <t>-708421246</t>
  </si>
  <si>
    <t>371</t>
  </si>
  <si>
    <t>611610571</t>
  </si>
  <si>
    <t>D13a-L - DVEŘE INTERIÉROVÉ - CHODBA ZÁZEMÍ - MDF deska, bezpečnostní lepené sklo - 1300x2350 mm - prosklené dvoukřídlé otočné (PO EW 15 DP3-C)</t>
  </si>
  <si>
    <t>586883424</t>
  </si>
  <si>
    <t>372</t>
  </si>
  <si>
    <t>611610572</t>
  </si>
  <si>
    <t>D13b-P - DVEŘE INTERIÉROVÉ - CHODBA ZÁZEMÍ - MDF deska, bezpečnostní lepené sklo - 1300x2350 mm - prosklené dvoukřídlé otočnés nerezovým okopovým plechem z obou stran, (PO EW 15 DP3-C)</t>
  </si>
  <si>
    <t>257552977</t>
  </si>
  <si>
    <t>373</t>
  </si>
  <si>
    <t>611610310</t>
  </si>
  <si>
    <t>D18-P - DVEŘE INTERIÉROVÉ - TECHNICKÁ MÍSTNOST - MDF deska - 1300x2350 mm - plné dvoukřídlé otočné  (PO EW 15 DP3-C)</t>
  </si>
  <si>
    <t>-1322470758</t>
  </si>
  <si>
    <t>374</t>
  </si>
  <si>
    <t>766660174</t>
  </si>
  <si>
    <t>Montáž dveřních křídel otvíravých dvoukřídlových š přes 1,45 m do dřevěné zárubně (podrobnější specifikace a příslušenství výrobků dle tabulky dveří a prosklenných stěn)</t>
  </si>
  <si>
    <t>-282479977</t>
  </si>
  <si>
    <t>375</t>
  </si>
  <si>
    <t>61162303</t>
  </si>
  <si>
    <t xml:space="preserve">D2b-P - DVEŘE INTERIÉROVÉ - ZÁZEMÍ + ZÁZEMÍ KROUŽKY - dřevěné, bezpečnostní lepené sklo - 1700x2350 mm - prosklené dvoukřídlé otočné </t>
  </si>
  <si>
    <t>152984895</t>
  </si>
  <si>
    <t>376</t>
  </si>
  <si>
    <t>61162304</t>
  </si>
  <si>
    <t xml:space="preserve">D2c-P - DVEŘE INTERIÉROVÉ - ZÁZEMÍ + ZÁZEMÍ KROUŽKY - dřevěné, s okopovým plechem, bezpečnostní lepené sklo - 1700x2350 mm - prosklené dvoukřídlé otočné </t>
  </si>
  <si>
    <t>-1919652974</t>
  </si>
  <si>
    <t>377</t>
  </si>
  <si>
    <t>61162305</t>
  </si>
  <si>
    <t xml:space="preserve">D2d-P - DVEŘE INTERIÉROVÉ - ZÁZEMÍ - dřevěné, bezpečnostní lepené sklo - 1700x2350 mm - prosklené dvoukřídlé otočné </t>
  </si>
  <si>
    <t>1868782417</t>
  </si>
  <si>
    <t>378</t>
  </si>
  <si>
    <t>61162306</t>
  </si>
  <si>
    <t xml:space="preserve">D9-L - DVEŘE INTERIÉROVÉ - KROUŽKY - dřevěné, bezpečnostní lepené sklo - 1400x2350 mm - prosklené dvoukřídlé otočné </t>
  </si>
  <si>
    <t>-836392060</t>
  </si>
  <si>
    <t>379</t>
  </si>
  <si>
    <t>61162307</t>
  </si>
  <si>
    <t xml:space="preserve">D11-L - DVEŘE INTERIÉROVÉ - ZÁDVEŘÍ/HALA - dřevěné, bezpečnostní lepené sklo - 1700x2350 mm - prosklené dvoukřídlé otočné </t>
  </si>
  <si>
    <t>1955835884</t>
  </si>
  <si>
    <t>380</t>
  </si>
  <si>
    <t>61162308</t>
  </si>
  <si>
    <t xml:space="preserve">D11-P - DVEŘE INTERIÉROVÉ - ZÁDVEŘÍ/HALA - dřevěné, bezpečnostní lepené sklo - 1700x2350 mm - prosklené dvoukřídlé otočné </t>
  </si>
  <si>
    <t>-1110685138</t>
  </si>
  <si>
    <t>381</t>
  </si>
  <si>
    <t>61162309</t>
  </si>
  <si>
    <t>D12-L - DVEŘE INTERIÉROVÉ - HALA/KANCELÁŘ ŠATNA/KOUPELNA - dřevěné, bezpečnostní lepené sklo - 950x2400+800x2350 mm - prosklené dvoukřídlé otočné křídlo + fixní zasklení</t>
  </si>
  <si>
    <t>157052510</t>
  </si>
  <si>
    <t>382</t>
  </si>
  <si>
    <t>766660183</t>
  </si>
  <si>
    <t>Montáž dveřních křídel otvíravých dvoukřídlových požárních do dřevěné zárubně (podrobnější specifikace a příslušenství výrobků dle tabulky dveří a prosklenných stěn)</t>
  </si>
  <si>
    <t>-602874033</t>
  </si>
  <si>
    <t>383</t>
  </si>
  <si>
    <t>61162300</t>
  </si>
  <si>
    <t>D1-L - DVEŘE INTERIÉROVÉ - ZE VSTUPNÍ HALY - dřevěné, bezpečnostní lepené sklo - 1700x2350 mm - prosklené dvoukřídlé otočné (PO EW 15 DP3-C)</t>
  </si>
  <si>
    <t>-1641417326</t>
  </si>
  <si>
    <t>384</t>
  </si>
  <si>
    <t>61162301</t>
  </si>
  <si>
    <t>D1-P - DVEŘE INTERIÉROVÉ - ZE VSTUPNÍ HALY - dřevěné, bezpečnostní lepené sklo - 1700x2350 mm - prosklené dvoukřídlé otočné (PO EW 15 DP3-C)</t>
  </si>
  <si>
    <t>-1895181392</t>
  </si>
  <si>
    <t>385</t>
  </si>
  <si>
    <t>61162302</t>
  </si>
  <si>
    <t>D2a-P - DVEŘE INTERIÉROVÉ - ZE VSTUPNÍ HALY - dřevěné, bezpečnostní lepené sklo - 1700x2350 mm - prosklené dvoukřídlé otočné (PO EW 15 DP3-C)</t>
  </si>
  <si>
    <t>-360112173</t>
  </si>
  <si>
    <t>386</t>
  </si>
  <si>
    <t>766660311</t>
  </si>
  <si>
    <t>Montáž posuvných dveří jednokřídlových průchozí š do 800 mm do pouzdra s jednou kapsou (podrobnější specifikace a příslušenství výrobků dle tabulky dveří a prosklenných stěn)</t>
  </si>
  <si>
    <t>1240384648</t>
  </si>
  <si>
    <t>387</t>
  </si>
  <si>
    <t>611600501</t>
  </si>
  <si>
    <t>D5-L - DVEŘE INTERIÉROVÉ - TOALETY - MDF deska - 750x2050 mm - plné jednokřídlé posuvné, s kovovou větrací mřížkou 100x500 mm, čistý průchod 700 mm</t>
  </si>
  <si>
    <t>-869802301</t>
  </si>
  <si>
    <t>388</t>
  </si>
  <si>
    <t>611600502</t>
  </si>
  <si>
    <t>D5-P - DVEŘE INTERIÉROVÉ - TOALETY - MDF deska - 750x2050 mm - plné jednokřídlé posuvné, s kovovou větrací mřížkou 100x500 mm, čistý průchod 700 mm</t>
  </si>
  <si>
    <t>-436415216</t>
  </si>
  <si>
    <t>389</t>
  </si>
  <si>
    <t>611600503</t>
  </si>
  <si>
    <t>D6a-L - DVEŘE INTERIÉROVÉ - TOALETY - MDF deska - 750x2050 mm - plné jednokřídlé posuvné, s kovovou větrací mřížkou 100x500 mm, čistý průchod 700 mm</t>
  </si>
  <si>
    <t>-634446289</t>
  </si>
  <si>
    <t>390</t>
  </si>
  <si>
    <t>611600504</t>
  </si>
  <si>
    <t>D6a-P - DVEŘE INTERIÉROVÉ - TOALETY - MDF deska - 750x2050 mm - plné jednokřídlé posuvné, s kovovou větrací mřížkou 100x500 mm, čistý průchod 700 mm</t>
  </si>
  <si>
    <t>-792713692</t>
  </si>
  <si>
    <t>391</t>
  </si>
  <si>
    <t>611600505</t>
  </si>
  <si>
    <t>D6b-L - DVEŘE INTERIÉROVÉ - TOALETY - MDF deska - 750x2050 mm - plné jednokřídlé posuvné, s kovovou větrací mřížkou 100x500 mm, čistý průchod 700 mm</t>
  </si>
  <si>
    <t>-1822774705</t>
  </si>
  <si>
    <t>392</t>
  </si>
  <si>
    <t>611600506</t>
  </si>
  <si>
    <t>D17-P - DVEŘE INTERIÉROVÉ - ZÁZEMÍ TOALETY - MDF deska - 750x1970 mm - plné jednokřídlé posuvné, čistý průchod 700 mm</t>
  </si>
  <si>
    <t>799317224</t>
  </si>
  <si>
    <t>393</t>
  </si>
  <si>
    <t>766660351</t>
  </si>
  <si>
    <t>Montáž posuvných dveří jednokřídlových průchozí v do 2,5 m a š do 800 mm do pojezdu na stěnu (podrobnější specifikace a příslušenství výrobků dle tabulky dveří a prosklenných stěn)</t>
  </si>
  <si>
    <t>1927833112</t>
  </si>
  <si>
    <t>394</t>
  </si>
  <si>
    <t>61182351</t>
  </si>
  <si>
    <t>posuvný systém s čelní lištou na kolejnici pro dveře posuvné na stěnu pro š 60,70,80,90mm</t>
  </si>
  <si>
    <t>-897057175</t>
  </si>
  <si>
    <t>395</t>
  </si>
  <si>
    <t>00274960</t>
  </si>
  <si>
    <t>D3-L - DVEŘE INTERIÉROVÉ - ŠATNA - KOUPELNA - dřevěné, bezpečnostní lepené sklo - 800x2300 mm - prosklenné jednokřídlé po zdi posuvné</t>
  </si>
  <si>
    <t>625570371</t>
  </si>
  <si>
    <t>396</t>
  </si>
  <si>
    <t>00274961</t>
  </si>
  <si>
    <t>D3-P - DVEŘE INTERIÉROVÉ - ŠATNA - KOUPELNA - dřevěné, bezpečnostní lepené sklo - 800x2300 mm - prosklenné jednokřídlé po zdi posuvné</t>
  </si>
  <si>
    <t>776656886</t>
  </si>
  <si>
    <t>397</t>
  </si>
  <si>
    <t>766660716</t>
  </si>
  <si>
    <t>Montáž dveřních křídel samozavírače na dřevěnou zárubeň</t>
  </si>
  <si>
    <t>627472315</t>
  </si>
  <si>
    <t>398</t>
  </si>
  <si>
    <t>549172522</t>
  </si>
  <si>
    <t>samozavírač dveří s kluznou lištou</t>
  </si>
  <si>
    <t>-862443712</t>
  </si>
  <si>
    <t>399</t>
  </si>
  <si>
    <t>766660717</t>
  </si>
  <si>
    <t>Montáž dveřních křídel samozavírače na ocelovou zárubeň</t>
  </si>
  <si>
    <t>-957795987</t>
  </si>
  <si>
    <t>400</t>
  </si>
  <si>
    <t>549172502</t>
  </si>
  <si>
    <t>-252121617</t>
  </si>
  <si>
    <t>401</t>
  </si>
  <si>
    <t>766660798</t>
  </si>
  <si>
    <t>Příplatek za systém generalního klíče</t>
  </si>
  <si>
    <t>set</t>
  </si>
  <si>
    <t>-127000161</t>
  </si>
  <si>
    <t>402</t>
  </si>
  <si>
    <t>766671002</t>
  </si>
  <si>
    <t>Montáž střešního okna do krytiny ploché 66 x 118 cm</t>
  </si>
  <si>
    <t>985165555</t>
  </si>
  <si>
    <t>403</t>
  </si>
  <si>
    <t>611244951</t>
  </si>
  <si>
    <t>O21 - STŘEŠNÍ VÝLEZ, 660x1178 mm, otevíravý směrem do exteriéru, s vnitřní zatemňující roletou, bezpečnostní izolační trojsklo, čiré</t>
  </si>
  <si>
    <t>1143474067</t>
  </si>
  <si>
    <t>404</t>
  </si>
  <si>
    <t>766671006</t>
  </si>
  <si>
    <t>Montáž střešního okna do krytiny ploché 78 x 160 cm (podrobnější specifikace a příslušenství výrobků dle tabulky oken a vstupních dveří)</t>
  </si>
  <si>
    <t>-1601766992</t>
  </si>
  <si>
    <t>10+20</t>
  </si>
  <si>
    <t>405</t>
  </si>
  <si>
    <t>61124603</t>
  </si>
  <si>
    <t>O20a - STŘEŠNÍ OKNO, jednokřídlé 780x1600 mm, kyvné, dálkově ovládané, vč.spojovacích kusů, s vnitřní zastiňovací roletou el ovládanou - sdružené ovládání rolet pro jednu řadu oken, vnější oplechování, izolace, izolační trojsklo, čiré, dešťový senzor</t>
  </si>
  <si>
    <t>1468439785</t>
  </si>
  <si>
    <t>406</t>
  </si>
  <si>
    <t>61124602</t>
  </si>
  <si>
    <t>O20b - STŘEŠNÍ OKNO, jednokřídlé 780x1600 mm, kyvné, včetně spojovacích kusů, s vnitřní zastiňovací roletou el. ovládanou - sdružené ovládání rolet pro jednu řadu oken, vnější oplechování, izolace, izolační trojsklo, čiré</t>
  </si>
  <si>
    <t>-1137100159</t>
  </si>
  <si>
    <t>407</t>
  </si>
  <si>
    <t>766681122</t>
  </si>
  <si>
    <t>Montáž zárubní rámových pro dveře dvoukřídlové (podrobnější specifikace a příslušenství výrobků dle tabulky dveří a prosklenných stěn)</t>
  </si>
  <si>
    <t>-1859431878</t>
  </si>
  <si>
    <t>408</t>
  </si>
  <si>
    <t>611822561</t>
  </si>
  <si>
    <t xml:space="preserve">zárubeň dvoukřídlá dřevěná rámová pro falcované dveře - 1700x2350 mm - vč. povrch.úpravy </t>
  </si>
  <si>
    <t>218759583</t>
  </si>
  <si>
    <t>D2b-P,, D2c-P,D2d-P, D11-L, D11-P</t>
  </si>
  <si>
    <t>1+1+1+1+1</t>
  </si>
  <si>
    <t>409</t>
  </si>
  <si>
    <t>611822563</t>
  </si>
  <si>
    <t xml:space="preserve">zárubeň dvoukřídlá dřevěná rámová pro falcované dveře - 1800x2350 mm - vč. povrch.úpravy </t>
  </si>
  <si>
    <t>1665486111</t>
  </si>
  <si>
    <t>D12-L</t>
  </si>
  <si>
    <t>410</t>
  </si>
  <si>
    <t>611822562</t>
  </si>
  <si>
    <t xml:space="preserve">zárubeň dvoukřídlá dřevěná rámová pro falcované dveře - 1400x2350 mm - vč. povrch.úpravy </t>
  </si>
  <si>
    <t>922742859</t>
  </si>
  <si>
    <t>D9-L</t>
  </si>
  <si>
    <t>411</t>
  </si>
  <si>
    <t>766681124</t>
  </si>
  <si>
    <t>Montáž zárubní rámových protipožárních pro dveře dvoukřídlové (podrobnější specifikace a příslušenství výrobků dle tabulky dveří a prosklenných stěn)</t>
  </si>
  <si>
    <t>809691674</t>
  </si>
  <si>
    <t>412</t>
  </si>
  <si>
    <t>611822560</t>
  </si>
  <si>
    <t>zárubeň dvoukřídlá dřevěná rámová pro falcované dveře - 1700x2350 mm - vč. povrch.úpravy (PO EW 15 DP3-C)</t>
  </si>
  <si>
    <t>1671445597</t>
  </si>
  <si>
    <t>D1-L, D1-P, D2a-P,</t>
  </si>
  <si>
    <t>1+3+1</t>
  </si>
  <si>
    <t>413</t>
  </si>
  <si>
    <t>766694112</t>
  </si>
  <si>
    <t>Montáž parapetních desek dřevěných nebo plastových š do 30 cm dl přes 1,0 do 1,6 m</t>
  </si>
  <si>
    <t>-94045488</t>
  </si>
  <si>
    <t>1+1+10</t>
  </si>
  <si>
    <t>414</t>
  </si>
  <si>
    <t>766694113</t>
  </si>
  <si>
    <t>Montáž parapetních desek dřevěných nebo plastových š do 30 cm dl přes 1,6 do 2,6 m</t>
  </si>
  <si>
    <t>1402191026</t>
  </si>
  <si>
    <t>1+4</t>
  </si>
  <si>
    <t>415</t>
  </si>
  <si>
    <t>766694115</t>
  </si>
  <si>
    <t>Montáž parapetních desek dřevěných nebo plastových š do 30 cm dl přes 3,6 m</t>
  </si>
  <si>
    <t>-1584414751</t>
  </si>
  <si>
    <t>416</t>
  </si>
  <si>
    <t>607941000</t>
  </si>
  <si>
    <t>okenní parapet š. 103 mm, MDF tl. 12 mm, bez nosu se zaoblenou hranou max. r 2mm, bez přesahu zalícovaný se zdí, kotveno lepením</t>
  </si>
  <si>
    <t>388340146</t>
  </si>
  <si>
    <t>T1e</t>
  </si>
  <si>
    <t>10*1,5</t>
  </si>
  <si>
    <t>417</t>
  </si>
  <si>
    <t>607941001</t>
  </si>
  <si>
    <t>okenní parapet š. 190 mm, MDF tl. 12 mm, bez nosu se zaoblenou hranou max. r 2mm, bez přesahu zalícovaný se zdí, kotveno lepením</t>
  </si>
  <si>
    <t>-52387354</t>
  </si>
  <si>
    <t>T1a, T1b, T1c, T1d, T2a, T2b</t>
  </si>
  <si>
    <t>1,145+2,235+1,14+4,8+4*5,05+4*1,8</t>
  </si>
  <si>
    <t>418</t>
  </si>
  <si>
    <t>60794121</t>
  </si>
  <si>
    <t>koncovka k parapetním dřevotřískovým deskám</t>
  </si>
  <si>
    <t>-1366488806</t>
  </si>
  <si>
    <t>22*2</t>
  </si>
  <si>
    <t>419</t>
  </si>
  <si>
    <t>766821292</t>
  </si>
  <si>
    <t>Montáž ostatních konstrukcí - ptačí krmítko</t>
  </si>
  <si>
    <t>-1694265418</t>
  </si>
  <si>
    <t>420</t>
  </si>
  <si>
    <t>2500331282</t>
  </si>
  <si>
    <t>X18 - ptačí krmítko, zavěšené krmítko jednoduchého kulatého tvaru s vyříznutým otvorem, rozměr 235x235mm, z přírodního materiálu, např. lisované dřevo z kaučovníku, v přírodním barevném provedení</t>
  </si>
  <si>
    <t>749747170</t>
  </si>
  <si>
    <t>421</t>
  </si>
  <si>
    <t>998766102</t>
  </si>
  <si>
    <t>Přesun hmot tonážní pro kce truhlářské v objektech v přes 6 do 12 m</t>
  </si>
  <si>
    <t>-8004375</t>
  </si>
  <si>
    <t>767</t>
  </si>
  <si>
    <t>Konstrukce zámečnické</t>
  </si>
  <si>
    <t>422</t>
  </si>
  <si>
    <t>767135722</t>
  </si>
  <si>
    <t>Montáž stěn soklová lišta do zdi, pod omítku</t>
  </si>
  <si>
    <t>472859744</t>
  </si>
  <si>
    <t>(93,212+17,177+41,541+17,239+43,130+17,32+41,458+9,51+32,355+17,482+41,605+14,3)</t>
  </si>
  <si>
    <t>-(0,8*8+0,7*4+1,8*11+1,7*9+5,05*6+1,5*7+4,8*4+1,4*2+1,65)</t>
  </si>
  <si>
    <t>(33,562+34,632+33,562+33,871)</t>
  </si>
  <si>
    <t>-(5,4*4+1,0)</t>
  </si>
  <si>
    <t>(27,48+0,3*4)</t>
  </si>
  <si>
    <t>-(1,7*2+1,3*2)</t>
  </si>
  <si>
    <t>(22,2+14,3+14,3)</t>
  </si>
  <si>
    <t>-(1,65*2+1,7*2+1,85+1,8*2)</t>
  </si>
  <si>
    <t>423</t>
  </si>
  <si>
    <t>60791119</t>
  </si>
  <si>
    <t>hliníkový plech pod omítku v. 120 mm, povrch lakovaný,</t>
  </si>
  <si>
    <t>-224561594</t>
  </si>
  <si>
    <t>451,936*1,05 'Přepočtené koeficientem množství</t>
  </si>
  <si>
    <t>424</t>
  </si>
  <si>
    <t>767151110</t>
  </si>
  <si>
    <t>Montáž přestavitelné příčky rámové v do 3 m modulu plného</t>
  </si>
  <si>
    <t>-1583804410</t>
  </si>
  <si>
    <t>5,05*2,7</t>
  </si>
  <si>
    <t>425</t>
  </si>
  <si>
    <t>590547811</t>
  </si>
  <si>
    <t>D20 - MOBILNÍ PŘÍČKA - HERNA/KROUŽKY, manuální plná skládací, dveřní panel šířky 800 mm, kolejnicový systém, plné, stohovací, parkování stěn - střed panelů u kolejnice, MDF deska, rám hliníkové profily</t>
  </si>
  <si>
    <t>-915667271</t>
  </si>
  <si>
    <t>426</t>
  </si>
  <si>
    <t>767163111</t>
  </si>
  <si>
    <t>Montáž kovového zábradlí na terase v rovině</t>
  </si>
  <si>
    <t>1139909560</t>
  </si>
  <si>
    <t>Z2</t>
  </si>
  <si>
    <t>(1,395+5,89+2,527)</t>
  </si>
  <si>
    <t>Z3</t>
  </si>
  <si>
    <t>(2,57*2+5,89)</t>
  </si>
  <si>
    <t>427</t>
  </si>
  <si>
    <t>553422818</t>
  </si>
  <si>
    <t>Z2 -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</si>
  <si>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1976882078</t>
  </si>
  <si>
    <t>428</t>
  </si>
  <si>
    <t>553422819</t>
  </si>
  <si>
    <t>Z3 -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</si>
  <si>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1680916356</t>
  </si>
  <si>
    <t>429</t>
  </si>
  <si>
    <t>767163201</t>
  </si>
  <si>
    <t>Montáž kovového zábradlí na schodišti</t>
  </si>
  <si>
    <t>1630813735</t>
  </si>
  <si>
    <t>Z4</t>
  </si>
  <si>
    <t>(0,630+1,05)*2</t>
  </si>
  <si>
    <t>Z5</t>
  </si>
  <si>
    <t>6,14</t>
  </si>
  <si>
    <t>Z6</t>
  </si>
  <si>
    <t>(5,072+1,45+1,003)</t>
  </si>
  <si>
    <t>Z7</t>
  </si>
  <si>
    <t>6,14*2</t>
  </si>
  <si>
    <t>Z14</t>
  </si>
  <si>
    <t>2*(0,975+0,56)</t>
  </si>
  <si>
    <t>Z15</t>
  </si>
  <si>
    <t>1*(0,975+0,56)</t>
  </si>
  <si>
    <t>Z16</t>
  </si>
  <si>
    <t>1*(1,043)</t>
  </si>
  <si>
    <t>Z17</t>
  </si>
  <si>
    <t>430</t>
  </si>
  <si>
    <t>553422849</t>
  </si>
  <si>
    <t>Z4 - Zábradlí schodiště ve skladě -  svařenec z ocelové pásoviny tl. 5mm, š. 100 mm a bezešvých trubek, sloupky ø 20 mm, horní tyč ø 40 mm, ocelové prvky žárově zinkovány, komaxitový nástřik v barvě 9005 RAL, matná kovářská černá</t>
  </si>
  <si>
    <t>-851012558</t>
  </si>
  <si>
    <t>(0,63+1,05)*2</t>
  </si>
  <si>
    <t>431</t>
  </si>
  <si>
    <t>553422850</t>
  </si>
  <si>
    <t>Z5 - Zábradlí schodiště ve třídě - svařenec z ocelové pásoviny tl. 5mm, š. 100 mm a bezešvých trubek, sloupky ø 20 mm, madlo a horní tyč ø 40 mm, ocelové prvky žárově zinkovány, komaxitový nástřik v barvě 9010 RAL, bíla</t>
  </si>
  <si>
    <t>-850191227</t>
  </si>
  <si>
    <t>432</t>
  </si>
  <si>
    <t>553422851</t>
  </si>
  <si>
    <t>Z6 - Zábradlí schodiště ve třídě - svařenec z ocelové pásoviny tl. 5mm, š. 100 mm a bezešvých trubek, sloupky ø 20 mm, madlo a horní tyč ø 40 mm, ocelové prvky žárově zinkovány, komaxitový nástřik v barvě 9010 RAL, bíla</t>
  </si>
  <si>
    <t>1376334584</t>
  </si>
  <si>
    <t>433</t>
  </si>
  <si>
    <t>553422852</t>
  </si>
  <si>
    <t>Z7 - Zábradlí schodiště ve třídě - svařenec z ocelové pásoviny tl. 5mm, š. 100 mm a bezešvých trubek, sloupky ø 20 mm, madlo a horní tyč ø 40 mm, ocelové prvky žárově zinkovány, komaxitový nástřik v barvě 9010 RAL, bíla</t>
  </si>
  <si>
    <t>392877036</t>
  </si>
  <si>
    <t>434</t>
  </si>
  <si>
    <t>553422853</t>
  </si>
  <si>
    <t>Z14 - Zábradlí schodiště ve třídě - svařenec z ocelové pásoviny tl. 5mm, š. 100 mm a bezešvých trubek, sloupky ø 20 mm, madlo a horní tyč ø 40 mm, ocelové prvky žárově zinkovány, komaxitový nástřik v barvě 9010 RAL, bíla</t>
  </si>
  <si>
    <t>1080766674</t>
  </si>
  <si>
    <t>435</t>
  </si>
  <si>
    <t>553422854</t>
  </si>
  <si>
    <t>Z15 - Zábradlí schodiště ve třídě - svařenec z ocelové pásoviny tl. 5mm, š. 100 mm a bezešvých trubek, sloupky ø 20 mm, madlo a horní tyč ø 40 mm, ocelové prvky žárově zinkovány, komaxitový nástřik v barvě 9010 RAL, bíla</t>
  </si>
  <si>
    <t>2057801841</t>
  </si>
  <si>
    <t>436</t>
  </si>
  <si>
    <t>553422855</t>
  </si>
  <si>
    <t>Z16 - Zábradlí schodiště ve třídě - svařenec z ocelové pásoviny tl. 5mm, š. 100 mm a bezešvých trubek, sloupky ø 20 mm, madlo a horní tyč ø 40 mm, ocelové prvky žárově zinkovány, komaxitový nástřik v barvě 9010 RAL, bíla</t>
  </si>
  <si>
    <t>1361037953</t>
  </si>
  <si>
    <t>437</t>
  </si>
  <si>
    <t>553422856</t>
  </si>
  <si>
    <t>Z17 - Zábradlí schodiště ve třídě - svařenec z ocelové pásoviny tl. 5mm, š. 100 mm a bezešvých trubek, sloupky ø 20 mm, madlo a horní tyč ø 40 mm, ocelové prvky žárově zinkovány, komaxitový nástřik v barvě 9010 RAL, bíla</t>
  </si>
  <si>
    <t>-922861269</t>
  </si>
  <si>
    <t>438</t>
  </si>
  <si>
    <t>767249198</t>
  </si>
  <si>
    <t>Montáž - ochranná uzlová síť proti pádu</t>
  </si>
  <si>
    <t>-1599526658</t>
  </si>
  <si>
    <t>4,5*(3,26+1,48)/2*4</t>
  </si>
  <si>
    <t>439</t>
  </si>
  <si>
    <t>553415011</t>
  </si>
  <si>
    <t>X4 - ochranná uzlová síť proti pádu, kotvení přes můstky a textilní lanko s ocelovým středem na volné hraně, uchycení k ocelové pásovině kotvené do nosné konstrukce, polypropylenová síť - voděnenasákavá - síť 5mm, oko 45x45mm</t>
  </si>
  <si>
    <t>-1194949002</t>
  </si>
  <si>
    <t>440</t>
  </si>
  <si>
    <t>767249801</t>
  </si>
  <si>
    <t>Montáž  - pevná sítě proti hmyzu</t>
  </si>
  <si>
    <t>-27273936</t>
  </si>
  <si>
    <t>441</t>
  </si>
  <si>
    <t>429748224</t>
  </si>
  <si>
    <t>X5 - pevné sítě proti hmyzu, uchycení pomocí nerezových Z západek, protipylová síťovina pro filtraci pylových částic, rám z extrudovaného hliníku, síťovina ze směsiného vlákna - 1400x1050 mm</t>
  </si>
  <si>
    <t>689198561</t>
  </si>
  <si>
    <t>442</t>
  </si>
  <si>
    <t>767422912</t>
  </si>
  <si>
    <t>Montáž - systém pevných hliníkových vertikálních lamel, nosná konstrukce přikotvená k ocelové konstrukci, budovy přes 6 do 12 m</t>
  </si>
  <si>
    <t>-1300207748</t>
  </si>
  <si>
    <t>Z1</t>
  </si>
  <si>
    <t>(2*(6,3*7,0)/2)</t>
  </si>
  <si>
    <t>443</t>
  </si>
  <si>
    <t>194180219</t>
  </si>
  <si>
    <t>Z1 - Systém pevných hliníkových vertikálních lamel, elipsovité lamely v kotvících svorkách přišrouboványch k ocelové konstrukci, hliníková lamela 105x22mm, povrch: práškově lakované, barva RAL 9005 černá matná</t>
  </si>
  <si>
    <t>1019290169</t>
  </si>
  <si>
    <t>444</t>
  </si>
  <si>
    <t>767491009</t>
  </si>
  <si>
    <t>Montáž - kotva zábradlí atria</t>
  </si>
  <si>
    <t>990022067</t>
  </si>
  <si>
    <t>445</t>
  </si>
  <si>
    <t>154410429</t>
  </si>
  <si>
    <t>Z20 - Kotva zábradlí atria, uzavřený profil 90/60/4mm, ocelový plech tl. 8mm, kotvené lepenýmy šrouby M12 do betonové atiky, žárově zinkovaná ocel</t>
  </si>
  <si>
    <t>-1999033149</t>
  </si>
  <si>
    <t>446</t>
  </si>
  <si>
    <t>767531111</t>
  </si>
  <si>
    <t>Montáž vstupních textilních, kovových nebo plastových rohoží čistících zón</t>
  </si>
  <si>
    <t>749983254</t>
  </si>
  <si>
    <t>(18,713+7,45+12,69)</t>
  </si>
  <si>
    <t>447</t>
  </si>
  <si>
    <t>697520761</t>
  </si>
  <si>
    <t>P4 - vstupní čisticí rohož - imitace kokosových vláken pro hrubé i jemné nečistoty, vč. obvodového hliníkového profilu, tl. 17 mm</t>
  </si>
  <si>
    <t>112468685</t>
  </si>
  <si>
    <t>448</t>
  </si>
  <si>
    <t>767531111.1</t>
  </si>
  <si>
    <t>Montáž vstupních kovových nebo plastových rohoží čistících zón s rámem</t>
  </si>
  <si>
    <t>178433514</t>
  </si>
  <si>
    <t>3*0,37*1,5</t>
  </si>
  <si>
    <t>449</t>
  </si>
  <si>
    <t>697520351</t>
  </si>
  <si>
    <t>X13 - pororoštová čistící rohož s rámem 370x1500 mm, pozinkovaná ocel, pororošt oka 30/10, nástřik - černá barva</t>
  </si>
  <si>
    <t>853609032</t>
  </si>
  <si>
    <t>450</t>
  </si>
  <si>
    <t>767610118</t>
  </si>
  <si>
    <t>Montáž oken kovových pevných do zdiva pl přes 2,5 m2 (parotěsná páska, podrobnější specifikace a příslušenství výrobků dle tabulky oken a vstupních dveří)</t>
  </si>
  <si>
    <t>575569055</t>
  </si>
  <si>
    <t>6*(4,8*2,7)</t>
  </si>
  <si>
    <t>5*(5,05*2,7)</t>
  </si>
  <si>
    <t>5*(1,8*2,4)</t>
  </si>
  <si>
    <t>2*(5,05*2,4)</t>
  </si>
  <si>
    <t>451</t>
  </si>
  <si>
    <t>55341102</t>
  </si>
  <si>
    <t>O2 - FIXNÍ OKNO - HERNA/ZAHRADA - hliníkové, izolační bezpečnostní trojsklo s plast.distančním rámečkem - 4800x2700 mm - prosklené fixní, s přídavným podkladním profilem, podkladní profil Purenit a ztužující konstrukce podkladních rámů</t>
  </si>
  <si>
    <t>128401290</t>
  </si>
  <si>
    <t>452</t>
  </si>
  <si>
    <t>55341103</t>
  </si>
  <si>
    <t>O3a - FIXNÍ OKNO - HERNA/ATRIUM - hliníkové, izolační bezpečnostní trojsklo s plast.distančním rámečkem - 5050x2700 mm - prosklené fixní, s přídavným podkladním profilem, podkladní profil Purenit (PO EI 30 DP1) a ztužující konstrukce podkladních rámů</t>
  </si>
  <si>
    <t>71991176</t>
  </si>
  <si>
    <t>453</t>
  </si>
  <si>
    <t>55341104</t>
  </si>
  <si>
    <t>O3b - FIXNÍ OKNO - HERNA/ZAHRADA - hliníkové, izolační bezpečnostní trojsklo s plast.distančním rámečkem - 5050x2700 mm - prosklené fixní, s přídavným podkladním profilem, podkladní profil Purenit a ztužující konstrukce podkladních rámů</t>
  </si>
  <si>
    <t>1331775706</t>
  </si>
  <si>
    <t>454</t>
  </si>
  <si>
    <t>55341105</t>
  </si>
  <si>
    <t>O4a - FIXNÍ OKNO - HERNA/ATRIUM - hliníkové, izolační bezpečnostní trojsklo s plast.distančním rámečkem - 5050x2700 mm - prosklené fixní, s přídavným podkladním profilem, podkladní profil Purenit  (PO EI 30 DP1) a ztužující konstrukce podkladních rámů</t>
  </si>
  <si>
    <t>-1181500080</t>
  </si>
  <si>
    <t>455</t>
  </si>
  <si>
    <t>55341106</t>
  </si>
  <si>
    <t>O4b - FIXNÍ OKNO - HERNA/ATRIUM - hliníkové, izolační bezpečnostní trojsklo s plast.distančním rámečkem - 5050x2700 mm - prosklené fixní, s přídavným podkladním profilem, podkladní profil Purenit a ztužující konstrukce podkladních rámů</t>
  </si>
  <si>
    <t>-956496465</t>
  </si>
  <si>
    <t>456</t>
  </si>
  <si>
    <t>55341107</t>
  </si>
  <si>
    <t>O10 - OKNO - HERNA/ATRIUM - hliníkové,izolační bezpečnostní trojsklo s plast.distančním rámečkem - 1800x2400 mm - prosklené dvoudílné fixní, symetrické, podkladní profil Purenit (PO EI 30 DP1)</t>
  </si>
  <si>
    <t>1376486192</t>
  </si>
  <si>
    <t>457</t>
  </si>
  <si>
    <t>55341108</t>
  </si>
  <si>
    <t>O13a - SESTAVA OKEN - hliníkové,izolační bezpečnostní trojsklo s plast.distančním rámečkem - 1800x2400 mm - prosklené dvoudílné fixní, symetrické, podkladní profil Purenit (PO EI 15 DP1)</t>
  </si>
  <si>
    <t>1917690945</t>
  </si>
  <si>
    <t>458</t>
  </si>
  <si>
    <t>55341109</t>
  </si>
  <si>
    <t>O13b - SESTAVA OKEN - hliníkové,izolační bezpečnostní trojsklo s plast.distančním rámečkem - 1800x2400 mm - prosklené dvoudílné fixní, symetrické, podkladní profil Purenit (PO EI 15 DP1)</t>
  </si>
  <si>
    <t>-1825244747</t>
  </si>
  <si>
    <t>459</t>
  </si>
  <si>
    <t>55341110</t>
  </si>
  <si>
    <t>O13c - SESTAVA OKEN - hliníkové,izolační bezpečnostní trojsklo s plast.distančním rámečkem - 1800x2400 mm - prosklené dvoudílné fixní, symetrické, podkladní profil Purenit</t>
  </si>
  <si>
    <t>905058251</t>
  </si>
  <si>
    <t>460</t>
  </si>
  <si>
    <t>55341111</t>
  </si>
  <si>
    <t>O14a - FIXNÍ OKNO - hliníkové,izolační bezpečnostní trojsklo s plast.distančním rámečkem - 5050x2400 mm - prosklené, podkladní profil Purenit (PO EI 15 DP1) a ztužující konstrukce podkladních rámů</t>
  </si>
  <si>
    <t>-1645645564</t>
  </si>
  <si>
    <t>461</t>
  </si>
  <si>
    <t>55341112</t>
  </si>
  <si>
    <t>O14b - FIXNÍ OKNO - hliníkové,izolační bezpečnostní trojsklo s plast.distančním rámečkem - 5050x2400 mm - prosklené, podkladní profil Purenit (PO EI 15 DP1) a ztužující konstrukce podkladních rámů</t>
  </si>
  <si>
    <t>576870170</t>
  </si>
  <si>
    <t>462</t>
  </si>
  <si>
    <t>767610128</t>
  </si>
  <si>
    <t>Montáž oken kovových otevíravých do zdiva pl přes 2,5 m2 (parotěsná páska, podrobnější specifikace a příslušenství výrobků dle tabulky oken a vstupních dveří)</t>
  </si>
  <si>
    <t>-1013441354</t>
  </si>
  <si>
    <t>2*(4,8*1,5)</t>
  </si>
  <si>
    <t>6*(1,8*2,4)</t>
  </si>
  <si>
    <t>1*(1,8*2,4)</t>
  </si>
  <si>
    <t>463</t>
  </si>
  <si>
    <t>55341101</t>
  </si>
  <si>
    <t>O1 - SESTAVA OKNA - KUCHYNĚ - hliníkové, izolační bezpečnostní trojsklo s plast.distančním rámečkem - 4800x1500 mm - prosklené fixní střední část + otevíravé pravé a levé křídlo, podkladní profil Purenit  a ztužující konstrukce podkladních rámů</t>
  </si>
  <si>
    <t>1798634311</t>
  </si>
  <si>
    <t>464</t>
  </si>
  <si>
    <t>55341121</t>
  </si>
  <si>
    <t>O5-L - OKNA - HERNA/ZAHRADA - hliníkové, izolační bezpečnostní trojsklo s plast.distančním rámečkem - 1800x2400 mm - prosklené dvoukřídlé otočné, levé křídlo sklopné, podkladní profil Purenit</t>
  </si>
  <si>
    <t>1025805966</t>
  </si>
  <si>
    <t>465</t>
  </si>
  <si>
    <t>55341122</t>
  </si>
  <si>
    <t>O5-P - OKNO - HERNA/ZAHRADA + KANCELÁŘ/ZAHRADA - hliníkové, izolační bezpečnostní trojsklo s plast.distančním rámečkem - 1800x2400 mm - prosklené dvoukřídlé otočné, pravé křídlo sklopné, symetrické, podkladní profil Purenit</t>
  </si>
  <si>
    <t>1804252533</t>
  </si>
  <si>
    <t>466</t>
  </si>
  <si>
    <t>55341123</t>
  </si>
  <si>
    <t>O6-L - OKNO - HALA/ATRIUM - hliníkové, izolační bezpečnostní trojsklo s plast.distančním rámečkem - 1800x2400 mm - prosklené dvoukřídlé otočné, levé křídlo sklopné, symetrické, podkladní profil Purenit</t>
  </si>
  <si>
    <t>1958719600</t>
  </si>
  <si>
    <t>467</t>
  </si>
  <si>
    <t>55341124</t>
  </si>
  <si>
    <t>O6-P - OKNO - HALA/ATRIUM - hliníkové, izolační bezpečnostní trojsklo s plast.distančním rámečkem - 1800x2400 mm - prosklené dvoukřídlé otočné, pravé křídlo sklopné, symetrické, podkladní profil Purenit</t>
  </si>
  <si>
    <t>463412608</t>
  </si>
  <si>
    <t>468</t>
  </si>
  <si>
    <t>55341113</t>
  </si>
  <si>
    <t>O15-L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</si>
  <si>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310757681</t>
  </si>
  <si>
    <t>469</t>
  </si>
  <si>
    <t>55341114</t>
  </si>
  <si>
    <t>O15-P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</si>
  <si>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-750708802</t>
  </si>
  <si>
    <t>470</t>
  </si>
  <si>
    <t>55341115</t>
  </si>
  <si>
    <t xml:space="preserve">O16-L - SESTAVA OKNA - FIXNÍ KŘÍDLO + OTEVÍRAVÉ KŘÍDLO - SPANÍ/TERASA - hliníkové, izolační bezpečnostní trojsklo s plast.distančním rámečkem - 1800x2400 mm - prosklené, podkladní profil Purenit </t>
  </si>
  <si>
    <t>-512596748</t>
  </si>
  <si>
    <t>471</t>
  </si>
  <si>
    <t>767640111</t>
  </si>
  <si>
    <t>Montáž dveří kovových vchodových jednokřídlových bez nadsvětlíku ((parotěsná páska, podrobnější specifikace a příslušenství výrobků dle tabulky oken a vstupních dveří)</t>
  </si>
  <si>
    <t>-933182548</t>
  </si>
  <si>
    <t>472</t>
  </si>
  <si>
    <t>55341300</t>
  </si>
  <si>
    <t xml:space="preserve">O17-L - EXTERIÉROVÉ DVEŘE - SPANÍ/TERASA - hliníkové,izolační bezpečnostní trojsklo s plast.distančním rámečkem - 1050x2100 mm - prosklené jednokřídlé otočné, s napojením okna, podkladní profil Purenit </t>
  </si>
  <si>
    <t>-1257372060</t>
  </si>
  <si>
    <t>473</t>
  </si>
  <si>
    <t>767640221</t>
  </si>
  <si>
    <t>Montáž dveří kovových vchodových dvoukřídlových bez nadsvětlíku ((parotěsná páska, podrobnější specifikace a příslušenství výrobků dle tabulky oken a vstupních dveří)</t>
  </si>
  <si>
    <t>413336971</t>
  </si>
  <si>
    <t>474</t>
  </si>
  <si>
    <t>55341201</t>
  </si>
  <si>
    <t>O7-P - EXTERIÉROVÉ DVEŘE - CHODBA/ATRIUM - hliníkové,izolační bezpečnostní trojsklo s plast.distančním rámečkem - 1800x2400 mm - prosklené dvoukřídlé otočné, symetrické, podkladní profil Purenit</t>
  </si>
  <si>
    <t>2087256755</t>
  </si>
  <si>
    <t>475</t>
  </si>
  <si>
    <t>55341202</t>
  </si>
  <si>
    <t>O8-L - EXTERIÉROVÉ DVEŘE - ZÁZEMÍ ZAHRADA - hliníkové - 1800x2400 mm - plné dvoukřídlé otočné, symetrické, podkladní profil Purenit</t>
  </si>
  <si>
    <t>281361190</t>
  </si>
  <si>
    <t>476</t>
  </si>
  <si>
    <t>55341203</t>
  </si>
  <si>
    <t>O8-P - EXTERIÉROVÉ DVEŘE - ZÁZEMÍ ZAHRADA - hliníkové - 1800x2400 mm - plné dvoukřídlé otočné, symetrické, podkladní profil Purenit</t>
  </si>
  <si>
    <t>498818123</t>
  </si>
  <si>
    <t>477</t>
  </si>
  <si>
    <t>55341204</t>
  </si>
  <si>
    <t>O9-L - EXTERIÉROVÉ DVEŘE - HERNA/ZAHRADA - hliníkové,izolační bezpečnostní trojsklo s plast.distančním rámečkem - 1800x2400 mm - prosklené dvoukřídlé otočné, symetrické, podkladní profil Purenit</t>
  </si>
  <si>
    <t>1362566552</t>
  </si>
  <si>
    <t>478</t>
  </si>
  <si>
    <t>55341205</t>
  </si>
  <si>
    <t>O9-P - EXTERIÉROVÉ DVEŘE - HERNA/ZAHRADA - hliníkové,izolační bezpečnostní trojsklo s plast.distančním rámečkem - 1800x2400 mm - prosklené dvoukřídlé otočné, symetrické, podkladní profil Purenit</t>
  </si>
  <si>
    <t>2143449558</t>
  </si>
  <si>
    <t>479</t>
  </si>
  <si>
    <t>55341206</t>
  </si>
  <si>
    <t>O11-L - VSTUPNÍ DVEŘE - hliníkové,izolační bezpečnostní trojsklo s plast.distančním rámečkem - 1800x2400 mm - prosklené dvoukřídlé otočné, asymetrické, podkladní profil Purenit</t>
  </si>
  <si>
    <t>-1879212881</t>
  </si>
  <si>
    <t>480</t>
  </si>
  <si>
    <t>55341207</t>
  </si>
  <si>
    <t>O11-P - VSTUPNÍ DVEŘE - hliníkové,izolační bezpečnostní trojsklo s plast.distančním rámečkem - 1800x2400 mm - prosklené dvoukřídlé otočné, asymetrické, podkladní profil Purenit</t>
  </si>
  <si>
    <t>-1958793895</t>
  </si>
  <si>
    <t>481</t>
  </si>
  <si>
    <t>55341208</t>
  </si>
  <si>
    <t>O12-L - VSTUPNÍ DVEŘE - ZÁZEMÍ - hliníkové,izolační bezpečnostní trojsklo s plast.distančním rámečkem - 1800x2400 mm - prosklené dvoukřídlé otočné, asymetrické, podkladní profil Purenit, s nerezovým okopovým plechem a s madly z vnitřní strany</t>
  </si>
  <si>
    <t>-955398265</t>
  </si>
  <si>
    <t>482</t>
  </si>
  <si>
    <t>55341209</t>
  </si>
  <si>
    <t>O18-L - EXTERIÉROVÉ DVEŘE - SKLAD TERASA - hliníkové - 1800x2400 mm - plné dvoukřídlé otočné, symetrické, podkladní profil Purenit  (PO EW 30 DP1)</t>
  </si>
  <si>
    <t>2119605701</t>
  </si>
  <si>
    <t>483</t>
  </si>
  <si>
    <t>55341210</t>
  </si>
  <si>
    <t xml:space="preserve">O19-P - EXTERIÉROVÉ DVEŘE AKUSTICKÉ - TECHNICKÁ MÍSTNOST - hliníkové - 1670x2085 mm - plné dvoukřídlé otočné, symetrické s prahem, utěsněné, pohledově navazující na přiléhající obklad, podkladní profil Purenit </t>
  </si>
  <si>
    <t>1681784361</t>
  </si>
  <si>
    <t>484</t>
  </si>
  <si>
    <t>7676402298</t>
  </si>
  <si>
    <t>Příplatek za speciální kotvení oken a vstupních dveří zámečnickými prvky, vč. dodávky</t>
  </si>
  <si>
    <t>-2082505895</t>
  </si>
  <si>
    <t>pro okna :</t>
  </si>
  <si>
    <t>O2, O3b, O15/L, O15/P</t>
  </si>
  <si>
    <t>485</t>
  </si>
  <si>
    <t>767646401</t>
  </si>
  <si>
    <t>Montáž revizních dvířek jednokřídlových s rámem v do 1000 mm</t>
  </si>
  <si>
    <t>229424577</t>
  </si>
  <si>
    <t>486</t>
  </si>
  <si>
    <t>562457091</t>
  </si>
  <si>
    <t>X12 - revizní dvířka 200/300mm, se zamykáním na čtyřhran, pozinkovaná ocel, barva bílá RAL 9010</t>
  </si>
  <si>
    <t>1091502020</t>
  </si>
  <si>
    <t>487</t>
  </si>
  <si>
    <t>767649191</t>
  </si>
  <si>
    <t xml:space="preserve">Montáž dveří - samozavírače </t>
  </si>
  <si>
    <t>1752132555</t>
  </si>
  <si>
    <t>488</t>
  </si>
  <si>
    <t>549172500</t>
  </si>
  <si>
    <t>samozavírač dveří s kluznou lištou, s aretací nad 90 stupňů</t>
  </si>
  <si>
    <t>1673956611</t>
  </si>
  <si>
    <t>489</t>
  </si>
  <si>
    <t>1821527485</t>
  </si>
  <si>
    <t>490</t>
  </si>
  <si>
    <t>767810114</t>
  </si>
  <si>
    <t>Montáž mřížek větracích čtyřhranných průřezu přes 0,09 m2</t>
  </si>
  <si>
    <t>225439458</t>
  </si>
  <si>
    <t>491</t>
  </si>
  <si>
    <t>553414192</t>
  </si>
  <si>
    <t>X15 - větrací mřížka kovová 400/400mm, prostup vzdychu min. 0,12m2, ocel s polymerovou úpravou, barva bílá RAL 9010</t>
  </si>
  <si>
    <t>-1904456387</t>
  </si>
  <si>
    <t>492</t>
  </si>
  <si>
    <t>767896119</t>
  </si>
  <si>
    <t>Montáž kovové cedule pro označení mateřské školy</t>
  </si>
  <si>
    <t>-259857111</t>
  </si>
  <si>
    <t>493</t>
  </si>
  <si>
    <t>533958152</t>
  </si>
  <si>
    <t>X14 - smaltovaná oválná vypouklá cedule pro označení mateřské školy, rozměr 670x520mm, smaltovaný plech, barva modrá + zlatá</t>
  </si>
  <si>
    <t>647649296</t>
  </si>
  <si>
    <t>494</t>
  </si>
  <si>
    <t>767896135</t>
  </si>
  <si>
    <t>Montáž kovových L profilů 50x80x6 mm</t>
  </si>
  <si>
    <t>512019886</t>
  </si>
  <si>
    <t>495</t>
  </si>
  <si>
    <t>15441564</t>
  </si>
  <si>
    <t>Z8 - ocelový profil pod ochoz - L profil z žárově pozinkované oceli 50x80x6 mm</t>
  </si>
  <si>
    <t>-1662810717</t>
  </si>
  <si>
    <t>496</t>
  </si>
  <si>
    <t>767896135.1</t>
  </si>
  <si>
    <t>Montáž kovových L profilů 40x60x5 mm</t>
  </si>
  <si>
    <t>534374886</t>
  </si>
  <si>
    <t>Z21</t>
  </si>
  <si>
    <t>(4*2,58+2*5,92)</t>
  </si>
  <si>
    <t>497</t>
  </si>
  <si>
    <t>15441564.1</t>
  </si>
  <si>
    <t>Z21 - ocelový profil  L 40/60 mm, tl. 5 mm, pro vynesení dlažby u konce terasy u atria, žárově zinkovaná ocel</t>
  </si>
  <si>
    <t>-996578957</t>
  </si>
  <si>
    <t>498</t>
  </si>
  <si>
    <t>767896135.2</t>
  </si>
  <si>
    <t>Montáž kovových L profilů 160x160x12 mm</t>
  </si>
  <si>
    <t>1200436931</t>
  </si>
  <si>
    <t>Z22</t>
  </si>
  <si>
    <t>4*3</t>
  </si>
  <si>
    <t>499</t>
  </si>
  <si>
    <t>15441564.2</t>
  </si>
  <si>
    <t>Z22 - ocelový profil  L 160/160 mm, tl. 12 mm, pro kotvení tyče hromosvodu, kotveno přes izolační podložky, žárově zinkovaná ocel</t>
  </si>
  <si>
    <t>-1476582119</t>
  </si>
  <si>
    <t>500</t>
  </si>
  <si>
    <t>767896135.3</t>
  </si>
  <si>
    <t>Montáž kovových L profilů 120x80x8 mm</t>
  </si>
  <si>
    <t>516817182</t>
  </si>
  <si>
    <t>Z23</t>
  </si>
  <si>
    <t>501</t>
  </si>
  <si>
    <t>15441564.3</t>
  </si>
  <si>
    <t>Z23 - ocelový profil  L 120/80 mm, tl. 8 mm, pro kotvení konstrukce přesahu střechy do stěny, žárově zinkovaná ocel</t>
  </si>
  <si>
    <t>1909827389</t>
  </si>
  <si>
    <t>502</t>
  </si>
  <si>
    <t>767896148</t>
  </si>
  <si>
    <t>Montáž atypických zámečnických konstrukcí - ocelová botka</t>
  </si>
  <si>
    <t>1467684679</t>
  </si>
  <si>
    <t>503</t>
  </si>
  <si>
    <t>54825319</t>
  </si>
  <si>
    <t>Z9 - Uchycení pod keramický překlad - ocelová botka z L profilu pro osazení překladu, kotvená na chemické kotvy</t>
  </si>
  <si>
    <t>-689955745</t>
  </si>
  <si>
    <t>504</t>
  </si>
  <si>
    <t>767896149</t>
  </si>
  <si>
    <t>Montáž atypických zámečnických konstrukcí - ocelové ostění</t>
  </si>
  <si>
    <t>-705937241</t>
  </si>
  <si>
    <t>505</t>
  </si>
  <si>
    <t>54825332</t>
  </si>
  <si>
    <t>Z10 - Ocelové ostění otvoru ke krbu - svařovaný plech na hloubku ostění, kotveno lepidlem odolávajícím vyšším teplotám, ocelový plech tl 2 mm, práškově lakovaný RAL 9005 černá mat</t>
  </si>
  <si>
    <t>2128790499</t>
  </si>
  <si>
    <t>506</t>
  </si>
  <si>
    <t>767896151</t>
  </si>
  <si>
    <t>Montáž atypických zámečnických konstrukcí - nosná konstrukce pro chladící jednotku</t>
  </si>
  <si>
    <t>-1003300561</t>
  </si>
  <si>
    <t>507</t>
  </si>
  <si>
    <t>54825337</t>
  </si>
  <si>
    <t xml:space="preserve">Z12 - Nosná konstrukce pro chladící jednotku - rámová konstrukce z jeklů 50x50mm, opláštěná SDK, ocelové profily jackel 50x50mm </t>
  </si>
  <si>
    <t>-1874604085</t>
  </si>
  <si>
    <t>508</t>
  </si>
  <si>
    <t>767896152</t>
  </si>
  <si>
    <t>Montáž atypických zámečnických konstrukcí - roznášecí konstrukce pro VZT jednotku</t>
  </si>
  <si>
    <t>586265426</t>
  </si>
  <si>
    <t>509</t>
  </si>
  <si>
    <t>54825338</t>
  </si>
  <si>
    <t>Z13 - Roznášecí konstrukce pro VZT jednotku - trubková podnož na spodní a vrchní straně s ocelovými platlemi, kotvena k železobotonové desce přes pryžovou podložku, Ocelová bezešvá trubka 89/3,6, ocelový plech tl. 8mm, žárově pozinkováno</t>
  </si>
  <si>
    <t>737631947</t>
  </si>
  <si>
    <t>510</t>
  </si>
  <si>
    <t>767995114.1</t>
  </si>
  <si>
    <t>Montáž atypických zámečnických konstrukcí - krov</t>
  </si>
  <si>
    <t>kg</t>
  </si>
  <si>
    <t>-562781944</t>
  </si>
  <si>
    <t>HEB120</t>
  </si>
  <si>
    <t>4,106*26,7</t>
  </si>
  <si>
    <t>HEB160</t>
  </si>
  <si>
    <t>9,873*42,6</t>
  </si>
  <si>
    <t>139,362*61,3</t>
  </si>
  <si>
    <t>IPE160</t>
  </si>
  <si>
    <t>45,249*15,8</t>
  </si>
  <si>
    <t>L50/50/5</t>
  </si>
  <si>
    <t>2,743*3,77</t>
  </si>
  <si>
    <t>511</t>
  </si>
  <si>
    <t>13010972</t>
  </si>
  <si>
    <t>ocel profilová průřez HEB 120 vč. povrch.upravy</t>
  </si>
  <si>
    <t>1324057412</t>
  </si>
  <si>
    <t>4,106*26,7/1000</t>
  </si>
  <si>
    <t>512</t>
  </si>
  <si>
    <t>13010976</t>
  </si>
  <si>
    <t>ocel profilová průřez HEB 160 vč. povrch.upravy</t>
  </si>
  <si>
    <t>-1719691128</t>
  </si>
  <si>
    <t>9,873*42,6/1000</t>
  </si>
  <si>
    <t>513</t>
  </si>
  <si>
    <t>13010980</t>
  </si>
  <si>
    <t>ocel profilová průřez HEB 200 vč. povrch.upravy</t>
  </si>
  <si>
    <t>-796819958</t>
  </si>
  <si>
    <t>139,362*61,3/1000</t>
  </si>
  <si>
    <t>514</t>
  </si>
  <si>
    <t>13010748</t>
  </si>
  <si>
    <t>ocel profilová průřez IPE 160 vč. povrch.upravy</t>
  </si>
  <si>
    <t>1564430324</t>
  </si>
  <si>
    <t>45,249*15,8/1000</t>
  </si>
  <si>
    <t>515</t>
  </si>
  <si>
    <t>13010420</t>
  </si>
  <si>
    <t>úhelník ocelový rovnostranný 50x50x5mm vč. povrch.upravy</t>
  </si>
  <si>
    <t>1866075030</t>
  </si>
  <si>
    <t>2,743*3,77/1000</t>
  </si>
  <si>
    <t>516</t>
  </si>
  <si>
    <t>767995119</t>
  </si>
  <si>
    <t>Montáž a dodávka vnějšího ocelového schodiště se zabradlím a s ocelovou nosnou konstrukcí - dvouramenné s mezipodestou vč. povrchové úpravy</t>
  </si>
  <si>
    <t>1740234097</t>
  </si>
  <si>
    <t>Schodišťové stupně, podesta i mezipodesta - ocelové pororošty</t>
  </si>
  <si>
    <t>Ocelová konstrukce schodiště samonosná</t>
  </si>
  <si>
    <t>2300</t>
  </si>
  <si>
    <t>517</t>
  </si>
  <si>
    <t>998767102</t>
  </si>
  <si>
    <t>Přesun hmot tonážní pro zámečnické konstrukce v objektech v přes 6 do 12 m</t>
  </si>
  <si>
    <t>1359749168</t>
  </si>
  <si>
    <t>771</t>
  </si>
  <si>
    <t>Podlahy z dlaždic</t>
  </si>
  <si>
    <t>518</t>
  </si>
  <si>
    <t>771111011</t>
  </si>
  <si>
    <t>Vysátí podkladu před pokládkou dlažby</t>
  </si>
  <si>
    <t>1696957716</t>
  </si>
  <si>
    <t>519</t>
  </si>
  <si>
    <t>771121011</t>
  </si>
  <si>
    <t>Nátěr penetrační na podlahu</t>
  </si>
  <si>
    <t>807872915</t>
  </si>
  <si>
    <t>(9,28+1,51+9,28+1,51+9,28+1,51+1,36+1,24+9,58+1,51+1,46+5,3)*2</t>
  </si>
  <si>
    <t>(1,36+1,24+5,57+1,14+2,61+2,52+1,36+1,23+1,35+1,24+1,35+1,24)*2</t>
  </si>
  <si>
    <t>(9,79+16,79)*2</t>
  </si>
  <si>
    <t>(23,85+12,19+12,69)*2</t>
  </si>
  <si>
    <t>(28,5)*2</t>
  </si>
  <si>
    <t>520</t>
  </si>
  <si>
    <t>771151014</t>
  </si>
  <si>
    <t>Samonivelační stěrka podlah pevnosti 20 MPa tl přes 8 do 10 mm</t>
  </si>
  <si>
    <t>854274177</t>
  </si>
  <si>
    <t>521</t>
  </si>
  <si>
    <t>771161021</t>
  </si>
  <si>
    <t>Montáž profilu ukončujícího pro plynulý přechod (dlažby s kobercem, PVC apod.)</t>
  </si>
  <si>
    <t>-145837716</t>
  </si>
  <si>
    <t>43,7</t>
  </si>
  <si>
    <t>522</t>
  </si>
  <si>
    <t>55343116</t>
  </si>
  <si>
    <t xml:space="preserve">profil přechodový </t>
  </si>
  <si>
    <t>1216882708</t>
  </si>
  <si>
    <t>43,7*1,1 'Přepočtené koeficientem množství</t>
  </si>
  <si>
    <t>523</t>
  </si>
  <si>
    <t>771473112</t>
  </si>
  <si>
    <t>Montáž soklů z dlaždic keramických lepených rovných v přes 65 do 90 mm</t>
  </si>
  <si>
    <t>-29337949</t>
  </si>
  <si>
    <t>(3,0*2+6,5*2+1,5*2)</t>
  </si>
  <si>
    <t>-(1,8)</t>
  </si>
  <si>
    <t>524</t>
  </si>
  <si>
    <t>59761416</t>
  </si>
  <si>
    <t>sokl-keramický pásek v. 80 mm</t>
  </si>
  <si>
    <t>-1534753365</t>
  </si>
  <si>
    <t>20,2*1,05 'Přepočtené koeficientem množství</t>
  </si>
  <si>
    <t>525</t>
  </si>
  <si>
    <t>771473113</t>
  </si>
  <si>
    <t>Montáž soklů z dlaždic keramických lepených rovných v přes 90 do 120 mm</t>
  </si>
  <si>
    <t>-1288652494</t>
  </si>
  <si>
    <t>(1,82*2+3,0*2)</t>
  </si>
  <si>
    <t>-(0,8)</t>
  </si>
  <si>
    <t>526</t>
  </si>
  <si>
    <t>59761009</t>
  </si>
  <si>
    <t>sokl-keramický pásek v. 100 mm</t>
  </si>
  <si>
    <t>-2054887688</t>
  </si>
  <si>
    <t>8,84*1,05 'Přepočtené koeficientem množství</t>
  </si>
  <si>
    <t>527</t>
  </si>
  <si>
    <t>771573220</t>
  </si>
  <si>
    <t>Montáž podlah keramických pro mechanické zatížení protiskluzných lepených lepidlem přes 35 do 45 ks/m2, lepicí tmel jednosložkový na bázi cementu, pro lepení obkladů a dlažeb</t>
  </si>
  <si>
    <t>1413877169</t>
  </si>
  <si>
    <t>528</t>
  </si>
  <si>
    <t>59761444</t>
  </si>
  <si>
    <t>P6 - keramická dlažba 150x150 mm - protiskluznost R10</t>
  </si>
  <si>
    <t>-6210674</t>
  </si>
  <si>
    <t>28,5*1,1 'Přepočtené koeficientem množství</t>
  </si>
  <si>
    <t>529</t>
  </si>
  <si>
    <t>771573225</t>
  </si>
  <si>
    <t>Montáž podlah keramických pro mechanické zatížení protiskluzných lepených standardním lepidlem přes 9 do 12 ks/m2</t>
  </si>
  <si>
    <t>548468894</t>
  </si>
  <si>
    <t>530</t>
  </si>
  <si>
    <t>59761409</t>
  </si>
  <si>
    <t>P3 - keramická dlažba 300x300 mm - protiskluznost R10</t>
  </si>
  <si>
    <t>766523349</t>
  </si>
  <si>
    <t>26,58*1,1 'Přepočtené koeficientem množství</t>
  </si>
  <si>
    <t>531</t>
  </si>
  <si>
    <t>771574273</t>
  </si>
  <si>
    <t xml:space="preserve">Montáž podlah keramických pro mechanické zatížení protiskluzných lepených lepidlem přes 85 do 100 ks/m2, lepicí tmel jednosložkový na bázi cementu, pro lepení obkladů a dlažeb, hydroizolační </t>
  </si>
  <si>
    <t>1953891858</t>
  </si>
  <si>
    <t>532</t>
  </si>
  <si>
    <t>59761429</t>
  </si>
  <si>
    <t>P2a,P2b - keramická dlažba 100x100 mm - protiskluznost R10</t>
  </si>
  <si>
    <t>2067802126</t>
  </si>
  <si>
    <t>75,03*1,1 'Přepočtené koeficientem množství</t>
  </si>
  <si>
    <t>533</t>
  </si>
  <si>
    <t>998771102</t>
  </si>
  <si>
    <t>Přesun hmot tonážní pro podlahy z dlaždic v objektech v přes 6 do 12 m</t>
  </si>
  <si>
    <t>-1785579800</t>
  </si>
  <si>
    <t>776</t>
  </si>
  <si>
    <t>Podlahy povlakové</t>
  </si>
  <si>
    <t>534</t>
  </si>
  <si>
    <t>776111311</t>
  </si>
  <si>
    <t>Vysátí podkladu povlakových podlah</t>
  </si>
  <si>
    <t>-1611157170</t>
  </si>
  <si>
    <t>535</t>
  </si>
  <si>
    <t>776121112</t>
  </si>
  <si>
    <t>Vodou ředitelná penetrace savého podkladu povlakových podlah</t>
  </si>
  <si>
    <t>-1936367502</t>
  </si>
  <si>
    <t>(150,53+16,61+90,5+16,61+89,97+16,61+90,33+4,76+60,06+16,61+90,29+12,19)*2</t>
  </si>
  <si>
    <t>(58,86+58,86+58,86+59,05)*2</t>
  </si>
  <si>
    <t>(8,45+6,9+8,92+9,0+5,09+5,4+4,99+5,74+5,74+16,32)*2</t>
  </si>
  <si>
    <t>(1,24+40,39+11,01)*2</t>
  </si>
  <si>
    <t>536</t>
  </si>
  <si>
    <t>776141114</t>
  </si>
  <si>
    <t>Vyrovnání podkladu povlakových podlah stěrkou pevnosti 20 MPa tl přes 8 do 10 mm</t>
  </si>
  <si>
    <t>-166649591</t>
  </si>
  <si>
    <t>537</t>
  </si>
  <si>
    <t>776221111</t>
  </si>
  <si>
    <t>Lepení podlahoviny z PVC standardním lepidlem lepidlem pro lepení PVC, bez obsahu rozpouštědel</t>
  </si>
  <si>
    <t>1153040833</t>
  </si>
  <si>
    <t xml:space="preserve">sokl </t>
  </si>
  <si>
    <t>((5,65*2+1,5*2)+(1,76*2+4,02*2)+(3,0*2+1,5*2)+(3,0*2+1,82*2)+(3,0*2+1,84*2)+(3,0*2+1,85*2)+(3,0*2+1,85*2)+(5,4*2+3,0*2))*0,12</t>
  </si>
  <si>
    <t>-(0,7*5+0,8*9+1,3*4+1,65*2+1,3)*0,12</t>
  </si>
  <si>
    <t>538</t>
  </si>
  <si>
    <t>284111391</t>
  </si>
  <si>
    <t>P5a,P5b - PVC vinyl protiskluzný s povrchovou úpravou tl. 10mm, protiskluznost R12</t>
  </si>
  <si>
    <t>-77420566</t>
  </si>
  <si>
    <t>137,576*1,1 'Přepočtené koeficientem množství</t>
  </si>
  <si>
    <t>539</t>
  </si>
  <si>
    <t>776231111</t>
  </si>
  <si>
    <t>Lepení podláh z vinylu standardním lepidlem</t>
  </si>
  <si>
    <t>1869352485</t>
  </si>
  <si>
    <t>540</t>
  </si>
  <si>
    <t>28411121</t>
  </si>
  <si>
    <t xml:space="preserve">P1a, P1b - PVC vinyl protiskluzný s povrchovou úpravou tl. 2mm, protiskluznost R10 </t>
  </si>
  <si>
    <t>1498879778</t>
  </si>
  <si>
    <t>890,7*1,1 'Přepočtené koeficientem množství</t>
  </si>
  <si>
    <t>541</t>
  </si>
  <si>
    <t>776321111</t>
  </si>
  <si>
    <t>Montáž podlahovin z PVC na stupnice šířky do 300 mm</t>
  </si>
  <si>
    <t>-1135843501</t>
  </si>
  <si>
    <t>4*18*1,1</t>
  </si>
  <si>
    <t>542</t>
  </si>
  <si>
    <t>776321211</t>
  </si>
  <si>
    <t>Montáž podlahovin z PVC na podstupnice výšky do 200 mm</t>
  </si>
  <si>
    <t>-353032654</t>
  </si>
  <si>
    <t>4*19*1,1</t>
  </si>
  <si>
    <t>543</t>
  </si>
  <si>
    <t>-1776337301</t>
  </si>
  <si>
    <t>4*18*1,1*0,3</t>
  </si>
  <si>
    <t>4*19*1,1*0,16</t>
  </si>
  <si>
    <t>37,136*1,1 'Přepočtené koeficientem množství</t>
  </si>
  <si>
    <t>544</t>
  </si>
  <si>
    <t>776411118</t>
  </si>
  <si>
    <t>Příplatek za vytažený vinylový sokl v. 120 mm</t>
  </si>
  <si>
    <t>898298576</t>
  </si>
  <si>
    <t>((5,65*2+1,5*2)+(1,76*2+4,02*2)+(3,0*2+1,5*2)+(3,0*2+1,82*2)+(3,0*2+1,84*2)+(3,0*2+1,85*2)+(3,0*2+1,85*2)+(5,4*2+3,0*2))</t>
  </si>
  <si>
    <t>-(0,7*5+0,8*9+1,3*4+1,65*2+1,3)</t>
  </si>
  <si>
    <t>545</t>
  </si>
  <si>
    <t>776431211</t>
  </si>
  <si>
    <t>Montáž schodišťových hran</t>
  </si>
  <si>
    <t>-1207047151</t>
  </si>
  <si>
    <t>76*0,8</t>
  </si>
  <si>
    <t>546</t>
  </si>
  <si>
    <t>590541411</t>
  </si>
  <si>
    <t>X11 - kovova schodová hrana, oboustranná 40/30, pro povrchy do tl. 2,5 mm, šířka stupně 800 mm, hliníkový plech, barva inox</t>
  </si>
  <si>
    <t>-981044133</t>
  </si>
  <si>
    <t>60,8*1,02 'Přepočtené koeficientem množství</t>
  </si>
  <si>
    <t>547</t>
  </si>
  <si>
    <t>998776102</t>
  </si>
  <si>
    <t>Přesun hmot tonážní pro podlahy povlakové v objektech v přes 6 do 12 m</t>
  </si>
  <si>
    <t>1002055931</t>
  </si>
  <si>
    <t>781</t>
  </si>
  <si>
    <t>Dokončovací práce - obklady</t>
  </si>
  <si>
    <t>548</t>
  </si>
  <si>
    <t>781473117</t>
  </si>
  <si>
    <t>Montáž obkladů vnitřních keramických hladkých přes 35 do 45 ks/m2 lepených standardním lepidlem</t>
  </si>
  <si>
    <t>866298305</t>
  </si>
  <si>
    <t>((1,08*2+1,328*2)+(5,255*2+9,5*2)+(2,265*2+4,02*2)+(3,8*2+2,965*2+1,1*2+0,15)+(3,8*2+2,405*2))*2,7</t>
  </si>
  <si>
    <t>-(0,7+1,3+0,8*3)*2,05</t>
  </si>
  <si>
    <t>-((4,5*1,3)+(1,865*1,3))</t>
  </si>
  <si>
    <t>549</t>
  </si>
  <si>
    <t>59761255</t>
  </si>
  <si>
    <t>4 - keramický obklad 150x150 mm</t>
  </si>
  <si>
    <t>2130656661</t>
  </si>
  <si>
    <t>185,707*1,1 'Přepočtené koeficientem množství</t>
  </si>
  <si>
    <t>550</t>
  </si>
  <si>
    <t>781473120</t>
  </si>
  <si>
    <t>Montáž obkladů vnitřních keramických hladkých přes 85 do 100 ks/m2 lepených standardním lepidlem</t>
  </si>
  <si>
    <t>722817297</t>
  </si>
  <si>
    <t>((3,0*2+3,0*2)+(0,92*2+1,0*2)+(1,71*2+0,92*2)+(3,0*2+3,0*2)+(1,0*2+0,92*2)+(1,71*2+0,92*2)+(3,0*2+3,0*2)+(1,0*2+0,92*2)+(1,71*2+0,92*2))*2,7</t>
  </si>
  <si>
    <t>-(0,8*3+0,75*6)*2,05</t>
  </si>
  <si>
    <t>-(0,9*1,9*6+1,55*0,4*3)</t>
  </si>
  <si>
    <t>(2*(1,571*2+0,9*2)+2*(1,31*2+0,9*2))*2,7</t>
  </si>
  <si>
    <t>-(0,75*4+0,7*2)*2,05</t>
  </si>
  <si>
    <t>((3,0*2+2,45*2)+(1,71*2+0,92*2)+(0,9*2+0,92*2))*2,7</t>
  </si>
  <si>
    <t>-(0,75*2+0,8)*2,05</t>
  </si>
  <si>
    <t>-(0,9*1,9+1,55*0,4)</t>
  </si>
  <si>
    <t>((1,46*2+0,93*2)+(1,31*2+0,91*2)+(1,92*2+1,31+1,46+0,6+0,45)+(1,82*2+2,85*2))*2,7</t>
  </si>
  <si>
    <t>-(0,7*2+0,75*2+0,8)*2,05</t>
  </si>
  <si>
    <t>((1,92*2+1,31*2+0,6*2)+(1,46*2+0,92*2)+(1,31*2+1,045*2))*2,7</t>
  </si>
  <si>
    <t>-(0,7*2+0,75*2)*2,05</t>
  </si>
  <si>
    <t>(2*(1,46*2+0,92*2)+2*(1,31*2+0,92*2))*2,7</t>
  </si>
  <si>
    <t>-(0,7*2+0,75*4)*2,05</t>
  </si>
  <si>
    <t>551</t>
  </si>
  <si>
    <t>59761165</t>
  </si>
  <si>
    <t>2 - keramický obklad 100x100 mm</t>
  </si>
  <si>
    <t>-2022656411</t>
  </si>
  <si>
    <t>376,878*1,1 'Přepočtené koeficientem množství</t>
  </si>
  <si>
    <t>552</t>
  </si>
  <si>
    <t>781495186</t>
  </si>
  <si>
    <t>Řezání pracnější do oblouku keramických obkládaček</t>
  </si>
  <si>
    <t>1984014725</t>
  </si>
  <si>
    <t>keramický obklad proveden s kamenickým rohem</t>
  </si>
  <si>
    <t>1.np</t>
  </si>
  <si>
    <t>(0,9*4+1,9*4+1,85*2+0,6*2+0,8+2,3*2+0,75*2+2,05*4+0,5*4)+(0,9*4+1,9*4+0,8+2,3*2+0,5*4+1,85*2+0,6*2+0,75*2+2,05*4)</t>
  </si>
  <si>
    <t>(0,9*4+1,9*4+0,8+2,3*2+1,85*2+0,6*2+0,75*2+2,05*2+0,5*4)+(0,8+2,05*2+0,4*4+0,75*4+2,05*8+0,7*2+2,05*4)</t>
  </si>
  <si>
    <t>(0,8+2,3*2+0,9*4+1,9*4+0,5*4+0,75*2+2,05*4+1,85*2+0,6*2)+(0,7*2+2,05*4+2,0*2+0,9*2+0,75*4+2,05*4+0,4*4+0,2*4+0,8+2,05*2)</t>
  </si>
  <si>
    <t>(0,7*2+2,05*4+0,75*4+2,05*8)+(2,0*2+0,9*2+0,8+2,05*2+0,7*4+2,05*8+0,75*2+1,94*2+0,35*2+0,25*2+0,4*4+0,2*4+0,4*4+0,4*4+0,35*2+0,1*2)</t>
  </si>
  <si>
    <t>553</t>
  </si>
  <si>
    <t>998781102</t>
  </si>
  <si>
    <t>Přesun hmot tonážní pro obklady keramické v objektech v přes 6 do 12 m</t>
  </si>
  <si>
    <t>741108601</t>
  </si>
  <si>
    <t>783</t>
  </si>
  <si>
    <t>Dokončovací práce - nátěry</t>
  </si>
  <si>
    <t>554</t>
  </si>
  <si>
    <t>783213011</t>
  </si>
  <si>
    <t>Napouštěcí jednonásobný syntetický biocidní nátěr tesařských prvků nezabudovaných do konstrukce</t>
  </si>
  <si>
    <t>874074592</t>
  </si>
  <si>
    <t>(82,298)*(0,06*2+2*0,14)</t>
  </si>
  <si>
    <t>(135,65)*(0,06*2+2*0,22)</t>
  </si>
  <si>
    <t>(29,342)*(0,08*2+2*0,22)</t>
  </si>
  <si>
    <t>(390,278)*(0,12*2+2*0,14)</t>
  </si>
  <si>
    <t>(197,289)*(0,16*2+2*0,16)</t>
  </si>
  <si>
    <t>(807,315+7,547)*(0,14*2+2*0,22)</t>
  </si>
  <si>
    <t>(1200,245*2*1,2)</t>
  </si>
  <si>
    <t>4*34,857*0,65*2</t>
  </si>
  <si>
    <t>4*34,857*0,39*2</t>
  </si>
  <si>
    <t>(810,075+363,543)*(0,04*2+2*0,06)</t>
  </si>
  <si>
    <t>784</t>
  </si>
  <si>
    <t>Dokončovací práce - malby a tapety</t>
  </si>
  <si>
    <t>555</t>
  </si>
  <si>
    <t>784161401</t>
  </si>
  <si>
    <t>Celoplošné vyhlazení podkladu sádrovou stěrkou v místnostech v do 3,80 m</t>
  </si>
  <si>
    <t>-1876951470</t>
  </si>
  <si>
    <t>strop</t>
  </si>
  <si>
    <t>120,025+612,764</t>
  </si>
  <si>
    <t>556</t>
  </si>
  <si>
    <t>784181001</t>
  </si>
  <si>
    <t>Jednonásobné pačokování v místnostech v do 3,80 m</t>
  </si>
  <si>
    <t>2077902390</t>
  </si>
  <si>
    <t>370,136</t>
  </si>
  <si>
    <t>stěny</t>
  </si>
  <si>
    <t>504,097+1136,823</t>
  </si>
  <si>
    <t>557</t>
  </si>
  <si>
    <t>784211111</t>
  </si>
  <si>
    <t>Dvojnásobné bílé malby ze směsí za mokra velmi dobře oděruvzdorných v místnostech v do 3,80 m</t>
  </si>
  <si>
    <t>405868375</t>
  </si>
  <si>
    <t>370,136+24,9</t>
  </si>
  <si>
    <t>558</t>
  </si>
  <si>
    <t>784321131</t>
  </si>
  <si>
    <t>Dvojnásobné omývatelné bílé malby v místnosti v do 3,80 m</t>
  </si>
  <si>
    <t>-532497004</t>
  </si>
  <si>
    <t>786</t>
  </si>
  <si>
    <t>Dokončovací práce - čalounické úpravy</t>
  </si>
  <si>
    <t>559</t>
  </si>
  <si>
    <t>786612200</t>
  </si>
  <si>
    <t>Montáž zastiňujících rolet z textilií nebo umělých tkanin</t>
  </si>
  <si>
    <t>-1488979658</t>
  </si>
  <si>
    <t>21+19</t>
  </si>
  <si>
    <t>560</t>
  </si>
  <si>
    <t>55347000</t>
  </si>
  <si>
    <t>X2a,X2b,X2c - Plisé-stínění oken a dveří, předepnuté lankové vedení/ napínací držák s manuálním ovládáním úchyty, hliníkové profily, úchyty-práškově lakované barva, textilie poloprůsvitná, neprůhledná, s nehomogenní texturou, napínací lanka v barvě látky</t>
  </si>
  <si>
    <t>1338618413</t>
  </si>
  <si>
    <t>8*0,675*2,17</t>
  </si>
  <si>
    <t>8*0,7*2,15</t>
  </si>
  <si>
    <t>5*0,65*2,08</t>
  </si>
  <si>
    <t>561</t>
  </si>
  <si>
    <t>631280061</t>
  </si>
  <si>
    <t>X3a až X3e - Rolety-interiérové, automaticky ovládané, textilní svinovací rolety s elektromotorem, konzole kotvená do ostění okna, přisazená, s kovovými krytkami a doplňky-práškově lakované, textilie poloprůsvitná, neprůhledná, s nehomogenní texturou</t>
  </si>
  <si>
    <t>747504236</t>
  </si>
  <si>
    <t>6*4,8*2,4</t>
  </si>
  <si>
    <t>5*5,05*2,4</t>
  </si>
  <si>
    <t>2*5,05*2,4</t>
  </si>
  <si>
    <t>4*1,83*2,4</t>
  </si>
  <si>
    <t>2*4,06*2,4</t>
  </si>
  <si>
    <t>562</t>
  </si>
  <si>
    <t>786681213</t>
  </si>
  <si>
    <t>Montáž  - stínění terasy ve 2.NP</t>
  </si>
  <si>
    <t>-1038282367</t>
  </si>
  <si>
    <t>563</t>
  </si>
  <si>
    <t>55345898</t>
  </si>
  <si>
    <t>X7 - Pevná plachta čtvercového tvaru 3,6x3,6 m, s napínacím mechanismem, pro sezónní instalaci, kotvení do obvodových stěn přes kotvící plech s okem, plachta z tkaného polyetylénu HDPE, kotvící prvky z nerezové oceli třídy 316</t>
  </si>
  <si>
    <t>833089536</t>
  </si>
  <si>
    <t>564</t>
  </si>
  <si>
    <t>998786102</t>
  </si>
  <si>
    <t>Přesun hmot tonážní pro stínění a čalounické úpravy v objektech v přes 6 do 12 m</t>
  </si>
  <si>
    <t>1817220891</t>
  </si>
  <si>
    <t>795</t>
  </si>
  <si>
    <t>Lokální vytápění</t>
  </si>
  <si>
    <t>565</t>
  </si>
  <si>
    <t>795432003</t>
  </si>
  <si>
    <t>Usazení krbové vložky hmotnosti přes 150 do 200 kg</t>
  </si>
  <si>
    <t>-1652383334</t>
  </si>
  <si>
    <t>566</t>
  </si>
  <si>
    <t>598162031</t>
  </si>
  <si>
    <t>X1 - krbová vložka oboustranná, přední i zadní prosklení, napojení na externí vzduch, nominální výkon 8kW, automatické řízení přívodu vzduchu, 760x600x1300 mm, ocelový korpus - černý, topeniště obložené žáruvzd.tvarovkami,vč. PZ potrubí 200/90 s mřížkou</t>
  </si>
  <si>
    <t>-959633368</t>
  </si>
  <si>
    <t>567</t>
  </si>
  <si>
    <t>795451111</t>
  </si>
  <si>
    <t>Obestavba teplovzdušné komory krbu - omítaná obezděná krbová vložka</t>
  </si>
  <si>
    <t>-1938426306</t>
  </si>
  <si>
    <t>(1,45+1,45+0,8*0,8)*2,7</t>
  </si>
  <si>
    <t>-0,62*0,55*2</t>
  </si>
  <si>
    <t>568</t>
  </si>
  <si>
    <t>795451115</t>
  </si>
  <si>
    <t>Obestavba teplovzdušné komory krbu - vyzděný omítaný sokl s vrchní vrstvou z šamotových cihel (500x1450x330 mm)</t>
  </si>
  <si>
    <t>1592110069</t>
  </si>
  <si>
    <t>569</t>
  </si>
  <si>
    <t>795941001</t>
  </si>
  <si>
    <t>Propojení na přívod vzduchu z exteriéru pozink. rourou</t>
  </si>
  <si>
    <t>812889716</t>
  </si>
  <si>
    <t>570</t>
  </si>
  <si>
    <t>42981119</t>
  </si>
  <si>
    <t>napojovací koleno na potrubí ø125mm pozinkovaná ocel</t>
  </si>
  <si>
    <t>-765291472</t>
  </si>
  <si>
    <t>571</t>
  </si>
  <si>
    <t>553501108</t>
  </si>
  <si>
    <t>potrubí 125 mm pozinkovaná ocel, vedeno ve spádu ve vrstvě tepelné izolace, včetně mřížky proti hlodavcům na konci potrubí</t>
  </si>
  <si>
    <t>-1083940407</t>
  </si>
  <si>
    <t>572</t>
  </si>
  <si>
    <t>795942007</t>
  </si>
  <si>
    <t>Napojení ohniště na komínový průduch kouřovodem ocelovým nebo nerezovým D 200 mm</t>
  </si>
  <si>
    <t>-745875244</t>
  </si>
  <si>
    <t>6,1</t>
  </si>
  <si>
    <t>573</t>
  </si>
  <si>
    <t>541710201</t>
  </si>
  <si>
    <t>kouřovod D 200mm s izolací tl. 50 mm</t>
  </si>
  <si>
    <t>894256312</t>
  </si>
  <si>
    <t>574</t>
  </si>
  <si>
    <t>795943002</t>
  </si>
  <si>
    <t>Montáž teplovzdušných nasávacích nebo výdechových mřížek s rámem</t>
  </si>
  <si>
    <t>-122209462</t>
  </si>
  <si>
    <t>575</t>
  </si>
  <si>
    <t>59816239</t>
  </si>
  <si>
    <t>X9 - Krbová mřížka pro nasávání vzduchu z místnosti a následné vypouštění teplého ohřátého vzduchu, s nepohyblivými žaluziemi, 620x250mm, vnitřní rámeček z nerezové oceli, mřížka z práškově lakovaného kovu</t>
  </si>
  <si>
    <t>469757530</t>
  </si>
  <si>
    <t>576</t>
  </si>
  <si>
    <t>998795102</t>
  </si>
  <si>
    <t>Přesun hmot tonážní pro lokální vytápění v objektech v přes 6 do 12 m</t>
  </si>
  <si>
    <t>-697293497</t>
  </si>
  <si>
    <t>VRN</t>
  </si>
  <si>
    <t>Vedlejší rozpočtové náklady</t>
  </si>
  <si>
    <t>VRN1</t>
  </si>
  <si>
    <t>Průzkumné, geodetické a projektové práce</t>
  </si>
  <si>
    <t>577</t>
  </si>
  <si>
    <t>011514000</t>
  </si>
  <si>
    <t>Stavebně-statický průzkum - statické zatěžovací zkoušky, měření modulu deformace Edef</t>
  </si>
  <si>
    <t>1024</t>
  </si>
  <si>
    <t>-911759650</t>
  </si>
  <si>
    <t>578</t>
  </si>
  <si>
    <t>012002000</t>
  </si>
  <si>
    <t>Geodetické práce po celou dobu výstavby</t>
  </si>
  <si>
    <t>-2091491329</t>
  </si>
  <si>
    <t>Náklady na geodetické práce pro všechny částí (objekty) stavby</t>
  </si>
  <si>
    <t xml:space="preserve">Náklady na geodetické vytyčení řešených všech stavebních a inženýrských objektů. </t>
  </si>
  <si>
    <t>Náklady na vytýčení všech stávajících a nových inženýrských sítí v místě řešené stavby.</t>
  </si>
  <si>
    <t>Náklady na zhotovení geometrického zaměření (polohopisné a výškopisné) skutečného</t>
  </si>
  <si>
    <t xml:space="preserve">provedení díla (všech řešených stavebních a inženýrských objektů). </t>
  </si>
  <si>
    <t>Ověřeno zeměměřičským inženýrem (3 x v tištěné originály  a 1 x v digitální podobě).</t>
  </si>
  <si>
    <t xml:space="preserve">Vypracování geodetického plánu včetně jeho ověření na </t>
  </si>
  <si>
    <t>katastrálním úřadu, v 6-ti vyhotoveních,</t>
  </si>
  <si>
    <t>( 5x v tištěné a 1x v digitální podobě)</t>
  </si>
  <si>
    <t xml:space="preserve">Detekce a vytýčení všech známých a předpokládaných vnitřních </t>
  </si>
  <si>
    <t xml:space="preserve">a vnějších, podzemních a nadzemních, povrchových a </t>
  </si>
  <si>
    <t>podpovrchových vedení a rozvodů inženýrských sítí.</t>
  </si>
  <si>
    <t xml:space="preserve"> Detekce stávajících venkovních ploch, kde je </t>
  </si>
  <si>
    <t>předpoklad stavební činnost</t>
  </si>
  <si>
    <t>579</t>
  </si>
  <si>
    <t>013254000</t>
  </si>
  <si>
    <t>Dokumentace skutečného provedení stavby</t>
  </si>
  <si>
    <t>-2024440836</t>
  </si>
  <si>
    <t>Náklady na dokumentaci pro všechny částí (objekty) stavby</t>
  </si>
  <si>
    <t xml:space="preserve">Zpracování a kompletace projektové dokumentace </t>
  </si>
  <si>
    <t>skutečného provedení celé stavby se zakreslením změn</t>
  </si>
  <si>
    <t xml:space="preserve">3 x v tištěné podobě 1 x v digitální podobě na CD nosiči, </t>
  </si>
  <si>
    <t>ve formátu vektorové CAD grafiky DGN (BENTLEY MicroStation),</t>
  </si>
  <si>
    <t xml:space="preserve">DWG (AutoCAD Graphics Autodesk) a/nebo DXF (Data eXchange File). </t>
  </si>
  <si>
    <t xml:space="preserve">Textové části je možno vytvářet ve formátech RTF (Rich Text File) </t>
  </si>
  <si>
    <t>nebo DOC Microsoft Word).</t>
  </si>
  <si>
    <t>Kompletace atestů, certifikátů, revizních zpráv a ostatních dokladů všech častí stavby</t>
  </si>
  <si>
    <t xml:space="preserve">potřebných k předání a kolaudaci stavby vyplývajících z SOD. </t>
  </si>
  <si>
    <t xml:space="preserve">3 x v tištěné formě. 1 x v digitální formě na CD nosiči, v obecně </t>
  </si>
  <si>
    <t xml:space="preserve">dostupných formátech. </t>
  </si>
  <si>
    <t xml:space="preserve">Po ukončení stavebních prací zajistí zhotovitel dodání </t>
  </si>
  <si>
    <t>energetického štítku celého objektu.</t>
  </si>
  <si>
    <t>580</t>
  </si>
  <si>
    <t>013294000</t>
  </si>
  <si>
    <t>Ostatní dokumentace - provozní řády</t>
  </si>
  <si>
    <t>611429422</t>
  </si>
  <si>
    <t xml:space="preserve">Zpracování návrhu provozních řádů příslušných zařízení zhotovitelem stavby </t>
  </si>
  <si>
    <t>Náklady na provozní řády pro všechny částí (objekty) stavby</t>
  </si>
  <si>
    <t>VRN3</t>
  </si>
  <si>
    <t>Zařízení staveniště</t>
  </si>
  <si>
    <t>581</t>
  </si>
  <si>
    <t>030001000</t>
  </si>
  <si>
    <t>-205503477</t>
  </si>
  <si>
    <t>Vybudování zařízení staveniště včetně</t>
  </si>
  <si>
    <t>zřízení sociálních zařízení</t>
  </si>
  <si>
    <t>zřízení připojení na energie a zajištění měření jejich spotřeby</t>
  </si>
  <si>
    <t xml:space="preserve">Zhotovitel zajistí na vlastní náklady veškerá potřebná povolení </t>
  </si>
  <si>
    <t xml:space="preserve">k užívání veřejných ploch, včetně záboru veřejného prostranství </t>
  </si>
  <si>
    <t>na náklady zhotovitele, bude-li stavba vyžadovat.</t>
  </si>
  <si>
    <t xml:space="preserve">Zhotovitel zajistí na vlastní náklady zabezpečení provádění díla tak, </t>
  </si>
  <si>
    <t xml:space="preserve">aby v souvislosti s prováděním díla nedošlo ke zranění osob </t>
  </si>
  <si>
    <t xml:space="preserve">a škodám na majetku osob a subjektů užívajících objekty a </t>
  </si>
  <si>
    <t xml:space="preserve">pozemky dotčené stavbou, k poškození stávajících staveb, </t>
  </si>
  <si>
    <t>jejich součástí, zařízení a přilehlých nemovitostí.</t>
  </si>
  <si>
    <t xml:space="preserve">Poskytnutí místnosti nebo její části včetně vybavení pracovním </t>
  </si>
  <si>
    <t xml:space="preserve">stolem a židlemi pro konání kontrolních dnů,   </t>
  </si>
  <si>
    <t xml:space="preserve">případně pro umožnění činnosti TDS, AD, SÚ. </t>
  </si>
  <si>
    <t>582</t>
  </si>
  <si>
    <t>032903000</t>
  </si>
  <si>
    <t>Náklady na provoz a údržbu zařízení staveniště po celou dobu výstavby</t>
  </si>
  <si>
    <t>-592845374</t>
  </si>
  <si>
    <t>583</t>
  </si>
  <si>
    <t>034103000</t>
  </si>
  <si>
    <t>Oplocení staveniště</t>
  </si>
  <si>
    <t>1442579872</t>
  </si>
  <si>
    <t>Zhotovení dočasního oplocení staveniště stavby</t>
  </si>
  <si>
    <t>584</t>
  </si>
  <si>
    <t>039002000</t>
  </si>
  <si>
    <t>Zrušení zařízení staveniště</t>
  </si>
  <si>
    <t>-897041254</t>
  </si>
  <si>
    <t>Zrušení zařízení staveniště včetně</t>
  </si>
  <si>
    <t>zrušení sociálních zařízení</t>
  </si>
  <si>
    <t>zrušení připojení na energie a zajištění měření jejich spotřeby</t>
  </si>
  <si>
    <t xml:space="preserve">Po provedení stavebních prací bude proveden kompletní </t>
  </si>
  <si>
    <t xml:space="preserve">závěrečný úklid staveniště a komunikačních tras. </t>
  </si>
  <si>
    <t>Poškozené zatravněné plochy budou ozeleněny a upraveny.</t>
  </si>
  <si>
    <t xml:space="preserve">Ostatní dotčené plochy a konstrukce budou uvedeny do </t>
  </si>
  <si>
    <t>původního stavu na náklady zhotovitele.</t>
  </si>
  <si>
    <t>585</t>
  </si>
  <si>
    <t>039103000</t>
  </si>
  <si>
    <t>Zrušení oplocení staveniště</t>
  </si>
  <si>
    <t>-2017962057</t>
  </si>
  <si>
    <t>Zrušení dočasního oplocení staveniště</t>
  </si>
  <si>
    <t>VRN4</t>
  </si>
  <si>
    <t>Inženýrská činnost</t>
  </si>
  <si>
    <t>586</t>
  </si>
  <si>
    <t>045002000</t>
  </si>
  <si>
    <t>Kompletační a koordinační činnost</t>
  </si>
  <si>
    <t>-751258389</t>
  </si>
  <si>
    <t>04a - Vytápění</t>
  </si>
  <si>
    <t>985 - PSV</t>
  </si>
  <si>
    <t xml:space="preserve">    1 - měděné potrubí</t>
  </si>
  <si>
    <t xml:space="preserve">    2 - ocelové potrubí</t>
  </si>
  <si>
    <t xml:space="preserve">    3 - Návleková izolace z polyethylénu tl.13 mm</t>
  </si>
  <si>
    <t xml:space="preserve">    4 - Návleková izolace z polyethylénu tl.20 mm</t>
  </si>
  <si>
    <t xml:space="preserve">    5 - Návleková izolace z polyethylénu tl.30 mm</t>
  </si>
  <si>
    <t xml:space="preserve">    6 - Izolační pouzdra z kamenné vlny s polepem hlíníkovou folii tl.20mm</t>
  </si>
  <si>
    <t xml:space="preserve">    7 - Izolační pouzdra z kamenné vlny s polepem hlíníkovou folii tl.40mm</t>
  </si>
  <si>
    <t xml:space="preserve">    8 - Izolační pouzdra z kamenné vlny s polepem hlíníkovou folii tl.50mm</t>
  </si>
  <si>
    <t xml:space="preserve">    9 - Rozdělovač</t>
  </si>
  <si>
    <t xml:space="preserve">    10 - Ostatní armatury</t>
  </si>
  <si>
    <t xml:space="preserve">      101 - kulový kohout</t>
  </si>
  <si>
    <t xml:space="preserve">      102 - Filtr</t>
  </si>
  <si>
    <t xml:space="preserve">      103 - zpětný ventil</t>
  </si>
  <si>
    <t xml:space="preserve">      104 - Trojcestný směšovací ventil včetně servopohonu</t>
  </si>
  <si>
    <t xml:space="preserve">    11 - Oběhové čerpadlo s elektronicky řízenými otáčkami</t>
  </si>
  <si>
    <t xml:space="preserve">    12 - Stoupačkový regulační a uzavírací ventil, pro vratné potrubí</t>
  </si>
  <si>
    <t xml:space="preserve">    13 - Vypouštěcí kohout</t>
  </si>
  <si>
    <t xml:space="preserve">    14 - připojovací armatury otopných těles</t>
  </si>
  <si>
    <t xml:space="preserve">    15 - Otopná tělesa</t>
  </si>
  <si>
    <t xml:space="preserve">      D1 - otopný žebřík se středovým připojením</t>
  </si>
  <si>
    <t xml:space="preserve">    16 - Ocel.desk.těleso s integr.ventil.vložkou pro prostory s vysokým požadav.na hygienu, hladké provedení</t>
  </si>
  <si>
    <t xml:space="preserve">      D2 - typ 10, výška 700mm</t>
  </si>
  <si>
    <t xml:space="preserve">    17 - Ocel.desk.těleso s integr.ventil.vložkou pro prostory s vysokým požadav.na hygienu, hladké provedení</t>
  </si>
  <si>
    <t xml:space="preserve">      171 - typ 20, výška 700mm</t>
  </si>
  <si>
    <t xml:space="preserve">    18 - otopná lavice</t>
  </si>
  <si>
    <t xml:space="preserve">      181 - výška 90mm, hloubka 130mm</t>
  </si>
  <si>
    <t xml:space="preserve">    19 - otopná lavice</t>
  </si>
  <si>
    <t xml:space="preserve">      191 - výška 90mm, hloubka 180mm</t>
  </si>
  <si>
    <t xml:space="preserve">    20 - Podlahové vytápění</t>
  </si>
  <si>
    <t xml:space="preserve">    21 - Zkompletovaná skříň rozdělovače PDL s průtokoměry a vyvažovacím ventilem sadou</t>
  </si>
  <si>
    <t xml:space="preserve">    22 - Ostatní</t>
  </si>
  <si>
    <t>985</t>
  </si>
  <si>
    <t>měděné potrubí</t>
  </si>
  <si>
    <t>Pol235</t>
  </si>
  <si>
    <t>Dodávka - součástí dodávky potrubí bude i příslušné množství závěsů  pro potrubí a pevných bodů - 15x1</t>
  </si>
  <si>
    <t>bm</t>
  </si>
  <si>
    <t>Pol237</t>
  </si>
  <si>
    <t>Montáž -  součástí montáže potrubí bude i příslušné množství závěsů  pro potrubí a pevných bodů - 15x1</t>
  </si>
  <si>
    <t>Pol238</t>
  </si>
  <si>
    <t>Dodávka - součástí dodávky potrubí bude i příslušné množství závěsů  pro potrubí a pevných bodů - 18x1</t>
  </si>
  <si>
    <t>Pol239</t>
  </si>
  <si>
    <t>Montáž -  součástí montáže potrubí bude i příslušné množství závěsů  pro potrubí a pevných bodů - 18x1</t>
  </si>
  <si>
    <t>Pol240</t>
  </si>
  <si>
    <t>Dodávka - součástí dodávky potrubí bude i příslušné množství závěsů  pro potrubí a pevných bodů - 22x1</t>
  </si>
  <si>
    <t>Pol241</t>
  </si>
  <si>
    <t>Montáž -  součástí montáže potrubí bude i příslušné množství závěsů  pro potrubí a pevných bodů - 22x1</t>
  </si>
  <si>
    <t>Pol242</t>
  </si>
  <si>
    <t>Dodávka - součástí dodávky potrubí bude i příslušné množství závěsů  pro potrubí a pevných bodů - 28x1</t>
  </si>
  <si>
    <t>Pol243</t>
  </si>
  <si>
    <t>Montáž -  součástí montáže potrubí bude i příslušné množství závěsů  pro potrubí a pevných bodů - 28x1</t>
  </si>
  <si>
    <t>Pol244</t>
  </si>
  <si>
    <t>Dodávka - součástí dodávky potrubí bude i příslušné množství závěsů  pro potrubí a pevných bodů - 35x1,5</t>
  </si>
  <si>
    <t>Pol245</t>
  </si>
  <si>
    <t>Montáž -  součástí montáže potrubí bude i příslušné množství závěsů  pro potrubí a pevných bodů - 35x1,5</t>
  </si>
  <si>
    <t>Pol246</t>
  </si>
  <si>
    <t>Dodávka - součástí dodávky potrubí bude i příslušné množství závěsů  pro potrubí a pevných bodů - 42x1,5</t>
  </si>
  <si>
    <t>Pol247</t>
  </si>
  <si>
    <t>Montáž -  součástí montáže potrubí bude i příslušné množství závěsů  pro potrubí a pevných bodů - 42x1,5</t>
  </si>
  <si>
    <t>ocelové potrubí</t>
  </si>
  <si>
    <t>Pol248</t>
  </si>
  <si>
    <t>Dodávka - součástí dodávky potrubí bude i příslušné množství závěsů  pro potrubí a pevných bodů - DN50</t>
  </si>
  <si>
    <t>Pol249</t>
  </si>
  <si>
    <t>Montáž -  součástí montáže potrubí bude i příslušné množství závěsů  pro potrubí a pevných bodů - DN50</t>
  </si>
  <si>
    <t>Návleková izolace z polyethylénu tl.13 mm</t>
  </si>
  <si>
    <t>Pol250</t>
  </si>
  <si>
    <t>Dodávka - součástí dodávky potrubí bude i příslušné množství závěsů  pro potrubí a pevných bodů - 15x13</t>
  </si>
  <si>
    <t>Pol251</t>
  </si>
  <si>
    <t>Montáž -  součástí montáže potrubí bude i příslušné množství závěsů  pro potrubí a pevných bodů - 15x13</t>
  </si>
  <si>
    <t>Pol252</t>
  </si>
  <si>
    <t>Dodávka - součástí dodávky potrubí bude i příslušné množství závěsů  pro potrubí a pevných bodů - 18x13</t>
  </si>
  <si>
    <t>Pol253</t>
  </si>
  <si>
    <t>Montáž -  součástí montáže potrubí bude i příslušné množství závěsů  pro potrubí a pevných bodů - 18x13</t>
  </si>
  <si>
    <t>Návleková izolace z polyethylénu tl.20 mm</t>
  </si>
  <si>
    <t>Pol254</t>
  </si>
  <si>
    <t>Dodávka - součástí dodávky potrubí bude i příslušné množství závěsů  pro potrubí a pevných bodů - 22x20</t>
  </si>
  <si>
    <t>Pol255</t>
  </si>
  <si>
    <t>Montáž -  součástí montáže potrubí bude i příslušné množství závěsů  pro potrubí a pevných bodů - 22x20</t>
  </si>
  <si>
    <t>Pol257</t>
  </si>
  <si>
    <t>Dodávka - součástí dodávky potrubí bude i příslušné množství závěsů  pro potrubí a pevných bodů - 28x20</t>
  </si>
  <si>
    <t>Pol258</t>
  </si>
  <si>
    <t>Montáž -  součástí montáže potrubí bude i příslušné množství závěsů  pro potrubí a pevných bodů - 28x20</t>
  </si>
  <si>
    <t>Návleková izolace z polyethylénu tl.30 mm</t>
  </si>
  <si>
    <t>Pol259</t>
  </si>
  <si>
    <t>Dodávka - součástí dodávky potrubí bude i příslušné množství závěsů  pro potrubí a pevných bodů - 35x30</t>
  </si>
  <si>
    <t>Pol260</t>
  </si>
  <si>
    <t>Montáž -  součástí montáže potrubí bude i příslušné množství závěsů  pro potrubí a pevných bodů - 35x30</t>
  </si>
  <si>
    <t>Pol261</t>
  </si>
  <si>
    <t>Dodávka - součástí dodávky potrubí bude i příslušné množství závěsů  pro potrubí a pevných bodů - 42x30</t>
  </si>
  <si>
    <t>Pol262</t>
  </si>
  <si>
    <t>Montáž -  součástí montáže potrubí bude i příslušné množství závěsů  pro potrubí a pevných bodů - 42x30</t>
  </si>
  <si>
    <t>Izolační pouzdra z kamenné vlny s polepem hlíníkovou folii tl.20mm</t>
  </si>
  <si>
    <t>Pol263</t>
  </si>
  <si>
    <t>Dodávka - součástí dodávky potrubí bude i příslušné množství závěsů  pro potrubí a pevných bodů - 18x20</t>
  </si>
  <si>
    <t>Pol264</t>
  </si>
  <si>
    <t>Montáž -  součástí montáže potrubí bude i příslušné množství závěsů  pro potrubí a pevných bodů - 18x20</t>
  </si>
  <si>
    <t>Izolační pouzdra z kamenné vlny s polepem hlíníkovou folii tl.40mm</t>
  </si>
  <si>
    <t>Pol265</t>
  </si>
  <si>
    <t>Dodávka - součástí dodávky potrubí bude i příslušné množství závěsů  pro potrubí a pevných bodů - 42x40</t>
  </si>
  <si>
    <t>Pol266</t>
  </si>
  <si>
    <t>Montáž -  součástí montáže potrubí bude i příslušné množství závěsů  pro potrubí a pevných bodů - 42x40</t>
  </si>
  <si>
    <t>Izolační pouzdra z kamenné vlny s polepem hlíníkovou folii tl.50mm</t>
  </si>
  <si>
    <t>Pol267</t>
  </si>
  <si>
    <t>Dodávka - součástí dodávky potrubí bude i příslušné množství závěsů  pro potrubí a pevných bodů - 60x50 (DN50)</t>
  </si>
  <si>
    <t>Pol268</t>
  </si>
  <si>
    <t>Montáž -  součástí montáže potrubí bude i příslušné množství závěsů  pro potrubí a pevných bodů - 60x50 (DN50)</t>
  </si>
  <si>
    <t>Rozdělovač</t>
  </si>
  <si>
    <t>Pol269</t>
  </si>
  <si>
    <t>Dodávka - Rozdělovač pro 3 okruhy-DN80-délka 450mm včetně podpěr a izolace</t>
  </si>
  <si>
    <t>kpl</t>
  </si>
  <si>
    <t>Pol270</t>
  </si>
  <si>
    <t>Montáž - Rozdělovač pro 3 okruhy-DN80-délka 450mm včetně podpěr a izolace</t>
  </si>
  <si>
    <t>Pol271</t>
  </si>
  <si>
    <t>Dodávka - Sběrač pro 3 okruhy-DN80-délka 450mm včetně podpěr a izolace</t>
  </si>
  <si>
    <t>Pol272</t>
  </si>
  <si>
    <t>Montáž - Sběrač pro 3 okruhy-DN80-délka 450mm včetně podpěr a izolace</t>
  </si>
  <si>
    <t>Ostatní armatury</t>
  </si>
  <si>
    <t>kulový kohout</t>
  </si>
  <si>
    <t>Pol273</t>
  </si>
  <si>
    <t>Dodávka - DN15</t>
  </si>
  <si>
    <t>Pol274</t>
  </si>
  <si>
    <t>Montáž - DN15</t>
  </si>
  <si>
    <t>Pol275</t>
  </si>
  <si>
    <t>Dodávka - DN20</t>
  </si>
  <si>
    <t>Pol276</t>
  </si>
  <si>
    <t>Montáž - DN20</t>
  </si>
  <si>
    <t>Pol277</t>
  </si>
  <si>
    <t>Dodávka -DN40</t>
  </si>
  <si>
    <t>Pol278</t>
  </si>
  <si>
    <t>Montáž - DN40</t>
  </si>
  <si>
    <t>Pol279</t>
  </si>
  <si>
    <t>Dodávka - DN50</t>
  </si>
  <si>
    <t>Pol280</t>
  </si>
  <si>
    <t>Montáž - DN50</t>
  </si>
  <si>
    <t>Filtr</t>
  </si>
  <si>
    <t>Pol281</t>
  </si>
  <si>
    <t>Pol282</t>
  </si>
  <si>
    <t>Pol283</t>
  </si>
  <si>
    <t>Dodávka - DN40</t>
  </si>
  <si>
    <t>Pol284</t>
  </si>
  <si>
    <t>zpětný ventil</t>
  </si>
  <si>
    <t>Pol285</t>
  </si>
  <si>
    <t>Pol286</t>
  </si>
  <si>
    <t>Pol287</t>
  </si>
  <si>
    <t>Pol288</t>
  </si>
  <si>
    <t>Trojcestný směšovací ventil včetně servopohonu</t>
  </si>
  <si>
    <t>Pol289</t>
  </si>
  <si>
    <t>Dodávka - kv=0,99m3/h, dP=10kPa</t>
  </si>
  <si>
    <t>Pol290</t>
  </si>
  <si>
    <t>Montáž - kv=0,99m3/h, dP=10kPa</t>
  </si>
  <si>
    <t>Pol291</t>
  </si>
  <si>
    <t>Dodávka - kv=9,6m3/h, dP=10kPa</t>
  </si>
  <si>
    <t>Pol292</t>
  </si>
  <si>
    <t>Montáž - kv=9,6m3/h, dP=10kPa</t>
  </si>
  <si>
    <t>Oběhové čerpadlo s elektronicky řízenými otáčkami</t>
  </si>
  <si>
    <t>Pol293</t>
  </si>
  <si>
    <t>Dodávka - Q=0,65m3/h, dP=35kPa</t>
  </si>
  <si>
    <t>Pol294</t>
  </si>
  <si>
    <t>Montáž - Q=0,65m3/h, dP=35kPa</t>
  </si>
  <si>
    <t>Pol295</t>
  </si>
  <si>
    <t>Dodávka - Q=3,05m3/h, dP=40kPa</t>
  </si>
  <si>
    <t>Pol296</t>
  </si>
  <si>
    <t>Montáž - Q=3,05m3/h, dP=40kPa</t>
  </si>
  <si>
    <t>Pol297</t>
  </si>
  <si>
    <t>Dodávka - Q=0,3m3/h, dP=40kPa</t>
  </si>
  <si>
    <t>Pol298</t>
  </si>
  <si>
    <t>Montáž - Q=0,3m3/h, dP=40kPa</t>
  </si>
  <si>
    <t>Stoupačkový regulační a uzavírací ventil, pro vratné potrubí</t>
  </si>
  <si>
    <t>Pol299</t>
  </si>
  <si>
    <t>Dodávka -DN20</t>
  </si>
  <si>
    <t>Pol300</t>
  </si>
  <si>
    <t>Pol310</t>
  </si>
  <si>
    <t>Pol311</t>
  </si>
  <si>
    <t>Vypouštěcí kohout</t>
  </si>
  <si>
    <t>Pol312</t>
  </si>
  <si>
    <t>Pol313</t>
  </si>
  <si>
    <t>Pol314</t>
  </si>
  <si>
    <t>Dodávka - Manometr</t>
  </si>
  <si>
    <t>Pol315</t>
  </si>
  <si>
    <t>Montáž - Manometr</t>
  </si>
  <si>
    <t>Pol316</t>
  </si>
  <si>
    <t>Dodávka - Teploměr</t>
  </si>
  <si>
    <t>Pol317</t>
  </si>
  <si>
    <t>Montáž - Teploměr</t>
  </si>
  <si>
    <t>Pol318</t>
  </si>
  <si>
    <t>Dodávka - Automatický odvzdušňovací ventil</t>
  </si>
  <si>
    <t>Pol319</t>
  </si>
  <si>
    <t>Montáž - Automatický odvzdušňovací ventil</t>
  </si>
  <si>
    <t>Pol320</t>
  </si>
  <si>
    <t>Meřič tepla Q=3,5m3/h, včetně čidel (dodávkou teplárenské společnosti)</t>
  </si>
  <si>
    <t>Pol321</t>
  </si>
  <si>
    <t>Dodávka - požární ucpávky pro potrubí 22</t>
  </si>
  <si>
    <t>Pol322</t>
  </si>
  <si>
    <t>Montáž - požární ucpávky pro potrubí 22</t>
  </si>
  <si>
    <t>připojovací armatury otopných těles</t>
  </si>
  <si>
    <t>Pol323</t>
  </si>
  <si>
    <t>Dodávka - termostatická hlavice</t>
  </si>
  <si>
    <t>Pol324</t>
  </si>
  <si>
    <t>Montáž - termostatická hlavice</t>
  </si>
  <si>
    <t>Pol325</t>
  </si>
  <si>
    <t>Dodávka - termický pohon - v provedení 24V</t>
  </si>
  <si>
    <t>Pol326</t>
  </si>
  <si>
    <t>Montáž - termický pohon - v provedení 24V</t>
  </si>
  <si>
    <t>Pol327</t>
  </si>
  <si>
    <t>Dodávka - termostatický radiátorový ventil-axiální</t>
  </si>
  <si>
    <t>Pol328</t>
  </si>
  <si>
    <t>Montáž - termostatický radiátorový ventil-axiální</t>
  </si>
  <si>
    <t>Pol329</t>
  </si>
  <si>
    <t>Dodávka - regulační rohové šroubení</t>
  </si>
  <si>
    <t>Pol330</t>
  </si>
  <si>
    <t>Montáž - regulační rohové šroubení</t>
  </si>
  <si>
    <t>Pol331</t>
  </si>
  <si>
    <t>Dodávka - termostatický ventil pro tělesa s dvoubodovým připojením-rohový</t>
  </si>
  <si>
    <t>Pol332</t>
  </si>
  <si>
    <t>Montáž - termostatický ventil pro tělesa s dvoubodovým připojením-rohový</t>
  </si>
  <si>
    <t>Pol333</t>
  </si>
  <si>
    <t>Dodávka - Dvojité rohové připojovací šroubení pro tělesa s integrovanou vložkou</t>
  </si>
  <si>
    <t>Pol334</t>
  </si>
  <si>
    <t>Montáž - Dvojité rohové připojovací šroubení pro tělesa s integrovanou vložkou</t>
  </si>
  <si>
    <t>Otopná tělesa</t>
  </si>
  <si>
    <t>D1</t>
  </si>
  <si>
    <t>otopný žebřík se středovým připojením</t>
  </si>
  <si>
    <t>Pol335</t>
  </si>
  <si>
    <t>Dodávka - 1175x600mm</t>
  </si>
  <si>
    <t>Pol336</t>
  </si>
  <si>
    <t>Montáž - 1175x600mm</t>
  </si>
  <si>
    <t>Pol337</t>
  </si>
  <si>
    <t>Dodávka - 1775x600mm + el. Patrona 400W</t>
  </si>
  <si>
    <t>Pol338</t>
  </si>
  <si>
    <t>Montáž - 1775x600mm + el. Patrona 400W</t>
  </si>
  <si>
    <t>Ocel.desk.těleso s integr.ventil.vložkou pro prostory s vysokým požadav.na hygienu, hladké provedení</t>
  </si>
  <si>
    <t>D2</t>
  </si>
  <si>
    <t>typ 10, výška 700mm</t>
  </si>
  <si>
    <t>Pol339</t>
  </si>
  <si>
    <t>Dodávka tělesa - délka 400mm</t>
  </si>
  <si>
    <t>Pol340</t>
  </si>
  <si>
    <t>Montáž tělesa - délka 400mm</t>
  </si>
  <si>
    <t>Pol341</t>
  </si>
  <si>
    <t>Dodávka tělesa - délka 1000mm</t>
  </si>
  <si>
    <t>Pol342</t>
  </si>
  <si>
    <t>Montáž tělesa - délka 1000mm</t>
  </si>
  <si>
    <t>typ 20, výška 700mm</t>
  </si>
  <si>
    <t>Pol343</t>
  </si>
  <si>
    <t>Dodávka tělesa - délka 600mm</t>
  </si>
  <si>
    <t>Pol344</t>
  </si>
  <si>
    <t>Montáž tělesa - délka 600mm</t>
  </si>
  <si>
    <t>Pol345</t>
  </si>
  <si>
    <t>Dodávka tělesa - délka 700mm</t>
  </si>
  <si>
    <t>Pol346</t>
  </si>
  <si>
    <t>Montáž tělesa - délka 700mm</t>
  </si>
  <si>
    <t>Pol347</t>
  </si>
  <si>
    <t>Dodávka tělesa - délka 900mm</t>
  </si>
  <si>
    <t>Pol348</t>
  </si>
  <si>
    <t>Montáž tělesa - délka 900mm</t>
  </si>
  <si>
    <t>Pol347.1</t>
  </si>
  <si>
    <t>Dodávka tělesa - délka 1600mm</t>
  </si>
  <si>
    <t>-1147096648</t>
  </si>
  <si>
    <t>Pol349</t>
  </si>
  <si>
    <t>Montáž tělesa - délka 1600mm</t>
  </si>
  <si>
    <t>otopná lavice</t>
  </si>
  <si>
    <t>výška 90mm, hloubka 130mm</t>
  </si>
  <si>
    <t>Pol350</t>
  </si>
  <si>
    <t>Pol351</t>
  </si>
  <si>
    <t>Pol352</t>
  </si>
  <si>
    <t>Dodávka tělesa - délka 1400mm</t>
  </si>
  <si>
    <t>Pol353</t>
  </si>
  <si>
    <t>Montáž tělesa - délka 1400mm</t>
  </si>
  <si>
    <t>výška 90mm, hloubka 180mm</t>
  </si>
  <si>
    <t>Pol354</t>
  </si>
  <si>
    <t>Pol355</t>
  </si>
  <si>
    <t>Podlahové vytápění</t>
  </si>
  <si>
    <t>Pol356</t>
  </si>
  <si>
    <t>Dodávka - trubka PE-Xa 17x2</t>
  </si>
  <si>
    <t>Pol357</t>
  </si>
  <si>
    <t>Montáž - trubka PE-Xa 17x2</t>
  </si>
  <si>
    <t>Pol358</t>
  </si>
  <si>
    <t>Dodávka - okrajová dilatační páska</t>
  </si>
  <si>
    <t>Pol359</t>
  </si>
  <si>
    <t>Montáž - okrajová dilatační páska</t>
  </si>
  <si>
    <t>Pol360</t>
  </si>
  <si>
    <t>Dodávka - dilatační profil</t>
  </si>
  <si>
    <t>Pol361</t>
  </si>
  <si>
    <t>Montáž - dilatační profil</t>
  </si>
  <si>
    <t>Pol362</t>
  </si>
  <si>
    <t>Dodávka - systémová deska s výstupky a nopovou folií</t>
  </si>
  <si>
    <t>Pol363</t>
  </si>
  <si>
    <t>Montáž - systémová deska s výstupky a nopovou folií</t>
  </si>
  <si>
    <t>Pol364</t>
  </si>
  <si>
    <t>Dodávka - plastifikátor v případě betonáže</t>
  </si>
  <si>
    <t>Pol365</t>
  </si>
  <si>
    <t>Montáž - plastifikátor v případě betonáže</t>
  </si>
  <si>
    <t>Pol366</t>
  </si>
  <si>
    <t>Dodávka - termopohon - v provedení 24V</t>
  </si>
  <si>
    <t>Pol367</t>
  </si>
  <si>
    <t>Montáž - termopohon - v provedení 24V</t>
  </si>
  <si>
    <t>Pol368</t>
  </si>
  <si>
    <t>Zkompletovaná skříň rozdělovače PDL s průtokoměry a vyvažovacím ventilem sadou</t>
  </si>
  <si>
    <t>Pol369</t>
  </si>
  <si>
    <t>Dodávka skříně - pro 3 okruhy</t>
  </si>
  <si>
    <t>Pol370</t>
  </si>
  <si>
    <t>Montáž skříně - pro 3 okruhy</t>
  </si>
  <si>
    <t>Pol371</t>
  </si>
  <si>
    <t>Dodávka - pro 4 okruhy</t>
  </si>
  <si>
    <t>Pol372</t>
  </si>
  <si>
    <t>Montáž skříně - pro 4 okruhy</t>
  </si>
  <si>
    <t>Pol373</t>
  </si>
  <si>
    <t>Dodávka - pro 7 okruhů</t>
  </si>
  <si>
    <t>Pol374</t>
  </si>
  <si>
    <t>Montáž skříně - pro 7 okruhy</t>
  </si>
  <si>
    <t>Pol375</t>
  </si>
  <si>
    <t>Dodávka - pro 8 okruhů</t>
  </si>
  <si>
    <t>827249685</t>
  </si>
  <si>
    <t>Pol376</t>
  </si>
  <si>
    <t>Montáž skříně - pro 8 okruhy</t>
  </si>
  <si>
    <t>Ostatní</t>
  </si>
  <si>
    <t>Pol377</t>
  </si>
  <si>
    <t>Pročištění a proplach potrubí</t>
  </si>
  <si>
    <t>Pol378</t>
  </si>
  <si>
    <t>napuštění potrubí upravenou vodou určenou pro otopné systémy</t>
  </si>
  <si>
    <t>Pol379</t>
  </si>
  <si>
    <t>zaregulování soustavy</t>
  </si>
  <si>
    <t>Pol411</t>
  </si>
  <si>
    <t xml:space="preserve">Nátěr ocelového potrubí </t>
  </si>
  <si>
    <t>1330982599</t>
  </si>
  <si>
    <t>Pol412</t>
  </si>
  <si>
    <t xml:space="preserve">Tlakové zkoušky potrubí </t>
  </si>
  <si>
    <t>1099989209</t>
  </si>
  <si>
    <t>04b - Chlazení a vzduchotechnika</t>
  </si>
  <si>
    <t>D1 - Vzduchotechnika</t>
  </si>
  <si>
    <t xml:space="preserve">    D2 - AHU1 – Větrání varny a zázemí kuchyně v 1np  </t>
  </si>
  <si>
    <t xml:space="preserve">      D3 - Hranaté potrubí z pozinkovaného plechu o síle dle norem, včetně tvarovek, regulačních klapek, spojov</t>
  </si>
  <si>
    <t xml:space="preserve">      D4 - Kruhové potrubí třídy těsnosti D, Lindab Safe, včetně tvarovek, regulačních klapek, spojovacího, kot</t>
  </si>
  <si>
    <t xml:space="preserve">    D5 - AHU2 – Větrání víceúčelové haly v 1np   </t>
  </si>
  <si>
    <t xml:space="preserve">    D6 - AHU 3 - Větrání učeben </t>
  </si>
  <si>
    <t xml:space="preserve">    D7 - EF1, SF1 – Větrání šatny 103 a sociálního zařízení učebny        </t>
  </si>
  <si>
    <t xml:space="preserve">    D8 - EF2, SF2 – Větrání šatny 106 a sociálního zařízení učebny        </t>
  </si>
  <si>
    <t xml:space="preserve">    D9 - EF3, SF3 – Větrání šatny 109 a sociálního zařízení učebny        </t>
  </si>
  <si>
    <t xml:space="preserve">    D10 - EF4, SF4 – Větrání šatny 115 a sociálního zařízení učebny        </t>
  </si>
  <si>
    <t xml:space="preserve">    D11 - EF5 – odvod vzduchu ze sociálního zařízení kroužků</t>
  </si>
  <si>
    <t xml:space="preserve">    D12 - EF6 – odvod vzduchu ze sociálního zařízení zázemí kuchyně    </t>
  </si>
  <si>
    <t xml:space="preserve">    D13 - EF7 – odvod vzduchu z místnosti pro odpad    </t>
  </si>
  <si>
    <t xml:space="preserve">    D14 - EF8 – odvod vzduchu ze sociálního zařízení pro zahradu    </t>
  </si>
  <si>
    <t xml:space="preserve">    D15 - EF9 – odvod vzduchu z místnosti skladu odpadu</t>
  </si>
  <si>
    <t>D16 - Chlazení</t>
  </si>
  <si>
    <t xml:space="preserve">    D17 - CH1 – chlazení učeben, ložnic, haly a kanceláře ředitele    </t>
  </si>
  <si>
    <t xml:space="preserve">    D18 - CH2 - Zdroj chladu pro AHU1    </t>
  </si>
  <si>
    <t xml:space="preserve">    D19 - CH3 - Zdroj chladu pro AHU2    </t>
  </si>
  <si>
    <t xml:space="preserve">    D20 - CH4 – chlazení chodby se serverem a skladu potravin     </t>
  </si>
  <si>
    <t xml:space="preserve">      D21 - Multisplit jednotka 2+1</t>
  </si>
  <si>
    <t>D22 - Ostatní</t>
  </si>
  <si>
    <t>Vzduchotechnika</t>
  </si>
  <si>
    <t xml:space="preserve">AHU1 – Větrání varny a zázemí kuchyně v 1np  </t>
  </si>
  <si>
    <t>AHU1</t>
  </si>
  <si>
    <t>Vzduchotechnická jednotka DUPLEX 8000 Multi N</t>
  </si>
  <si>
    <t>P</t>
  </si>
  <si>
    <t>Poznámka k položce:_x000D_
Složení: klapka, filtr EU7 , rekuperační výměník, vodní ohřívač, přímý chladič, ventilátor s ECmotorem_x000D_
Odvod: klapka, filtr EU4, ventilátor s ECmotorem_x000D_
Vp = 5800m3/h / Pext = 250 Pa_x000D_
Vo = 5800m3/h / Pext = 360 Pa_x000D_
jednotka vč.: _x000D_
pružných vložek na sání a výtlaku z jednotky, MaR</t>
  </si>
  <si>
    <t>Pol380</t>
  </si>
  <si>
    <t>Tlumič hluku do hrantého potrubí 900x710/1000</t>
  </si>
  <si>
    <t>Pol381</t>
  </si>
  <si>
    <t>Tlumič hluku do hrantého potrubí 1000x630/1000</t>
  </si>
  <si>
    <t>Pol382</t>
  </si>
  <si>
    <t>Tlumič hluku do hrantého potrubí 900x710/500</t>
  </si>
  <si>
    <t>Pol383</t>
  </si>
  <si>
    <t>Protidešťová žaluzie vč. Pozedního rámu a krycího síta vel. 1200x1200</t>
  </si>
  <si>
    <t>Pol384</t>
  </si>
  <si>
    <t>Výfukový díl 900x500</t>
  </si>
  <si>
    <t>Pol385</t>
  </si>
  <si>
    <t>Kuchyňská digestoř GRANDE-1R 5000x1300x450 vč. osvětlení, tukových filtrů</t>
  </si>
  <si>
    <t>Pol386</t>
  </si>
  <si>
    <t>Kuchyňská digestoř KUBUS 1000x900x690</t>
  </si>
  <si>
    <t>Pol387</t>
  </si>
  <si>
    <t>Odvodní vyúst do kruhového potrubí vel. 625x75</t>
  </si>
  <si>
    <t>Pol388</t>
  </si>
  <si>
    <t>Odvodní vyúst do kruhového potrubí vel. 925x75</t>
  </si>
  <si>
    <t>Pol389</t>
  </si>
  <si>
    <t>Odvodní vyúst do kruhového potrubí vel. 225x75</t>
  </si>
  <si>
    <t>Pol390</t>
  </si>
  <si>
    <t>Přívodní vyúst do hranatého potrubí s regulací R2 vel. 525x225</t>
  </si>
  <si>
    <t>Pol391</t>
  </si>
  <si>
    <t>Přívodní vyúst do hranatého potrubí s regulací R2 vel. 625x125</t>
  </si>
  <si>
    <t>D3</t>
  </si>
  <si>
    <t>Hranaté potrubí z pozinkovaného plechu o síle dle norem, včetně tvarovek, regulačních klapek, spojov</t>
  </si>
  <si>
    <t>Pol392</t>
  </si>
  <si>
    <t>do obvodu 2500 / 30% tvarovek</t>
  </si>
  <si>
    <t>Pol393</t>
  </si>
  <si>
    <t>do obvodu 2000 / 30% tvarovek</t>
  </si>
  <si>
    <t>Pol394</t>
  </si>
  <si>
    <t>do obvodu 1000 / 30% tvarovek</t>
  </si>
  <si>
    <t>D4</t>
  </si>
  <si>
    <t>Kruhové potrubí třídy těsnosti D, Lindab Safe, včetně tvarovek, regulačních klapek, spojovacího, kot</t>
  </si>
  <si>
    <t>Pol395</t>
  </si>
  <si>
    <t>průměr 160</t>
  </si>
  <si>
    <t>Pol396</t>
  </si>
  <si>
    <t>průměr 250</t>
  </si>
  <si>
    <t>Pol397</t>
  </si>
  <si>
    <t>Teplená izolace potrubí - minerální vlna s oplechováním - 8cm</t>
  </si>
  <si>
    <t>D5</t>
  </si>
  <si>
    <t xml:space="preserve">AHU2 – Větrání víceúčelové haly v 1np   </t>
  </si>
  <si>
    <t>AHU2</t>
  </si>
  <si>
    <t>Vzduchotechnická jednotka DUPLEX 1500 Multi Eco</t>
  </si>
  <si>
    <t>Poznámka k položce:_x000D_
Složení: klapka, filtr EU5 , rekuperační výměník, vodní  ohřívač, přímý chladič, ventilátor s Ecmotorem_x000D_
Odvod: klapka, filtr EU4, ventilátor s ECmotorem_x000D_
Vp = 1200m3/h / Pext = 250 Pa_x000D_
Vo = 1200m3/h / Pext = 240 Pa_x000D_
jednotka vč.: _x000D_
pružných vložek na sání a výtlaku z jednotky, MaR</t>
  </si>
  <si>
    <t>Pol398</t>
  </si>
  <si>
    <t>Tlumič hluku do kruhového potrubí MAA 315/900</t>
  </si>
  <si>
    <t>Pol399</t>
  </si>
  <si>
    <t>Protidešťová žaluzie vč. Pozedního rámu a krycího síta vel. 630x500</t>
  </si>
  <si>
    <t>Pol400</t>
  </si>
  <si>
    <t>Výfuková hlavice D315</t>
  </si>
  <si>
    <t>PK1.1</t>
  </si>
  <si>
    <t>Požární klapka do kruhového potrubí se servopohonem 230V D315</t>
  </si>
  <si>
    <t>PK1.2</t>
  </si>
  <si>
    <t>Požární klapka do kruhového potrubí se servopohonem 230V D125</t>
  </si>
  <si>
    <t>PK1.3</t>
  </si>
  <si>
    <t>PK1.4</t>
  </si>
  <si>
    <t>PK1.5</t>
  </si>
  <si>
    <t>Pol401</t>
  </si>
  <si>
    <t>Přívodní vyúst do hranatého potrubí s regulací R2 vel. 825x325</t>
  </si>
  <si>
    <t>Pol402</t>
  </si>
  <si>
    <t>Odvodní vyúst do hranatého potrubí vel. 1025x225</t>
  </si>
  <si>
    <t>Pol403</t>
  </si>
  <si>
    <t>Talířový ventil odvodní D125</t>
  </si>
  <si>
    <t>Pol404</t>
  </si>
  <si>
    <t>průměr 125</t>
  </si>
  <si>
    <t>Pol405</t>
  </si>
  <si>
    <t>průměr 315</t>
  </si>
  <si>
    <t>Pol406</t>
  </si>
  <si>
    <t>Ohebné potrubí SONOFLEX D125</t>
  </si>
  <si>
    <t>Pol407</t>
  </si>
  <si>
    <t>Teplená izolace potrubí - minerální vlna s polepem - 4cm</t>
  </si>
  <si>
    <t>Pol408</t>
  </si>
  <si>
    <t>Požární izolace potrubí - minerální vlna s polepem - odolnost 45min</t>
  </si>
  <si>
    <t>D6</t>
  </si>
  <si>
    <t xml:space="preserve">AHU 3 - Větrání učeben </t>
  </si>
  <si>
    <t>AHU3.1</t>
  </si>
  <si>
    <t>Klimatizační jednotka pro instalaci do interiéru Duplex 850 Inter vč. příslušenství - 600m3/h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</si>
  <si>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délky 300mm_x000D_
Atypický podstavec -sokl výšky 150mm_x000D_
Ovladač CP Touch - regulace RD5 - řízení dle koncentrace CO2 - v bílé barvě</t>
  </si>
  <si>
    <t>AHU3.2</t>
  </si>
  <si>
    <t>AHU3.3</t>
  </si>
  <si>
    <t>AHU3.4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</si>
  <si>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_x000D_
Atypický podstavec -sokl výšky 150mm_x000D_
Ovladač CP Touch - regulace RD5 - řízení dle koncentrace CO2 - v bílé barvě</t>
  </si>
  <si>
    <t>AHU3.5</t>
  </si>
  <si>
    <t>Klimatizační jednotka pro instalaci do interiéru Duplex 850 Inter vč. příslušenství - 400m3/h</t>
  </si>
  <si>
    <t>Poznámka k položce:_x000D_
integrovaný elektrický ohřívač 0,6kW_x000D_
fasádní kombinovaná vyústka - set - barva RALL 9005_x000D_
potrubní propojení s fasádní vyústkou - set_x000D_
Atypický podstavec -sokl výšky 150mm_x000D_
Ovladač CP Touch - regulace RD5 - řízení dle koncentrace CO2 - v bílé barvě_x000D_
Pružné vložky pro připojení potrubí</t>
  </si>
  <si>
    <t>Pol547</t>
  </si>
  <si>
    <t>Přívodní vyústka s regulací R2 340x170 RAL 9010</t>
  </si>
  <si>
    <t>Pol548</t>
  </si>
  <si>
    <t>Odvodní vyústka s regulací R1 340x170 RAL 9010</t>
  </si>
  <si>
    <t>Pol549</t>
  </si>
  <si>
    <t>do obvodu 2000 / 60% tvarovek</t>
  </si>
  <si>
    <t>D7</t>
  </si>
  <si>
    <t xml:space="preserve">EF1, SF1 – Větrání šatny 103 a sociálního zařízení učebny        </t>
  </si>
  <si>
    <t>EF1</t>
  </si>
  <si>
    <t>Diagonální ventilátor do kruhového potrubí TD800/200 SILENT 3V</t>
  </si>
  <si>
    <t>SF1</t>
  </si>
  <si>
    <t>Pol410</t>
  </si>
  <si>
    <t>elektrický ohřívač do kruhového potrubí MBE200</t>
  </si>
  <si>
    <t>Filtr vzduchu do kruhového potrubí MFL200</t>
  </si>
  <si>
    <t>Zpětná klapka do potrubí D200</t>
  </si>
  <si>
    <t>Pol413</t>
  </si>
  <si>
    <t>Výfuková stříška D200</t>
  </si>
  <si>
    <t>Pol414</t>
  </si>
  <si>
    <t>Tlumič hluku do kruhového potrubí MAA 250/900</t>
  </si>
  <si>
    <t>Pol415</t>
  </si>
  <si>
    <t>Přívodní vyúst do kruhového potrubí s regulací R2 vel. 525x75</t>
  </si>
  <si>
    <t>Pol416</t>
  </si>
  <si>
    <t>Odvodní vyúst do kruhového potrubí vel. 425x75</t>
  </si>
  <si>
    <t>Pol417</t>
  </si>
  <si>
    <t>průměr 200</t>
  </si>
  <si>
    <t>Pol418</t>
  </si>
  <si>
    <t>Ohebné potrubí SONOFLEX D200</t>
  </si>
  <si>
    <t>D8</t>
  </si>
  <si>
    <t xml:space="preserve">EF2, SF2 – Větrání šatny 106 a sociálního zařízení učebny        </t>
  </si>
  <si>
    <t>EF2</t>
  </si>
  <si>
    <t>SF2</t>
  </si>
  <si>
    <t>D9</t>
  </si>
  <si>
    <t xml:space="preserve">EF3, SF3 – Větrání šatny 109 a sociálního zařízení učebny        </t>
  </si>
  <si>
    <t>EF3</t>
  </si>
  <si>
    <t>SF3</t>
  </si>
  <si>
    <t>D10</t>
  </si>
  <si>
    <t xml:space="preserve">EF4, SF4 – Větrání šatny 115 a sociálního zařízení učebny        </t>
  </si>
  <si>
    <t>EF4</t>
  </si>
  <si>
    <t>SF4</t>
  </si>
  <si>
    <t>D11</t>
  </si>
  <si>
    <t>EF5 – odvod vzduchu ze sociálního zařízení kroužků</t>
  </si>
  <si>
    <t>EF5</t>
  </si>
  <si>
    <t>Diagonální ventilátor do kruhového potrubí MIXVENT TD500/160</t>
  </si>
  <si>
    <t>Pol419</t>
  </si>
  <si>
    <t>Zpětná klapka do potrubí D160</t>
  </si>
  <si>
    <t>Pol420</t>
  </si>
  <si>
    <t>Výfuková stříška D160</t>
  </si>
  <si>
    <t>Pol421</t>
  </si>
  <si>
    <t>Ohebné potrubí SONOFLEX D160</t>
  </si>
  <si>
    <t>D12</t>
  </si>
  <si>
    <t xml:space="preserve">EF6 – odvod vzduchu ze sociálního zařízení zázemí kuchyně    </t>
  </si>
  <si>
    <t>EF6</t>
  </si>
  <si>
    <t>D13</t>
  </si>
  <si>
    <t xml:space="preserve">EF7 – odvod vzduchu z místnosti pro odpad    </t>
  </si>
  <si>
    <t>EF7</t>
  </si>
  <si>
    <t>Diagonální ventilátor do kruhového potrubí MIXVENT TD350/125</t>
  </si>
  <si>
    <t>Pol422</t>
  </si>
  <si>
    <t>Zpětná klapka do potrubí D125</t>
  </si>
  <si>
    <t>Pol423</t>
  </si>
  <si>
    <t>Výfuková stříška D125</t>
  </si>
  <si>
    <t>Pol424</t>
  </si>
  <si>
    <t>Krycí mřížka na potrubí D200</t>
  </si>
  <si>
    <t>D14</t>
  </si>
  <si>
    <t xml:space="preserve">EF8 – odvod vzduchu ze sociálního zařízení pro zahradu    </t>
  </si>
  <si>
    <t>EF8</t>
  </si>
  <si>
    <t>D15</t>
  </si>
  <si>
    <t>EF9 – odvod vzduchu z místnosti skladu odpadu</t>
  </si>
  <si>
    <t>EF9</t>
  </si>
  <si>
    <t>D16</t>
  </si>
  <si>
    <t>Chlazení</t>
  </si>
  <si>
    <t>D17</t>
  </si>
  <si>
    <t xml:space="preserve">CH1 – chlazení učeben, ložnic, haly a kanceláře ředitele    </t>
  </si>
  <si>
    <t>CH1</t>
  </si>
  <si>
    <t>Venkovní chladicí jednotka MULTI V5 - jednobloková - ARUM120LTE5</t>
  </si>
  <si>
    <t>CH1.1</t>
  </si>
  <si>
    <t>Vnitřní kazetová jednotka 4 cestná - ARNU24GTPC4</t>
  </si>
  <si>
    <t>CH1.2</t>
  </si>
  <si>
    <t>CH1.3</t>
  </si>
  <si>
    <t>CH1.4</t>
  </si>
  <si>
    <t>CH1.5</t>
  </si>
  <si>
    <t>Vnitřní nástěnná chladicí jednotka - ARNU18GSKC4</t>
  </si>
  <si>
    <t>CH1.6</t>
  </si>
  <si>
    <t>CH1.7</t>
  </si>
  <si>
    <t>-316381388</t>
  </si>
  <si>
    <t>Pol425</t>
  </si>
  <si>
    <t>Cu rozbočky, kabelové ovladače s češtinou</t>
  </si>
  <si>
    <t>Pol426</t>
  </si>
  <si>
    <t>Potrubí Cu vč. izolace a kabeláže</t>
  </si>
  <si>
    <t>D18</t>
  </si>
  <si>
    <t xml:space="preserve">CH2 - Zdroj chladu pro AHU1    </t>
  </si>
  <si>
    <t>CH2</t>
  </si>
  <si>
    <t>Venkovní kondenzační jednotka - UU70W.U34</t>
  </si>
  <si>
    <t>Pol427</t>
  </si>
  <si>
    <t>řídící box</t>
  </si>
  <si>
    <t>Pol428</t>
  </si>
  <si>
    <t>Potrubí Cu vč. izolace</t>
  </si>
  <si>
    <t>D19</t>
  </si>
  <si>
    <t xml:space="preserve">CH3 - Zdroj chladu pro AHU2    </t>
  </si>
  <si>
    <t>CH3</t>
  </si>
  <si>
    <t>Venkovní kondenzační jednotka - UU18W.UE4</t>
  </si>
  <si>
    <t>D20</t>
  </si>
  <si>
    <t xml:space="preserve">CH4 – chlazení chodby se serverem a skladu potravin     </t>
  </si>
  <si>
    <t>D21</t>
  </si>
  <si>
    <t>Multisplit jednotka 2+1</t>
  </si>
  <si>
    <t>CH4</t>
  </si>
  <si>
    <t>Venkovní chladicí jednotka - MU4R25.U21</t>
  </si>
  <si>
    <t>CH4.1</t>
  </si>
  <si>
    <t>Vnitřní nástěnná chladicí jednotka - DC09RN.NSJ</t>
  </si>
  <si>
    <t>CH4.2</t>
  </si>
  <si>
    <t>Pol429</t>
  </si>
  <si>
    <t>D22</t>
  </si>
  <si>
    <t>Pol430</t>
  </si>
  <si>
    <t>Uvedení zařízení do provozu, seřízení a zaregulování všech systémů a zařízení, provedení předepsaných zkoušek</t>
  </si>
  <si>
    <t>Pol431</t>
  </si>
  <si>
    <t>Požární ucpávky prostupů ve smyslu projektu PBŘ</t>
  </si>
  <si>
    <t>Pol432</t>
  </si>
  <si>
    <t>Dílenská dokumentace</t>
  </si>
  <si>
    <t>Pol433</t>
  </si>
  <si>
    <t>Dokumentace skutečného provedení vzduchotechniky</t>
  </si>
  <si>
    <t>Pol434</t>
  </si>
  <si>
    <t>Materiál na závěsy</t>
  </si>
  <si>
    <t>04d - Měření a regulace</t>
  </si>
  <si>
    <t>1 - PERIFERIE</t>
  </si>
  <si>
    <t xml:space="preserve">    SF1EF1 SF2EF2 SF3 - vyvětrání sociálního zařízení učebny</t>
  </si>
  <si>
    <t xml:space="preserve">    EF5 EF6 EF8 - vyvětrání sociálního zařízení</t>
  </si>
  <si>
    <t xml:space="preserve">    101 - vytápění</t>
  </si>
  <si>
    <t xml:space="preserve">    301 - ZTI</t>
  </si>
  <si>
    <t>2 - ŘÍDÍCÍ SYSTÉM</t>
  </si>
  <si>
    <t xml:space="preserve">    2.1 - Automatizační stanice</t>
  </si>
  <si>
    <t>3 - ROZVADĚČE</t>
  </si>
  <si>
    <t xml:space="preserve">    3.1 - Rozvaděč MaR</t>
  </si>
  <si>
    <t>4 - MONTÁŽ A MONTÁŽNÍ MATERIÁL</t>
  </si>
  <si>
    <t>99 - OSTATNÍ PRÁCE</t>
  </si>
  <si>
    <t>PERIFERIE</t>
  </si>
  <si>
    <t>SF1EF1 SF2EF2 SF3</t>
  </si>
  <si>
    <t>vyvětrání sociálního zařízení učebny</t>
  </si>
  <si>
    <t>1-PdA11 2-PdA11 3-Pd</t>
  </si>
  <si>
    <t>Regulátor malého diferenčního tlaku pro montáž na VZT kanál  pro sledování tlaku vzduchu, s jednopólovým přepínacím kontaktem rozsah měření: 20 … 300 Pa, IP54 upevňovací úhelník, příruby odběru tlaku a hadička z PVC v délce 2 m</t>
  </si>
  <si>
    <t>Poznámka k položce:_x000D_
20 … 300 Pa</t>
  </si>
  <si>
    <t>1-SA51 2-SA51 3-SA51</t>
  </si>
  <si>
    <t>Prostorové tlačítko bez aretace, dizajnově sjednotit s ovladači osvětlení</t>
  </si>
  <si>
    <t>EF5 EF6 EF8</t>
  </si>
  <si>
    <t>vyvětrání sociálního zařízení</t>
  </si>
  <si>
    <t>5-SA51 6-SA51 8-SA51</t>
  </si>
  <si>
    <t>vytápění</t>
  </si>
  <si>
    <t>101-TC01 až 101-TC07</t>
  </si>
  <si>
    <t>Čidlo teploty tyčové, L= 120mm, Ni 1000, rozsah měření -30 … 130°C, IP54 Ochranná jímka LW 7, Ms, G 1/2A, 120 mm</t>
  </si>
  <si>
    <t>Poznámka k položce:_x000D_
-30 … 130°C</t>
  </si>
  <si>
    <t>101-PC01</t>
  </si>
  <si>
    <t>Snímač tlaku s přev. 0...6 bar, 0(2)..10 V/0(4)..20 Ma, IP65 vč. příslušenství</t>
  </si>
  <si>
    <t>Poznámka k položce:_x000D_
0 … 6 bar</t>
  </si>
  <si>
    <t>Pol495</t>
  </si>
  <si>
    <t>Kohout tlakoměrný zkušební</t>
  </si>
  <si>
    <t>101-LA51</t>
  </si>
  <si>
    <t>Hlídač zaplavení a sonda</t>
  </si>
  <si>
    <t>101-TC50</t>
  </si>
  <si>
    <t>Snímač venkovní teploty</t>
  </si>
  <si>
    <t>Poznámka k položce:_x000D_
-30 … 80°C</t>
  </si>
  <si>
    <t>101-TC51</t>
  </si>
  <si>
    <t>Snímač prostorové teploty</t>
  </si>
  <si>
    <t>Poznámka k položce:_x000D_
0 … 80°C</t>
  </si>
  <si>
    <t>101-TA01</t>
  </si>
  <si>
    <t>Univerzální termostat, rozsah 0 … 70°C</t>
  </si>
  <si>
    <t>Poznámka k položce:_x000D_
0 … 70°C</t>
  </si>
  <si>
    <t>101-HL51</t>
  </si>
  <si>
    <t>Výstražná cedule s textem HAVÁRIE</t>
  </si>
  <si>
    <t>TC…</t>
  </si>
  <si>
    <t>Snímač prostorové teploty s korekčním ovladačem pro změnu žádané teploty a displejem pro zobrazení prostorové teploty</t>
  </si>
  <si>
    <t>Poznámka k položce:_x000D_
0 … 50°c  RTM-U P_DISPLAY</t>
  </si>
  <si>
    <t>TP…</t>
  </si>
  <si>
    <t>Kabelové teplotní čidlo do podlahy</t>
  </si>
  <si>
    <t>ZTI</t>
  </si>
  <si>
    <t>301-LA51</t>
  </si>
  <si>
    <t>Regulace hladiny s funkcí vyčerpávání nebo dopouštění. Diference snímání je určena vzdáleností snímacích sond. Vč. 3 sond</t>
  </si>
  <si>
    <t>ŘÍDÍCÍ SYSTÉM</t>
  </si>
  <si>
    <t>2.1</t>
  </si>
  <si>
    <t>Automatizační stanice</t>
  </si>
  <si>
    <t>As1</t>
  </si>
  <si>
    <t xml:space="preserve">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</t>
  </si>
  <si>
    <t>Poznámka k položce:_x000D_
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 Vč. SW Počet vstupů a výstupů automatizační stanice vč. rezerv - 70x digitální vstup (DI) - 84x analogový vstup (AI / Ni / NTC / Pt / 0-10V DC / 4-20mA) - 50x digitální výstup (DO) -   4x analogový výstup (AO / 0-10 V DC)_x000D_
Počet vstupů a výstupů automatizační stanice  - 70x digitální vstup (DI) - 84x analogový vstup (AI / Ni / NTC / Pt / 0-10V DC / 4-20mA) - 50x digitální výstup (DO) -   4x analogový výstup (AO / 0-10 V DC)</t>
  </si>
  <si>
    <t>Pol496</t>
  </si>
  <si>
    <t>tablet SAMSUNG GALAXI</t>
  </si>
  <si>
    <t>Pol497</t>
  </si>
  <si>
    <t>Rámeček pro montáž tabletu na čelní desku rozvaděče</t>
  </si>
  <si>
    <t>Pol498</t>
  </si>
  <si>
    <t>Převodník RJ45 / USB</t>
  </si>
  <si>
    <t>Pol499</t>
  </si>
  <si>
    <t>Kompletní zajištění  pro vzdálený přístup   zajištění (na základě požadavků výrobce systému MaR) u poskytovatele internetového připojení a   připojení na internet a přístup přes veřejnou IP adresu, vč. konfigurace linky, směrování adres</t>
  </si>
  <si>
    <t>Poznámka k položce:_x000D_
Kompletní zajištění  pro vzdálený přístup   zajištění (na základě požadavků výrobce systému MaR) u poskytovatele internetového připojení a   připojení na internet a přístup přes veřejnou IP adresu, vč. konfigurace linky, směrování adres, ….,  systém musí být při předání uživateli plně funkční, odzkoušený</t>
  </si>
  <si>
    <t>ROZVADĚČE</t>
  </si>
  <si>
    <t>3.1</t>
  </si>
  <si>
    <t>Rozvaděč MaR</t>
  </si>
  <si>
    <t>RA1.1</t>
  </si>
  <si>
    <t>Oceloplechový skříňový rozvaděč   prvky MaR i technologického silnoproudu (napojení  čerpadel, ..., které MaR ovládá) š = 800 mm, v = 2100 mm, h = 300 mm,   Přístrojové vybavení silové části a detaily viz. výkresová dokumentace RAL7035 vč. podstavce</t>
  </si>
  <si>
    <t>Poznámka k položce:_x000D_
Oceloplechový skříňový rozvaděč   prvky MaR i technologického silnoproudu (napojení  čerpadel, ..., které MaR ovládá) š = 800 mm, v = 2100 mm, h = 300 mm,   Přístrojové vybavení silové části a detaily viz. výkresová dokumentace RAL7035 vč. podstavce 100 mm, kabelových žlabů, DIN lišt, nulovací lišty, trafo, relé, jističe, svorky, přepěťová ochrana, hlavní vypínač …, výroby a pomocného materiálu pro montáž a propojení, přívody a vývody kabelů horem přes kabelové vývodky, dveře s těsněním, tříbodový uzávěr s možností uzamykání, montáž přístrojů na DIN lišty, propojovací vodiče vedeny v plastovém kanálu s perforací, kapsa pro založení dokumentace, vnější popisy rozvaděče strojově zpracovanými štítky, UPS pro napájení řídícího systému</t>
  </si>
  <si>
    <t>Pol500</t>
  </si>
  <si>
    <t>Hlavní vypínač, vypínaná cívka, 1f, 32A - cena v rámci rozvaděče</t>
  </si>
  <si>
    <t>Pol501</t>
  </si>
  <si>
    <t>Tlačítko na čelní desku rozvaděče, brva červená - cena v rámci rozvaděče</t>
  </si>
  <si>
    <t>Pol502</t>
  </si>
  <si>
    <t>Signálka na čelní desku rozvaděče, barva zelená - cena v rámci rozvaděče</t>
  </si>
  <si>
    <t>Pol503</t>
  </si>
  <si>
    <t>Signálka na čelní desku rozvaděče, barva bílá - cena v rámci rozvaděče</t>
  </si>
  <si>
    <t>Pol504</t>
  </si>
  <si>
    <t>Jistič 1f/2A cena v rámci rozvaděče - cena v rámci rozvaděče</t>
  </si>
  <si>
    <t>Pol505</t>
  </si>
  <si>
    <t>Jistič 1f, 6A cena v rámci rozvaděče - cena v rámci rozvaděče</t>
  </si>
  <si>
    <t>Pol506</t>
  </si>
  <si>
    <t>Jistič 1f/10A cena v rámci rozvaděče - cena v rámci rozvaděče</t>
  </si>
  <si>
    <t>Pol507</t>
  </si>
  <si>
    <t>Jistič 1f/16A cena v rámci rozvaděče - cena v rámci rozvaděče</t>
  </si>
  <si>
    <t>Pol508</t>
  </si>
  <si>
    <t>Jistič 1f/20A cena v rámci rozvaděče - cena v rámci rozvaděče</t>
  </si>
  <si>
    <t>Pol509</t>
  </si>
  <si>
    <t>Přepěťová ochrana II. St. cena v rámci rozvaděče - cena v rámci rozvaděče</t>
  </si>
  <si>
    <t>Pol510</t>
  </si>
  <si>
    <t>osvětlení rozvaděče cena v rámci rozvaděče - cena v rámci rozvaděče</t>
  </si>
  <si>
    <t>Pol511</t>
  </si>
  <si>
    <t>UPS</t>
  </si>
  <si>
    <t>Pol512</t>
  </si>
  <si>
    <t>Transformátor 230V/24V, 400VA cena v rámci rozvaděče - cena v rámci rozvaděče</t>
  </si>
  <si>
    <t>Pol513</t>
  </si>
  <si>
    <t>Zásuvka cena v rámci rozvaděče - cena v rámci rozvaděče</t>
  </si>
  <si>
    <t>Pol514</t>
  </si>
  <si>
    <t>Svorka pojistka cena v rámci rozvaděče - cena v rámci rozvaděče</t>
  </si>
  <si>
    <t>Pol515</t>
  </si>
  <si>
    <t>Svorka   cena v rámci rozvaděče - cena v rámci rozvaděče</t>
  </si>
  <si>
    <t>Pol516</t>
  </si>
  <si>
    <t>Relé cívka 24V/50Hz cena v rámci rozvaděče - cena v rámci rozvaděče</t>
  </si>
  <si>
    <t>Pol517</t>
  </si>
  <si>
    <t>drobný nespecifikovaný materiál cena v rámci rozvaděče - cena v rámci rozvaděče</t>
  </si>
  <si>
    <t>MONTÁŽ A MONTÁŽNÍ MATERIÁL</t>
  </si>
  <si>
    <t>Pol518</t>
  </si>
  <si>
    <t>Kabel stíněný bezhalogenní s třídou reakce na oheň B2cas1d0, bez zachování funkčnosti při požáru  1x2x0,8</t>
  </si>
  <si>
    <t>Poznámka k položce:_x000D_
1x2x0,8</t>
  </si>
  <si>
    <t>Pol519</t>
  </si>
  <si>
    <t>Kabel stíněný bezhalogenní s třídou reakce na oheň B2cas1d0, bez zachování funkčnosti při požáru  2x2x0,8</t>
  </si>
  <si>
    <t>Poznámka k položce:_x000D_
2x2x0,8</t>
  </si>
  <si>
    <t>Pol520</t>
  </si>
  <si>
    <t>Kabel stíněný bezhalogenní s třídou reakce na oheň B2cas1d0, bez zachování funkčnosti při požáru  4x2x0,8</t>
  </si>
  <si>
    <t>Poznámka k položce:_x000D_
4x2x0,8</t>
  </si>
  <si>
    <t>Pol521</t>
  </si>
  <si>
    <t>Kabel  bezhalogenní s třídou reakce na oheň B2cas1d0, bez zachování funkčnosti při požáru  3x1,5</t>
  </si>
  <si>
    <t>Poznámka k položce:_x000D_
3x1,5</t>
  </si>
  <si>
    <t>Pol522</t>
  </si>
  <si>
    <t>Kabel  bezhalogenní s třídou reakce na oheň B2cas1d0, bez zachování funkčnosti při požáru  5x1,5</t>
  </si>
  <si>
    <t>Poznámka k položce:_x000D_
5x1,5</t>
  </si>
  <si>
    <t>Pol523</t>
  </si>
  <si>
    <t>Kabel  bezhalogenní s třídou reakce na oheň B2cas1d0, bez zachování funkčnosti při požáru  7x1,5</t>
  </si>
  <si>
    <t>Poznámka k položce:_x000D_
7x1,5</t>
  </si>
  <si>
    <t>Pol524</t>
  </si>
  <si>
    <t>Plechový kabelový žlab 120/50 Kabelový žlab plechový  120/50,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</si>
  <si>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120/50 Kabelový žlab plechový  120/50,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120/50</t>
  </si>
  <si>
    <t>Pol525</t>
  </si>
  <si>
    <t>Plechový kabelový žlab 62/50 Kabelový žlab plechový  62/50,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</si>
  <si>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62/50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62/50</t>
  </si>
  <si>
    <t>Pol526</t>
  </si>
  <si>
    <t>Pevné trubky PVC průměru 25mm, bezhalogenové, samozhášivé, střední mechanická odolnost 750N/5cm, vč. příslušenství pro montáž ( spojky, příchytky, ohyby, nosný a upevňovací materiál, atd. )</t>
  </si>
  <si>
    <t>Pol527</t>
  </si>
  <si>
    <t>Ohebné trubky PVC průměru 16mm, bezhalogenové, samozhášivé, střední mechanická odolnost 750N/5cm, vč. příslušenství pro montáž ( spojky, příchytky, ohyby, nosný a upevňovací materiál, atd. )</t>
  </si>
  <si>
    <t>Pol528</t>
  </si>
  <si>
    <t>Nastřelování kabeláží</t>
  </si>
  <si>
    <t>Pol529</t>
  </si>
  <si>
    <t>Plastová vázací páska pro vázání a uchycení kabelů, černá, délka 300mm, šířka 7,6 mm, zatížitelnost 55 kg</t>
  </si>
  <si>
    <t>Pol530</t>
  </si>
  <si>
    <t>Napojení přístrojů dodávaných v rámci technologií (ventilátory, čerpadlo)</t>
  </si>
  <si>
    <t>Pol531</t>
  </si>
  <si>
    <t>Ukončení kabelů ( kabelová oka, návlečky, izolace, atd. )</t>
  </si>
  <si>
    <t>Pol532</t>
  </si>
  <si>
    <t>Kabelové štítky pro označení kabelů, nesmazatelný popis s označením kabelu, číslem kabelu dle okruhu, typu a průřezu kabelu, odkud - kam a číslo okruhu, možnost čištění vč. veškerého příslušenství pro označení a montáž kabelového štítku</t>
  </si>
  <si>
    <t>Pol533</t>
  </si>
  <si>
    <t>Montáž elektroinstalace</t>
  </si>
  <si>
    <t>Pol534</t>
  </si>
  <si>
    <t>Prostupy stěnami do prům. 50 mm</t>
  </si>
  <si>
    <t>Pol535</t>
  </si>
  <si>
    <t>Montáž zařízení MaR</t>
  </si>
  <si>
    <t>OSTATNÍ PRÁCE</t>
  </si>
  <si>
    <t>Pol536</t>
  </si>
  <si>
    <t>Drobný nespecifikovaný materiál ( sádra šedá, šrouby univerzální, podložky, matice, hřebíky, vruty, hmoždinky, příchytky, atd. ) - komplet</t>
  </si>
  <si>
    <t>Pol537</t>
  </si>
  <si>
    <t>Popisek na koncové prvky</t>
  </si>
  <si>
    <t>Pol538</t>
  </si>
  <si>
    <t>Svorka k ochrannému pospojování kompletní vč. veškerého příslušenství</t>
  </si>
  <si>
    <t>Pol539</t>
  </si>
  <si>
    <t>Ocelová konstrukce všeobecně ( závitové tyče, příčníky, výložníky, atd. )</t>
  </si>
  <si>
    <t>Pol540</t>
  </si>
  <si>
    <t>Test 1:1</t>
  </si>
  <si>
    <t>Pol541</t>
  </si>
  <si>
    <t>Pol542</t>
  </si>
  <si>
    <t>Dodavatelská a dílenská dokumentace</t>
  </si>
  <si>
    <t>Pol543</t>
  </si>
  <si>
    <t>Dokumentace skutečného provedení</t>
  </si>
  <si>
    <t>Pol544</t>
  </si>
  <si>
    <t>Uvedení do provozu, odzkoušení, naprogramování, předání uživateli, poučení obsluhy, instruktážní návody, odstranění vad a nedodělků, atd.</t>
  </si>
  <si>
    <t>Pol545</t>
  </si>
  <si>
    <t>Výchozí revize elektro</t>
  </si>
  <si>
    <t>Pol546</t>
  </si>
  <si>
    <t>Odvoz, třídění a ekologická likvidace obalových materiálů</t>
  </si>
  <si>
    <t>04e - Zdravotně technické instalace</t>
  </si>
  <si>
    <t>Úroveň 3:</t>
  </si>
  <si>
    <t>04e.1 - Kanalizace</t>
  </si>
  <si>
    <t xml:space="preserve">101 - VNITŘNÍ KANALIZACE </t>
  </si>
  <si>
    <t xml:space="preserve">    1 - ZEMNÍ PRÁCE</t>
  </si>
  <si>
    <t xml:space="preserve">    2 - REVIZNÍ ŠACHTY</t>
  </si>
  <si>
    <t xml:space="preserve">    3 - CHRÁNIČKY</t>
  </si>
  <si>
    <t>102 - SPLAŠKOVÁ KANALIZACE</t>
  </si>
  <si>
    <t xml:space="preserve">    4 - SVODNÉ POTRUBÍ V ZEMI</t>
  </si>
  <si>
    <t xml:space="preserve">    5 - PŘIPOJOVACÍ A SVISLÉ ODPADNÍ POTRUBÍ</t>
  </si>
  <si>
    <t xml:space="preserve">    6 - IZOLACE POTRUBÍ</t>
  </si>
  <si>
    <t xml:space="preserve">    7 - VĚTRACÍ A PŘIVĚTRÁVACÍ HLAVICE</t>
  </si>
  <si>
    <t xml:space="preserve">    8 - SIFONY</t>
  </si>
  <si>
    <t xml:space="preserve">    9 - VPUSTI</t>
  </si>
  <si>
    <t>103 - DEŠŤOVÁ KANALIZACE</t>
  </si>
  <si>
    <t xml:space="preserve">    10 - SVODNÉ POTRUBÍ V ZEMI</t>
  </si>
  <si>
    <t xml:space="preserve">    11 - ODPADNÍ POTRUBÍ</t>
  </si>
  <si>
    <t xml:space="preserve">    12 - TEPELNÁ IZOLACE</t>
  </si>
  <si>
    <t xml:space="preserve">    13 - STŘEŠNÍ VTOKY</t>
  </si>
  <si>
    <t>104 - OSTATNÍ</t>
  </si>
  <si>
    <t xml:space="preserve">    14 - OSTATNÍ</t>
  </si>
  <si>
    <t xml:space="preserve">    15 - IDENTIFIKAČNÍ OZNAČENÍ A ŠTÍTKY</t>
  </si>
  <si>
    <t xml:space="preserve">    16 - OSTATNÍ POLOŽKY</t>
  </si>
  <si>
    <t xml:space="preserve">    305 - POZNÁMKA</t>
  </si>
  <si>
    <t xml:space="preserve">VNITŘNÍ KANALIZACE </t>
  </si>
  <si>
    <t>ZEMNÍ PRÁCE</t>
  </si>
  <si>
    <t>Pol141</t>
  </si>
  <si>
    <t>Výkop pro potrubí o š. 0,8 m a hloubce do 2,0m</t>
  </si>
  <si>
    <t>Pol17</t>
  </si>
  <si>
    <t>Obsyp pískový tl. 300 mm</t>
  </si>
  <si>
    <t>Pol18</t>
  </si>
  <si>
    <t>Podsyp pískový tl. 100 mm</t>
  </si>
  <si>
    <t>Pol142</t>
  </si>
  <si>
    <t>Zpětný zásyp výkopu</t>
  </si>
  <si>
    <t>-995889814</t>
  </si>
  <si>
    <t>225,4-77,4</t>
  </si>
  <si>
    <t>767251459</t>
  </si>
  <si>
    <t>148*30 'Přepočtené koeficientem množství</t>
  </si>
  <si>
    <t>171201221</t>
  </si>
  <si>
    <t>Poplatek za uložení na skládce (skládkovné) zeminy a kamení kód odpadu 17 05 04</t>
  </si>
  <si>
    <t>492392717</t>
  </si>
  <si>
    <t>148*1,67 'Přepočtené koeficientem množství</t>
  </si>
  <si>
    <t>1285695034</t>
  </si>
  <si>
    <t>REVIZNÍ ŠACHTY</t>
  </si>
  <si>
    <t>Pol143</t>
  </si>
  <si>
    <t>Revizní šachta plastová DN425; hl. 1.26 m; poklop plastový, plynotěsný</t>
  </si>
  <si>
    <t>Pol144</t>
  </si>
  <si>
    <t>Revizní šachta plastová DN425; hl. 1.61 m; poklop plastový, plynotěsný</t>
  </si>
  <si>
    <t>Pol145</t>
  </si>
  <si>
    <t>Revizní šachta plastová DN425; hl. 1.25 m; poklop plastový, plynotěsný</t>
  </si>
  <si>
    <t>Pol146</t>
  </si>
  <si>
    <t>Revizní šachta plastová DN425; hl. 1.21 m; poklop plastový, plynotěsný</t>
  </si>
  <si>
    <t>CHRÁNIČKY</t>
  </si>
  <si>
    <t>Pol147</t>
  </si>
  <si>
    <t>Plastová chránička DN200 dl. 0,4 m</t>
  </si>
  <si>
    <t>Pol148</t>
  </si>
  <si>
    <t>Plastová chránička DN200 dl. 0,5 m</t>
  </si>
  <si>
    <t>Pol149</t>
  </si>
  <si>
    <t>Plastová chránička DN200 dl. 0,55 m</t>
  </si>
  <si>
    <t>Pol150</t>
  </si>
  <si>
    <t>Plastová chránička DN200 dl. 0,6 m</t>
  </si>
  <si>
    <t>Pol151</t>
  </si>
  <si>
    <t>Plastová chránička DN250 dl. 0,4 m</t>
  </si>
  <si>
    <t>Pol152</t>
  </si>
  <si>
    <t>Plastová chránička DN250 dl. 0,5 m</t>
  </si>
  <si>
    <t>Pol153</t>
  </si>
  <si>
    <t>Plastová chránička DN250 dl. 0,55 m</t>
  </si>
  <si>
    <t>SPLAŠKOVÁ KANALIZACE</t>
  </si>
  <si>
    <t>SVODNÉ POTRUBÍ V ZEMI</t>
  </si>
  <si>
    <t>Pol154</t>
  </si>
  <si>
    <t>PVC-KG SN 8 DN 110</t>
  </si>
  <si>
    <t>Pol155</t>
  </si>
  <si>
    <t>PVC-KG SN 8 DN 125</t>
  </si>
  <si>
    <t>Pol156</t>
  </si>
  <si>
    <t>PVC-KG SN 8 DN 160</t>
  </si>
  <si>
    <t>Pol157</t>
  </si>
  <si>
    <t>KG2000 DN110 (PP)</t>
  </si>
  <si>
    <t>Pol158</t>
  </si>
  <si>
    <t>KG2000 DN125 (PP)</t>
  </si>
  <si>
    <t>PŘIPOJOVACÍ A SVISLÉ ODPADNÍ POTRUBÍ</t>
  </si>
  <si>
    <t>Pol159</t>
  </si>
  <si>
    <t>PP-HT DN 32</t>
  </si>
  <si>
    <t>Pol160</t>
  </si>
  <si>
    <t>PP-HT DN 40</t>
  </si>
  <si>
    <t>Pol161</t>
  </si>
  <si>
    <t>PP-HT DN 50</t>
  </si>
  <si>
    <t>Pol162</t>
  </si>
  <si>
    <t>PP-HT DN 75</t>
  </si>
  <si>
    <t>Pol163</t>
  </si>
  <si>
    <t>PP-HT DN 110</t>
  </si>
  <si>
    <t>Pol164</t>
  </si>
  <si>
    <t>Hadice pro odvod kondenzátu - tlaková</t>
  </si>
  <si>
    <t>IZOLACE POTRUBÍ</t>
  </si>
  <si>
    <t>Pol165</t>
  </si>
  <si>
    <t>návleková PE izolace tl. 4 mm pro potrubí d32</t>
  </si>
  <si>
    <t>Pol166</t>
  </si>
  <si>
    <t>návleková PE izolace tl. 4 mm pro potrubí d40</t>
  </si>
  <si>
    <t>Pol167</t>
  </si>
  <si>
    <t>návleková PE izolace tl. 5 mm pro potrubí d50</t>
  </si>
  <si>
    <t>Pol168</t>
  </si>
  <si>
    <t>návleková PE izolace tl. 5 mm pro potrubí d75</t>
  </si>
  <si>
    <t>Pol169</t>
  </si>
  <si>
    <t>návleková PE izolace tl. 5 mm pro potrubí d110</t>
  </si>
  <si>
    <t>VĚTRACÍ A PŘIVĚTRÁVACÍ HLAVICE</t>
  </si>
  <si>
    <t>Pol170</t>
  </si>
  <si>
    <t>Větrací hlavice DN 110</t>
  </si>
  <si>
    <t>SIFONY</t>
  </si>
  <si>
    <t>Pol171</t>
  </si>
  <si>
    <t>Podomítkový sifon (např. HL 138)</t>
  </si>
  <si>
    <t>Pol172</t>
  </si>
  <si>
    <t>Sifon (např. HL 136N)</t>
  </si>
  <si>
    <t>Pol173</t>
  </si>
  <si>
    <t>Sifon pro pračku a sušičku (HL4000.2)</t>
  </si>
  <si>
    <t>Pol174</t>
  </si>
  <si>
    <t>Kalich pro úkapy z pojistnáho ventilu (např. HL21)</t>
  </si>
  <si>
    <t>VPUSTI</t>
  </si>
  <si>
    <t>Pol175</t>
  </si>
  <si>
    <t>Podlahová vpust 320x350; svislý odtok DN110 - Žlab pro vinyl 320x350mm,H=60,odtok 142mm, 1.4301 - Hyg. vpust 157, DN 100 svislá,poziční přír.,sif, 1.4301 - kalový koš VP 157 pevná/svislá a teleskop, 1.4301 - rošt mřížkový 268x298mm, L15, protiskluz R11, 1</t>
  </si>
  <si>
    <t>Pol176</t>
  </si>
  <si>
    <t>Podlahová vpust 320x650; svislý odtok DN110 - Žlab pro vinyl 320x650mm,H=60,odtok 142mm,1.4301 - Hyg. vpust 157, DN 100 svislá,poziční přír.,sif.,1.4301 - kalový koš VP 157 pevná/svislá a teleskop,O=0,6 l,1.4301 - 2x rošt mřížkový 268x298mm, L15, protiskl</t>
  </si>
  <si>
    <t>Pol177</t>
  </si>
  <si>
    <t>Podlahová vpust 320x100; svislý odtok DN110 - Žlab pro vinyl 320x1050mm,H=60,odtok 142mm,1.4301 - Hyg. vpust 157, DN 100 svislá,poziční přír.,sif.,1.4301 - kalový koš VP 157 pevná/svislá a teleskop,O=0,6 l,1.4301  2x rošt mřížkový 268x499mm, L15, protiskl</t>
  </si>
  <si>
    <t>Pol178</t>
  </si>
  <si>
    <t>Podlahová vpusť DN110 se svislým odtokem, sifonová vložka pro suchý stav, nerezová mříž; vč. veškerého příslušenství</t>
  </si>
  <si>
    <t>DEŠŤOVÁ KANALIZACE</t>
  </si>
  <si>
    <t>ODPADNÍ POTRUBÍ</t>
  </si>
  <si>
    <t>Pol179</t>
  </si>
  <si>
    <t>Svařované PE DN 110</t>
  </si>
  <si>
    <t>Pol180</t>
  </si>
  <si>
    <t>Svařované PE DN 125</t>
  </si>
  <si>
    <t>Pol181</t>
  </si>
  <si>
    <t>Svařované PE DN 160</t>
  </si>
  <si>
    <t>TEPELNÁ IZOLACE</t>
  </si>
  <si>
    <t>Pol182</t>
  </si>
  <si>
    <t>Izolace tl. 20 mm pro potrubí DN 110; nenasákavá</t>
  </si>
  <si>
    <t>Pol183</t>
  </si>
  <si>
    <t>Izolace tl. 20 mm pro potrubí DN 125; nenasákavá</t>
  </si>
  <si>
    <t>Pol184</t>
  </si>
  <si>
    <t>Izolace tl. 20 mm pro potrubí DN 160; nenasákavá</t>
  </si>
  <si>
    <t>Pol185</t>
  </si>
  <si>
    <t>Izolace tl. 9 mm pro potrubí DN 110; nenasákavá</t>
  </si>
  <si>
    <t>Pol186</t>
  </si>
  <si>
    <t>Izolace tl. 9 mm pro potrubí DN 125; nenasákavá</t>
  </si>
  <si>
    <t>STŘEŠNÍ VTOKY</t>
  </si>
  <si>
    <t>Pol187</t>
  </si>
  <si>
    <t>Střešní vtok DN110 s el. ohřevem (10-30W; 230V); vodorvný odtok; vč. veškerého příslušenství</t>
  </si>
  <si>
    <t>Pol188</t>
  </si>
  <si>
    <t>terasový vtok DN75; zápachová klapka nezámrzná s el. ohřevem (10-30W; 230V); vč. veškerého příslušenství</t>
  </si>
  <si>
    <t>Pol189</t>
  </si>
  <si>
    <t>Střešní vpusť s bočním odtokem DN110; záchytný koš; s el. Ohřevem (10-30W; 230V); vč. veškerého příslušenství</t>
  </si>
  <si>
    <t>OSTATNÍ</t>
  </si>
  <si>
    <t>Pol190</t>
  </si>
  <si>
    <t>Lapač střešních splavenin pro potrubí DN125</t>
  </si>
  <si>
    <t>262144</t>
  </si>
  <si>
    <t>IDENTIFIKAČNÍ OZNAČENÍ A ŠTÍTKY</t>
  </si>
  <si>
    <t>Pol38</t>
  </si>
  <si>
    <t>Identifikační označení a štítky</t>
  </si>
  <si>
    <t>OSTATNÍ POLOŽKY</t>
  </si>
  <si>
    <t>Pol191</t>
  </si>
  <si>
    <t>Součinost se správci sítí a jejich dozory</t>
  </si>
  <si>
    <t>Pol11</t>
  </si>
  <si>
    <t>Náklady na zařízení staveniště</t>
  </si>
  <si>
    <t>Pol192</t>
  </si>
  <si>
    <t>Stavební přípomoce a práce</t>
  </si>
  <si>
    <t>Pol193</t>
  </si>
  <si>
    <t>Komplexní zkoušky, zkušební provoz</t>
  </si>
  <si>
    <t>Pol194</t>
  </si>
  <si>
    <t>Pol201</t>
  </si>
  <si>
    <t>Zkoušky těsnosti kanalizace</t>
  </si>
  <si>
    <t>9732991</t>
  </si>
  <si>
    <t>POZNÁMKA</t>
  </si>
  <si>
    <t>PZ01</t>
  </si>
  <si>
    <t>Poznámka</t>
  </si>
  <si>
    <t>1563824466</t>
  </si>
  <si>
    <t xml:space="preserve">Poznámka k položce:_x000D_
Jedná se o materiálovou specifikaci nenahrazující výrobní přípravu dodavatele. Výpis obsahuje pouze základní položky ve smyslu dodávka._x000D_
Při zpracování nabídky je nutné vycházet ze všech částí dokumentace (tj. technické zprávy, všech výkresů i specifikace materiálu. Pouhým oceněním výkazu výměr není možné vypracovat kvalitní nabídku. </t>
  </si>
  <si>
    <t>PZ02</t>
  </si>
  <si>
    <t>657488102</t>
  </si>
  <si>
    <t>Poznámka k položce:_x000D_
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výkony._x000D_
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</t>
  </si>
  <si>
    <t>04e.2 - Vodovod</t>
  </si>
  <si>
    <t>155 - VNITŘNÍ VODOVOD</t>
  </si>
  <si>
    <t xml:space="preserve">    22 - POTRUBÍ SV</t>
  </si>
  <si>
    <t xml:space="preserve">    3 - IZOLACE SV</t>
  </si>
  <si>
    <t xml:space="preserve">    4 - POTRUBÍ TV a cirulace</t>
  </si>
  <si>
    <t xml:space="preserve">    5 - IZOLACE TV a cirkulace</t>
  </si>
  <si>
    <t xml:space="preserve">    6 - ARMATURY</t>
  </si>
  <si>
    <t xml:space="preserve">    7 - ZAŘÍZENÍ</t>
  </si>
  <si>
    <t>165 - POŽÁRNÍ VODOVOD</t>
  </si>
  <si>
    <t xml:space="preserve">    9 - POTRUBÍ PV</t>
  </si>
  <si>
    <t xml:space="preserve">    11 - ARMATURY</t>
  </si>
  <si>
    <t xml:space="preserve">    12 - HYDRANTOVÉ SYSTÉMY</t>
  </si>
  <si>
    <t>171 - ZAŘIZOVACÍ PŘEDMĚTY</t>
  </si>
  <si>
    <t xml:space="preserve">    13 - ZAŘIZOVACÍ PŘEDMĚTY</t>
  </si>
  <si>
    <t xml:space="preserve">    172 - IDENTIFIKAČNÍ OZNAČENÍ A ŠTÍTKY</t>
  </si>
  <si>
    <t xml:space="preserve">    173 - OSTATNÍ</t>
  </si>
  <si>
    <t xml:space="preserve">    1731 - POZNÁMKA</t>
  </si>
  <si>
    <t>VNITŘNÍ VODOVOD</t>
  </si>
  <si>
    <t>-666480890</t>
  </si>
  <si>
    <t>25,0-3,4</t>
  </si>
  <si>
    <t>1674169675</t>
  </si>
  <si>
    <t>21,6*30 'Přepočtené koeficientem množství</t>
  </si>
  <si>
    <t>-1126684776</t>
  </si>
  <si>
    <t>21,6*1,67 'Přepočtené koeficientem množství</t>
  </si>
  <si>
    <t>-179620416</t>
  </si>
  <si>
    <t>POTRUBÍ SV</t>
  </si>
  <si>
    <t>Pol195</t>
  </si>
  <si>
    <t>PE100; SDR11; 25x3,0 mm</t>
  </si>
  <si>
    <t>Pol196</t>
  </si>
  <si>
    <t>PE100; SDR11; 32x3,0 mm</t>
  </si>
  <si>
    <t>Pol197</t>
  </si>
  <si>
    <t>PE100; SDR11; 63x5,6 mm</t>
  </si>
  <si>
    <t>Pol198</t>
  </si>
  <si>
    <t>PPr 20x2,3 mm; S4</t>
  </si>
  <si>
    <t>Pol199</t>
  </si>
  <si>
    <t>PPr 25x2,8 mm; S4</t>
  </si>
  <si>
    <t>Pol200</t>
  </si>
  <si>
    <t>PPr 32x3,6 mm; S4</t>
  </si>
  <si>
    <t>PPr 40x4,5 mm; S4</t>
  </si>
  <si>
    <t>Pol202</t>
  </si>
  <si>
    <t>PPr 50x5,6 mm; S4</t>
  </si>
  <si>
    <t>Pol203</t>
  </si>
  <si>
    <t>PPr 63x7,1 mm; S4</t>
  </si>
  <si>
    <t>Pol204</t>
  </si>
  <si>
    <t>Chránička PE dn63</t>
  </si>
  <si>
    <t>Pol205</t>
  </si>
  <si>
    <t>Chránička PE dn75</t>
  </si>
  <si>
    <t>Pol206</t>
  </si>
  <si>
    <t>Chránička PE dn110</t>
  </si>
  <si>
    <t>IZOLACE SV</t>
  </si>
  <si>
    <t>Pol207</t>
  </si>
  <si>
    <t>návleková PE izolace tl. 9 mm pro potrubí d 20 mm</t>
  </si>
  <si>
    <t>Pol208</t>
  </si>
  <si>
    <t>návleková PE izolace tl. 9 mm pro potrubí d 25 mm</t>
  </si>
  <si>
    <t>Pol209</t>
  </si>
  <si>
    <t>návleková PE izolace tl. 9 mm pro potrubí d 32 mm</t>
  </si>
  <si>
    <t>Pol210</t>
  </si>
  <si>
    <t>návleková PE izolace tl. 13 mm pro potrubí d 32 mm</t>
  </si>
  <si>
    <t>Pol211</t>
  </si>
  <si>
    <t>návleková PE izolace tl. 13 mm pro potrubí d 40 mm</t>
  </si>
  <si>
    <t>Pol212</t>
  </si>
  <si>
    <t>návleková PE izolace tl. 13 mm pro potrubí d 50 mm</t>
  </si>
  <si>
    <t>Pol213</t>
  </si>
  <si>
    <t>návleková PE izolace tl. 13 mm pro potrubí d 63 mm</t>
  </si>
  <si>
    <t>POTRUBÍ TV a cirulace</t>
  </si>
  <si>
    <t>IZOLACE TV a cirkulace</t>
  </si>
  <si>
    <t>Pol214</t>
  </si>
  <si>
    <t>návleková PE izolace tl. 13 mm pro potrubí d 20 mm</t>
  </si>
  <si>
    <t>Pol215</t>
  </si>
  <si>
    <t>návleková PE izolace tl. 13 mm pro potrubí d 25 mm</t>
  </si>
  <si>
    <t>Pol216</t>
  </si>
  <si>
    <t>Izolace z minerální vaty s AL fólií tl. 30 mm pro potrubí d 20 mm</t>
  </si>
  <si>
    <t>Pol217</t>
  </si>
  <si>
    <t>Izolace z minerální vaty s AL fólií tl. 30 mm pro potrubí d 25 mm</t>
  </si>
  <si>
    <t>Pol218</t>
  </si>
  <si>
    <t>Izolace z minerální vaty s AL fólií tl. 40 mm pro potrubí d 32 mm</t>
  </si>
  <si>
    <t>Pol219</t>
  </si>
  <si>
    <t>Izolace z minerální vaty s AL fólií tl. 50 mm pro potrubí d 40 mm</t>
  </si>
  <si>
    <t>Pol220</t>
  </si>
  <si>
    <t>Izolace z minerální vaty s AL fólií tl. 30 mm pro potrubí d 50 mm</t>
  </si>
  <si>
    <t>ARMATURY</t>
  </si>
  <si>
    <t>Pol221</t>
  </si>
  <si>
    <t>Kulový kohout DN 15</t>
  </si>
  <si>
    <t>Pol222</t>
  </si>
  <si>
    <t>Kulový kohout DN 20</t>
  </si>
  <si>
    <t>Pol223</t>
  </si>
  <si>
    <t>Kulový kohout DN 25</t>
  </si>
  <si>
    <t>Pol224</t>
  </si>
  <si>
    <t>Kulový kohout DN 32</t>
  </si>
  <si>
    <t>Pol225</t>
  </si>
  <si>
    <t>Kulový kohout DN 40</t>
  </si>
  <si>
    <t>Pol226</t>
  </si>
  <si>
    <t>Kulový kohout DN 50</t>
  </si>
  <si>
    <t>Pol227</t>
  </si>
  <si>
    <t>Vypouštěcí kohout DN15</t>
  </si>
  <si>
    <t>Pol228</t>
  </si>
  <si>
    <t>Uzávěr DN 15 s vypouštěním</t>
  </si>
  <si>
    <t>Pol229</t>
  </si>
  <si>
    <t>Zpětný ventil typu EA DN15</t>
  </si>
  <si>
    <t>Pol230</t>
  </si>
  <si>
    <t>Zpětný ventil DN15</t>
  </si>
  <si>
    <t>Pol231</t>
  </si>
  <si>
    <t>Zpětný ventil DN25</t>
  </si>
  <si>
    <t>Pol232</t>
  </si>
  <si>
    <t>Zpětný ventil DN40</t>
  </si>
  <si>
    <t>Pol233</t>
  </si>
  <si>
    <t>Elektromagnetický ventil DN 25</t>
  </si>
  <si>
    <t>Pol234</t>
  </si>
  <si>
    <t>Termostatický směšovací ventil DN15</t>
  </si>
  <si>
    <t>Pol236</t>
  </si>
  <si>
    <t>Termostatický směšovací ventil DN20</t>
  </si>
  <si>
    <t>Pol256</t>
  </si>
  <si>
    <t>Termostatický směšovací ventil DN40</t>
  </si>
  <si>
    <t>Pol301</t>
  </si>
  <si>
    <t>Vyvažovací ventil DN15 se vstupem pro měčící zařízení</t>
  </si>
  <si>
    <t>Pol302</t>
  </si>
  <si>
    <t>Manometr 0-10 bar</t>
  </si>
  <si>
    <t>Pol303</t>
  </si>
  <si>
    <t>Manometr 0-10 bar připojený přes trojcestný ventil</t>
  </si>
  <si>
    <t>Pol304</t>
  </si>
  <si>
    <t>Teploměr 0-100 °C</t>
  </si>
  <si>
    <t>Pol305</t>
  </si>
  <si>
    <t>Nezámrzný zahradní ventil DN15</t>
  </si>
  <si>
    <t>Pol306</t>
  </si>
  <si>
    <t>Kohout s připojením na hadici DN15</t>
  </si>
  <si>
    <t>Pol307</t>
  </si>
  <si>
    <t>Filtr sítový DN25</t>
  </si>
  <si>
    <t>Pol308</t>
  </si>
  <si>
    <t>Pojistný ventil 3/4"</t>
  </si>
  <si>
    <t>Pol309</t>
  </si>
  <si>
    <t>Rohový ventil 1/2"x3/8"</t>
  </si>
  <si>
    <t>Pol435</t>
  </si>
  <si>
    <t>Rohový ventil 1/2"x3/4"</t>
  </si>
  <si>
    <t>Pol436</t>
  </si>
  <si>
    <t>Pračkový ventil 1/2"x3/4"</t>
  </si>
  <si>
    <t>Pol437</t>
  </si>
  <si>
    <t>Redukční ventil s filtrem a manometrem DN50</t>
  </si>
  <si>
    <t>ZAŘÍZENÍ</t>
  </si>
  <si>
    <t>Pol438</t>
  </si>
  <si>
    <t>Zásobník TUV o objemu 300 l, elektrický, stacionární, 6 kW/ 400V (referenční Stiebel Eltron SHW 300 S)</t>
  </si>
  <si>
    <t>Pol439</t>
  </si>
  <si>
    <t>Cirkulační čerpadlo (Q=0,88 m3/h; P=2,4 m), nerez (referenční Grundfoss ALPHA2 25-50 130); nerezové provedení</t>
  </si>
  <si>
    <t>Pol440</t>
  </si>
  <si>
    <t>Expanzní tlaková nádoba o objemu 33 l; PN10; průotočná armatura (referenční Reflex Refix DD 33/10)</t>
  </si>
  <si>
    <t>POŽÁRNÍ VODOVOD</t>
  </si>
  <si>
    <t>POTRUBÍ PV</t>
  </si>
  <si>
    <t>Pol441</t>
  </si>
  <si>
    <t>OC DN 32</t>
  </si>
  <si>
    <t>Pol442</t>
  </si>
  <si>
    <t>Izolace návleková tl. 13 mm pro potrubí OC DN 32</t>
  </si>
  <si>
    <t>Pol443</t>
  </si>
  <si>
    <t>Kontrolovatelná zpětná armatura EA DN 32</t>
  </si>
  <si>
    <t>HYDRANTOVÉ SYSTÉMY</t>
  </si>
  <si>
    <t>Pol444</t>
  </si>
  <si>
    <t>Hydrantový systémy s tvarově stálou hadicí o jmenovité světlosti 19 mm a délce 30 m, nástěnný, skříň bílá, prosklená, KOVO-LEMINI D19/30 650x650x175</t>
  </si>
  <si>
    <t>ZAŘIZOVACÍ PŘEDMĚTY</t>
  </si>
  <si>
    <t>Pol445</t>
  </si>
  <si>
    <t>U - Umyvadlo zaměstnanci</t>
  </si>
  <si>
    <t>Poznámka k položce:_x000D_
závěsné, středový otvor pro baterii, s přepadem, bílé, LAUFEN PRO S 600x465x95 H8109630001041 - výpusť click/clack 5/4", celokovová, bílá, ALCAPLAST A392B - sifon celokovový, bílý, MEXEN 79950-20 - stojánková baterie, nízká, bez ovládání výpusti, bílá, MEXEN ELBA 74100-20 - roháčky bílé, ARCO A-80-A</t>
  </si>
  <si>
    <t>Pol446</t>
  </si>
  <si>
    <t>Ud - Umyvadlo děti</t>
  </si>
  <si>
    <t>Poznámka k položce:_x000D_
závěsné, středový otvor pro baterii, s přepadem, bílé, LAUFEN PRO S 450x340x85 H8159610001041. - výpusť click/clack 5/4", celokovová, bílá, ALCAPLAST A392B - sifon celokovový, bílý, MEXEN 79950-20 - stojánková baterie, nízká, bez ovládání výpusti, bílá, MEXEN ELBA 74100-20 - roháčky bílé, ARCO A-80-A</t>
  </si>
  <si>
    <t>Pol447</t>
  </si>
  <si>
    <t>Ui - umyvadlo návštěvy (invalidní)</t>
  </si>
  <si>
    <t>Poznámka k položce:_x000D_
závěsné, středový otvor pro baterii, s přepadem, bílé, LAUFEN PRO 600x550x150 H8119500001041 - výpusť click/clack 5/4", celokovová, bílá, ALCAPLAST A395B - sifon bílý, podomítkový, prostorově úsporný, GEBERIT - stojánková baterie , nízká, bez ovládání výpusti, bílá, MEXEN ELBA 74100-20 - roháčky bílé, ARCO A-80-A</t>
  </si>
  <si>
    <t>Pol448</t>
  </si>
  <si>
    <t>WC - WC mísa zaměstnanci</t>
  </si>
  <si>
    <t>Poznámka k položce:_x000D_
WC mísa bílá, JIKA DEEP H820610 - sedátko s poklopem, barva bílá, JIKA DEEP H893610 - splachovací modul - splachovací tlačítko, bílé, ALCAPLAST M570</t>
  </si>
  <si>
    <t>Pol449</t>
  </si>
  <si>
    <t>WCd - WC mísa děti</t>
  </si>
  <si>
    <t>Poznámka k položce:_x000D_
WC mísa závěsná, bílá, LAUFEN FLORAKIDS H8200310000001 - sedátko s poklopem, barva bílá, LAUFEN FLORAKIDS H8910303000001 - splachovací modul - splachovací tlačítko bílé, ALCAPLAST M570</t>
  </si>
  <si>
    <t>Pol450</t>
  </si>
  <si>
    <t>Wci - WC mísa návštěvy (invalidní)</t>
  </si>
  <si>
    <t>Poznámka k položce:_x000D_
WC mísa závěsná, bílá, JIKA DEEP H820642 - sedátko bez poklopu, barva bílá, JIKA DEEP H893282 - splachovací modul - splachovací tlačítko s oddáleným ovládáním, bílé, ALCAPLAST M570</t>
  </si>
  <si>
    <t>Pol451</t>
  </si>
  <si>
    <t>P - Pisoár pro děti</t>
  </si>
  <si>
    <t>Poznámka k položce:_x000D_
IDEAL STANDARD GOLF urinál 360x335mm přítok zakrytý bílá - pisoárová splachovací sada G1/2", automatická, inteligentní vč. rohového ventilu a podomítkového sifonu</t>
  </si>
  <si>
    <t>Pol452</t>
  </si>
  <si>
    <t>SK - sprcha pro zaměstnance</t>
  </si>
  <si>
    <t>Poznámka k položce:_x000D_
sprchový žlab ke stěně, pro vložení dlažby, š.90 cm - sprchová baterie nástěnná, páková, bílá, MEXEN ROYO ONE 72241-20 - držák celokovový, bílý, MEXEN KAI - růžice celokovová, bílá, MEXEN R-40 - hadice hladká, bílá, 150cm, MEXEN</t>
  </si>
  <si>
    <t>Pol453</t>
  </si>
  <si>
    <t>SKd - sprcha pro děti</t>
  </si>
  <si>
    <t>Poznámka k položce:_x000D_
sprchová vanička ocelová smaltovaná, bílá, LAUFEN PLATINA 900x900x160mm H2150220000401 - sprchová baterie nástěnná, páková, bílá, MEXEN ROYO ONE 72241-20 - držák celokovový, bílý, MEXEN KAI - růžice celokovová, bílá, MEXEN R-40 - hadice hladká, bílá, 150cm, MEXEN</t>
  </si>
  <si>
    <t>Pol454</t>
  </si>
  <si>
    <t>Dd - Dřez dětský</t>
  </si>
  <si>
    <t>Poznámka k položce:_x000D_
dřez dětský nerezový - dřezový sifon DN50 - stojánková baterie páková - 2 x RV 1/2"x3/8"</t>
  </si>
  <si>
    <t>Pol455</t>
  </si>
  <si>
    <t>VL - výlevka</t>
  </si>
  <si>
    <t>Poznámka k položce:_x000D_
keramická výlevka DN100, bílá, s odnímatelnou mříží, JIKA MIRA H851049 - podomítkový modul WASTE SINK SYSTEM H893607 - splachovací tlačítko, bílé - baterie nástěnná, páková, chrom, ramínko 300mm, JIKA TALAS H3111N70042401 - roháčky chrom ARCO A-80</t>
  </si>
  <si>
    <t>Pol605</t>
  </si>
  <si>
    <t>Tlakové zkoušky vodovodního potrubí</t>
  </si>
  <si>
    <t>-778109636</t>
  </si>
  <si>
    <t>1731</t>
  </si>
  <si>
    <t>-896064382</t>
  </si>
  <si>
    <t>-1583798929</t>
  </si>
  <si>
    <t>04e.3 - Areálová kanalizace</t>
  </si>
  <si>
    <t xml:space="preserve">200 - AREÁLOVÁ KANALIZACE </t>
  </si>
  <si>
    <t xml:space="preserve">    3 - POTRUBÍ V ZEMI</t>
  </si>
  <si>
    <t xml:space="preserve">    4 - RETENČNÍ NÁDRŽ - RÁMOVÁ NÁDRŽ Prefa Brno</t>
  </si>
  <si>
    <t xml:space="preserve">    5 - OSTATNÍ</t>
  </si>
  <si>
    <t xml:space="preserve">    6 - OSTATNÍ POLOŽKY</t>
  </si>
  <si>
    <t xml:space="preserve">    9890 - POZNÁMKA</t>
  </si>
  <si>
    <t xml:space="preserve">AREÁLOVÁ KANALIZACE </t>
  </si>
  <si>
    <t>Pol456</t>
  </si>
  <si>
    <t>Výkop rýh pro potrubí o š. 0,8 m a hloubce do 4,0 m</t>
  </si>
  <si>
    <t>Pol16</t>
  </si>
  <si>
    <t>Pažení rýh</t>
  </si>
  <si>
    <t>Pol19</t>
  </si>
  <si>
    <t>Zpětný zásyp výkopu rýh</t>
  </si>
  <si>
    <t>Pol457</t>
  </si>
  <si>
    <t>Výkop jam pro šachty, hloubka do 2,5 m</t>
  </si>
  <si>
    <t>Pol458</t>
  </si>
  <si>
    <t>Výkop jam pro nádrže, hloubka do 6,0 m</t>
  </si>
  <si>
    <t>Pol21</t>
  </si>
  <si>
    <t>Pažení jam</t>
  </si>
  <si>
    <t>Pol3</t>
  </si>
  <si>
    <t>Podkladní beton pro šachty</t>
  </si>
  <si>
    <t>Pol459</t>
  </si>
  <si>
    <t>Podsyp pod nádrže ze štěrkopísku 0-16</t>
  </si>
  <si>
    <t>Pol460</t>
  </si>
  <si>
    <t>Podkladní betonová deska tl. 0,2 m pro nádrže; beton C25/30</t>
  </si>
  <si>
    <t>Pol4</t>
  </si>
  <si>
    <t>Zpětný zásyp výkopu jam</t>
  </si>
  <si>
    <t>1940941904</t>
  </si>
  <si>
    <t>303,0+120,8+190,0</t>
  </si>
  <si>
    <t>-(199,0+185,0)</t>
  </si>
  <si>
    <t>-490967429</t>
  </si>
  <si>
    <t>229,8*30 'Přepočtené koeficientem množství</t>
  </si>
  <si>
    <t>-1572787183</t>
  </si>
  <si>
    <t>229,8*1,67 'Přepočtené koeficientem množství</t>
  </si>
  <si>
    <t>2125155098</t>
  </si>
  <si>
    <t>Pol461</t>
  </si>
  <si>
    <t>Revizní šachta plastová DN425; hl. 1,22 m; poklop litinový, plynotěsný, třída zatížení D400</t>
  </si>
  <si>
    <t>Pol462</t>
  </si>
  <si>
    <t>Revizní šachta plastová DN425; hl. 1,70 m; poklop litinový, plynotěsný, třída zatížení D400; spadišťová</t>
  </si>
  <si>
    <t>Pol463</t>
  </si>
  <si>
    <t>Revizní šachta plastová DN425; hl. 1,93 m; poklop litinový, plynotěsný, třída zatížení D400; spadišťová</t>
  </si>
  <si>
    <t>Pol464</t>
  </si>
  <si>
    <t>Revizní šachta plastová DN425; hl. 1,89 m; poklop litinový, plynotěsný, třída zatížení D400; spadišťová</t>
  </si>
  <si>
    <t>Pol465</t>
  </si>
  <si>
    <t>Revizní šachta betonová DN1000;tl. stěny 120 mm; hl. 1,78 m; poklop litinový, plynotěsný, třída zatížení D400</t>
  </si>
  <si>
    <t>Pol466</t>
  </si>
  <si>
    <t>Revizní šachta betonová DN1000;tl. stěny 120 mm; hl. 1,47 m; poklop litinový, plynotěsný, třída zatížení D400</t>
  </si>
  <si>
    <t>Pol467</t>
  </si>
  <si>
    <t>Revizní šachta betonová DN1000;tl. stěny 120 mm; hl. 1,94 m; poklop litinový, plynotěsný, třída zatížení D400</t>
  </si>
  <si>
    <t>Pol468</t>
  </si>
  <si>
    <t>Revizní šachta betonová DN1000;tl. stěny 120 mm; hl. 1,70 m; poklop litinový, plynotěsný, třída zatížení D400</t>
  </si>
  <si>
    <t>Pol469</t>
  </si>
  <si>
    <t>Revizní šachta betonová DN1000;tl. stěny 120 mm; hl. 2,01 m; poklop litinový, plynotěsný, třída zatížení D400</t>
  </si>
  <si>
    <t>Pol470</t>
  </si>
  <si>
    <t>Revizní šachta betonová DN1000;tl. stěny 120 mm; hl. 1,61 m; poklop litinový, plynotěsný, třída zatížení D400</t>
  </si>
  <si>
    <t>Pol471</t>
  </si>
  <si>
    <t>Revizní šachta betonová DN1000;tl. stěny 120 mm; hl. 1,86 m; poklop litinový, plynotěsný, třída zatížení D400</t>
  </si>
  <si>
    <t>Pol472</t>
  </si>
  <si>
    <t>Revizní šachta betonová DN1000;tl. stěny 120 mm; hl. 1,54 m; poklop litinový, plynotěsný, třída zatížení D400</t>
  </si>
  <si>
    <t>Pol473</t>
  </si>
  <si>
    <t>Čerpací šachta betonová DN1000;tl. stěny 120 mm; hl. 5,83 m; poklop litinový, plynotěsný, třída zatížení D400; slepé dno</t>
  </si>
  <si>
    <t>POTRUBÍ V ZEMI</t>
  </si>
  <si>
    <t>PVC-KG DN 125</t>
  </si>
  <si>
    <t>Pol474</t>
  </si>
  <si>
    <t>PVC-KG DN 160 SN8</t>
  </si>
  <si>
    <t>Pol24</t>
  </si>
  <si>
    <t>Výstražná fólie</t>
  </si>
  <si>
    <t>RETENČNÍ NÁDRŽ - RÁMOVÁ NÁDRŽ Prefa Brno</t>
  </si>
  <si>
    <t>Pol475</t>
  </si>
  <si>
    <t>Průběžný díl 2,4x2,2x2,8 m (vnitřní rozměry BxLxH)</t>
  </si>
  <si>
    <t>Pol476</t>
  </si>
  <si>
    <t>Koncový díl 2,4x1,8x2,8 m  (vnitřní rozměry BxLxH)</t>
  </si>
  <si>
    <t>Pol477</t>
  </si>
  <si>
    <t>Šachtová skruž DN1000; h=0,5 m</t>
  </si>
  <si>
    <t>Pol478</t>
  </si>
  <si>
    <t>Šachtová skruž DN1000; h=0,25 m</t>
  </si>
  <si>
    <t>Pol479</t>
  </si>
  <si>
    <t>Přechodový konus</t>
  </si>
  <si>
    <t>Pol480</t>
  </si>
  <si>
    <t>Vyrovnávací prstenec DN600; h=60 mm</t>
  </si>
  <si>
    <t>Pol481</t>
  </si>
  <si>
    <t>Vyrovnávací prstenec DN600; h=80 mm</t>
  </si>
  <si>
    <t>Pol482</t>
  </si>
  <si>
    <t>Vyrovnávací prstenec DN600; h=120 mm</t>
  </si>
  <si>
    <t>Pol483</t>
  </si>
  <si>
    <t>Poklop DN600 litinový pachotěsný výšky 125 mm, D400</t>
  </si>
  <si>
    <t>Pol484</t>
  </si>
  <si>
    <t>Regulační prvek - plastový certifikovaná clonka na potrubí DN200</t>
  </si>
  <si>
    <t>Pol485</t>
  </si>
  <si>
    <t>Potrubí PVC-KG DN200</t>
  </si>
  <si>
    <t>Pol486</t>
  </si>
  <si>
    <t>Vstupní žebřík - nerez délky 3,0 m</t>
  </si>
  <si>
    <t>Pol487</t>
  </si>
  <si>
    <t>Odvodňovací žlab šířky 200 mm, litinová mříž, integrovaná vpust délky 5,5 m; třída zatížení D400</t>
  </si>
  <si>
    <t>Pol488</t>
  </si>
  <si>
    <t>Odvodňovací žlab šířky 200 mm, litinová mříž, integrovaná vpust délky 6,5 m; třída zatížení D400</t>
  </si>
  <si>
    <t>Pol12</t>
  </si>
  <si>
    <t>Pol13</t>
  </si>
  <si>
    <t>Pol14</t>
  </si>
  <si>
    <t>-1294111178</t>
  </si>
  <si>
    <t>9890</t>
  </si>
  <si>
    <t>-1134144778</t>
  </si>
  <si>
    <t>1463201339</t>
  </si>
  <si>
    <t>04e.4 - Areálový vodovod</t>
  </si>
  <si>
    <t>201 - AREÁLOVÝ VODOVOD</t>
  </si>
  <si>
    <t xml:space="preserve">    2 - POTRUBÍ V ZEMI</t>
  </si>
  <si>
    <t xml:space="preserve">    3 - ZAŘÍZENÍ</t>
  </si>
  <si>
    <t xml:space="preserve">    4 - VENTILOVÁ ŠACHTA</t>
  </si>
  <si>
    <t xml:space="preserve">    5 - IDENTIFIKAČNÍ OZNAČENÍ A ŠTÍTKY</t>
  </si>
  <si>
    <t xml:space="preserve">    619 - POZNÁMKY</t>
  </si>
  <si>
    <t>AREÁLOVÝ VODOVOD</t>
  </si>
  <si>
    <t>Pol15</t>
  </si>
  <si>
    <t>Výkop rýh pro potrubí o š. 0,8 m a hloubce do 2,0 m</t>
  </si>
  <si>
    <t>Pol20</t>
  </si>
  <si>
    <t>Výkop jam pro šachty, hloubka do 2,0 m</t>
  </si>
  <si>
    <t>Pol22</t>
  </si>
  <si>
    <t>Pískový podsyp pro šachty</t>
  </si>
  <si>
    <t>-408240105</t>
  </si>
  <si>
    <t>178,0+10,0</t>
  </si>
  <si>
    <t>-(83,4+6,7)</t>
  </si>
  <si>
    <t>101923231</t>
  </si>
  <si>
    <t>97,9*30 'Přepočtené koeficientem množství</t>
  </si>
  <si>
    <t>-663916887</t>
  </si>
  <si>
    <t>97,9*1,67 'Přepočtené koeficientem množství</t>
  </si>
  <si>
    <t>-1320789853</t>
  </si>
  <si>
    <t>Pol23</t>
  </si>
  <si>
    <t>PE100; SDR11; 63x5,8 mm</t>
  </si>
  <si>
    <t>Pol489</t>
  </si>
  <si>
    <t>Pítka - typ - Atlas Double</t>
  </si>
  <si>
    <t>VENTILOVÁ ŠACHTA</t>
  </si>
  <si>
    <t>Pol490</t>
  </si>
  <si>
    <t>Plastová šachta 0,9x1,2x1,5 m (BxLxH); samonosná, nahodilé zatížení 5 kN/m2, poklop 600x600 mm; vstupní komínek 300 mm; uzamykatelný</t>
  </si>
  <si>
    <t>Pol491</t>
  </si>
  <si>
    <t>Venturiho dělič na potrubí DN50, výstup DN25</t>
  </si>
  <si>
    <t>Pol492</t>
  </si>
  <si>
    <t>KK DN50</t>
  </si>
  <si>
    <t>Pol493</t>
  </si>
  <si>
    <t>KK DN25</t>
  </si>
  <si>
    <t>Pol494</t>
  </si>
  <si>
    <t>Vypouštěcí kohout DN20</t>
  </si>
  <si>
    <t>272186533</t>
  </si>
  <si>
    <t>619</t>
  </si>
  <si>
    <t>POZNÁMKY</t>
  </si>
  <si>
    <t>1194952895</t>
  </si>
  <si>
    <t>1553259200</t>
  </si>
  <si>
    <t>04g - Silnoproudá elektrotechnika</t>
  </si>
  <si>
    <t>04g.1 - Silnoproud</t>
  </si>
  <si>
    <t xml:space="preserve">    997 - Přesun sutě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</si>
  <si>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</si>
  <si>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</si>
  <si>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</si>
  <si>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VRN9 - Ostatní náklady</t>
  </si>
  <si>
    <t>977332111</t>
  </si>
  <si>
    <t>Frézování drážek ve stěnách z cihel do 30x30 mm</t>
  </si>
  <si>
    <t>-1541439154</t>
  </si>
  <si>
    <t>977332211</t>
  </si>
  <si>
    <t>Frézování drážek ve stěnách z dutých cihel nebo tvárnic do 30x30 mm</t>
  </si>
  <si>
    <t>799066362</t>
  </si>
  <si>
    <t>977332212</t>
  </si>
  <si>
    <t>Frézování drážek ve stěnách z dutých cihel nebo tvárnic do 50x50 mm</t>
  </si>
  <si>
    <t>1191889102</t>
  </si>
  <si>
    <t>997</t>
  </si>
  <si>
    <t>Přesun sutě</t>
  </si>
  <si>
    <t>997013111</t>
  </si>
  <si>
    <t>Vnitrostaveništní doprava suti a vybouraných hmot pro budovy v do 6 m s použitím mechanizace</t>
  </si>
  <si>
    <t>-1036871383</t>
  </si>
  <si>
    <t>741</t>
  </si>
  <si>
    <t>Elektroinstalace - silnoproud</t>
  </si>
  <si>
    <t>741110001</t>
  </si>
  <si>
    <t>Montáž trubka plastová tuhá D přes 16 do 23 mm uložená pevně</t>
  </si>
  <si>
    <t>1722807515</t>
  </si>
  <si>
    <t>34571092</t>
  </si>
  <si>
    <t>trubka elektroinstalační tuhá z PVC D 17,4/20 mm, délka 3m</t>
  </si>
  <si>
    <t>-1439001075</t>
  </si>
  <si>
    <t>Poznámka k položce:_x000D_
včetně příchytek na povrch, instalace po 1 m</t>
  </si>
  <si>
    <t>19,048*1,05 'Přepočtené koeficientem množství</t>
  </si>
  <si>
    <t>741110002</t>
  </si>
  <si>
    <t>Montáž trubka plastová tuhá D přes 23 do 35 mm uložená pevně</t>
  </si>
  <si>
    <t>722240668</t>
  </si>
  <si>
    <t>34571093</t>
  </si>
  <si>
    <t>trubka elektroinstalační tuhá z PVC D 22,1/25 mm, délka 3m</t>
  </si>
  <si>
    <t>-2100370815</t>
  </si>
  <si>
    <t>28,571*1,05 'Přepočtené koeficientem množství</t>
  </si>
  <si>
    <t>34571094</t>
  </si>
  <si>
    <t>trubka elektroinstalační tuhá z PVC D 28,6/32 mm, délka 3m</t>
  </si>
  <si>
    <t>-1704010000</t>
  </si>
  <si>
    <t>741110041</t>
  </si>
  <si>
    <t>Montáž trubka plastová ohebná D přes 11 do 23 mm uložená pevně</t>
  </si>
  <si>
    <t>942050026</t>
  </si>
  <si>
    <t>34571150</t>
  </si>
  <si>
    <t>trubka elektroinstalační ohebná z PH, D 13,5/18,7mm</t>
  </si>
  <si>
    <t>-1585185900</t>
  </si>
  <si>
    <t>476,190476190476*1,05 'Přepočtené koeficientem množství</t>
  </si>
  <si>
    <t>34571152</t>
  </si>
  <si>
    <t>trubka elektroinstalační ohebná z PH, D 16/21,2mm</t>
  </si>
  <si>
    <t>1124882539</t>
  </si>
  <si>
    <t>741110042</t>
  </si>
  <si>
    <t>Montáž trubka plastová ohebná D přes 23 do 35 mm uložená pevně</t>
  </si>
  <si>
    <t>615068571</t>
  </si>
  <si>
    <t>34571156</t>
  </si>
  <si>
    <t>trubka elektroinstalační ohebná z PH, D 28,4/34,5mm</t>
  </si>
  <si>
    <t>2124002777</t>
  </si>
  <si>
    <t>123,809523809524*1,05 'Přepočtené koeficientem množství</t>
  </si>
  <si>
    <t>741111002</t>
  </si>
  <si>
    <t>Montáž podlahových kanálů - krabice s vývody</t>
  </si>
  <si>
    <t>-296815036</t>
  </si>
  <si>
    <t>1678826R</t>
  </si>
  <si>
    <t>PODLAHOVA KRABICE KOV KOMPLETNÍ DO DLAŽBY</t>
  </si>
  <si>
    <t>1488665189</t>
  </si>
  <si>
    <t xml:space="preserve">Poznámka k položce:_x000D_
SESTAVA KRABICE_x000D_
_x000D_
montážní box do betonu_x000D_
vestavba pro zásuvka 2x 230V, DATA, HDMI (1x sestava 102)_x000D_
vestavba pro zásuvky 2x 230V (3x sestava 102, 113b)_x000D_
osazení a zapojení koncových zásuvek modu 45x45_x000D_
</t>
  </si>
  <si>
    <t>741112003</t>
  </si>
  <si>
    <t>Montáž krabice zapuštěná plastová čtyřhranná</t>
  </si>
  <si>
    <t>-195570751</t>
  </si>
  <si>
    <t>34571456R</t>
  </si>
  <si>
    <t>krabice pod omítku PVC přístrojová čtvercová pro vícenásobnou zástavbu 71 mm</t>
  </si>
  <si>
    <t>908310977</t>
  </si>
  <si>
    <t>Poznámka k položce:_x000D_
- krabice pod omítku_x000D_
- krabice do SDK</t>
  </si>
  <si>
    <t>741112021</t>
  </si>
  <si>
    <t>Montáž krabice nástěnná plastová čtyřhranná do 100x100 mm</t>
  </si>
  <si>
    <t>220527935</t>
  </si>
  <si>
    <t>34571459</t>
  </si>
  <si>
    <t>krabice pod omítku PVC odbočná čtvercová 100x100mm s víčkem</t>
  </si>
  <si>
    <t>-183906003</t>
  </si>
  <si>
    <t>741112022</t>
  </si>
  <si>
    <t>Montáž krabice nástěnná plastová čtyřhranná do 160x160 mm</t>
  </si>
  <si>
    <t>486992688</t>
  </si>
  <si>
    <t>34571524</t>
  </si>
  <si>
    <t>krabice pod omítku PVC odbočná čtvercová 125x125mm s víčkem</t>
  </si>
  <si>
    <t>949907619</t>
  </si>
  <si>
    <t>34571472</t>
  </si>
  <si>
    <t>krabice do dutých stěn PVC přístrojová čtvercová 120x120mm s víčkem</t>
  </si>
  <si>
    <t>1996092386</t>
  </si>
  <si>
    <t>741120001</t>
  </si>
  <si>
    <t>Montáž vodič Cu izolovaný plný a laněný žíla 0,35-6 mm2 pod omítku (např. CY)</t>
  </si>
  <si>
    <t>-375575339</t>
  </si>
  <si>
    <t>34141025</t>
  </si>
  <si>
    <t>vodič propojovací flexibilní jádro Cu lanované izolace PVC 450/750V (H07V-K) 1x2,5mm2</t>
  </si>
  <si>
    <t>1844182534</t>
  </si>
  <si>
    <t>260,869565217391*1,15 'Přepočtené koeficientem množství</t>
  </si>
  <si>
    <t>34141026</t>
  </si>
  <si>
    <t>vodič propojovací flexibilní jádro Cu lanované izolace PVC 450/750V (H07V-K) 1x4mm2</t>
  </si>
  <si>
    <t>441108450</t>
  </si>
  <si>
    <t>86,9565217391304*1,15 'Přepočtené koeficientem množství</t>
  </si>
  <si>
    <t>34141027</t>
  </si>
  <si>
    <t>vodič propojovací flexibilní jádro Cu lanované izolace PVC 450/750V (H07V-K) 1x6mm2</t>
  </si>
  <si>
    <t>2123713369</t>
  </si>
  <si>
    <t>741120003</t>
  </si>
  <si>
    <t>Montáž vodič Cu izolovaný plný a laněný žíla 10-16 mm2 pod omítku (např. CY)</t>
  </si>
  <si>
    <t>-786889500</t>
  </si>
  <si>
    <t>34141028</t>
  </si>
  <si>
    <t>vodič propojovací flexibilní jádro Cu lanované izolace PVC 450/750V (H07V-K) 1x10mm2</t>
  </si>
  <si>
    <t>2125092645</t>
  </si>
  <si>
    <t>43,4782608695652*1,15 'Přepočtené koeficientem množství</t>
  </si>
  <si>
    <t>34141029</t>
  </si>
  <si>
    <t>vodič propojovací flexibilní jádro Cu lanované izolace PVC 450/750V (H07V-K) 1x16mm2</t>
  </si>
  <si>
    <t>-1184407186</t>
  </si>
  <si>
    <t>741120013</t>
  </si>
  <si>
    <t>Montáž vodič Cu izolovaný plný a laněný žíla 95 mm2 pod omítku (např. CY)</t>
  </si>
  <si>
    <t>929344812</t>
  </si>
  <si>
    <t>34141034</t>
  </si>
  <si>
    <t>vodič propojovací flexibilní jádro Cu lanované izolace PVC 450/750V (H07V-K) 1x95mm2</t>
  </si>
  <si>
    <t>-942462579</t>
  </si>
  <si>
    <t>39,1304347826087*1,15 'Přepočtené koeficientem množství</t>
  </si>
  <si>
    <t>741122611</t>
  </si>
  <si>
    <t>Montáž kabel Cu plný kulatý žíla 3x1,5 až 6 mm2 uložený pevně (např. CYKY)</t>
  </si>
  <si>
    <t>-1798554862</t>
  </si>
  <si>
    <t>34111030</t>
  </si>
  <si>
    <t>kabel instalační jádro Cu plné izolace PVC plášť PVC 450/750V (CYKY) 3x1,5mm2</t>
  </si>
  <si>
    <t>-535264333</t>
  </si>
  <si>
    <t>3086,95652173913*1,15 'Přepočtené koeficientem množství</t>
  </si>
  <si>
    <t>34111036</t>
  </si>
  <si>
    <t>kabel instalační jádro Cu plné izolace PVC plášť PVC 450/750V (CYKY) 3x2,5mm2</t>
  </si>
  <si>
    <t>-940709486</t>
  </si>
  <si>
    <t>2582,60869565217*1,15 'Přepočtené koeficientem množství</t>
  </si>
  <si>
    <t>34111042</t>
  </si>
  <si>
    <t>kabel instalační jádro Cu plné izolace PVC plášť PVC 450/750V (CYKY) 3x4mm2</t>
  </si>
  <si>
    <t>-1929294174</t>
  </si>
  <si>
    <t>217,391304347826*1,15 'Přepočtené koeficientem množství</t>
  </si>
  <si>
    <t>741122633R</t>
  </si>
  <si>
    <t>Montáž kabel Cu plný kulatý žíla 4x95 mm 2 uložený pevně (např. CYKY)</t>
  </si>
  <si>
    <t>-40811934</t>
  </si>
  <si>
    <t>34113129</t>
  </si>
  <si>
    <t>kabel silový jádro Cu izolace PVC plášť PVC 0,6/1kV (1-CYKY) 4x95mm2</t>
  </si>
  <si>
    <t>-726496347</t>
  </si>
  <si>
    <t>741122641</t>
  </si>
  <si>
    <t>Montáž kabel Cu plný kulatý žíla 5x1,5 až 2,5 mm2 uložený pevně (např. CYKY)</t>
  </si>
  <si>
    <t>2053814061</t>
  </si>
  <si>
    <t>34111090</t>
  </si>
  <si>
    <t>kabel instalační jádro Cu plné izolace PVC plášť PVC 450/750V (CYKY) 5x1,5mm2</t>
  </si>
  <si>
    <t>415436411</t>
  </si>
  <si>
    <t>852,173913043478*1,15 'Přepočtené koeficientem množství</t>
  </si>
  <si>
    <t>34111094</t>
  </si>
  <si>
    <t>kabel instalační jádro Cu plné izolace PVC plášť PVC 450/750V (CYKY) 5x2,5mm2</t>
  </si>
  <si>
    <t>546725169</t>
  </si>
  <si>
    <t>456,521739130435*1,15 'Přepočtené koeficientem množství</t>
  </si>
  <si>
    <t>741122642</t>
  </si>
  <si>
    <t>Montáž kabel Cu plný kulatý žíla 5x4 až 6 mm2 uložený pevně (např. CYKY)</t>
  </si>
  <si>
    <t>1203106841</t>
  </si>
  <si>
    <t>34111100</t>
  </si>
  <si>
    <t>kabel instalační jádro Cu plné izolace PVC plášť PVC 450/750V (CYKY) 5x6mm2</t>
  </si>
  <si>
    <t>413855380</t>
  </si>
  <si>
    <t>134,782608695652*1,15 'Přepočtené koeficientem množství</t>
  </si>
  <si>
    <t>741122643</t>
  </si>
  <si>
    <t>Montáž kabel Cu plný kulatý žíla 5x10 mm2 uložený pevně (např. CYKY)</t>
  </si>
  <si>
    <t>578128473</t>
  </si>
  <si>
    <t>34113034</t>
  </si>
  <si>
    <t>kabel instalační jádro Cu plné izolace PVC plášť PVC 450/750V (CYKY) 5x10mm2</t>
  </si>
  <si>
    <t>-520696195</t>
  </si>
  <si>
    <t>65,2173913043478*1,15 'Přepočtené koeficientem množství</t>
  </si>
  <si>
    <t>741124603</t>
  </si>
  <si>
    <t>Montáž kabel Cu topný volné délky uložený na konstrukci</t>
  </si>
  <si>
    <t>489872572</t>
  </si>
  <si>
    <t>1441071</t>
  </si>
  <si>
    <t>SAMOREG. TOP. KABEL EKOHEAT SR10 10W/M</t>
  </si>
  <si>
    <t>1209410083</t>
  </si>
  <si>
    <t>Poznámka k položce:_x000D_
temperování k VZT jednotce v 2.NP_x000D_
včetně montážního materiálu</t>
  </si>
  <si>
    <t>741124641R</t>
  </si>
  <si>
    <t>Montáž kabel Cu topný okruh 230 V 19 m uložený do svodů</t>
  </si>
  <si>
    <t>-1039656141</t>
  </si>
  <si>
    <t>1505611R</t>
  </si>
  <si>
    <t>TOPNY KABEL EKOHEAT CAB 20, 8m/171W</t>
  </si>
  <si>
    <t>1042929399</t>
  </si>
  <si>
    <t>Poznámka k položce:_x000D_
svody z terasy (4x)</t>
  </si>
  <si>
    <t>741124643R</t>
  </si>
  <si>
    <t>Montáž kabel Cu topný okruh 230 V 57 m uložený do žlabů a do svodů</t>
  </si>
  <si>
    <t>1821603827</t>
  </si>
  <si>
    <t>1505617R</t>
  </si>
  <si>
    <t>TOPNY KABEL EKOHEAT CAB 42, 59m/2478W</t>
  </si>
  <si>
    <t>-1173498312</t>
  </si>
  <si>
    <t xml:space="preserve">Poznámka k položce:_x000D_
svody (2x) a okap (1x) </t>
  </si>
  <si>
    <t>1505617R2</t>
  </si>
  <si>
    <t>TYČ PRO UCHYCENÍ LANKA NEBO ŘETĚZU</t>
  </si>
  <si>
    <t>-888952074</t>
  </si>
  <si>
    <t>1505617R3</t>
  </si>
  <si>
    <t>SYFOK-P/10M (LANKO+DISTANČÍ ÚCHYTY)</t>
  </si>
  <si>
    <t>829915113</t>
  </si>
  <si>
    <t>1505617R4</t>
  </si>
  <si>
    <t>PŘÍCHYTKA DO ŽLABU 150, 25KS/BAL</t>
  </si>
  <si>
    <t>-458126093</t>
  </si>
  <si>
    <t>741130001</t>
  </si>
  <si>
    <t>Ukončení vodič izolovaný do 2,5 mm2 v rozváděči nebo na přístroji</t>
  </si>
  <si>
    <t>1618867988</t>
  </si>
  <si>
    <t>741130003</t>
  </si>
  <si>
    <t>Ukončení vodič izolovaný do 4 mm2 v rozváděči nebo na přístroji</t>
  </si>
  <si>
    <t>195227304</t>
  </si>
  <si>
    <t>741130004</t>
  </si>
  <si>
    <t>Ukončení vodič izolovaný do 6 mm2 v rozváděči nebo na přístroji</t>
  </si>
  <si>
    <t>-919613321</t>
  </si>
  <si>
    <t>741130005</t>
  </si>
  <si>
    <t>Ukončení vodič izolovaný do 10 mm2 v rozváděči nebo na přístroji</t>
  </si>
  <si>
    <t>2072010869</t>
  </si>
  <si>
    <t>741130006</t>
  </si>
  <si>
    <t>Ukončení vodič izolovaný do 16 mm2 v rozváděči nebo na přístroji</t>
  </si>
  <si>
    <t>-1249630674</t>
  </si>
  <si>
    <t>741130013</t>
  </si>
  <si>
    <t>Ukončení vodič izolovaný do 95 mm2 v rozváděči nebo na přístroji</t>
  </si>
  <si>
    <t>-2045478014</t>
  </si>
  <si>
    <t>ABB.3559BA00651884</t>
  </si>
  <si>
    <t>Kryt spínače jednoduchý</t>
  </si>
  <si>
    <t>-77021657</t>
  </si>
  <si>
    <t>ABB.3559BA00652884</t>
  </si>
  <si>
    <t>Kryt spínače dělený</t>
  </si>
  <si>
    <t>-1916690459</t>
  </si>
  <si>
    <t>ABB.2CKA001754A4414</t>
  </si>
  <si>
    <t>Rámeček jednonásobný</t>
  </si>
  <si>
    <t>797921023</t>
  </si>
  <si>
    <t>ABB.2CKA001754A4415</t>
  </si>
  <si>
    <t>Rámeček dvojnásobný, pro vodorovnou i svislou montáž</t>
  </si>
  <si>
    <t>-1941745449</t>
  </si>
  <si>
    <t>ABB.2CKA001754A4416</t>
  </si>
  <si>
    <t>Rámeček trojnásobný, pro vodorovnou i svislou montáž</t>
  </si>
  <si>
    <t>625769983</t>
  </si>
  <si>
    <t>ABB.2CKA001754A4417</t>
  </si>
  <si>
    <t>Rámeček čtyřnásobný, pro vodorovnou i svislou montáž</t>
  </si>
  <si>
    <t>-123570734</t>
  </si>
  <si>
    <t>ABB.2CKA001754A4418</t>
  </si>
  <si>
    <t>Rámeček pětinásobný, pro vodorovnou i svislou montáž</t>
  </si>
  <si>
    <t>1535532780</t>
  </si>
  <si>
    <t>741310101</t>
  </si>
  <si>
    <t>Montáž vypínač (polo)zapuštěný bezšroubové připojení 1-jednopólový se zapojením vodičů</t>
  </si>
  <si>
    <t>831042878</t>
  </si>
  <si>
    <t>ABB.3559A01345</t>
  </si>
  <si>
    <t>Přístroj spínače jednopólového, řazení 1, 1So</t>
  </si>
  <si>
    <t>88277466</t>
  </si>
  <si>
    <t>741310112</t>
  </si>
  <si>
    <t>Montáž ovladač (polo)zapuštěný bezšroubové připojení 1/0-tlačítkový zapínací se zapojením vodičů</t>
  </si>
  <si>
    <t>1644639644</t>
  </si>
  <si>
    <t>ABB.3559A91345</t>
  </si>
  <si>
    <t>Přístroj ovládače zapínacího, řazení 1/0, 1/0S, 1/0So</t>
  </si>
  <si>
    <t>-1536753657</t>
  </si>
  <si>
    <t>741310121</t>
  </si>
  <si>
    <t>Montáž přepínač (polo)zapuštěný bezšroubové připojení 5-seriový se zapojením vodičů</t>
  </si>
  <si>
    <t>1931042969</t>
  </si>
  <si>
    <t>ABB.3559A05345</t>
  </si>
  <si>
    <t>Přístroj přepínače sériového, řazení 5</t>
  </si>
  <si>
    <t>1756004808</t>
  </si>
  <si>
    <t>741310122</t>
  </si>
  <si>
    <t>Montáž přepínač (polo)zapuštěný bezšroubové připojení 6-střídavý se zapojením vodičů</t>
  </si>
  <si>
    <t>-1189503187</t>
  </si>
  <si>
    <t>ABB.3559A06345</t>
  </si>
  <si>
    <t>Přístroj přepínače střídavého, řazení 6, 6So</t>
  </si>
  <si>
    <t>-1004088718</t>
  </si>
  <si>
    <t>741310126</t>
  </si>
  <si>
    <t>Montáž přepínač (polo)zapuštěný bezšroubové připojení 7-křížový se zapojením vodičů</t>
  </si>
  <si>
    <t>1002836777</t>
  </si>
  <si>
    <t>ABB.3559A07345</t>
  </si>
  <si>
    <t>Přístroj přepínače křížového, řazení 7, 7So</t>
  </si>
  <si>
    <t>27892789</t>
  </si>
  <si>
    <t>741310211</t>
  </si>
  <si>
    <t>Montáž ovladač (polo)zapuštěný šroubové připojení 0/1-tlačítkový vypínací se zapojením vodičů</t>
  </si>
  <si>
    <t>71259416</t>
  </si>
  <si>
    <t>Poznámka k položce:_x000D_
tlačítka pro ovládání VZT a TOTAL STOP, CENTRAL STOP</t>
  </si>
  <si>
    <t>1632381</t>
  </si>
  <si>
    <t>BEZP. STOP TL.POVRCH IP44 CERV 38011</t>
  </si>
  <si>
    <t>1823032099</t>
  </si>
  <si>
    <t>Poznámka k položce:_x000D_
Typ kontaktu: 1 spínací kontakt · 1 rozpínací kontakt_x000D_
Potisk (motiv): Žádný_x000D_
Typ (výrobce): LG.038011_x000D_
Spínací proud (max.): 6 A_x000D_
Vnější délka: 125 mm_x000D_
Typ odblokování: Uvolnění_x000D_
Krytí: IP44_x000D_
Typ osvětlení: Žádné_x000D_
Funkce (přepínač/tlačítko): Bez aretace_x000D_
Spínací napětí: 230 V/AC_x000D_
Vlastnosti přepínače/tlačítka: V pouzdře_x000D_
Barva: Červená_x000D_
Vnější výška: 71 mm_x000D_
Vnější šířka: 125 mm_x000D_
Množství: 1 ks_x000D_
Kategorie produktu: Tlačítko</t>
  </si>
  <si>
    <t>741310251</t>
  </si>
  <si>
    <t>Montáž vypínač (polo)zapuštěný šroubové připojení 1-jednopólových prostředí venkovní/mokré se zapojením vodičů</t>
  </si>
  <si>
    <t>-179911754</t>
  </si>
  <si>
    <t>1000004690</t>
  </si>
  <si>
    <t>ABB 3559H-A06940 03 Přepínač střídavý, s krytem, řazení 6, IP44 IPxx</t>
  </si>
  <si>
    <t>-85336932</t>
  </si>
  <si>
    <t>1000004582</t>
  </si>
  <si>
    <t>ABB 3901H-A05010 68 Rámeček jednonásobný Levit</t>
  </si>
  <si>
    <t>-1084579037</t>
  </si>
  <si>
    <t>741310263</t>
  </si>
  <si>
    <t>Montáž přepínač (polo)zapuštěný šroubové připojení 6-střídavých prostředí venkovní/mokré se zapojením vodičů</t>
  </si>
  <si>
    <t>5202960</t>
  </si>
  <si>
    <t>ABB.3559HA0694063</t>
  </si>
  <si>
    <t>Přepínač střídavý, s krytem, řazení 6, IP44, barva 63</t>
  </si>
  <si>
    <t>-633067935</t>
  </si>
  <si>
    <t>ABB.3901HA0501063</t>
  </si>
  <si>
    <t>Rámeček jednonásobný, barva 63</t>
  </si>
  <si>
    <t>164927613</t>
  </si>
  <si>
    <t>741310401</t>
  </si>
  <si>
    <t>Montáž spínač tří/čtyřpólový nástěnný do 16 A prostředí normální se zapojením vodičů</t>
  </si>
  <si>
    <t>711355423</t>
  </si>
  <si>
    <t>ABB.355301929H</t>
  </si>
  <si>
    <t>Spínač jednopólový, řazení 1, IP44</t>
  </si>
  <si>
    <t>-1321255832</t>
  </si>
  <si>
    <t>Poznámka k položce:_x000D_
barvu koordinovat s architektem</t>
  </si>
  <si>
    <t>741310402</t>
  </si>
  <si>
    <t>Montáž spínač tří/čtyřpólový nástěnný do 25 A prostředí normální se zapojením vodičů</t>
  </si>
  <si>
    <t>1871456883</t>
  </si>
  <si>
    <t>10.074.289</t>
  </si>
  <si>
    <t>Spínač KEM340U otočný s krytem IP65</t>
  </si>
  <si>
    <t>1550116083</t>
  </si>
  <si>
    <t>741311004</t>
  </si>
  <si>
    <t>Montáž čidlo pohybu nástěnné se zapojením vodičů</t>
  </si>
  <si>
    <t>-312101524</t>
  </si>
  <si>
    <t>ABB.2CKA006800A2526</t>
  </si>
  <si>
    <t>Strážce domovní Busch-Wächter® 220 MasterLINE</t>
  </si>
  <si>
    <t>1864031128</t>
  </si>
  <si>
    <t>ABB.2CKA006899A0231</t>
  </si>
  <si>
    <t>Člen odrušovací</t>
  </si>
  <si>
    <t>2043402461</t>
  </si>
  <si>
    <t>ABB.2CKA006800A2585</t>
  </si>
  <si>
    <t>Vysílač infračervený (IR) ruční, základní</t>
  </si>
  <si>
    <t>220828293</t>
  </si>
  <si>
    <t>ABB.2CKA006800A2583</t>
  </si>
  <si>
    <t>Vysílač infračervený (IR) ruční, servisní</t>
  </si>
  <si>
    <t>-1589809157</t>
  </si>
  <si>
    <t>741313001</t>
  </si>
  <si>
    <t>Montáž zásuvka (polo)zapuštěná bezšroubové připojení 2P+PE se zapojením vodičů</t>
  </si>
  <si>
    <t>-1191092383</t>
  </si>
  <si>
    <t>ABB.2CKA006400A0094</t>
  </si>
  <si>
    <t>Přístroj nabíjecí USB, 2x 1,5 A</t>
  </si>
  <si>
    <t>-9604810</t>
  </si>
  <si>
    <t>ABB.2CKA001710A3926</t>
  </si>
  <si>
    <t>Kryt zásuvky reproduktorové</t>
  </si>
  <si>
    <t>8511071</t>
  </si>
  <si>
    <t>Poznámka k položce:_x000D_
kryt nabíječky 2x USB</t>
  </si>
  <si>
    <t>741313002</t>
  </si>
  <si>
    <t>Montáž zásuvka (polo)zapuštěná bezšroubové připojení 2P+PE dvojí zapojení - průběžná se zapojením vodičů</t>
  </si>
  <si>
    <t>621885004</t>
  </si>
  <si>
    <t>ABB.5519BA02357884</t>
  </si>
  <si>
    <t>Zásuvka jednonásobná s ochr. kolíkem a clonkami, bezšroub. svorky</t>
  </si>
  <si>
    <t>204905375</t>
  </si>
  <si>
    <t>ABB.2CKA002017A0896</t>
  </si>
  <si>
    <t>Zásuvka 1násobná s ochr. kolíkem a clonkami, bezšr. svorky, USB nabíjení</t>
  </si>
  <si>
    <t>2077998246</t>
  </si>
  <si>
    <t>Poznámka k položce:_x000D_
místnosti 118, 125, 104, 107, 110, 113b, 116</t>
  </si>
  <si>
    <t>741313012</t>
  </si>
  <si>
    <t>Montáž zásuvka chráněná bezšroubové připojení v krabici 2P+PE dvojí zapojení prostředí základní,vlhké se zapojením vodičů</t>
  </si>
  <si>
    <t>-646185632</t>
  </si>
  <si>
    <t>ABB.5519HA0299703</t>
  </si>
  <si>
    <t>Zásuvka jednonásobná s ochr. kolíkem, s clonkami, s víčkem, IP44</t>
  </si>
  <si>
    <t>1598807321</t>
  </si>
  <si>
    <t>ABB.5519HA0299763</t>
  </si>
  <si>
    <t>-1302598181</t>
  </si>
  <si>
    <t>ABB.2CHH015010A6003</t>
  </si>
  <si>
    <t>Rámeček jednonásobný (3901H-A05010 03)</t>
  </si>
  <si>
    <t>-1293953649</t>
  </si>
  <si>
    <t>741313131</t>
  </si>
  <si>
    <t>Montáž zásuvek průmyslových spojovacích provedení IP 44 2P+PE 16 A se zapojením vodičů</t>
  </si>
  <si>
    <t>-193260497</t>
  </si>
  <si>
    <t>ABB.55182929H</t>
  </si>
  <si>
    <t>Zásuvka jednonásobná s víčkem, IP44</t>
  </si>
  <si>
    <t>614529128</t>
  </si>
  <si>
    <t>741313141R</t>
  </si>
  <si>
    <t>Montáž zásuvek průmyslových spojovacích provedení IP 44 3P+PE 16 A se zapojením vodičů</t>
  </si>
  <si>
    <t>1406268190</t>
  </si>
  <si>
    <t>ABB.2CMA178699R1000</t>
  </si>
  <si>
    <t>Zásuvka průmyslová IP44, zapuštěná, 6 h</t>
  </si>
  <si>
    <t>-1449791191</t>
  </si>
  <si>
    <t>ABB.2CMA168405R1000</t>
  </si>
  <si>
    <t>Zásuvka nástěnná pro smyčkování, 5p., 16 A, IP44, 6 h</t>
  </si>
  <si>
    <t>1854313370</t>
  </si>
  <si>
    <t>ABB.2CMA167663R1000</t>
  </si>
  <si>
    <t>Zásuvka s blokovaným vypínačem, 5p., 16 A, IP44, 6 h</t>
  </si>
  <si>
    <t>-1634367656</t>
  </si>
  <si>
    <t xml:space="preserve">Poznámka k položce:_x000D_
2x umístění v objektu SO 01_x000D_
2x umístění v objektech SO 02_x000D_
</t>
  </si>
  <si>
    <t>741322151</t>
  </si>
  <si>
    <t>Montáž svodiče přepětí nn typ 3 jednopólových do elektroinstalačních krabic se zapojením vodičů</t>
  </si>
  <si>
    <t>527705852</t>
  </si>
  <si>
    <t>10.345.026</t>
  </si>
  <si>
    <t>Svodič DFL M 255</t>
  </si>
  <si>
    <t>167893695</t>
  </si>
  <si>
    <t>Poznámka k položce:_x000D_
součást domovních strážců vně objektu</t>
  </si>
  <si>
    <t>741810003</t>
  </si>
  <si>
    <t>Celková prohlídka elektrického rozvodu a zařízení přes 0,5 do 1 milionu Kč</t>
  </si>
  <si>
    <t>-350248773</t>
  </si>
  <si>
    <t>741810011</t>
  </si>
  <si>
    <t>Příplatek k celkové prohlídce za každých dalších 500 000,- Kč</t>
  </si>
  <si>
    <t>-719872847</t>
  </si>
  <si>
    <t>Práce a dodávky M</t>
  </si>
  <si>
    <t>46-M</t>
  </si>
  <si>
    <t>Zemní práce při extr.mont.pracích</t>
  </si>
  <si>
    <t>460161293</t>
  </si>
  <si>
    <t>Hloubení kabelových rýh ručně š 50 cm hl 100 cm v hornině tř II skupiny 4</t>
  </si>
  <si>
    <t>1466266240</t>
  </si>
  <si>
    <t>460451313</t>
  </si>
  <si>
    <t>Zásyp kabelových rýh strojně se zhutněním š 50 cm hl 100 cm z horniny tř II skupiny 4</t>
  </si>
  <si>
    <t>-1125310286</t>
  </si>
  <si>
    <t>460662512</t>
  </si>
  <si>
    <t>Kabelové lože z písku pro kabely vn a vvn kryté plastovou fólií š lože přes 25 do 50 cm</t>
  </si>
  <si>
    <t>-1332468876</t>
  </si>
  <si>
    <t>-568138341</t>
  </si>
  <si>
    <t>Výrobní dokumentace</t>
  </si>
  <si>
    <t>1318308943</t>
  </si>
  <si>
    <t>VRN9</t>
  </si>
  <si>
    <t>Ostatní náklady</t>
  </si>
  <si>
    <t>091003010</t>
  </si>
  <si>
    <t>Materiál blíže nespacifikovaný pro popojení instalace</t>
  </si>
  <si>
    <t>1828002867</t>
  </si>
  <si>
    <t>Poznámka k položce:_x000D_
konektory, svorkovnice, koncovky kabelů, popisky, značkovací materiál apod.</t>
  </si>
  <si>
    <t>091003020</t>
  </si>
  <si>
    <t>Materiál kotvící a spojovací</t>
  </si>
  <si>
    <t>-1213876401</t>
  </si>
  <si>
    <t>Poznámka k položce:_x000D_
hmoždiny, šrouby, hřeby, sádra, závitové tyče apod.</t>
  </si>
  <si>
    <t>091003030</t>
  </si>
  <si>
    <t>Materiál izolační</t>
  </si>
  <si>
    <t>1141211178</t>
  </si>
  <si>
    <t>Poznámka k položce:_x000D_
izolační pásky, smršťovací bužírky, bužírky, apod.</t>
  </si>
  <si>
    <t>04g.2 - Rozváděče</t>
  </si>
  <si>
    <t>741210002.R01</t>
  </si>
  <si>
    <t>Montáž rozvodnice oceloplechová nebo plastová běžná na povrch RP-Z1</t>
  </si>
  <si>
    <t>-236066560</t>
  </si>
  <si>
    <t>741210002.R02</t>
  </si>
  <si>
    <t>Montáž a zapojení rozvodnice na povrch RP-Z1</t>
  </si>
  <si>
    <t>-867012940</t>
  </si>
  <si>
    <t>Poznámka k položce:_x000D_
včetně dokumentace a zkoušek</t>
  </si>
  <si>
    <t>1358398</t>
  </si>
  <si>
    <t>PRAGMA 2X18M POVRCH. BEZ DVERI PRA10262</t>
  </si>
  <si>
    <t>-889848757</t>
  </si>
  <si>
    <t>1358410</t>
  </si>
  <si>
    <t>PLNE DVERE 36M (2RX18M) PRA16218</t>
  </si>
  <si>
    <t>-927419086</t>
  </si>
  <si>
    <t>1247931</t>
  </si>
  <si>
    <t>ZAMEK KEYLOCK 405 PRA90039</t>
  </si>
  <si>
    <t>-1222606778</t>
  </si>
  <si>
    <t>1709756</t>
  </si>
  <si>
    <t>SVORKOVNICE PE 3x6-25 11x1,5-4 LGYT1E14</t>
  </si>
  <si>
    <t>-1755764468</t>
  </si>
  <si>
    <t>1740685</t>
  </si>
  <si>
    <t>SVORKOVNICE N 3x6-25 11x1,5-4 LGYT1N14</t>
  </si>
  <si>
    <t>-1439775112</t>
  </si>
  <si>
    <t>A9S65340</t>
  </si>
  <si>
    <t>iSW 3P 40A</t>
  </si>
  <si>
    <t>-247399532</t>
  </si>
  <si>
    <t>A9F03316</t>
  </si>
  <si>
    <t>Jistič iC60N 3P 16A  B</t>
  </si>
  <si>
    <t>1743117055</t>
  </si>
  <si>
    <t>A9Z21425</t>
  </si>
  <si>
    <t>Proudový chránič iID 4P 25A 30mA A</t>
  </si>
  <si>
    <t>-1485660304</t>
  </si>
  <si>
    <t>A9D07610</t>
  </si>
  <si>
    <t>Chránič-jistič iDPN H Vigi 10A B 30mA A</t>
  </si>
  <si>
    <t>572542457</t>
  </si>
  <si>
    <t>A9D07616</t>
  </si>
  <si>
    <t>Chránič-jistič iDPN H Vigi 16A B 30mA A</t>
  </si>
  <si>
    <t>1472904752</t>
  </si>
  <si>
    <t>A9L20601</t>
  </si>
  <si>
    <t>iPRD20r 350V 3P+N svodič přepětí</t>
  </si>
  <si>
    <t>2121327855</t>
  </si>
  <si>
    <t>741210002.R03</t>
  </si>
  <si>
    <t>Montáž rozvodnice oceloplechová nebo plastová běžná na povrch RP-Z2</t>
  </si>
  <si>
    <t>1276558583</t>
  </si>
  <si>
    <t>741210002.R04</t>
  </si>
  <si>
    <t>Montáž a zapojení rozvodnice na povrch RP-Z2</t>
  </si>
  <si>
    <t>-548754480</t>
  </si>
  <si>
    <t>-1509918869</t>
  </si>
  <si>
    <t>-1523020058</t>
  </si>
  <si>
    <t>1792312532</t>
  </si>
  <si>
    <t>-827894885</t>
  </si>
  <si>
    <t>1189847950</t>
  </si>
  <si>
    <t>-204624898</t>
  </si>
  <si>
    <t>2034743144</t>
  </si>
  <si>
    <t>-1320914089</t>
  </si>
  <si>
    <t>1571666457</t>
  </si>
  <si>
    <t>-1531697852</t>
  </si>
  <si>
    <t>741210002.R05</t>
  </si>
  <si>
    <t>Montáž rozvodnice oceloplechová nebo plastová běžná na povrch RP-KR1</t>
  </si>
  <si>
    <t>-747755949</t>
  </si>
  <si>
    <t>741210002.R06</t>
  </si>
  <si>
    <t>Montáž a zapojení rozvodnice na povrch RP-KR1</t>
  </si>
  <si>
    <t>-2111240876</t>
  </si>
  <si>
    <t>PRA31318</t>
  </si>
  <si>
    <t>PRAGMA 54mod. (3Řx18mod.) zap. m. s plný</t>
  </si>
  <si>
    <t>1467278672</t>
  </si>
  <si>
    <t>-823788362</t>
  </si>
  <si>
    <t>1632599292</t>
  </si>
  <si>
    <t>-390437259</t>
  </si>
  <si>
    <t>-1163720849</t>
  </si>
  <si>
    <t>A9F03310</t>
  </si>
  <si>
    <t>Jistič iC60N 3P 10A  B</t>
  </si>
  <si>
    <t>-732326404</t>
  </si>
  <si>
    <t>1182328555</t>
  </si>
  <si>
    <t>-1377609762</t>
  </si>
  <si>
    <t>542269692</t>
  </si>
  <si>
    <t>A9F04104</t>
  </si>
  <si>
    <t>Jistič iC60N 1P  4A  C</t>
  </si>
  <si>
    <t>1482385723</t>
  </si>
  <si>
    <t>696394984</t>
  </si>
  <si>
    <t>741210003.R01</t>
  </si>
  <si>
    <t>Montáž rozvodnice oceloplechové - RE</t>
  </si>
  <si>
    <t>-155770293</t>
  </si>
  <si>
    <t>741210003.R02</t>
  </si>
  <si>
    <t>Montáž a zapojení rozvodnice oceloplechové - RE</t>
  </si>
  <si>
    <t>-600379324</t>
  </si>
  <si>
    <t>1193783</t>
  </si>
  <si>
    <t>ROZVADEC NR513/NVD7D/BH200 PRE</t>
  </si>
  <si>
    <t>-1588517047</t>
  </si>
  <si>
    <t>Poznámka k položce:_x000D_
Rozváděč pro nepřímé měření od 1000A s osazeným jističem do 200A. _x000D_
Povrchová skříň o rozměrech v mm(ŠxVxH) 930x640x250; 35 kg. _x000D_
_x000D_
Osazení: _x000D_
příprava pro elektroměr, _x000D_
příprava pro HDO, _x000D_
zkušební svorkovnice, _x000D_
cejchované měniče 3xMTP, _x000D_
odpínač, hlavní jistič - In=200A._x000D_
_x000D_
rozměr rozváděče koordinovat s připravenou nikou v oploce</t>
  </si>
  <si>
    <t>741210004.R03</t>
  </si>
  <si>
    <t>Montáž rozvodnice oceloplechové do výklenku - RH</t>
  </si>
  <si>
    <t>-825326386</t>
  </si>
  <si>
    <t>741210004.R04</t>
  </si>
  <si>
    <t>Montáž a zapojení rozvodnice oceloplechové - RH</t>
  </si>
  <si>
    <t>1864952759</t>
  </si>
  <si>
    <t>BP-U-3S-800/20 00011</t>
  </si>
  <si>
    <t>Rám s dveřmi, otočný plast.zámek, IP30, šedá, montáž POD omítku, ŠxV=835x2060</t>
  </si>
  <si>
    <t>-178395925</t>
  </si>
  <si>
    <t>BPZ-MSW-20/SNAP 0001</t>
  </si>
  <si>
    <t>Bočnice, V=1950, včetně západky BPZ-SNAP</t>
  </si>
  <si>
    <t>978400743</t>
  </si>
  <si>
    <t>BPZ-WB3S-800/20/2 00</t>
  </si>
  <si>
    <t>Ochranný kryt, montáž POD omítku, ŠxVxH=835x2060x240</t>
  </si>
  <si>
    <t>-265688898</t>
  </si>
  <si>
    <t>BPZ-BR/WB3S/2 000111</t>
  </si>
  <si>
    <t>Spojovací příruba ochranných krytů, montáž POD omítku, Hl=240mm</t>
  </si>
  <si>
    <t>-1135759229</t>
  </si>
  <si>
    <t>BPZ-LOCK 000102467</t>
  </si>
  <si>
    <t>Zámek s plochým klíčem, šedý</t>
  </si>
  <si>
    <t>85110935</t>
  </si>
  <si>
    <t>LAB-BAG_A4 000107913</t>
  </si>
  <si>
    <t>Schránka na dokumentaci A4</t>
  </si>
  <si>
    <t>-47588889</t>
  </si>
  <si>
    <t>BPZ-PD2X/MSW-3/3-800</t>
  </si>
  <si>
    <t>Montážní sada pro 3x jistič Power Defense PDE2 vertikální montáž na BPZ-MSW, šedá, Š=800, V=300</t>
  </si>
  <si>
    <t>-1198112391</t>
  </si>
  <si>
    <t>BPZ-DINR35-800 00029</t>
  </si>
  <si>
    <t>DIN lišta přístrojová hliníková, šířka skříně = 800, šířka lišty = 688 (35 modulů)</t>
  </si>
  <si>
    <t>-1237301570</t>
  </si>
  <si>
    <t>BEL01 000275200</t>
  </si>
  <si>
    <t>Upevňovací úchytka s vodivým propojení (zelená)</t>
  </si>
  <si>
    <t>838908129</t>
  </si>
  <si>
    <t>BEL12 000275199</t>
  </si>
  <si>
    <t>Upevňovací úchytka celoplastová (bílá)</t>
  </si>
  <si>
    <t>1779260546</t>
  </si>
  <si>
    <t>BPZ-FP-800/150-BL 00</t>
  </si>
  <si>
    <t>Krycí deska, bez výřezu, plechová, šedá, Š=800, V=150</t>
  </si>
  <si>
    <t>266619319</t>
  </si>
  <si>
    <t>BPZ-FP-800/150-45 00</t>
  </si>
  <si>
    <t>Krycí deska, s výřezem 45mm, plechová, šedá, Š=800, V=150</t>
  </si>
  <si>
    <t>1548324105</t>
  </si>
  <si>
    <t>NBP-1000 000275413</t>
  </si>
  <si>
    <t>Zaslepovací pás max. délka 1m, pro výřezy 45mm, šedý</t>
  </si>
  <si>
    <t>-1094337155</t>
  </si>
  <si>
    <t>C25B4</t>
  </si>
  <si>
    <t>Základní jistič NSX250B 25kA AC 4P 250A</t>
  </si>
  <si>
    <t>-449238490</t>
  </si>
  <si>
    <t>C2546E250</t>
  </si>
  <si>
    <t>Jednotka spouští NSX250 AC 4P4D 250A 6.2</t>
  </si>
  <si>
    <t>873254754</t>
  </si>
  <si>
    <t>LV429407</t>
  </si>
  <si>
    <t>MN 220-240V AC pod.spoušť, NSX100/630</t>
  </si>
  <si>
    <t>1109230365</t>
  </si>
  <si>
    <t>LV434202</t>
  </si>
  <si>
    <t>NSX kabel L = 3 m</t>
  </si>
  <si>
    <t>-1888763388</t>
  </si>
  <si>
    <t>TRV00880</t>
  </si>
  <si>
    <t>10 ukončovacích členů ULP linky</t>
  </si>
  <si>
    <t>1837615039</t>
  </si>
  <si>
    <t>LV434000</t>
  </si>
  <si>
    <t>Rozhraní IFM, RS-485 pro jističe C&amp;M</t>
  </si>
  <si>
    <t>-1820832105</t>
  </si>
  <si>
    <t>LV434205</t>
  </si>
  <si>
    <t>Modul pro komunikaci BSCM</t>
  </si>
  <si>
    <t>96652237</t>
  </si>
  <si>
    <t>LV429228</t>
  </si>
  <si>
    <t>4 svorky pro kabely 1x25-95mm2 do 250A</t>
  </si>
  <si>
    <t>1021354927</t>
  </si>
  <si>
    <t>TRV00121</t>
  </si>
  <si>
    <t>Modul displeje FDM 121 96 x 96mm</t>
  </si>
  <si>
    <t>-1253590997</t>
  </si>
  <si>
    <t>TRV00128</t>
  </si>
  <si>
    <t>Montážní doplněk pro FDM modul</t>
  </si>
  <si>
    <t>-582788129</t>
  </si>
  <si>
    <t>264928849</t>
  </si>
  <si>
    <t>A9F03306</t>
  </si>
  <si>
    <t>Jistič iC60N 3P  6A  B</t>
  </si>
  <si>
    <t>256585973</t>
  </si>
  <si>
    <t>-1345198295</t>
  </si>
  <si>
    <t>-487539481</t>
  </si>
  <si>
    <t>A9F03320</t>
  </si>
  <si>
    <t>Jistič iC60N 3P 20A  B</t>
  </si>
  <si>
    <t>863736267</t>
  </si>
  <si>
    <t>A9F03325</t>
  </si>
  <si>
    <t>Jistič iC60N 3P 25A  B</t>
  </si>
  <si>
    <t>579107628</t>
  </si>
  <si>
    <t>A9F03340</t>
  </si>
  <si>
    <t>Jistič iC60N 3P 40A  B</t>
  </si>
  <si>
    <t>54917819</t>
  </si>
  <si>
    <t>A9F04304</t>
  </si>
  <si>
    <t>Jistič iC60N 3P  4A  C</t>
  </si>
  <si>
    <t>-233823442</t>
  </si>
  <si>
    <t>A9F04306</t>
  </si>
  <si>
    <t>Jistič iC60N 3P  6A  C</t>
  </si>
  <si>
    <t>-1658062700</t>
  </si>
  <si>
    <t>A9F04310</t>
  </si>
  <si>
    <t>Jistič iC60N 3P 10A  C</t>
  </si>
  <si>
    <t>1733829760</t>
  </si>
  <si>
    <t>A9F04316</t>
  </si>
  <si>
    <t>Jistič iC60N 3P 16A  C</t>
  </si>
  <si>
    <t>616839576</t>
  </si>
  <si>
    <t>A9F04332</t>
  </si>
  <si>
    <t>Jistič iC60N 3P 32A  C</t>
  </si>
  <si>
    <t>661956420</t>
  </si>
  <si>
    <t>A9F03106</t>
  </si>
  <si>
    <t>Jistič iC60N 1P  6A  B</t>
  </si>
  <si>
    <t>1790596803</t>
  </si>
  <si>
    <t>A9F03116</t>
  </si>
  <si>
    <t>Jistič iC60N 1P 16A  B</t>
  </si>
  <si>
    <t>1339260797</t>
  </si>
  <si>
    <t>A9F03120</t>
  </si>
  <si>
    <t>Jistič iC60N 1P 20A  B</t>
  </si>
  <si>
    <t>-316513360</t>
  </si>
  <si>
    <t>-1989719313</t>
  </si>
  <si>
    <t>A9F04110</t>
  </si>
  <si>
    <t>Jistič iC60N 1P 10A  C</t>
  </si>
  <si>
    <t>1844881948</t>
  </si>
  <si>
    <t>A9F04116</t>
  </si>
  <si>
    <t>Jistič iC60N 1P 16A  C</t>
  </si>
  <si>
    <t>883258890</t>
  </si>
  <si>
    <t>1422971655</t>
  </si>
  <si>
    <t>A9Z21440</t>
  </si>
  <si>
    <t>Proudový chránič iID 4P 40A 30mA A</t>
  </si>
  <si>
    <t>-390070412</t>
  </si>
  <si>
    <t>-615102815</t>
  </si>
  <si>
    <t>-1270008539</t>
  </si>
  <si>
    <t>LC1D09BD</t>
  </si>
  <si>
    <t>Stykač 9A 30-11 24V DC, cívka s roz</t>
  </si>
  <si>
    <t>-550226347</t>
  </si>
  <si>
    <t>LC1D12BD</t>
  </si>
  <si>
    <t>Stykač 12A 30-11 24V DC, cívka s ro</t>
  </si>
  <si>
    <t>-2061126917</t>
  </si>
  <si>
    <t>LC1DT20BD</t>
  </si>
  <si>
    <t>Stykač 4P 40 20A v AC-1, pom.kont.1"</t>
  </si>
  <si>
    <t>-1850466513</t>
  </si>
  <si>
    <t>A9C22712</t>
  </si>
  <si>
    <t>Stykač iCT 16A 2ZAP  230/240V AC 50Hz</t>
  </si>
  <si>
    <t>1057137021</t>
  </si>
  <si>
    <t>DF143C</t>
  </si>
  <si>
    <t>Pojistkový odpojovač 14x51 3P 50A</t>
  </si>
  <si>
    <t>-991390728</t>
  </si>
  <si>
    <t>A9S60320</t>
  </si>
  <si>
    <t>iSW 3P 20A 380/415V</t>
  </si>
  <si>
    <t>-579582263</t>
  </si>
  <si>
    <t>A9S60332</t>
  </si>
  <si>
    <t>iSW 3P 32A 380/415V</t>
  </si>
  <si>
    <t>37475766</t>
  </si>
  <si>
    <t>-1636266082</t>
  </si>
  <si>
    <t>A9S65391</t>
  </si>
  <si>
    <t>iSW 3P 100A</t>
  </si>
  <si>
    <t>1168952622</t>
  </si>
  <si>
    <t>1160875</t>
  </si>
  <si>
    <t>RELE FA187 3P/16A 230V 62.33.8.230.0040</t>
  </si>
  <si>
    <t>609735663</t>
  </si>
  <si>
    <t>Poznámka k položce:_x000D_
vypínání objektu TOTAL STOP/CENTRAL STOP</t>
  </si>
  <si>
    <t>1234831</t>
  </si>
  <si>
    <t>PATICE DIN 62/99.02 2P/3P BO 92.03</t>
  </si>
  <si>
    <t>17640634</t>
  </si>
  <si>
    <t>1000183196</t>
  </si>
  <si>
    <t>FINDER 80.01.0.240.0000 Čas.relé, MF, 1P/16A, 12-240V AC/DC, 100ms-20h RP 0,07kč/ks</t>
  </si>
  <si>
    <t>717148469</t>
  </si>
  <si>
    <t>1000182869</t>
  </si>
  <si>
    <t>FINDER 55.32.8.230.0040 Relé prům.min., DIN, 2P/10A, 230V AC, MA_MI RP 0,04kč/ks</t>
  </si>
  <si>
    <t>521812585</t>
  </si>
  <si>
    <t>1198185</t>
  </si>
  <si>
    <t>PATICE DIN 55/85/99.02 2P/4P BS 94.54</t>
  </si>
  <si>
    <t>1067427002</t>
  </si>
  <si>
    <t>1157244</t>
  </si>
  <si>
    <t>PREPINAC ISSW 1 PREP 20A 230V A9E18070</t>
  </si>
  <si>
    <t>-1866092740</t>
  </si>
  <si>
    <t>741231001</t>
  </si>
  <si>
    <t>Montáž svorkovnice do rozvaděčů - řadová vodič do 2,5 mm2 se zapojením vodičů</t>
  </si>
  <si>
    <t>-1460560696</t>
  </si>
  <si>
    <t>Poznámka k položce:_x000D_
SKUTEČNÉ MNOŽSTVÍ BUDE DLE SESTAVENÍ ROZVÁDĚČE VÝROBCEM</t>
  </si>
  <si>
    <t>1139424</t>
  </si>
  <si>
    <t>SVORKA EURO W2,5/P3H</t>
  </si>
  <si>
    <t>-774334414</t>
  </si>
  <si>
    <t>1424772</t>
  </si>
  <si>
    <t>RADOVA SVORKOVNICE PAT. EURO W2,5/P3H-PE</t>
  </si>
  <si>
    <t>1497287661</t>
  </si>
  <si>
    <t>B723213R1</t>
  </si>
  <si>
    <t>EURO W2,5 přepážka K EURO W2,5</t>
  </si>
  <si>
    <t>916347201</t>
  </si>
  <si>
    <t>1139347</t>
  </si>
  <si>
    <t>RADOVA SVORNICE PATR. EURO D4/P1-2</t>
  </si>
  <si>
    <t>-578905515</t>
  </si>
  <si>
    <t>1202096</t>
  </si>
  <si>
    <t>SVORKOVNICE EURO D4/P2V2</t>
  </si>
  <si>
    <t>342644489</t>
  </si>
  <si>
    <t>1227784</t>
  </si>
  <si>
    <t>SVORKOVNICE EURO D4/P2H</t>
  </si>
  <si>
    <t>279268719</t>
  </si>
  <si>
    <t>B133211R1</t>
  </si>
  <si>
    <t>přepážka K EURO D4</t>
  </si>
  <si>
    <t>1266227525</t>
  </si>
  <si>
    <t>741231004</t>
  </si>
  <si>
    <t>Montáž svorkovnice do rozvaděčů - řadová vodič do 16 mm2 se zapojením vodičů</t>
  </si>
  <si>
    <t>1163756749</t>
  </si>
  <si>
    <t>1160370</t>
  </si>
  <si>
    <t>SVORKOVNICE RSA 10 A CERNA</t>
  </si>
  <si>
    <t>-1611906621</t>
  </si>
  <si>
    <t>1160363</t>
  </si>
  <si>
    <t>STRED. PREPAZKA RSA 6 A/10 A BILA</t>
  </si>
  <si>
    <t>-155701406</t>
  </si>
  <si>
    <t>F121110R1</t>
  </si>
  <si>
    <t>RSA L15 BÍLÁ koncová svěrka RSA L15 BÍLÁ (F121110)</t>
  </si>
  <si>
    <t>-693313543</t>
  </si>
  <si>
    <t>013244001</t>
  </si>
  <si>
    <t>Dokumentace výrobní - rozváděče</t>
  </si>
  <si>
    <t>1207815800</t>
  </si>
  <si>
    <t>Poznámka k položce:_x000D_
provedení výrobní dokumnetace dle dodaného materiálu a technologií do rozváděčů - skříně, jištění, stykače, relé, časové relé, apod.</t>
  </si>
  <si>
    <t>013254000R</t>
  </si>
  <si>
    <t>797021833</t>
  </si>
  <si>
    <t>Poznámka k položce:_x000D_
dokumentace včetně dokumentú o kusové zkoušce rozvaděč a provedeném testu funkčnosti, revize</t>
  </si>
  <si>
    <t>091003015</t>
  </si>
  <si>
    <t>iNSTALAČNÍ MATERIÁL A PROPOJENÍ SYSTÉMU BLOKOVÁNÍ OBJEKTU TOTÁL STOP A CENTRÁL STOP</t>
  </si>
  <si>
    <t>-1490152343</t>
  </si>
  <si>
    <t>Poznámka k položce:_x000D_
VODIČE, KABELY, 6x RELÉ 3x NO-C-NC/8A, APOD.</t>
  </si>
  <si>
    <t>04d.3 - Ochrana před bleskem</t>
  </si>
  <si>
    <t>741410021</t>
  </si>
  <si>
    <t>Montáž vodič uzemňovací pásek průřezu do 120 mm2 v městské zástavbě v zemi</t>
  </si>
  <si>
    <t>-17619984</t>
  </si>
  <si>
    <t>35442062</t>
  </si>
  <si>
    <t>pás zemnící 30x4mm FeZn</t>
  </si>
  <si>
    <t>1279369894</t>
  </si>
  <si>
    <t>Poznámka k položce:_x000D_
objekty SO 02</t>
  </si>
  <si>
    <t>741410041</t>
  </si>
  <si>
    <t>Montáž vodič uzemňovací drát nebo lano D do 10 mm v městské zástavbě</t>
  </si>
  <si>
    <t>-959160016</t>
  </si>
  <si>
    <t>35442135</t>
  </si>
  <si>
    <t>drát D 10/13 mm FeZn + PVC</t>
  </si>
  <si>
    <t>1260087462</t>
  </si>
  <si>
    <t>35441073</t>
  </si>
  <si>
    <t>drát D 10mm FeZn</t>
  </si>
  <si>
    <t>-1513989755</t>
  </si>
  <si>
    <t>741420001</t>
  </si>
  <si>
    <t>Montáž drát nebo lano hromosvodné svodové D do 10 mm s podpěrou</t>
  </si>
  <si>
    <t>-1377823387</t>
  </si>
  <si>
    <t>35441072</t>
  </si>
  <si>
    <t>drát D 8mm FeZn pro hromosvod</t>
  </si>
  <si>
    <t>715346007</t>
  </si>
  <si>
    <t>741420020</t>
  </si>
  <si>
    <t>Montáž svorka hromosvodná s jedním šroubem</t>
  </si>
  <si>
    <t>-1202976400</t>
  </si>
  <si>
    <t>10.341.591</t>
  </si>
  <si>
    <t>Svorka DEHN 392069 MV M10 nerez</t>
  </si>
  <si>
    <t>1845992769</t>
  </si>
  <si>
    <t>741420021</t>
  </si>
  <si>
    <t>Montáž svorka hromosvodná se 2 šrouby</t>
  </si>
  <si>
    <t>1286168627</t>
  </si>
  <si>
    <t>10.539.807R</t>
  </si>
  <si>
    <t>Uzemňovací svorka na potrubí, nerez, 3/4-2", s připojovací svorkou 2 x 4-25mm²</t>
  </si>
  <si>
    <t>-249659828</t>
  </si>
  <si>
    <t>10.539.808R</t>
  </si>
  <si>
    <t>Uzemňovací svorka na potrubí, nerez, D 1/8 - 3/8", s připojovací svorkou 2,5-10mm² nerez</t>
  </si>
  <si>
    <t>-707350391</t>
  </si>
  <si>
    <t>1233833</t>
  </si>
  <si>
    <t>DEHN SVORKA UNI 8-10/8-10 NIRO /459129/</t>
  </si>
  <si>
    <t>-1001057844</t>
  </si>
  <si>
    <t>741420022</t>
  </si>
  <si>
    <t>Montáž svorka hromosvodná se 3 a více šrouby</t>
  </si>
  <si>
    <t>-545055583</t>
  </si>
  <si>
    <t>1342984</t>
  </si>
  <si>
    <t>DEHN SVORKA KRIZOVA S DESTICKOU /321045/</t>
  </si>
  <si>
    <t>-2006594327</t>
  </si>
  <si>
    <t>10.539.812</t>
  </si>
  <si>
    <t>Svorka DEHN 563201 ekvipotenciální</t>
  </si>
  <si>
    <t>-728828331</t>
  </si>
  <si>
    <t>1741583</t>
  </si>
  <si>
    <t>EKVIPOTENCIALNI SVORKOVNICE DEHN 563040</t>
  </si>
  <si>
    <t>1757728091</t>
  </si>
  <si>
    <t>741420025R</t>
  </si>
  <si>
    <t>Montáž svorka hromosvodná zkušební v zemní krabici, včetně krabice</t>
  </si>
  <si>
    <t>1040246867</t>
  </si>
  <si>
    <t>10.028.139</t>
  </si>
  <si>
    <t>Krabice DEHN 549001</t>
  </si>
  <si>
    <t>1245334656</t>
  </si>
  <si>
    <t>741420043R</t>
  </si>
  <si>
    <t>Montáž vedení hromosvodné-podpěra plochá střecha/falc</t>
  </si>
  <si>
    <t>-520126114</t>
  </si>
  <si>
    <t>1004301</t>
  </si>
  <si>
    <t>DEHN PV22/PV32 NA PLECH.KRITINU /223011/</t>
  </si>
  <si>
    <t>516032305</t>
  </si>
  <si>
    <t>741420044R</t>
  </si>
  <si>
    <t>Montáž vedení hromosvodné-podpěra boční na povrch</t>
  </si>
  <si>
    <t>1747444082</t>
  </si>
  <si>
    <t>10.342.728</t>
  </si>
  <si>
    <t>Podpěra DEHN 207109 nerez</t>
  </si>
  <si>
    <t>-456240876</t>
  </si>
  <si>
    <t>741420083</t>
  </si>
  <si>
    <t>Montáž vedení hromosvodné-štítek k označení svodu</t>
  </si>
  <si>
    <t>-1443980297</t>
  </si>
  <si>
    <t>1004211</t>
  </si>
  <si>
    <t>CISELNY STITEK BEZ CISLA DEHN /480003/</t>
  </si>
  <si>
    <t>1017565524</t>
  </si>
  <si>
    <t>741430005</t>
  </si>
  <si>
    <t>Montáž tyč jímací délky do 3 m na stojan</t>
  </si>
  <si>
    <t>169746224</t>
  </si>
  <si>
    <t>1457953</t>
  </si>
  <si>
    <t>JIMACI TYC DEHN D10 L1000 NIRO /101009/</t>
  </si>
  <si>
    <t>-453676901</t>
  </si>
  <si>
    <t>10.343.015R</t>
  </si>
  <si>
    <t>Svorka DEHN 380110</t>
  </si>
  <si>
    <t>774621848</t>
  </si>
  <si>
    <t>Poznámka k položce:_x000D_
připojení jímače 10 mm k jímacímu vedení</t>
  </si>
  <si>
    <t>741430013R</t>
  </si>
  <si>
    <t>Montáž stožár s vodičem HVIpro LPL II</t>
  </si>
  <si>
    <t>hod</t>
  </si>
  <si>
    <t>1593636481</t>
  </si>
  <si>
    <t>10.539.920R</t>
  </si>
  <si>
    <t>Jímací stožár L 11m s vodičem HVI, D 20mm Cu L min. 10,0m černý -SET-</t>
  </si>
  <si>
    <t>-766829608</t>
  </si>
  <si>
    <t>Poznámka k položce:_x000D_
819730</t>
  </si>
  <si>
    <t>10.719.766</t>
  </si>
  <si>
    <t>Úchyt na stěnu FeZn pro trubky, D 60mm odstup od stěny nastavitelný 250-350mm</t>
  </si>
  <si>
    <t>-1727515649</t>
  </si>
  <si>
    <t xml:space="preserve">Poznámka k položce:_x000D_
105345_x000D_
</t>
  </si>
  <si>
    <t>10.344.618R</t>
  </si>
  <si>
    <t>Vodič HVI long, D 20mm, černý, volitelná délky v rozsahu 6 - 70 m, po 0,5 m</t>
  </si>
  <si>
    <t>1599763827</t>
  </si>
  <si>
    <t xml:space="preserve">Poznámka k položce:_x000D_
skutečná délka bude naměřena dle umístění jímacího stožáru a polohy zkušební svorky s zemní litinovou krabicí_x000D_
819131_x000D_
</t>
  </si>
  <si>
    <t>1342980R</t>
  </si>
  <si>
    <t xml:space="preserve">Připojovací členy + montážní materiál, pro vodič HVI-long, D 20mm černý, vedení uvnitř </t>
  </si>
  <si>
    <t>-937498818</t>
  </si>
  <si>
    <t xml:space="preserve">Poznámka k položce:_x000D_
819145_x000D_
</t>
  </si>
  <si>
    <t>10.342.063R</t>
  </si>
  <si>
    <t>Podpěra vedení pro vodiče HVI/CUI, D 20-23mm s oválným otvorem 10x5,5mm nerez</t>
  </si>
  <si>
    <t>-1538972465</t>
  </si>
  <si>
    <t xml:space="preserve">Poznámka k položce:_x000D_
275252_x000D_
</t>
  </si>
  <si>
    <t>741810002</t>
  </si>
  <si>
    <t>Celková prohlídka elektrického rozvodu a zařízení přes 100 000 do 500 000,- Kč</t>
  </si>
  <si>
    <t>330822959</t>
  </si>
  <si>
    <t>605818664</t>
  </si>
  <si>
    <t>04g.4 - Svitidla</t>
  </si>
  <si>
    <t>741372014</t>
  </si>
  <si>
    <t>Montáž svítidlo LED interiérové přisazené nástěnné reflektorové lištový systém se zapojením vodičů</t>
  </si>
  <si>
    <t>-436799707</t>
  </si>
  <si>
    <t>F-R6</t>
  </si>
  <si>
    <t>"F" DELTALIGHT ULTRA X</t>
  </si>
  <si>
    <t>853781565</t>
  </si>
  <si>
    <t>Poznámka k položce:_x000D_
PODROBNÉ INFORMACE K ZADÁNÍ SVÍTIDLA VIZ KNIHA SVÍTIDEL V PD</t>
  </si>
  <si>
    <t>FNZ-R11</t>
  </si>
  <si>
    <t>"F+ NZ" DELTALIGHT ULTRA X</t>
  </si>
  <si>
    <t>213794054</t>
  </si>
  <si>
    <t>741372051</t>
  </si>
  <si>
    <t>Montáž svítidlo LED interiérové přisazené stropní reflektorové bez pohybového čidla se zapojením vodičů</t>
  </si>
  <si>
    <t>-784581017</t>
  </si>
  <si>
    <t>A-R1</t>
  </si>
  <si>
    <t>"A" POLARIS ZL PE LED</t>
  </si>
  <si>
    <t>-579925659</t>
  </si>
  <si>
    <t>ANZ-R8</t>
  </si>
  <si>
    <t>"A+NZ" POLARIS ZL PE LED + NOUZOVÝ MODUL + rozeta (d240mm,v60mm)</t>
  </si>
  <si>
    <t>1546437687</t>
  </si>
  <si>
    <t>B-R2</t>
  </si>
  <si>
    <t>"B" OSMONT DELIA 1, 1 x LED modul L14C03, 15W, d-300mm, stínítko PMMA</t>
  </si>
  <si>
    <t>1408578756</t>
  </si>
  <si>
    <t>C-R3</t>
  </si>
  <si>
    <t>"C" OSMONT DELIA_3, 1 x LED modul L20C10, 53W, d-500mm, stínidlo PMMA, 4000K</t>
  </si>
  <si>
    <t>909303645</t>
  </si>
  <si>
    <t>C1-R3</t>
  </si>
  <si>
    <t>"C1" OSMONT DELIA_3, 1 x LED modul L20C10, 53W, d-500mm, stínidlo PMMA, 3000K</t>
  </si>
  <si>
    <t>-1977661253</t>
  </si>
  <si>
    <t>CNZ-R9</t>
  </si>
  <si>
    <t>"C+ NZ" OSMONT DELIA_3, 1 x LED modul L20C10, 53W, d-500mm, stínidlo PMMA+ NOUZOVÝ MODUL</t>
  </si>
  <si>
    <t>-308292605</t>
  </si>
  <si>
    <t>741372053</t>
  </si>
  <si>
    <t>Montáž svítidlo LED interiérové přisazené stropní reflektorové lištový systém se zapojením vodičů</t>
  </si>
  <si>
    <t>-1759497521</t>
  </si>
  <si>
    <t>Poznámka k položce:_x000D_
montáž včetně systémů, zapojení a propojení</t>
  </si>
  <si>
    <t>E-R5</t>
  </si>
  <si>
    <t>"E" AQFORM PET next LED M940 50° track white structure</t>
  </si>
  <si>
    <t>1957240019</t>
  </si>
  <si>
    <t>1234029R1</t>
  </si>
  <si>
    <t>3.O lišta 3m, XTS4300-2, black</t>
  </si>
  <si>
    <t>-1722941705</t>
  </si>
  <si>
    <t>1234029R2</t>
  </si>
  <si>
    <t>3.O lišta 2m, XTS4200-2, black</t>
  </si>
  <si>
    <t>1267240441</t>
  </si>
  <si>
    <t>1234029R4</t>
  </si>
  <si>
    <t>3.O spojka přímá, XTS21-2, black</t>
  </si>
  <si>
    <t>-627217817</t>
  </si>
  <si>
    <t>1234029R5</t>
  </si>
  <si>
    <t>3.O napájení levé, XTS11-2, black</t>
  </si>
  <si>
    <t>457339072</t>
  </si>
  <si>
    <t>1234029R6</t>
  </si>
  <si>
    <t>3.O koncovka, XTS41-2, black</t>
  </si>
  <si>
    <t>3731819</t>
  </si>
  <si>
    <t>741372061</t>
  </si>
  <si>
    <t>Montáž svítidlo LED interiérové přisazené stropní hranaté nebo kruhové do 0,09 m2 se zapojením vodičů</t>
  </si>
  <si>
    <t>115730490</t>
  </si>
  <si>
    <t>NZP-R12</t>
  </si>
  <si>
    <t>"NZ-P" AWEX AXNA/3W – asymetrická optika</t>
  </si>
  <si>
    <t>732912102</t>
  </si>
  <si>
    <t>NZQ-R13</t>
  </si>
  <si>
    <t>"NZ-Q" AWEX AXNA/3W – univerzální optika</t>
  </si>
  <si>
    <t>-666975391</t>
  </si>
  <si>
    <t>NZR-R14</t>
  </si>
  <si>
    <t>"NZ-R" AWEX AXNA/6W – univerzální optika</t>
  </si>
  <si>
    <t>1964973539</t>
  </si>
  <si>
    <t>NZS2-R15</t>
  </si>
  <si>
    <t>"NZ-S2" AWEX ODB/3x1W – nástěnné, outdoor, IP66, asymetrická optika, bílá</t>
  </si>
  <si>
    <t>453139398</t>
  </si>
  <si>
    <t>NZS1-R16</t>
  </si>
  <si>
    <t>"NZ-S1" AWEX ODB/3x1W – nástěnné, outdoor, IP66, asymetrická optika, černá</t>
  </si>
  <si>
    <t>2049880215</t>
  </si>
  <si>
    <t>NZT-R17</t>
  </si>
  <si>
    <t>"NZ-T" MODUS INFINITY II B, 1W, IP41, 1h,  stále svítící / svítící při výpadku, autotest, bílé, PO4</t>
  </si>
  <si>
    <t>-1174947134</t>
  </si>
  <si>
    <t>Poznámka k položce:_x000D_
PODROBNÉ INFORMACE K ZADÁNÍ SVÍTIDLA VIZ KNIHA SVÍTIDEL V PD_x000D_
18 kusůpiktogram šipka směr cesty_x000D_
2 kusy piktogram schody</t>
  </si>
  <si>
    <t>741372062</t>
  </si>
  <si>
    <t>Montáž svítidlo LED interiérové přisazené stropní hranaté nebo kruhové přes 0,09 do 0,36 m2 se zapojením vodičů</t>
  </si>
  <si>
    <t>-2147163434</t>
  </si>
  <si>
    <t>D-R4</t>
  </si>
  <si>
    <t>"D" TREVOS FUTURA 2.4ft ES PC Al 5200/840</t>
  </si>
  <si>
    <t>-247962782</t>
  </si>
  <si>
    <t>Poznámka k položce:_x000D_
PODROBNÉ INFORMACE K ZADÁNÍ SVÍTIDLA VIZ KNIHA SVÍTIDEL V PD_x000D_
_x000D_
Maximální teplota okolí: ta = 50 °C, _x000D_
Maximální teplota okolí: ta = 25 °C v provedení se záložním zdrojem M1h, M3h_x000D_
_x000D_
12 kusů domečky SO 02_x000D_
23 kusů objekt SO 01</t>
  </si>
  <si>
    <t>DNZ-R10</t>
  </si>
  <si>
    <t>"D+ NZ" TREVOS FUTURA 2.4ft ES PC Al 5200/840</t>
  </si>
  <si>
    <t>201014085</t>
  </si>
  <si>
    <t>10.650.969</t>
  </si>
  <si>
    <t>Řetízek K 27 závěsný, bal=30m</t>
  </si>
  <si>
    <t>balení</t>
  </si>
  <si>
    <t>-1210994805</t>
  </si>
  <si>
    <t>741372101</t>
  </si>
  <si>
    <t>Montáž svítidlo LED interiérové vestavné podhledové bodové se zapojením vodičů</t>
  </si>
  <si>
    <t>1164508465</t>
  </si>
  <si>
    <t>G-R7</t>
  </si>
  <si>
    <t>"G" DELTALIGHT DEEP RINGO X</t>
  </si>
  <si>
    <t>1710303943</t>
  </si>
  <si>
    <t>741820102</t>
  </si>
  <si>
    <t>Měření osvětlovacího zařízení intenzity osvětlení na pracovišti do 50 svítidel</t>
  </si>
  <si>
    <t>683202028</t>
  </si>
  <si>
    <t>861366366</t>
  </si>
  <si>
    <t>Poznámka k položce:_x000D_
hmoždiny, šrouby, hřeby apod.</t>
  </si>
  <si>
    <t>091003901</t>
  </si>
  <si>
    <t>RECIKLACE SVÍTIDEL</t>
  </si>
  <si>
    <t>-1212695085</t>
  </si>
  <si>
    <t>04h - Elektronické komunikace</t>
  </si>
  <si>
    <t>04h.1 - ESLB - DATA</t>
  </si>
  <si>
    <t xml:space="preserve">    22-M - Montáže technologických zařízení stavby</t>
  </si>
  <si>
    <t>-1644764174</t>
  </si>
  <si>
    <t>-1735575934</t>
  </si>
  <si>
    <t>-1215929434</t>
  </si>
  <si>
    <t>963247943</t>
  </si>
  <si>
    <t>-1503184951</t>
  </si>
  <si>
    <t>-443956600</t>
  </si>
  <si>
    <t>-842619812</t>
  </si>
  <si>
    <t>-65659075</t>
  </si>
  <si>
    <t>741110402</t>
  </si>
  <si>
    <t>Montáž hadice ochranná kovová s nasunutím do krabic D přes 25 do 50 mm uložená volně</t>
  </si>
  <si>
    <t>-1245672901</t>
  </si>
  <si>
    <t>34571361</t>
  </si>
  <si>
    <t>trubka elektroinstalační HDPE tuhá dvouplášťová korugovaná D 41/50mm</t>
  </si>
  <si>
    <t>-58816487</t>
  </si>
  <si>
    <t>47,6190476190476*1,05 'Přepočtené koeficientem množství</t>
  </si>
  <si>
    <t>1000294272</t>
  </si>
  <si>
    <t>OPTOHARD 40 x 3,5 HDPE TRUBKA OPTOHARD 40/33 mm</t>
  </si>
  <si>
    <t>-1923904982</t>
  </si>
  <si>
    <t>1000290411</t>
  </si>
  <si>
    <t>KOPOS 05042 KB  KONCOVKA HDPE S VENT. 40</t>
  </si>
  <si>
    <t>-2140374469</t>
  </si>
  <si>
    <t>0,952380952380952*1,05 'Přepočtené koeficientem množství</t>
  </si>
  <si>
    <t>1000290125</t>
  </si>
  <si>
    <t>KOPOS 05041 KB  KONCOVKA HDPE BEZ VENT.40</t>
  </si>
  <si>
    <t>456823894</t>
  </si>
  <si>
    <t>-266523368</t>
  </si>
  <si>
    <t>-1479948818</t>
  </si>
  <si>
    <t>1640333437</t>
  </si>
  <si>
    <t>818265201</t>
  </si>
  <si>
    <t>1473305832</t>
  </si>
  <si>
    <t>-1918697601</t>
  </si>
  <si>
    <t>-1264510485</t>
  </si>
  <si>
    <t>22-M</t>
  </si>
  <si>
    <t>Montáže technologických zařízení stavby</t>
  </si>
  <si>
    <t>220061571R</t>
  </si>
  <si>
    <t>Montáž kabel 1mm až 2,5mm, 2 žil, plášť Dca</t>
  </si>
  <si>
    <t>-1421693214</t>
  </si>
  <si>
    <t>1669417</t>
  </si>
  <si>
    <t>KABEL OLFLEX CLASSIC 110 2X1,5 BK</t>
  </si>
  <si>
    <t>-6675191</t>
  </si>
  <si>
    <t>220280206</t>
  </si>
  <si>
    <t>Montáž kabely bytové uložené v trubkách nebo lištách SEKU, SYKY do D 7 mm</t>
  </si>
  <si>
    <t>1730129309</t>
  </si>
  <si>
    <t>Poznámka k položce:_x000D_
kabely budou vedeny ve společných kabelových trasách  se strukturovanou kabeláží a v trasách kanceláří nad podhledem a ve vícekomorovém žlabu</t>
  </si>
  <si>
    <t>ADI.0051258.URS</t>
  </si>
  <si>
    <t>Instalační kabel Solarix CAT6A STP LSOH Dca s1 d2 a1 500m/cívka SXKD-6A-STP-LSOH</t>
  </si>
  <si>
    <t>-303104738</t>
  </si>
  <si>
    <t>ADI.0051261.URS</t>
  </si>
  <si>
    <t>Instalační kabel venkovní Solarix CAT6A STP PE Fca 500m/cívka SXKD-6A-STP-PE</t>
  </si>
  <si>
    <t>2109622390</t>
  </si>
  <si>
    <t>220280207R</t>
  </si>
  <si>
    <t>Montáž kabely speciální s konektory</t>
  </si>
  <si>
    <t>-145512722</t>
  </si>
  <si>
    <t>1689070R</t>
  </si>
  <si>
    <t>abel PremiumCord HDMI, pro spojení dvou audio/video zařízení, maximální rozlišení Ultra HD 4K×2K@60hz, 7 m</t>
  </si>
  <si>
    <t>-998809227</t>
  </si>
  <si>
    <t>Poznámka k položce:_x000D_
včetně konektorů</t>
  </si>
  <si>
    <t>1689070R1</t>
  </si>
  <si>
    <t>abel PremiumCord HDMI, pro spojení dvou audio/video zařízení, maximální rozlišení Ultra HD 4K×2K@60hz, 10 m</t>
  </si>
  <si>
    <t>-508861180</t>
  </si>
  <si>
    <t>22041013R</t>
  </si>
  <si>
    <t>Montáž bateriového záložního bloku s nabíječem a baterií na 30 minut</t>
  </si>
  <si>
    <t>1230312510</t>
  </si>
  <si>
    <t>Poznámka k položce:_x000D_
včetně zapojení aktivních prvků a obvodu pro vypnutí objektu, propojení, a odzkoušení funkce zálohy a vypnutí nouzovým kontaktem EPO</t>
  </si>
  <si>
    <t>ADI.0062631.URS</t>
  </si>
  <si>
    <t>On-line s dvojí konverzí UPS Eaton řady 9SX 1/1fáze, 2000VA/1800W, IEC zásuvky, Rack provedení, Připojení do zásuvky, UPS má vstupní konektor C14, 10A</t>
  </si>
  <si>
    <t>-2121012945</t>
  </si>
  <si>
    <t xml:space="preserve">Poznámka k položce:_x000D_
Obecné podmínky refernčního dodavatele technologie_x000D_
_x000D_
DDP ELFIS_x000D_
Záruka: 24 měsíců_x000D_
Termín dodání: 3-5 týdnů_x000D_
Platební podmínky: faktura se splatností 14 dnů_x000D_
Platnost nabídky: 60 dnů_x000D_
</t>
  </si>
  <si>
    <t>ADI.0062910.URS.R</t>
  </si>
  <si>
    <t>Interní SNMP komunikační karta pro všechny UPS PowerPure RT</t>
  </si>
  <si>
    <t>355076648</t>
  </si>
  <si>
    <t>Poznámka k položce:_x000D_
včetně montáže, zapojení a oživení</t>
  </si>
  <si>
    <t>EATON.R</t>
  </si>
  <si>
    <t>Mechanickým by-passem</t>
  </si>
  <si>
    <t>-1477229025</t>
  </si>
  <si>
    <t>220450002R</t>
  </si>
  <si>
    <t>Montáž switche</t>
  </si>
  <si>
    <t>-504825118</t>
  </si>
  <si>
    <t>Poznámka k položce:_x000D_
včetně nastavení a funkční zkoušky</t>
  </si>
  <si>
    <t>24P-POE-400WR</t>
  </si>
  <si>
    <t>Switch 24 portů Gigabit (24x PoE/PoE+), kapacita 88Gbps, 400W, kov</t>
  </si>
  <si>
    <t>1538718243</t>
  </si>
  <si>
    <t>Poznámka k položce:_x000D_
referenční zařízení_x000D_
Značka	UBIQUITI_x000D_
Kód	NAPUBT1058_x000D_
Part No.	USW-Pro-24-POE_x000D_
EAN	817882027649</t>
  </si>
  <si>
    <t>SM10Gbit.R</t>
  </si>
  <si>
    <t>Optický modul, SFP+, single-mode, 10Gbit, pár</t>
  </si>
  <si>
    <t>1631378852</t>
  </si>
  <si>
    <t>Poznámka k položce:_x000D_
Referenční výrobek_x000D_
Značka	UBIQUITI_x000D_
Kód	NAOUBT1015_x000D_
Part No.	UF-SM-10G_x000D_
EAN	810354025938_x000D_
Záruka	26 měsíce (ů)</t>
  </si>
  <si>
    <t>220450006R</t>
  </si>
  <si>
    <t>Montáž HW - diskové pole</t>
  </si>
  <si>
    <t>1480836653</t>
  </si>
  <si>
    <t>NAS.1.R</t>
  </si>
  <si>
    <t>8mi šachtové rackové řešení síťového úložiště 2U</t>
  </si>
  <si>
    <t>1857737823</t>
  </si>
  <si>
    <t>Poznámka k položce:_x000D_
referenční zařízení Synology RackStation RS1221+_x000D_
_x000D_
Vysoký výkon: AMD Ryzen V1500B, čtyřjádrový 2,2 GHz_x000D_
Vysoká propustnost: Rychlost sekvenčního čtení 2300 MB/s a hodnota IOPS při náhodném čtení 4K 100 0001_x000D_
Dostatek paměti: 4 GB ECC DDR4 – rozšiřitelná až na 32 GB_x000D_
Ochrana a integrita dat_x000D_
Paměť ECC a souborový systém Btrfs přinášejí vyšší spolehlivost a funkce snímku, které pomáhají předcházet poškození dat a zjednodušují jejich ochranu.</t>
  </si>
  <si>
    <t>1694848</t>
  </si>
  <si>
    <t>HDD RED 8TB 3,5" SATA 6 GB/S WD80EFAX</t>
  </si>
  <si>
    <t>2105963492</t>
  </si>
  <si>
    <t>Poznámka k položce:_x000D_
včetně příslušenství pro připojení a napájení, spuštění a nastavení</t>
  </si>
  <si>
    <t>220450007</t>
  </si>
  <si>
    <t>Montáž datové skříně rack</t>
  </si>
  <si>
    <t>1964135004</t>
  </si>
  <si>
    <t>ADI.0051079.URS</t>
  </si>
  <si>
    <t>Rozvaděč stojan. 42U/60x60, šedý, dveře sklo, DELTA_S</t>
  </si>
  <si>
    <t>-416556820</t>
  </si>
  <si>
    <t>ADI.0051182.URS</t>
  </si>
  <si>
    <t>Ventilační jednotka univerzální se 4 ventilátory do stropu nebo do podlahy</t>
  </si>
  <si>
    <t>-969004804</t>
  </si>
  <si>
    <t>ADI.0051166.URS</t>
  </si>
  <si>
    <t>19" vyvazovací panel 1U jednostranná plastová lišta, barva černá</t>
  </si>
  <si>
    <t>-1062543171</t>
  </si>
  <si>
    <t>1,9047619047619*1,05 'Přepočtené koeficientem množství</t>
  </si>
  <si>
    <t>ADI.0051187.URS</t>
  </si>
  <si>
    <t>Osvětlovací jednotka 1U halogenová 288 lm</t>
  </si>
  <si>
    <t>239044203</t>
  </si>
  <si>
    <t>ADI.0051188.URS</t>
  </si>
  <si>
    <t>Rozvodný panel ACAR 5x 230V včetně vany 2U v černé barvě</t>
  </si>
  <si>
    <t>-1433845468</t>
  </si>
  <si>
    <t>220450007R</t>
  </si>
  <si>
    <t>Montáž HW - WIFI</t>
  </si>
  <si>
    <t>131519846</t>
  </si>
  <si>
    <t>UBNT.1.R</t>
  </si>
  <si>
    <t>UniFi 6 Long Range, Access point, 802.11ax, Wi-Fi 6, MU-MIMO 4x4, 2,4/5GHz, 3Gbps, OFDMA, PoE 802.3at, pasivní PoE (48V)</t>
  </si>
  <si>
    <t>-44272389</t>
  </si>
  <si>
    <t>Poznámka k položce:_x000D_
refernční zařízení</t>
  </si>
  <si>
    <t>UBNT.2.R</t>
  </si>
  <si>
    <t>UniFi Cloud Key Gen2, Cloudový kontroler, Centrální správa UniFi SDN</t>
  </si>
  <si>
    <t>-1909929000</t>
  </si>
  <si>
    <t>Poznámka k položce:_x000D_
refernční zařízení, 1x PoE injektor k externímu napájení</t>
  </si>
  <si>
    <t>220450008R</t>
  </si>
  <si>
    <t>Montáž patch panelu 24P, Cat.3-6/U-F-STP, včetně zapojení</t>
  </si>
  <si>
    <t>-160718117</t>
  </si>
  <si>
    <t>ADI.0051296.URS</t>
  </si>
  <si>
    <t>Patch panel černý osazený 24 portů STP 1U CAT6</t>
  </si>
  <si>
    <t>-697608630</t>
  </si>
  <si>
    <t>ADI.0051299.URS</t>
  </si>
  <si>
    <t>Patch panel černý osazený 25 pozic 1U, CAT3,  ISDN, telefonní</t>
  </si>
  <si>
    <t>1653096559</t>
  </si>
  <si>
    <t>220490846</t>
  </si>
  <si>
    <t>Měření 1 portu strukturované kabeláže</t>
  </si>
  <si>
    <t>-139602431</t>
  </si>
  <si>
    <t>220490847</t>
  </si>
  <si>
    <t>Montáž zásuvky pro 1 datový port, včetně zapojení</t>
  </si>
  <si>
    <t>2129804756</t>
  </si>
  <si>
    <t>ABB.2CKA001724A4307</t>
  </si>
  <si>
    <t>Kryt zásuvky komunikační, s popisovým polem (pro nosnou masku)</t>
  </si>
  <si>
    <t>-331191645</t>
  </si>
  <si>
    <t>ABB.5014AB1017</t>
  </si>
  <si>
    <t>Maska nosná pro 1 komunikační zásuvku keystone</t>
  </si>
  <si>
    <t>-716503201</t>
  </si>
  <si>
    <t>ABB.5014AB1018</t>
  </si>
  <si>
    <t>Maska nosná pro 2 komunikační zásuvky keystone</t>
  </si>
  <si>
    <t>1657361797</t>
  </si>
  <si>
    <t>ABB.R304374</t>
  </si>
  <si>
    <t>Zásuvka RJ 45-8 Cat. 6 nestíněná (R&amp;De Masssari) - do nosné masky</t>
  </si>
  <si>
    <t>-1913299038</t>
  </si>
  <si>
    <t>220490850R</t>
  </si>
  <si>
    <t>Montáž zásuvky pro slaboproud 2xRepro</t>
  </si>
  <si>
    <t>-748434515</t>
  </si>
  <si>
    <t>ABB.2CKA000230A0403</t>
  </si>
  <si>
    <t>Zásuvka reproduktorová stereofonní</t>
  </si>
  <si>
    <t>-676360011</t>
  </si>
  <si>
    <t>220490851R</t>
  </si>
  <si>
    <t>Montáž zásuvky pro slaboproud HDMI</t>
  </si>
  <si>
    <t>1214806918</t>
  </si>
  <si>
    <t>ABB.2CKA000230A0432</t>
  </si>
  <si>
    <t>Zásuvka komunikační přímá HDMI (0230-0-0432)</t>
  </si>
  <si>
    <t>1094849077</t>
  </si>
  <si>
    <t>-834294587</t>
  </si>
  <si>
    <t>880360429</t>
  </si>
  <si>
    <t>-2114092479</t>
  </si>
  <si>
    <t>220731001</t>
  </si>
  <si>
    <t>Montáž konzoly na zeď do výšky 3 m nosnosti do 5 kg</t>
  </si>
  <si>
    <t>104027466</t>
  </si>
  <si>
    <t>Poznámka k položce:_x000D_
osazení do místnosti 113b včetně příslušenství</t>
  </si>
  <si>
    <t>1.R</t>
  </si>
  <si>
    <t>Polohovatelný držák pro montáž LCD monitorů a TV na zeď, 32" až 65"</t>
  </si>
  <si>
    <t>-1294631121</t>
  </si>
  <si>
    <t>Poznámka k položce:_x000D_
CN od Experrt4me a.s. 2.7.2021 (777180360)</t>
  </si>
  <si>
    <t>220731092R</t>
  </si>
  <si>
    <t>Montáž monitoru</t>
  </si>
  <si>
    <t>1979988806</t>
  </si>
  <si>
    <t>Poznámka k položce:_x000D_
osazení do místnosti 113b včetně příslušenství, zapojení a nastavení , odzkoušení funkce a proškolení obsluhy</t>
  </si>
  <si>
    <t>LCD zobrazovač.1.R</t>
  </si>
  <si>
    <t>Televize LED s rozlišením UHD (3840 x 2160 px). Úhlopříčka 43"/108 cm. Smart TV. Technologie HDR 10 Pro, Filmmaker mode, 4K Upscaler, Ultra Surround. Frekvence panelu 50 Hz. Typ tuneru DVB-C/T/T2/S/S2. Wi-Fi. Bluetooth. Energetická třída G.</t>
  </si>
  <si>
    <t>930927913</t>
  </si>
  <si>
    <t>příslušenstLCD2.R</t>
  </si>
  <si>
    <t>Android PC mini</t>
  </si>
  <si>
    <t>1765869340</t>
  </si>
  <si>
    <t>příslušenstLCD3.R</t>
  </si>
  <si>
    <t>Interaktivní rámeček</t>
  </si>
  <si>
    <t>-1732181054</t>
  </si>
  <si>
    <t>příslušenstLCD4.R</t>
  </si>
  <si>
    <t>ose SoundLink Revolve+ II je již druhou generací všemi oblíbeného, designového, bezdrátového reproduktoru, který vás uchvátí nejen svým oslnivým 360° zvukovým výstupem</t>
  </si>
  <si>
    <t>390520916</t>
  </si>
  <si>
    <t>Poznámka k položce:_x000D_
referenční zařízení _x000D_
+ stativ_x000D_
_x000D_
SoundLink Revolve II reproduktor se skvělou výbavou: 360° zvuk, voděodolný s IPX4, odolný design, podpora Bluetooth, NFC, hands-free, hlasového ovládání se Siri a Google Now, výdrž až 16 hodin. Ovládací aplikace Bose Connect. Rozhraní reproduktoru: 3,5 mm jack, micro USB. Rozměry 184 x 105 x 105 mm. Hmotnost 900 g</t>
  </si>
  <si>
    <t>-1389472383</t>
  </si>
  <si>
    <t>-1761305354</t>
  </si>
  <si>
    <t>2042834882</t>
  </si>
  <si>
    <t>765764282</t>
  </si>
  <si>
    <t>1743057857</t>
  </si>
  <si>
    <t>04h.2 - ESLB - IPŠR</t>
  </si>
  <si>
    <t>-135350985</t>
  </si>
  <si>
    <t>-1927921522</t>
  </si>
  <si>
    <t>714666037</t>
  </si>
  <si>
    <t>-983903402</t>
  </si>
  <si>
    <t>214295</t>
  </si>
  <si>
    <t>-670585151</t>
  </si>
  <si>
    <t>-656470847</t>
  </si>
  <si>
    <t>-1842569744</t>
  </si>
  <si>
    <t>2027089859</t>
  </si>
  <si>
    <t>1977639390</t>
  </si>
  <si>
    <t>-1701085821</t>
  </si>
  <si>
    <t>ADI.0051257.URS</t>
  </si>
  <si>
    <t>Kabel Solarix CAT6 UTP LSOHFR B2ca-s1,d1,a1 500m SXKD-6-UTP-LSOHFR-B2ca</t>
  </si>
  <si>
    <t>-881180533</t>
  </si>
  <si>
    <t>ADI.0051276.URS</t>
  </si>
  <si>
    <t>Patch kabel 0,5m UTP SOLARIX, CAT6, šedý</t>
  </si>
  <si>
    <t>1807657715</t>
  </si>
  <si>
    <t>ADI.0051277.URS</t>
  </si>
  <si>
    <t>Patch kabel 1m UTP SOLARIX, CAT6, šedý</t>
  </si>
  <si>
    <t>1787670790</t>
  </si>
  <si>
    <t>ADI.0051278.URS</t>
  </si>
  <si>
    <t>Patch kabel 2m UTP SOLARIX, CAT6, šedý</t>
  </si>
  <si>
    <t>991901474</t>
  </si>
  <si>
    <t>220370110R</t>
  </si>
  <si>
    <t>Měření akustického hluku pro chunkční zkoušku a výchozý revizi zařízení</t>
  </si>
  <si>
    <t>1025322502</t>
  </si>
  <si>
    <t>220370451</t>
  </si>
  <si>
    <t>Montáž reproduktoru s připojeným regulátorem hlasitosti skříňového do 6 W</t>
  </si>
  <si>
    <t>1299409261</t>
  </si>
  <si>
    <t>ADI.0034766.URS</t>
  </si>
  <si>
    <t>SIP Speaker - nástěnný reproduktor, bílý</t>
  </si>
  <si>
    <t>-6387225</t>
  </si>
  <si>
    <t>Poznámka k položce:_x000D_
Základní parametry_x000D_
Rozměry	 250 x 176 x 143 mm_x000D_
Napájení po Ethernetu	 PoE IEEE 802.3af_x000D_
Napájecí napětí	 z externího zdroje: 12 V DC / 1,8 A_x000D_
Protokol	 SIP2.0, SIPS (TLS), DHCP opt. 66, SMTP, 802.1x, RTSP, RTP, SRTP, TFTP, HTTP, HTTPS, Syslog, ONVIF_x000D_
Teplotní rozsah	 0 - 40 °C</t>
  </si>
  <si>
    <t>220370471</t>
  </si>
  <si>
    <t>Zkoušení reproduktoru při 1 programové ústředně</t>
  </si>
  <si>
    <t>-557712856</t>
  </si>
  <si>
    <t>220370571</t>
  </si>
  <si>
    <t>Montáž mikrofonu</t>
  </si>
  <si>
    <t>-47152538</t>
  </si>
  <si>
    <t>ADI.0031487.URS</t>
  </si>
  <si>
    <t>SIP Mic - mikrofón s ovládacím pultem, 12 konfigurovatelných tlačítek, PoE</t>
  </si>
  <si>
    <t>-1083333113</t>
  </si>
  <si>
    <t>Poznámka k položce:_x000D_
Audio parametry_x000D_
Audio stream:	SIP2.0, RTP multicast, VAPIX®_x000D_
Audio kodeky:	G.711u, G.722, L16_x000D_
Reproduktory:	2 zabudované, stereo, výkon 2x2 W, impedance 2x8 Ohm_x000D_
Rozhraní_x000D_
Logické vstupy:	2, galvanicky oddělené, citlivé na kontakt nebo napětí od 5 do 48V_x000D_
Reléový výstup:	1, galvanicky oddělený, NO/NC kontakt, zatížení max. 48V, 1A_x000D_
Sluchátkový výstup:	jack 3,5mm, stereo, výkon 2x30mW, min. zatěžovací impedance 16Ohm, DR 101dB, THD+N -85dB_x000D_
Hlavní mikrofonní vstup:	symetrický, XLR, integrované fantomové napájení 24V, DR 88dB, THD+N -82dB_x000D_
Mikrofonní vstup pro headset:	jack 3,5mm, integrované napájení pro elektretové mikrofony, DR 84dB, THD+N -78dB_x000D_
Linkový vstup:	jack 3,5mm, symetrický mono nebo nesymetrický stereo, DR 93dB, THD+N -82dB_x000D_
Napájení_x000D_
Napájení z externího zdroje:	12 až 32V, odběr max. 1A_x000D_
Napájení z LAN:	PoE dle normy 802.3af_x000D_
Mechanické vlastnosti_x000D_
Rozměry:	209 x 65 x 143 mm_x000D_
Provozní teplota:	0°C – 40°C</t>
  </si>
  <si>
    <t>22041012R</t>
  </si>
  <si>
    <t>Montáž bateriového záložního bloku s nabíječem a baterií na 60 minut</t>
  </si>
  <si>
    <t>114978228</t>
  </si>
  <si>
    <t>ADI.0062630.URS</t>
  </si>
  <si>
    <t>On-line s dvojí konverzí UPS Eaton řady 9SX 1/1fáze, 1500VA/1350W, IEC zásuvky, Rack provedení, Připojení do zásuvky, UPS má vstupní konektor C14, 10A</t>
  </si>
  <si>
    <t>182441755</t>
  </si>
  <si>
    <t>1657346785</t>
  </si>
  <si>
    <t>-159935097</t>
  </si>
  <si>
    <t>-1274237443</t>
  </si>
  <si>
    <t>273442247</t>
  </si>
  <si>
    <t>1969821199</t>
  </si>
  <si>
    <t>-1480844552</t>
  </si>
  <si>
    <t>-274774740</t>
  </si>
  <si>
    <t>Montáž patch panelu 24P, Cat.6/STP, včetně zapojení</t>
  </si>
  <si>
    <t>907403094</t>
  </si>
  <si>
    <t>-1115534894</t>
  </si>
  <si>
    <t>-551567372</t>
  </si>
  <si>
    <t>1054264975</t>
  </si>
  <si>
    <t>-541833808</t>
  </si>
  <si>
    <t>-1672301211</t>
  </si>
  <si>
    <t>2056115211</t>
  </si>
  <si>
    <t>-386549549</t>
  </si>
  <si>
    <t>-1464521823</t>
  </si>
  <si>
    <t>-615261634</t>
  </si>
  <si>
    <t>-2100154916</t>
  </si>
  <si>
    <t>Materiál blíže nespecifikovaný pro popojení instalace</t>
  </si>
  <si>
    <t>548741686</t>
  </si>
  <si>
    <t>877897088</t>
  </si>
  <si>
    <t>1350565626</t>
  </si>
  <si>
    <t>04h.3 - ESLB - NOUZ. ODCH.</t>
  </si>
  <si>
    <t xml:space="preserve">    22-M - Montáže technologických zařízení pro dopravní stavby</t>
  </si>
  <si>
    <t>-1999384974</t>
  </si>
  <si>
    <t>1837492826</t>
  </si>
  <si>
    <t>-1642561936</t>
  </si>
  <si>
    <t>-335241710</t>
  </si>
  <si>
    <t>-1164589780</t>
  </si>
  <si>
    <t>1256405195</t>
  </si>
  <si>
    <t>741110043</t>
  </si>
  <si>
    <t>Montáž trubka plastová ohebná D přes 35 mm uložená pevně</t>
  </si>
  <si>
    <t>508844427</t>
  </si>
  <si>
    <t>10.030.269</t>
  </si>
  <si>
    <t>Trubka oheb.APACS54 pr.54,5 350N č.,25m</t>
  </si>
  <si>
    <t>-362883148</t>
  </si>
  <si>
    <t>2067883101</t>
  </si>
  <si>
    <t>-656821815</t>
  </si>
  <si>
    <t>741124733</t>
  </si>
  <si>
    <t>Montáž kabel Cu stíněný ovládací žíly 2 až 19x1(1,5) mm2 uložený pevně (např. SIHF)</t>
  </si>
  <si>
    <t>-41307596</t>
  </si>
  <si>
    <t>34113158</t>
  </si>
  <si>
    <t>kabel instalační flexibilní se zvýšenou odolností proti teplotám jádro Cu lanované izolace silikon plášť silikon 300/500V (SiHF) 2x1,5mm2</t>
  </si>
  <si>
    <t>1704747135</t>
  </si>
  <si>
    <t>663501658</t>
  </si>
  <si>
    <t>1015287676</t>
  </si>
  <si>
    <t>-2038561630</t>
  </si>
  <si>
    <t>1500972133</t>
  </si>
  <si>
    <t>Přepínač střídavý, s krytem,  IP44, barva 63</t>
  </si>
  <si>
    <t>-1978722521</t>
  </si>
  <si>
    <t>1510474109</t>
  </si>
  <si>
    <t>Montáže technologických zařízení pro dopravní stavby</t>
  </si>
  <si>
    <t>220322012R</t>
  </si>
  <si>
    <t>Vyhotovení protokolu o funkční zkoušce systému</t>
  </si>
  <si>
    <t>-1255638943</t>
  </si>
  <si>
    <t>220800033R</t>
  </si>
  <si>
    <t>Montáž systému vstupních dveří s ePED terminálem</t>
  </si>
  <si>
    <t>98247291</t>
  </si>
  <si>
    <t>AASET1.0_1</t>
  </si>
  <si>
    <t>Zadlabací zámek mechanický vložkový s panikovou funkcí</t>
  </si>
  <si>
    <t>-1806427581</t>
  </si>
  <si>
    <t>Poznámka k položce:_x000D_
ASSA ABLOY AA001250</t>
  </si>
  <si>
    <t>AASET1.0_2</t>
  </si>
  <si>
    <t>El. otvírač 332.80 F91 24V DC</t>
  </si>
  <si>
    <t>-1643383767</t>
  </si>
  <si>
    <t>Poznámka k položce:_x000D_
Effeff EL001374</t>
  </si>
  <si>
    <t>AASET1.0_3</t>
  </si>
  <si>
    <t>Čelní plech -09640-01: Čelní plech pro el. otvírače effeff, pravolevý</t>
  </si>
  <si>
    <t>1314269512</t>
  </si>
  <si>
    <t>Poznámka k položce:_x000D_
Effeff EL000446</t>
  </si>
  <si>
    <t>AASET1.0_4</t>
  </si>
  <si>
    <t xml:space="preserve">VERCY AH200 OVAL KLIKA/KLIKA </t>
  </si>
  <si>
    <t>1157833766</t>
  </si>
  <si>
    <t>Poznámka k položce:_x000D_
ASSA ABLOY AA001341</t>
  </si>
  <si>
    <t>AASET1.0_5</t>
  </si>
  <si>
    <t>VERCY AH200 OVAL.RZ.CYLINDER</t>
  </si>
  <si>
    <t>-902168241</t>
  </si>
  <si>
    <t>Poznámka k položce:_x000D_
ASSA ABLOY AA001340</t>
  </si>
  <si>
    <t>AASET1.0_6</t>
  </si>
  <si>
    <t>ZAVIRAC STR.EN 1-4 BEZ RAMÍNKA</t>
  </si>
  <si>
    <t>525156121</t>
  </si>
  <si>
    <t>Poznámka k položce:_x000D_
ASSA ABLOY AA001161</t>
  </si>
  <si>
    <t>AASET1.0_7</t>
  </si>
  <si>
    <t>KLUZ.RAM. STRIBRNE</t>
  </si>
  <si>
    <t>-297464478</t>
  </si>
  <si>
    <t>Poznámka k položce:_x000D_
ASSA ABLOY AA001214</t>
  </si>
  <si>
    <t>AASET1.0_8</t>
  </si>
  <si>
    <t>FAB CYL.VLOZKA</t>
  </si>
  <si>
    <t>2031669857</t>
  </si>
  <si>
    <t>Poznámka k položce:_x000D_
FAB PST324</t>
  </si>
  <si>
    <t>AASET1.0_9</t>
  </si>
  <si>
    <t>807-10 Odpružená střelka: Odpružená střelka</t>
  </si>
  <si>
    <t>644577978</t>
  </si>
  <si>
    <t>Poznámka k položce:_x000D_
Effeff EL000585</t>
  </si>
  <si>
    <t>AASET1.0_10</t>
  </si>
  <si>
    <t>ePED únikový terminál, 24V DC</t>
  </si>
  <si>
    <t>1985949024</t>
  </si>
  <si>
    <t>Poznámka k položce:_x000D_
Jung LS 990 – alpská bílá - 1 3 8 6 - 1 2 B 6 - - 0 4 0 0_x000D_
Effeff EL002929</t>
  </si>
  <si>
    <t>AASET1.0_11</t>
  </si>
  <si>
    <t>ePED Interface pro připojení 1 blokovacího prvku</t>
  </si>
  <si>
    <t>-523815671</t>
  </si>
  <si>
    <t>Poznámka k položce:_x000D_
Effeff EL002931</t>
  </si>
  <si>
    <t>NZ24DC</t>
  </si>
  <si>
    <t>Mean Well MS-300 2H, 24DC, 12,5A/300W</t>
  </si>
  <si>
    <t>1417964234</t>
  </si>
  <si>
    <t>1940534766</t>
  </si>
  <si>
    <t>704619506</t>
  </si>
  <si>
    <t>-391477749</t>
  </si>
  <si>
    <t>-781322974</t>
  </si>
  <si>
    <t>-45713231</t>
  </si>
  <si>
    <t>04h.4 - ESLB - NOUZ. PŘI. POMOCI</t>
  </si>
  <si>
    <t>-438882684</t>
  </si>
  <si>
    <t>-1116036528</t>
  </si>
  <si>
    <t>1308375303</t>
  </si>
  <si>
    <t>-885563993</t>
  </si>
  <si>
    <t>1786353919</t>
  </si>
  <si>
    <t>1541212508</t>
  </si>
  <si>
    <t>717577340</t>
  </si>
  <si>
    <t>ADI.0051242.URS</t>
  </si>
  <si>
    <t>Instalační kabel Solarix CAT5E UTP LSOH Eca 305m/box SXKD-5E-UTP-LSOH</t>
  </si>
  <si>
    <t>-4485800</t>
  </si>
  <si>
    <t>Poznámka k položce:_x000D_
- systém přivolání pomoci_x000D_
- ovládací tlačítka u EKV v kancelářích</t>
  </si>
  <si>
    <t>1965331726</t>
  </si>
  <si>
    <t>220830151R</t>
  </si>
  <si>
    <t>Montáž nouzového přivolání pomoci, systémové provedení</t>
  </si>
  <si>
    <t>-977763308</t>
  </si>
  <si>
    <t>Poznámka k položce:_x000D_
instalováno místnost 119b, signalizace místnost 118</t>
  </si>
  <si>
    <t>FC008950-B</t>
  </si>
  <si>
    <t>základní modul (terminál) velín, recepce, sesterna; až 4 zóny (místnosti) VO-BT</t>
  </si>
  <si>
    <t>1508127308</t>
  </si>
  <si>
    <t>KU923040-A</t>
  </si>
  <si>
    <t>napáječ 1,5 A / 40 W / 24 V DC LNG40</t>
  </si>
  <si>
    <t>-1133031431</t>
  </si>
  <si>
    <t>KU923041-A</t>
  </si>
  <si>
    <t>kabel k napáječi NG-K2</t>
  </si>
  <si>
    <t>-491718551</t>
  </si>
  <si>
    <t>FC008400-A</t>
  </si>
  <si>
    <t>přivolávací tlačítko RT</t>
  </si>
  <si>
    <t>-100914619</t>
  </si>
  <si>
    <t>FC008430-</t>
  </si>
  <si>
    <t>vybavovací tlačítko AT</t>
  </si>
  <si>
    <t>-263149892</t>
  </si>
  <si>
    <t>FD807001--</t>
  </si>
  <si>
    <t>signální lampa LED5</t>
  </si>
  <si>
    <t>999913239</t>
  </si>
  <si>
    <t>KXG1212C</t>
  </si>
  <si>
    <t>pár magnetodynamických sirén 12V MDS-2</t>
  </si>
  <si>
    <t>1776971138</t>
  </si>
  <si>
    <t>-1867311923</t>
  </si>
  <si>
    <t>600980339</t>
  </si>
  <si>
    <t>454812211</t>
  </si>
  <si>
    <t>-354069500</t>
  </si>
  <si>
    <t>879716783</t>
  </si>
  <si>
    <t>04h.5 - ESLB - PZTS</t>
  </si>
  <si>
    <t>-1262640230</t>
  </si>
  <si>
    <t>861249542</t>
  </si>
  <si>
    <t>1811996347</t>
  </si>
  <si>
    <t>373558625</t>
  </si>
  <si>
    <t>1630898341</t>
  </si>
  <si>
    <t>631464688</t>
  </si>
  <si>
    <t>1184061823</t>
  </si>
  <si>
    <t>-720975137</t>
  </si>
  <si>
    <t>-1014558240</t>
  </si>
  <si>
    <t>-1513394367</t>
  </si>
  <si>
    <t>-2111870461</t>
  </si>
  <si>
    <t>-1717470618</t>
  </si>
  <si>
    <t>741322143R</t>
  </si>
  <si>
    <t>Montáž Hrubá/jemná přep.ochrana pro jednu datovou linku, DIN</t>
  </si>
  <si>
    <t>473664674</t>
  </si>
  <si>
    <t>ADI.0032983.URS</t>
  </si>
  <si>
    <t>Hrubá/jemná přep.ochrana, 12Vss, pro jednu dat.linku s napájením, výměnný modul</t>
  </si>
  <si>
    <t>1793099529</t>
  </si>
  <si>
    <t>220281304R</t>
  </si>
  <si>
    <t>Montáž kabelu EZS v trubce 5 žil</t>
  </si>
  <si>
    <t>907864271</t>
  </si>
  <si>
    <t>ADI.0033263.URS</t>
  </si>
  <si>
    <t>Instalační kabel - drát 2 x 0,8 mm + 2 x 0,5 mm, 300 metrů pro systém JA-100</t>
  </si>
  <si>
    <t>-422160331</t>
  </si>
  <si>
    <t>220300702</t>
  </si>
  <si>
    <t>Ukončení stíněného kabelu v zařízení EZS v prvku</t>
  </si>
  <si>
    <t>173678966</t>
  </si>
  <si>
    <t>220322001</t>
  </si>
  <si>
    <t>Montáž zabezpečovací ústředny EZS</t>
  </si>
  <si>
    <t>-1028501075</t>
  </si>
  <si>
    <t>ADI.0062556.URS</t>
  </si>
  <si>
    <t>Ústředna s LAN, rádiovým modulem a 4G LTE GSM modulem JA-194Y v ceně</t>
  </si>
  <si>
    <t>656586588</t>
  </si>
  <si>
    <t>220322002</t>
  </si>
  <si>
    <t>Montáž čidla, snímače nebo sirény pro EZS</t>
  </si>
  <si>
    <t>-453413847</t>
  </si>
  <si>
    <t>ADI.0031821.URS</t>
  </si>
  <si>
    <t>Sběrnicový PIR detektor pohybu, dosah 12m / 90°/ 7m / 90°(PET imunita cca 25 kg)</t>
  </si>
  <si>
    <t>1099754179</t>
  </si>
  <si>
    <t>ADI.0032482.URS</t>
  </si>
  <si>
    <t>MG kontakt závrtný čtyřdrátový s pracovní mezerou až 22 mm, kabel 6m</t>
  </si>
  <si>
    <t>-168803297</t>
  </si>
  <si>
    <t>ADI.0031835.URS</t>
  </si>
  <si>
    <t>Sběrnicový kombinovaný detektor kouře a teplot</t>
  </si>
  <si>
    <t>1993273833</t>
  </si>
  <si>
    <t>ADI.0031841.URS</t>
  </si>
  <si>
    <t>Sběrnicový modul pro připojení magnetického kontaktu – 2 vstupový</t>
  </si>
  <si>
    <t>762973156</t>
  </si>
  <si>
    <t>ADI.0031861.URS</t>
  </si>
  <si>
    <t>Sběrnicový modul připojení drátového detektoru</t>
  </si>
  <si>
    <t>-2097866145</t>
  </si>
  <si>
    <t>ADI.0031874.URS</t>
  </si>
  <si>
    <t>Vicepoziční rozbočovač sběrnice</t>
  </si>
  <si>
    <t>1406350339</t>
  </si>
  <si>
    <t>ADI.0031847.URS</t>
  </si>
  <si>
    <t>Sběrnicová siréna vnitřní zálohovaná</t>
  </si>
  <si>
    <t>537051380</t>
  </si>
  <si>
    <t>220322003</t>
  </si>
  <si>
    <t>Montáž klávesnice nebo tabla pro EZS</t>
  </si>
  <si>
    <t>1787424002</t>
  </si>
  <si>
    <t>ADI.0031753.URS</t>
  </si>
  <si>
    <t>Sběrnicový RFID modul se čtečkou karet, LCD kláv. a prvním ovládacím segmentem</t>
  </si>
  <si>
    <t>-2075252882</t>
  </si>
  <si>
    <t>ADI.0031754.URS</t>
  </si>
  <si>
    <t>Přídavný ovládací segment k sběrnicovým RFID modulům JA112E-114E a JA152E-JA154E</t>
  </si>
  <si>
    <t>-2119453771</t>
  </si>
  <si>
    <t>220322004</t>
  </si>
  <si>
    <t>Montáž rozvodné kompaktní krabice pro EZS</t>
  </si>
  <si>
    <t>-1323596405</t>
  </si>
  <si>
    <t>220322009</t>
  </si>
  <si>
    <t>Oživení a nastavení systému EZS</t>
  </si>
  <si>
    <t>1613318316</t>
  </si>
  <si>
    <t>220322011</t>
  </si>
  <si>
    <t>Zaškolení obsluhy pro systém EZS</t>
  </si>
  <si>
    <t>-1219936888</t>
  </si>
  <si>
    <t>220322012</t>
  </si>
  <si>
    <t>Vyhotovení protokolu o funkční zkoušce EZS</t>
  </si>
  <si>
    <t>1866312207</t>
  </si>
  <si>
    <t>220331005R</t>
  </si>
  <si>
    <t>Naprogramování čtečky RFID jedné adresy</t>
  </si>
  <si>
    <t>1148365277</t>
  </si>
  <si>
    <t>Poznámka k položce:_x000D_
základní sada 30 čipů k dodávce ústředny</t>
  </si>
  <si>
    <t>ADI.0031762.URS</t>
  </si>
  <si>
    <t>Kožený RFID přívěsek / přístupový čip v červené barvě</t>
  </si>
  <si>
    <t>328327114</t>
  </si>
  <si>
    <t>242370684</t>
  </si>
  <si>
    <t>510084821</t>
  </si>
  <si>
    <t>20022025</t>
  </si>
  <si>
    <t>-2051014479</t>
  </si>
  <si>
    <t>1116357383</t>
  </si>
  <si>
    <t>70929613</t>
  </si>
  <si>
    <t>-1953119981</t>
  </si>
  <si>
    <t>-1110469873</t>
  </si>
  <si>
    <t>04h.6 - ESLB - IPVDT</t>
  </si>
  <si>
    <t xml:space="preserve">    21-M - Elektromontáže</t>
  </si>
  <si>
    <t>-1673582884</t>
  </si>
  <si>
    <t>-1773522796</t>
  </si>
  <si>
    <t>159439967</t>
  </si>
  <si>
    <t>-2117019223</t>
  </si>
  <si>
    <t>1956737975</t>
  </si>
  <si>
    <t>1832862565</t>
  </si>
  <si>
    <t>2035599442</t>
  </si>
  <si>
    <t>741124731</t>
  </si>
  <si>
    <t>Montáž kabel Cu stíněný ovládací žíly 2 až 19x0,8 mm2 uložený pevně (např. JYTY)</t>
  </si>
  <si>
    <t>-1126446273</t>
  </si>
  <si>
    <t>1228371</t>
  </si>
  <si>
    <t>KABEL PRAFLACOM-F 1X2X0,8</t>
  </si>
  <si>
    <t>1521867948</t>
  </si>
  <si>
    <t>21-M</t>
  </si>
  <si>
    <t>Elektromontáže</t>
  </si>
  <si>
    <t>210290281R</t>
  </si>
  <si>
    <t>Montáž zařízení domácího telefonu - IP VIDEO</t>
  </si>
  <si>
    <t>1938843897</t>
  </si>
  <si>
    <t>ADI.0034587.URS</t>
  </si>
  <si>
    <t>2N IP Verso základní audio jednotka s kamerou a 1 tlačítkem</t>
  </si>
  <si>
    <t>1710698320</t>
  </si>
  <si>
    <t>ADI.0034590.URS</t>
  </si>
  <si>
    <t>2N IP Verso modul 5 tlačítek</t>
  </si>
  <si>
    <t>-1024630398</t>
  </si>
  <si>
    <t>ADI.0034598.URS</t>
  </si>
  <si>
    <t>2N IP Verso - RFID čtečka Bluetooth a 13.56MHz+125kHz, čte UID</t>
  </si>
  <si>
    <t>-372819822</t>
  </si>
  <si>
    <t>ADI.0034609.URS</t>
  </si>
  <si>
    <t>2N IP Verso rám pro instalaci na povrch, 2 moduly, černé provedení</t>
  </si>
  <si>
    <t>1419054465</t>
  </si>
  <si>
    <t>ADI.0034628.URS</t>
  </si>
  <si>
    <t>2N Verso záslepka 1 tlačítka</t>
  </si>
  <si>
    <t>-986067529</t>
  </si>
  <si>
    <t>2N9134173</t>
  </si>
  <si>
    <t>2N® IP interkom - RFID Čipová karta  Mifare 13.56MHz</t>
  </si>
  <si>
    <t>-295395286</t>
  </si>
  <si>
    <t>2N9137955</t>
  </si>
  <si>
    <t>Kredit pro Zařízení - 2N Mobile Video (kredit pro 10 telefonů na rok)</t>
  </si>
  <si>
    <t>1503430028</t>
  </si>
  <si>
    <t>001</t>
  </si>
  <si>
    <t>mobilní zařízení iPhone</t>
  </si>
  <si>
    <t>1001314375</t>
  </si>
  <si>
    <t>002</t>
  </si>
  <si>
    <t>bezdrátové nabijení pro iPhone</t>
  </si>
  <si>
    <t>766724327</t>
  </si>
  <si>
    <t>210290282R</t>
  </si>
  <si>
    <t>Montáž elektrického zámku</t>
  </si>
  <si>
    <t>1724683394</t>
  </si>
  <si>
    <t>ADI.0050525.URS</t>
  </si>
  <si>
    <t>Elmag. zámek stav. 12V/230mA stavitel.střelka a deblokace, 250mm lišta</t>
  </si>
  <si>
    <t>1588597465</t>
  </si>
  <si>
    <t>-1135570577</t>
  </si>
  <si>
    <t>-1405066459</t>
  </si>
  <si>
    <t>1512204180</t>
  </si>
  <si>
    <t>220322009R</t>
  </si>
  <si>
    <t>Uvedení do provozu systém  oživení a nastavení</t>
  </si>
  <si>
    <t>900665815</t>
  </si>
  <si>
    <t>220322010R</t>
  </si>
  <si>
    <t>Naprogramování IP technologie VIDEO TEL</t>
  </si>
  <si>
    <t>1346036760</t>
  </si>
  <si>
    <t>220322011R</t>
  </si>
  <si>
    <t>Uvedení do provozu systém pro IP VIDEO TEL</t>
  </si>
  <si>
    <t>-1746965497</t>
  </si>
  <si>
    <t>220322014R</t>
  </si>
  <si>
    <t>Nastavení a stažení AP</t>
  </si>
  <si>
    <t>-1421725939</t>
  </si>
  <si>
    <t>-1834980744</t>
  </si>
  <si>
    <t>2040307648</t>
  </si>
  <si>
    <t>1918734978</t>
  </si>
  <si>
    <t>740673099</t>
  </si>
  <si>
    <t>1578927080</t>
  </si>
  <si>
    <t>-170627278</t>
  </si>
  <si>
    <t>-214960492</t>
  </si>
  <si>
    <t>-1288663419</t>
  </si>
  <si>
    <t>02 - SO 02 - Drobné stavby a oplocení</t>
  </si>
  <si>
    <t>02a - Přístřešek na kola a odpad</t>
  </si>
  <si>
    <t>121151105</t>
  </si>
  <si>
    <t>Sejmutí ornice plochy do 100 m2 tl vrstvy přes 250 do 300 mm strojně</t>
  </si>
  <si>
    <t>-1857202143</t>
  </si>
  <si>
    <t>3,5*16,0</t>
  </si>
  <si>
    <t>132251101</t>
  </si>
  <si>
    <t>Hloubení rýh nezapažených š do 800 mm v hornině třídy těžitelnosti I skupiny 3 objem do 20 m3 strojně</t>
  </si>
  <si>
    <t>-532747065</t>
  </si>
  <si>
    <t>(15,0*2+2,5*2)*0,3*0,8</t>
  </si>
  <si>
    <t>(1,9*2)*0,3*0,8</t>
  </si>
  <si>
    <t>828289146</t>
  </si>
  <si>
    <t>1849567062</t>
  </si>
  <si>
    <t>56,0*0,3</t>
  </si>
  <si>
    <t>-2687437</t>
  </si>
  <si>
    <t>16,8*30 'Přepočtené koeficientem množství</t>
  </si>
  <si>
    <t>2135505992</t>
  </si>
  <si>
    <t>15,0*2,5</t>
  </si>
  <si>
    <t>-455437586</t>
  </si>
  <si>
    <t>16,8*1,67 'Přepočtené koeficientem množství</t>
  </si>
  <si>
    <t>-667118167</t>
  </si>
  <si>
    <t>9,312</t>
  </si>
  <si>
    <t>-1659747253</t>
  </si>
  <si>
    <t>16,8</t>
  </si>
  <si>
    <t>274313611</t>
  </si>
  <si>
    <t>Základové pásy z betonu tř. C 16/20</t>
  </si>
  <si>
    <t>1609777247</t>
  </si>
  <si>
    <t>(15,0*2+2,5*2)*0,3*0,9</t>
  </si>
  <si>
    <t>(1,9*2)*0,3*0,9</t>
  </si>
  <si>
    <t>-636312419</t>
  </si>
  <si>
    <t>(15,0*2+2,5*2)*0,1*2</t>
  </si>
  <si>
    <t>(1,9*2)*0,1*2</t>
  </si>
  <si>
    <t>780702770</t>
  </si>
  <si>
    <t>Mazanina tl přes 80 do 120 mm z betonu prostého bez zvýšených nároků na prostředí tř. C 16/20, dilatovaná</t>
  </si>
  <si>
    <t>1648259868</t>
  </si>
  <si>
    <t>P2.1</t>
  </si>
  <si>
    <t>15,0*2,5*0,1</t>
  </si>
  <si>
    <t>-1254789617</t>
  </si>
  <si>
    <t>-302760122</t>
  </si>
  <si>
    <t>631351101</t>
  </si>
  <si>
    <t>Zřízení bednění rýh a hran v podlahách</t>
  </si>
  <si>
    <t>715789632</t>
  </si>
  <si>
    <t>(15,0*2+2,5*2)*0,1</t>
  </si>
  <si>
    <t>631351102</t>
  </si>
  <si>
    <t>Odstranění bednění rýh a hran v podlahách</t>
  </si>
  <si>
    <t>-474279267</t>
  </si>
  <si>
    <t>229824196</t>
  </si>
  <si>
    <t>(15,0*2,5)*1,25*3,03/1000</t>
  </si>
  <si>
    <t>635111215</t>
  </si>
  <si>
    <t>Násyp pod podlahy ze štěrkopísku se zhutněním</t>
  </si>
  <si>
    <t>-799205643</t>
  </si>
  <si>
    <t>(2*4,55+4,7)*1,9*0,1</t>
  </si>
  <si>
    <t>936174311</t>
  </si>
  <si>
    <t>Montáž stojanu na kola pro 5 kol kotevními šrouby na pevný podklad</t>
  </si>
  <si>
    <t>477680088</t>
  </si>
  <si>
    <t>749101521</t>
  </si>
  <si>
    <t>X2.19 - STOJAN NA KOLA - 1480x365x240 mm - svařovaný z trubek ø 18 mm, pro 5 kol, rám z profilů 25x25 mm - galvanický zinek s epoxidovým praškovým lakováním</t>
  </si>
  <si>
    <t>-1024372236</t>
  </si>
  <si>
    <t>936174312.1</t>
  </si>
  <si>
    <t>Montáž stojanu na koloběžky, 9 stání kotevními šrouby na pevný podklad</t>
  </si>
  <si>
    <t>-1115608239</t>
  </si>
  <si>
    <t>74910151</t>
  </si>
  <si>
    <t>X2.20 - STOJAN NA KOLOBĚŽKY - 1190x200x590 mm - 9 stání, držáky z kulatiny ø 8 mm, konstrukce z profilů 30x30 mm a upevňovacích desek 150x150 mm  - ocelová konstrukce s epoxidovým praškovým lakováním</t>
  </si>
  <si>
    <t>615472572</t>
  </si>
  <si>
    <t>1272534509</t>
  </si>
  <si>
    <t>15*2,5</t>
  </si>
  <si>
    <t>(16,0*2+3,5*2)*0,8</t>
  </si>
  <si>
    <t>-1164871565</t>
  </si>
  <si>
    <t>953943122.1</t>
  </si>
  <si>
    <t>Osazování výrobků do 5 kg/kus do betonu</t>
  </si>
  <si>
    <t>1667255313</t>
  </si>
  <si>
    <t>9+13+4</t>
  </si>
  <si>
    <t>59232598</t>
  </si>
  <si>
    <t>kotevní patka do betonu</t>
  </si>
  <si>
    <t>-186882278</t>
  </si>
  <si>
    <t>1436428992</t>
  </si>
  <si>
    <t>X2.22 - Práškový hasicí přístroj s minimální hasicí schopností 21A, PG6</t>
  </si>
  <si>
    <t>-1666685270</t>
  </si>
  <si>
    <t>998012021</t>
  </si>
  <si>
    <t>Přesun hmot pro budovy monolitické v do 6 m</t>
  </si>
  <si>
    <t>-1160708536</t>
  </si>
  <si>
    <t>164758632</t>
  </si>
  <si>
    <t>S2.1</t>
  </si>
  <si>
    <t>15,8*3,35</t>
  </si>
  <si>
    <t>1515192184</t>
  </si>
  <si>
    <t>52,93*1,1655 'Přepočtené koeficientem množství</t>
  </si>
  <si>
    <t>998712101</t>
  </si>
  <si>
    <t>Přesun hmot tonážní tonážní pro krytiny povlakové v objektech v do 6 m</t>
  </si>
  <si>
    <t>488711120</t>
  </si>
  <si>
    <t>762123110</t>
  </si>
  <si>
    <t>Montáž tesařských stěn vázaných z hraněného řeziva průřezové pl do 100 cm2</t>
  </si>
  <si>
    <t>964938888</t>
  </si>
  <si>
    <t>100x100</t>
  </si>
  <si>
    <t>(9*2,0+13*2,4+4*2,3+2*15,0+3,0*4+2,5*4+5,7*4)+(4*2*3,75)</t>
  </si>
  <si>
    <t>60512125</t>
  </si>
  <si>
    <t>hranol - stavební řezivo pro stěny</t>
  </si>
  <si>
    <t>-759403612</t>
  </si>
  <si>
    <t>163,2*(0,1*0,1)</t>
  </si>
  <si>
    <t>1,632*1,1 'Přepočtené koeficientem množství</t>
  </si>
  <si>
    <t>762195000</t>
  </si>
  <si>
    <t>Spojovací prostředky pro montáž stěn, příček, bednění stěn</t>
  </si>
  <si>
    <t>48554731</t>
  </si>
  <si>
    <t>1,795</t>
  </si>
  <si>
    <t>417733005</t>
  </si>
  <si>
    <t>50x180</t>
  </si>
  <si>
    <t>26*3,35</t>
  </si>
  <si>
    <t>1873579334</t>
  </si>
  <si>
    <t>26*3,35*(0,05*0,18)</t>
  </si>
  <si>
    <t>-1606117867</t>
  </si>
  <si>
    <t>-1308431082</t>
  </si>
  <si>
    <t>15,8*3,35*0,025</t>
  </si>
  <si>
    <t>1,323*1,1 'Přepočtené koeficientem množství</t>
  </si>
  <si>
    <t>1253309153</t>
  </si>
  <si>
    <t>0,784+1,455</t>
  </si>
  <si>
    <t>998762101</t>
  </si>
  <si>
    <t>Přesun hmot tonážní pro kce tesařské v objektech v do 6 m</t>
  </si>
  <si>
    <t>2029804078</t>
  </si>
  <si>
    <t>S2.1 - Krytina falcovaná, z hliníkového plechu Tl. 0,7mm, dvojitá stojatá drážka, lakovaná, barva černá P.10 03, kotvený pomocí systémových příponek</t>
  </si>
  <si>
    <t>-1858178721</t>
  </si>
  <si>
    <t>764221461.8</t>
  </si>
  <si>
    <t>K2.1 - Střešní žlab půlkulatý, Tl. plechu 0,7 mm, d 145 mm (MATERIÁL: slitiny dle EN 573, ODSTÍN:  P.10 ČERNÁ)</t>
  </si>
  <si>
    <t>1489927230</t>
  </si>
  <si>
    <t>764222405.1</t>
  </si>
  <si>
    <t>K2.4a - Závětrná lišta - oplechování konce střechy tl. 0,7 mm, rš 410 mm (MATERIÁL: hliníkový plech, ODSTÍN:  P.10 03 ČERNÁ)</t>
  </si>
  <si>
    <t>1582921578</t>
  </si>
  <si>
    <t>15,8+3,35*2</t>
  </si>
  <si>
    <t>764222405.2</t>
  </si>
  <si>
    <t>K2.4b - Zatahovací pás závětrné lišty - oplechování konce střechy tl. 0,7 mm, rš 405 mm (MATERIÁL: hliníkový plech, ODSTÍN:  P.10 03 ČERNÁ)</t>
  </si>
  <si>
    <t>1058996925</t>
  </si>
  <si>
    <t>764222406.1</t>
  </si>
  <si>
    <t>K2.5a - Oplechování konce střechy tl. 0,7 mm, rš 460 mm (MATERIÁL: hliníkový plech, ODSTÍN:  P.10 03 ČERNÁ)</t>
  </si>
  <si>
    <t>-705410918</t>
  </si>
  <si>
    <t>764222406.2</t>
  </si>
  <si>
    <t>K2.5b - Zatahovací pás oplechování konce střechy tl. 0,7 mm, rš 435 mm (MATERIÁL: hliníkový plech, ODSTÍN:  P.10 03 ČERNÁ)</t>
  </si>
  <si>
    <t>1508366009</t>
  </si>
  <si>
    <t>Z2.1b - Svěrka trubky sněhové zábrany, jednoduchá, pro trubky s průměrem 28 mm, kotvené á 430 mm, Barva 3 P.10 černá</t>
  </si>
  <si>
    <t>-2087176586</t>
  </si>
  <si>
    <t>Z2.1a - Sněhový zachytávač krytiny - trubka sněhové zábrany. včetně spojek., průřez 28 mm, Tl. stěny 2mm, barva 3 P.10 černá</t>
  </si>
  <si>
    <t>-1784177026</t>
  </si>
  <si>
    <t>Z2.1a</t>
  </si>
  <si>
    <t>15,35</t>
  </si>
  <si>
    <t>764321494</t>
  </si>
  <si>
    <t>K2.3 - Oplechování soklu výšky 300 mm, tl. 0,7 mm, lepené do vyfrézované drážky tl. 2 mm (MATERIÁL: hliníkový plech, ODSTÍN:  P.10 03 ČERNÁ)</t>
  </si>
  <si>
    <t>-1191658481</t>
  </si>
  <si>
    <t>(5,15*2+2,65*2)*2</t>
  </si>
  <si>
    <t>764521444</t>
  </si>
  <si>
    <t>Kotlík oválný pro podokapní žlaby d 145/100 mm</t>
  </si>
  <si>
    <t>-834110842</t>
  </si>
  <si>
    <t>764528422</t>
  </si>
  <si>
    <t>K2.1 - Svody kruhové včetně objímek, kolen, odskoků, Tl. plechu 0,7 mm, d 100 mm (MATERIÁL: slitiny dle EN 573, ODSTÍN:  P.10 ČERNÁ)</t>
  </si>
  <si>
    <t>-1161242794</t>
  </si>
  <si>
    <t>1,627+0,566</t>
  </si>
  <si>
    <t>998764101</t>
  </si>
  <si>
    <t>Přesun hmot tonážní pro konstrukce klempířské v objektech v do 6 m</t>
  </si>
  <si>
    <t>2040755103</t>
  </si>
  <si>
    <t>766416231.1</t>
  </si>
  <si>
    <t>Montáž obložení stěn - fasádní obklad z překližky</t>
  </si>
  <si>
    <t>412788642</t>
  </si>
  <si>
    <t>R2.1</t>
  </si>
  <si>
    <t>2*(5,1*2,55+5,1*2,1+2*2,55*(2,55+2,1)/2)</t>
  </si>
  <si>
    <t>-2*2,3*2,35</t>
  </si>
  <si>
    <t>606211358</t>
  </si>
  <si>
    <t>R2.1-desky z voděodol.borovicové překližky, exter.použití, vrstvy lepené voděodol.lepidly, finální vrstva bez opracování, nátěr všech stran vodou ředitel.barvou z lněných olejů a pigmentů, s přísad.pro dobrou roztíratel.a ochranu před plísněmi, černý mat</t>
  </si>
  <si>
    <t>669881260</t>
  </si>
  <si>
    <t>60,335*1,05 'Přepočtené koeficientem množství</t>
  </si>
  <si>
    <t>766417219</t>
  </si>
  <si>
    <t>Montáž obložení stěn latěmi osově cca 1250 mm</t>
  </si>
  <si>
    <t>1514031143</t>
  </si>
  <si>
    <t>7*2,8</t>
  </si>
  <si>
    <t>10*2,2</t>
  </si>
  <si>
    <t>2*1,5*2</t>
  </si>
  <si>
    <t>60627091</t>
  </si>
  <si>
    <t>latě 27x45 mm, vč. povrchové úpravy</t>
  </si>
  <si>
    <t>-2002074386</t>
  </si>
  <si>
    <t>47,6*1,1 'Přepočtené koeficientem množství</t>
  </si>
  <si>
    <t>766660511.1</t>
  </si>
  <si>
    <t>Montáž vchodových dveří jednokřídlových bez nadsvětlíku do dřevěné kce, vč. kování, napojené na PZTS, systém gener.klíče (bližší popis příslušenství výrobků v tabulce truhlářských výrobků)</t>
  </si>
  <si>
    <t>2137111898</t>
  </si>
  <si>
    <t>611732022</t>
  </si>
  <si>
    <t xml:space="preserve">T2.1a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</si>
  <si>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-1031066583</t>
  </si>
  <si>
    <t>611732023</t>
  </si>
  <si>
    <t xml:space="preserve">T2.1b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</si>
  <si>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1151471629</t>
  </si>
  <si>
    <t>998766101</t>
  </si>
  <si>
    <t>Přesun hmot tonážní pro kce truhlářské v objektech v do 6 m</t>
  </si>
  <si>
    <t>-1353088989</t>
  </si>
  <si>
    <t>767249198.1</t>
  </si>
  <si>
    <t>Montáž - zábradlí s ocelovým lankem a síťovým výpletem</t>
  </si>
  <si>
    <t>44057840</t>
  </si>
  <si>
    <t>4,87*1,99</t>
  </si>
  <si>
    <t>553415011.1</t>
  </si>
  <si>
    <t>X2.1c - zábradlí s ocelovým lankem a síťovým výpletem, ochranná uzlová síť, KOTVENÍ: do nosné konstrukce dřevěných hrnolů, polypropylenová síť - voděnenasákavá - síť 5mm, oko 45x45mm</t>
  </si>
  <si>
    <t>-68874921</t>
  </si>
  <si>
    <t>767995114</t>
  </si>
  <si>
    <t>Montáž atypických zámečnických konstrukcí hm přes 20 do 50 kg</t>
  </si>
  <si>
    <t>723851872</t>
  </si>
  <si>
    <t>(2,5*2+15,0*2)*12,18</t>
  </si>
  <si>
    <t>13010440.1</t>
  </si>
  <si>
    <t>Z2.2 - L profil 100/100, tl. stěny 8mm, profil pro ochranu hrany betonové podlahy, žárově zinkovaná ocel</t>
  </si>
  <si>
    <t>-1149604335</t>
  </si>
  <si>
    <t>426,3*0,001 'Přepočtené koeficientem množství</t>
  </si>
  <si>
    <t>998767101</t>
  </si>
  <si>
    <t>Přesun hmot tonážní pro zámečnické konstrukce v objektech v do 6 m</t>
  </si>
  <si>
    <t>544478849</t>
  </si>
  <si>
    <t>686423661</t>
  </si>
  <si>
    <t>26*3,35*(0,05*2+2*0,18)</t>
  </si>
  <si>
    <t>15,8*3,35*2*1,2</t>
  </si>
  <si>
    <t>163,2*(0,1*2+2*0,1)</t>
  </si>
  <si>
    <t>783218109</t>
  </si>
  <si>
    <t>Nátěr tesařských konstrukcí - moření černou barvou</t>
  </si>
  <si>
    <t>-755561463</t>
  </si>
  <si>
    <t>26*3,35*(0,05+2*0,18)</t>
  </si>
  <si>
    <t>02b - Sklad zahradního nábytku</t>
  </si>
  <si>
    <t>95,688</t>
  </si>
  <si>
    <t>131251103</t>
  </si>
  <si>
    <t>Hloubení jam nezapažených v hornině třídy těžitelnosti I skupiny 3 objem do 100 m3 strojně</t>
  </si>
  <si>
    <t>-1432848734</t>
  </si>
  <si>
    <t>3,335*19,55</t>
  </si>
  <si>
    <t>65,199-42,452</t>
  </si>
  <si>
    <t>-942990396</t>
  </si>
  <si>
    <t>95,688*0,3</t>
  </si>
  <si>
    <t>148078429</t>
  </si>
  <si>
    <t>28,706*30 'Přepočtené koeficientem množství</t>
  </si>
  <si>
    <t>16,35*2,5</t>
  </si>
  <si>
    <t>811571174</t>
  </si>
  <si>
    <t>28,706*1,67 'Přepočtené koeficientem množství</t>
  </si>
  <si>
    <t>22,747</t>
  </si>
  <si>
    <t>-1414781381</t>
  </si>
  <si>
    <t>28,706</t>
  </si>
  <si>
    <t>Zásyp jam, šachet rýh nebo kolem objektů sypaninou se zhutněním</t>
  </si>
  <si>
    <t>1702440658</t>
  </si>
  <si>
    <t>65,199-14,245-6,703-1,799</t>
  </si>
  <si>
    <t>5*(1,0)*1,7*0,5</t>
  </si>
  <si>
    <t>(3*0,5+2*(1,3+0,55))*1,3*0,5</t>
  </si>
  <si>
    <t>(3*0,2+14,1)*0,9*0,5</t>
  </si>
  <si>
    <t>10*0,9*1,7</t>
  </si>
  <si>
    <t>6*0,5*1,3</t>
  </si>
  <si>
    <t>2*(1,3+1,2+0,8+0,7)*1,3</t>
  </si>
  <si>
    <t>(14,1+6*0,25+2*4,5+4,3)*1,0</t>
  </si>
  <si>
    <t>327323128</t>
  </si>
  <si>
    <t>Opěrné zdi a valy ze ŽB tř. C 30/37 - XC4-XF1</t>
  </si>
  <si>
    <t>495867932</t>
  </si>
  <si>
    <t>16,35*0,9*0,2</t>
  </si>
  <si>
    <t>16,35*1,7*0,2</t>
  </si>
  <si>
    <t>-1,799</t>
  </si>
  <si>
    <t>327323128.1</t>
  </si>
  <si>
    <t>Opěrné zdi a valy ze ŽB z betónu pohledového tř. C 30/37 - XC4-XF1</t>
  </si>
  <si>
    <t>219106240</t>
  </si>
  <si>
    <t>8,993*0,2</t>
  </si>
  <si>
    <t>327351211</t>
  </si>
  <si>
    <t>Bednění opěrných zdí a valů svislých i skloněných zřízení</t>
  </si>
  <si>
    <t>1122032626</t>
  </si>
  <si>
    <t>16,35*(1,7+1,5)</t>
  </si>
  <si>
    <t>327351221</t>
  </si>
  <si>
    <t>Bednění opěrných zdí a valů svislých i skloněných odstranění</t>
  </si>
  <si>
    <t>723790643</t>
  </si>
  <si>
    <t>327351911</t>
  </si>
  <si>
    <t>Příplatek k cenám bednění zdí za pohledový beton</t>
  </si>
  <si>
    <t>1323511669</t>
  </si>
  <si>
    <t>16,35*(0,8+0,3)/2</t>
  </si>
  <si>
    <t>327361006</t>
  </si>
  <si>
    <t>Výztuž opěrných zdí a valů z betonářské oceli B 500 B</t>
  </si>
  <si>
    <t>-955991387</t>
  </si>
  <si>
    <t>1102,9/1000</t>
  </si>
  <si>
    <t>-1744483253</t>
  </si>
  <si>
    <t>16,35*2,5*0,1</t>
  </si>
  <si>
    <t>-879829824</t>
  </si>
  <si>
    <t>1773180560</t>
  </si>
  <si>
    <t>(16,35*2+2,5*2)*0,1</t>
  </si>
  <si>
    <t>(16,35*2,5)*1,25*3,03/1000</t>
  </si>
  <si>
    <t>2107370302</t>
  </si>
  <si>
    <t>(0,55+4,5*2+1,3)*1,8*0,1</t>
  </si>
  <si>
    <t>(17,35*2+3,5*2)*0,8</t>
  </si>
  <si>
    <t>-785664273</t>
  </si>
  <si>
    <t>136196391</t>
  </si>
  <si>
    <t>17,15*3,35</t>
  </si>
  <si>
    <t>(16,35*4+14*2,4+10*2,0+3*2,3+3,0*6)+(4*2*4,5)</t>
  </si>
  <si>
    <t>179,9*(0,1*0,1)</t>
  </si>
  <si>
    <t>1,799*1,1 'Přepočtené koeficientem množství</t>
  </si>
  <si>
    <t>1,979</t>
  </si>
  <si>
    <t>29*3,35</t>
  </si>
  <si>
    <t>29*3,35*(0,05*0,18)</t>
  </si>
  <si>
    <t>17,15*3,35*0,025</t>
  </si>
  <si>
    <t>1,436*1,1 'Přepočtené koeficientem množství</t>
  </si>
  <si>
    <t>0,874+1,58</t>
  </si>
  <si>
    <t>K2.2 - Střešní žlab půlkulatý, Tl. plechu 0,7 mm, d 145 mm (MATERIÁL: slitiny dle EN 573, ODSTÍN:  P.10 ČERNÁ)</t>
  </si>
  <si>
    <t>1308660351</t>
  </si>
  <si>
    <t>17,15+3,371*2</t>
  </si>
  <si>
    <t>138751808</t>
  </si>
  <si>
    <t>20282774</t>
  </si>
  <si>
    <t>-2105159537</t>
  </si>
  <si>
    <t>16,65</t>
  </si>
  <si>
    <t>(10,0*2+2,5*2)+31,2</t>
  </si>
  <si>
    <t>K2.2 - Svody kruhové včetně objímek, kolen, odskoků, Tl. plechu 0,7 mm, d 100 mm (MATERIÁL: slitiny dle EN 573, ODSTÍN:  P.10 ČERNÁ)</t>
  </si>
  <si>
    <t>2,336+0,566</t>
  </si>
  <si>
    <t>605276395</t>
  </si>
  <si>
    <t>9*2,2</t>
  </si>
  <si>
    <t>2014107007</t>
  </si>
  <si>
    <t>45,4*1,1 'Přepočtené koeficientem množství</t>
  </si>
  <si>
    <t>T2.1b - DŘEVĚNÉ DVEŘE - 2300x2350 mm - z dřevěných hranolů 50/50, opláštění z překližky, zadlabací dveřní závěsy, ocelová klika/klika s oválnou rozetou, dřevěná konstrukce namořená, oplástění z překližky s nátěrem černé barvy, sokl z hliníkového plechu</t>
  </si>
  <si>
    <t>T2.2 - DŘEVĚNÉ DVEŘE - 2300x2350 mm - z dřevěných hranolů 50/50, opláštění z překližky, zadlabací dveřní závěsy, ocelová klika/klika s oválnou rozetou, dřevěná konstrukce namořená, oplástění z překližky s nátěrem černé barvy, sokl z hliník.plechu</t>
  </si>
  <si>
    <t>-963891523</t>
  </si>
  <si>
    <t>(2,5*(2,524+2,087)/2)</t>
  </si>
  <si>
    <t>1,235*1,99</t>
  </si>
  <si>
    <t>4,985*1,99</t>
  </si>
  <si>
    <t>X2.1a,X2.1b - zábradlí s ocelovým lankem a síťovým výpletem, ochranná uzlová síť, KOTVENÍ: do nosné konstrukce dřevěných hrnolů, polypropylenová síť - voděnenasákavá - síť 5mm, oko 45x45mm</t>
  </si>
  <si>
    <t>1086474760</t>
  </si>
  <si>
    <t>(2,5*2+16,35*2)*12,18</t>
  </si>
  <si>
    <t>-1633366385</t>
  </si>
  <si>
    <t>459,186*0,001 'Přepočtené koeficientem množství</t>
  </si>
  <si>
    <t>29*3,35*(0,05*2+2*0,18)</t>
  </si>
  <si>
    <t>17,15*3,35*2*1,2</t>
  </si>
  <si>
    <t>179,9*(0,1*2+2*0,1)</t>
  </si>
  <si>
    <t>29*3,35*(0,05+2*0,18)</t>
  </si>
  <si>
    <t>02c - Oplocení</t>
  </si>
  <si>
    <t>131151343</t>
  </si>
  <si>
    <t>Vrtání jamek pro plotové sloupky D přes 200 do 300 mm strojně</t>
  </si>
  <si>
    <t>-1505378572</t>
  </si>
  <si>
    <t>(19+14+17+16)*0,95</t>
  </si>
  <si>
    <t>3*0,95</t>
  </si>
  <si>
    <t>1234391121</t>
  </si>
  <si>
    <t>1,3*0,5*0,95</t>
  </si>
  <si>
    <t>1028697428</t>
  </si>
  <si>
    <t>65,55*3,14*0,15*0,15-1,706</t>
  </si>
  <si>
    <t>0,618</t>
  </si>
  <si>
    <t>167111101</t>
  </si>
  <si>
    <t>Nakládání výkopku z hornin třídy těžitelnosti I skupiny 1 až 3 ručně</t>
  </si>
  <si>
    <t>-917781223</t>
  </si>
  <si>
    <t>(19+14+17+16+3)*0,95*3,14*0,15*0,15-1,706</t>
  </si>
  <si>
    <t>-1012416136</t>
  </si>
  <si>
    <t>3,543</t>
  </si>
  <si>
    <t>174111101</t>
  </si>
  <si>
    <t>Zásyp jam, šachet rýh nebo kolem objektů sypaninou se zhutněním ručně</t>
  </si>
  <si>
    <t>1163654853</t>
  </si>
  <si>
    <t>(19+14+17+16+3)*3,14*0,15*0,15*0,35</t>
  </si>
  <si>
    <t>272313711</t>
  </si>
  <si>
    <t>Základové klenby z betonu tř. C 20/25 XC2</t>
  </si>
  <si>
    <t>587160024</t>
  </si>
  <si>
    <t>1,3*0,5*1,3</t>
  </si>
  <si>
    <t>-2043133091</t>
  </si>
  <si>
    <t>(2*1,3+2*0,5)*0,35</t>
  </si>
  <si>
    <t>1045399041</t>
  </si>
  <si>
    <t>338171123</t>
  </si>
  <si>
    <t>Osazování sloupků a vzpěr plotových ocelových v do 2,60 m se zabetonováním, beton C20/25 XC2</t>
  </si>
  <si>
    <t>-974578991</t>
  </si>
  <si>
    <t>(19+14+17+16)</t>
  </si>
  <si>
    <t>55342243.1</t>
  </si>
  <si>
    <t>plotový sloupek v. do 2,6 m, ocelová trubka Ø 48mm žárově zinkovaná, skryté vrchní záslepky + držáky rámu s pletivem žárově zinkovaný</t>
  </si>
  <si>
    <t>-213946465</t>
  </si>
  <si>
    <t>55342243.2</t>
  </si>
  <si>
    <t>plotový sloupek v. do 2,6 m, ocelový sloupek 100/100, žárově zinkovaná, skryté vrchní záslepky + držáky rámu s pletivem žárově zinkovaný</t>
  </si>
  <si>
    <t>817461457</t>
  </si>
  <si>
    <t>348101210</t>
  </si>
  <si>
    <t>Osazení vrat nebo vrátek k oplocení na ocelové sloupky pl do 2 m2</t>
  </si>
  <si>
    <t>-18390208</t>
  </si>
  <si>
    <t>55342320</t>
  </si>
  <si>
    <t>brána plotová jednokřídlá 1170x1760 mm s rámovou konstrukcí ze svařených jeklových prvků 50/50, výplň z trubkových sloupků průměru 20 mm, spodní část prolamovaný plech do výšky 600 mm, žárově zinkovány, mechanicky otvíratelná vč. kování</t>
  </si>
  <si>
    <t>1050019824</t>
  </si>
  <si>
    <t>348101220</t>
  </si>
  <si>
    <t>Osazení vrat nebo vrátek k oplocení na ocelové sloupky pl přes 2 do 4 m2</t>
  </si>
  <si>
    <t>-1238740540</t>
  </si>
  <si>
    <t>55342348</t>
  </si>
  <si>
    <t>brána plotová dvoukřídlá 4400x1760 mm s rámovou konstrukcí ze svařených jeklových prvků 50/50, výplň z trubkových sloupků průměru 20 mm, spodní část prolamovaný plech do výšky 600 mm, žárově zinkovány, mechanicky otvíratelná vč. kování</t>
  </si>
  <si>
    <t>-1164713641</t>
  </si>
  <si>
    <t>348101430</t>
  </si>
  <si>
    <t>Osazení ostatních konstrukcí oplocení</t>
  </si>
  <si>
    <t>-327721049</t>
  </si>
  <si>
    <t>553423985</t>
  </si>
  <si>
    <t xml:space="preserve">plechový panel navařený na jeklové konstrukci 60/60, komunikační panel se zvonky, nástěnka s LED nasvícením, otvor pro schránku, poštovní schránka, dvířka pro schránku a nástěnku </t>
  </si>
  <si>
    <t>-253394537</t>
  </si>
  <si>
    <t>348121221</t>
  </si>
  <si>
    <t>Osazení podhrabových desek dl přes 2 do 3 m na ocelové plotové sloupky</t>
  </si>
  <si>
    <t>1872296126</t>
  </si>
  <si>
    <t>15+2</t>
  </si>
  <si>
    <t>10+1</t>
  </si>
  <si>
    <t>14+1</t>
  </si>
  <si>
    <t>59233121</t>
  </si>
  <si>
    <t>podhrabová deska hladká bezonová v. 300mm, koncové držáky 50/55, žárově zinkované</t>
  </si>
  <si>
    <t>757708854</t>
  </si>
  <si>
    <t>3,0*15+2,7+2,391</t>
  </si>
  <si>
    <t>3,0*21</t>
  </si>
  <si>
    <t>3,0*10+2,499</t>
  </si>
  <si>
    <t>3,0*14+2,43</t>
  </si>
  <si>
    <t>348171130</t>
  </si>
  <si>
    <t>Montáž rámového oplocení v přes 1,5 do 2 m</t>
  </si>
  <si>
    <t>-1254239113</t>
  </si>
  <si>
    <t>55342429</t>
  </si>
  <si>
    <t>plotový panel - výplň žebírkovým pletivem v rámu z tyčoviny Ø 14 mm, pletivo s okem 50/50 mm, držáky rámu, žárově zinkované</t>
  </si>
  <si>
    <t>1535713019</t>
  </si>
  <si>
    <t>3482780561</t>
  </si>
  <si>
    <t>Plotová zídka tl 500 mm vyzděná vč spárování a vrchního překrytí zídky</t>
  </si>
  <si>
    <t>-1541344015</t>
  </si>
  <si>
    <t>1,3*1,6</t>
  </si>
  <si>
    <t>998232110</t>
  </si>
  <si>
    <t>Přesun hmot pro oplocení  se svislou nosnou konstrukcí zděnou z cihel, tvárnic, bloků, popř. kovovou nebo dřevěnou, pro oplocení výšky do 3 m</t>
  </si>
  <si>
    <t>-585540531</t>
  </si>
  <si>
    <t>766693913</t>
  </si>
  <si>
    <t>Montáž tabule na kreslení, kotvena do gabionové opěrné stěny</t>
  </si>
  <si>
    <t>-1296892549</t>
  </si>
  <si>
    <t>562890918</t>
  </si>
  <si>
    <t>X2.16a - tabule na kreslení 1450x1200 mm, tl. 18 mm, buková vodovzdorná překližka, opatřena speciálním nátěrem tabulovou barvou, kotvící materiál zinkovaný</t>
  </si>
  <si>
    <t>1461019479</t>
  </si>
  <si>
    <t>562890919</t>
  </si>
  <si>
    <t>X2.16b - tabule na kreslení 1550x1200 mm, tl. 18 mm, buková vodovzdorná překližka, opatřena speciálním nátěrem tabulovou barvou, kotvící materiál zinkovaný</t>
  </si>
  <si>
    <t>-256217347</t>
  </si>
  <si>
    <t>-23030635</t>
  </si>
  <si>
    <t>02d - Hřiště</t>
  </si>
  <si>
    <t>121151104</t>
  </si>
  <si>
    <t>Sejmutí ornice plochy do 100 m2 tl vrstvy přes 200 do 250 mm strojně</t>
  </si>
  <si>
    <t>-230463276</t>
  </si>
  <si>
    <t>14,05*8,735</t>
  </si>
  <si>
    <t>131212531</t>
  </si>
  <si>
    <t>Hloubení jamek objem do 0,5 m3 v soudržných horninách třídy těžitelnosti I skupiny 3 ručně</t>
  </si>
  <si>
    <t>833293607</t>
  </si>
  <si>
    <t>6*0,4*0,4*0,6</t>
  </si>
  <si>
    <t>-610997248</t>
  </si>
  <si>
    <t>1893944486</t>
  </si>
  <si>
    <t>122,727*0,3</t>
  </si>
  <si>
    <t>-1584877199</t>
  </si>
  <si>
    <t>36,818*30 'Přepočtené koeficientem množství</t>
  </si>
  <si>
    <t>-1424989268</t>
  </si>
  <si>
    <t>-1220006039</t>
  </si>
  <si>
    <t>-505019454</t>
  </si>
  <si>
    <t>36,818*1,67 'Přepočtené koeficientem množství</t>
  </si>
  <si>
    <t>-1669426203</t>
  </si>
  <si>
    <t>0,576</t>
  </si>
  <si>
    <t>-1351010108</t>
  </si>
  <si>
    <t>36,818</t>
  </si>
  <si>
    <t>338171113</t>
  </si>
  <si>
    <t>Osazování sloupků a vzpěr plotových ocelových v do 2,00 m se zabetonováním</t>
  </si>
  <si>
    <t>1824506568</t>
  </si>
  <si>
    <t>553421951</t>
  </si>
  <si>
    <t>ocelový sloupek - trubka čtvercová, 100x100x2100 mm, háčky navařené na sloupy, á 250 mm, pozink</t>
  </si>
  <si>
    <t>2066526116</t>
  </si>
  <si>
    <t>1876023514</t>
  </si>
  <si>
    <t>248655554</t>
  </si>
  <si>
    <t>589116112.1</t>
  </si>
  <si>
    <t>Kryt ploch pro tělovýchovu - hlinito-písčitá lomová podsívka fr. 0-4 mm tl. 40 mm</t>
  </si>
  <si>
    <t>695604539</t>
  </si>
  <si>
    <t>916371111.1</t>
  </si>
  <si>
    <t>X2.24 - Obrubník - PRYŽOVÉ OBRUBY - 1000x250x40 mm - gumový granulát, spojený s polyuretanem</t>
  </si>
  <si>
    <t>-1474952456</t>
  </si>
  <si>
    <t>31,12</t>
  </si>
  <si>
    <t>919726121</t>
  </si>
  <si>
    <t>Geotextilie pro ochranu, separaci a filtraci netkaná měrná hm do 200 g/m2</t>
  </si>
  <si>
    <t>1441317679</t>
  </si>
  <si>
    <t>(14,05*2+8,535*2)*0,25</t>
  </si>
  <si>
    <t>998222012</t>
  </si>
  <si>
    <t>Přesun hmot pro tělovýchovné plochy</t>
  </si>
  <si>
    <t>253588801</t>
  </si>
  <si>
    <t>767249198.2</t>
  </si>
  <si>
    <t xml:space="preserve">Montáž - polyproylenová síť, ke sloupkům i k lanu uchycena pomocí karabin, </t>
  </si>
  <si>
    <t>1043620211</t>
  </si>
  <si>
    <t>4*4,118*1,55</t>
  </si>
  <si>
    <t>553415011.2</t>
  </si>
  <si>
    <t>Polypropylenová síť, vel. ok 45x45 mm, tl. sítě 5 mm vč. příslušenství (síťové lano s celovým jádrem, nerezový napínák a pod.)</t>
  </si>
  <si>
    <t>-1526514025</t>
  </si>
  <si>
    <t>169745951</t>
  </si>
  <si>
    <t>02e - Pískoviště 1</t>
  </si>
  <si>
    <t>121151115</t>
  </si>
  <si>
    <t>Sejmutí ornice plochy do 500 m2 tl vrstvy přes 250 do 300 mm strojně</t>
  </si>
  <si>
    <t>2038494217</t>
  </si>
  <si>
    <t>(14,4*7,55+3,335*2,45+7,365*2,45)</t>
  </si>
  <si>
    <t>1062675724</t>
  </si>
  <si>
    <t>134,935*0,3</t>
  </si>
  <si>
    <t>1611816546</t>
  </si>
  <si>
    <t>40,481*30 'Přepočtené koeficientem množství</t>
  </si>
  <si>
    <t>900081499</t>
  </si>
  <si>
    <t>1916421058</t>
  </si>
  <si>
    <t>40,481*1,67 'Přepočtené koeficientem množství</t>
  </si>
  <si>
    <t>1945783464</t>
  </si>
  <si>
    <t>40,481</t>
  </si>
  <si>
    <t>1297936365</t>
  </si>
  <si>
    <t>(14,4*2+10,0*2+2,45*2)</t>
  </si>
  <si>
    <t>-1106302296</t>
  </si>
  <si>
    <t>(14,4*2+10,0*2+2,45*2)*0,3</t>
  </si>
  <si>
    <t>936001021</t>
  </si>
  <si>
    <t>X2.2 - PÍSKOVÁ HRA - jeden dřevěný vertikálny kůl se třema talířema z překližky, založeno min. 800 pod úroveň terénu, MATERIÁL: trnovník akát, překližka, ocel - (montáž a dodávka, vč.kotvení, výkopů, základů a pod.)</t>
  </si>
  <si>
    <t>-1728840995</t>
  </si>
  <si>
    <t>936001022</t>
  </si>
  <si>
    <t>X2.3 - BALANČNÍ SESTAVA - dřevěné kůly a klády uspořádány do půdorysu dvou trojúhelníků, stíněny plachtou kopírující tvar půdorysu, MATERIÁL: dřevo (modřín, douglaska, trnovník), sítě, plachty - (montáž a dodávka, vč.kotvení, výkopů, základů a pod.)</t>
  </si>
  <si>
    <t>-702222824</t>
  </si>
  <si>
    <t>936001023</t>
  </si>
  <si>
    <t>X2.4 - HOUPAČKA PRO DVA - dvě houpačky na popruzích zavěšeny mezi 3 dřevěné kůly, MATERIÁL: trnovník akát, modřín, ocel - (montáž a dodávka, vč.kotvení, výkopů, základů a pod.)</t>
  </si>
  <si>
    <t>-1328588380</t>
  </si>
  <si>
    <t>936001024</t>
  </si>
  <si>
    <t>X2.5 - VÁHY - prvek k vážení písku, MATERIÁL: mimostředový severský smrk nebo douglaska, pískovaná nerezová ocel, žárově_x000D_
pozinkovaný a práškově la-kovaný kotevní prvek  - (montáž a dodávka, vč.kotvení, výkopů, základů a pod.)</t>
  </si>
  <si>
    <t>1567541114</t>
  </si>
  <si>
    <t>936001025</t>
  </si>
  <si>
    <t>X2.8 - SÍTA NA PÍSEK - síta nad sebou s rozdílnou velikostí, MATERIÁL: mimostředový severský smrk nebo douglaska, pískovaná nerezová ocel, žárově pozinkovaný a práškově la-kovaný kotevní prvek  - (montáž a dodávka, vč.kotvení, výkopů, základů a pod.)</t>
  </si>
  <si>
    <t>-163785097</t>
  </si>
  <si>
    <t>936009112</t>
  </si>
  <si>
    <t>Bezpečnostní dopadová plocha venkovní na dětském hřišti tl 30 cm z písku fr. 2- 4 mm</t>
  </si>
  <si>
    <t>-1794331438</t>
  </si>
  <si>
    <t>1961979017</t>
  </si>
  <si>
    <t>02f - Pískoviště 2</t>
  </si>
  <si>
    <t>190519305</t>
  </si>
  <si>
    <t>(13,95*3,3+5,1*2,45+5,155*2,45)</t>
  </si>
  <si>
    <t>1361955614</t>
  </si>
  <si>
    <t>71,16*0,3</t>
  </si>
  <si>
    <t>-966101158</t>
  </si>
  <si>
    <t>21,348*30 'Přepočtené koeficientem množství</t>
  </si>
  <si>
    <t>-1867888775</t>
  </si>
  <si>
    <t>21,348*1,67 'Přepočtené koeficientem množství</t>
  </si>
  <si>
    <t>-1890157543</t>
  </si>
  <si>
    <t>21,348</t>
  </si>
  <si>
    <t>(13,95*2+5,75*2+2,45*2)</t>
  </si>
  <si>
    <t>(13,95*2+5,75*2+2,45*2)*0,3</t>
  </si>
  <si>
    <t>936001015</t>
  </si>
  <si>
    <t>X2.7 - BAGR NA PÍSEK - ocelová konstrukce, ohnutá část - vyvýšené sedátko, s hýbajícíma madly, MATERIÁL: ušlechtilá ocel - (montáž a dodávka, vč.kotvení, výkopů, základů a pod.)</t>
  </si>
  <si>
    <t>-850198212</t>
  </si>
  <si>
    <t>936001035</t>
  </si>
  <si>
    <t>X2.9 - JEŘÁBOVÁ SESTAVA - bariéra, madlo, pískovna-otočné rameno s kladkou a kyblíkem, prohazovací roura, závěsné síto s mlýnkem, prac.deska, MATERIÁL: akátové dřevo, oc.konstr.pozink - (montáž a dodávka, vč.kotvení, výkopů, základů a pod.)</t>
  </si>
  <si>
    <t>-1671271671</t>
  </si>
  <si>
    <t>02g - Lanovka</t>
  </si>
  <si>
    <t>121151113</t>
  </si>
  <si>
    <t>Sejmutí ornice plochy do 500 m2 tl vrstvy do 200 mm strojně</t>
  </si>
  <si>
    <t>1311134509</t>
  </si>
  <si>
    <t>4,725*4,872</t>
  </si>
  <si>
    <t>17,95*4,725</t>
  </si>
  <si>
    <t>171151103</t>
  </si>
  <si>
    <t>Uložení sypaniny z hornin soudržných do násypů zhutněných strojně</t>
  </si>
  <si>
    <t>-15411495</t>
  </si>
  <si>
    <t>2,412*4,725</t>
  </si>
  <si>
    <t>-23,02*0,2</t>
  </si>
  <si>
    <t>181411133</t>
  </si>
  <si>
    <t xml:space="preserve">Založení parkového trávníku výsevem pl do 1000 m2 ve svahu </t>
  </si>
  <si>
    <t>-399760345</t>
  </si>
  <si>
    <t>00572410</t>
  </si>
  <si>
    <t>osivo směs travní parková</t>
  </si>
  <si>
    <t>234381416</t>
  </si>
  <si>
    <t>107,834*0,02 'Přepočtené koeficientem množství</t>
  </si>
  <si>
    <t>182351123</t>
  </si>
  <si>
    <t>Rozprostření ornice pl přes 100 do 500 m2 ve svahu přes 1:5 tl vrstvy do 200 mm strojně</t>
  </si>
  <si>
    <t>-145198368</t>
  </si>
  <si>
    <t>936001038</t>
  </si>
  <si>
    <t>X2.10 - LANOVKA - 2 dřevěné stabilné konstrukce naproti sobě_x000D_
vzdálené 20m, jedna je vyvýšena na kopečku o 1m, konstrukce propojena lanem, pohyblivé sedát  MATERIÁL: trnovník akát, nerezová ocel, PE - (montáž a dodávka, vč.kotvení, výkopů, základů a pod.)</t>
  </si>
  <si>
    <t>395855084</t>
  </si>
  <si>
    <t>02h-m - Samostatné herní prvky</t>
  </si>
  <si>
    <t>Sejmutí ornice plochy do 100 m2 tl vrstvy do 300 mm strojně</t>
  </si>
  <si>
    <t>-1349361541</t>
  </si>
  <si>
    <t>02i</t>
  </si>
  <si>
    <t>17,37</t>
  </si>
  <si>
    <t>02k</t>
  </si>
  <si>
    <t>45,382</t>
  </si>
  <si>
    <t>02m</t>
  </si>
  <si>
    <t>21,170</t>
  </si>
  <si>
    <t>02h</t>
  </si>
  <si>
    <t>12,305</t>
  </si>
  <si>
    <t>02j</t>
  </si>
  <si>
    <t>23,2</t>
  </si>
  <si>
    <t>-1214440662</t>
  </si>
  <si>
    <t>0,5*0,5*0,72</t>
  </si>
  <si>
    <t>-307386456</t>
  </si>
  <si>
    <t>1561002079</t>
  </si>
  <si>
    <t>119,427*0,3</t>
  </si>
  <si>
    <t>-83,922*0,3</t>
  </si>
  <si>
    <t>48691871</t>
  </si>
  <si>
    <t>10,651*30 'Přepočtené koeficientem množství</t>
  </si>
  <si>
    <t>-1753989354</t>
  </si>
  <si>
    <t>665298940</t>
  </si>
  <si>
    <t>600751369</t>
  </si>
  <si>
    <t>10,651</t>
  </si>
  <si>
    <t>10,651*1,67 'Přepočtené koeficientem množství</t>
  </si>
  <si>
    <t>-1258335555</t>
  </si>
  <si>
    <t>0,18</t>
  </si>
  <si>
    <t>-1444332079</t>
  </si>
  <si>
    <t>-218621276</t>
  </si>
  <si>
    <t>-1332018481</t>
  </si>
  <si>
    <t>83,922*0,02 'Přepočtené koeficientem množství</t>
  </si>
  <si>
    <t>182351025</t>
  </si>
  <si>
    <t>Rozprostření ornice pl do 100 m2 ve svahu přes 1:5 tl vrstvy přes 250 do 300 mm strojně</t>
  </si>
  <si>
    <t>-1056793345</t>
  </si>
  <si>
    <t>211531111</t>
  </si>
  <si>
    <t>Výplň odvodňovacích žeber nebo trativodů kamenivem hrubým drceným frakce 16-32 mm</t>
  </si>
  <si>
    <t>-428949429</t>
  </si>
  <si>
    <t>211971121</t>
  </si>
  <si>
    <t>Zřízení opláštění žeber nebo trativodů geotextilií v rýze nebo zářezu sklonu přes 1:2 š do 2,5 m</t>
  </si>
  <si>
    <t>430171722</t>
  </si>
  <si>
    <t>(0,5*4*0,72+0,5*0,5)</t>
  </si>
  <si>
    <t>69311080</t>
  </si>
  <si>
    <t>geotextilie netkaná separační, ochranná, filtrační, drenážní PES 200g/m2</t>
  </si>
  <si>
    <t>-581044380</t>
  </si>
  <si>
    <t>1,69*1,1845 'Přepočtené koeficientem množství</t>
  </si>
  <si>
    <t>580598489</t>
  </si>
  <si>
    <t>-1422905829</t>
  </si>
  <si>
    <t>571908111.1</t>
  </si>
  <si>
    <t>Podklad ploch pro tělovýchovu - štěrkodrť 0-63 + kompost tl. 150 mm</t>
  </si>
  <si>
    <t>-1858227023</t>
  </si>
  <si>
    <t>571908111.2</t>
  </si>
  <si>
    <t>Kryt ploch pro tělovýchovu - štěrkodrť 0-45 + kompost tl. 150 mm</t>
  </si>
  <si>
    <t>1867656038</t>
  </si>
  <si>
    <t>-985993853</t>
  </si>
  <si>
    <t>1407492896</t>
  </si>
  <si>
    <t>17,11*0,29</t>
  </si>
  <si>
    <t>19,365*0,29</t>
  </si>
  <si>
    <t>936001039</t>
  </si>
  <si>
    <t>X2.11 - KŮLY - Kůly kruhového průřezu cca ø 100mm, uspořádáne do řady,   MATERIÁL: dřevěné kůly z trnovníka akátu - (montáž a dodávka, vč.kotvení, výkopů, základů a pod.)</t>
  </si>
  <si>
    <t>-167293514</t>
  </si>
  <si>
    <t>936001040</t>
  </si>
  <si>
    <t>X2.12 - SKLUZAVKA - v terénu s převýšením 1,5m, půd.rozměr 0,5 x 2,7m, výška dopadu 1m, MATERIÁL: Nerez, žárově pozinkované nosné prvky v zemi - (montáž a dodávka, vč.kotvení, výkopů, základů a pod.)</t>
  </si>
  <si>
    <t>-1619528651</t>
  </si>
  <si>
    <t>936001041</t>
  </si>
  <si>
    <t>X2.13 - VODNÍ KORÝTKA - dřevěný herní prvek s půdorysními rozměry 500 x 5500 mm, MATERIÁL: trnovník, akát, modřín, nerezová ocel, hliník, PE  - (montáž a dodávka, vč.kotvení, výkopů, základů a pod.)</t>
  </si>
  <si>
    <t>-352006235</t>
  </si>
  <si>
    <t>936001042.1</t>
  </si>
  <si>
    <t>X2.14 - OPIČÍ DRÁHA - BALANČNÍ KLÁDA - kompozice dvoch podpor a jedné vodorovné klády, MATERIÁL: dřevo - trnovník akát  - (montáž a dodávka, vč.kotvení, výkopů, základů a pod.)</t>
  </si>
  <si>
    <t>-2032819615</t>
  </si>
  <si>
    <t>936001042.2</t>
  </si>
  <si>
    <t>X2.14 - OPIČÍ DRÁHA - ŠIKMÉ CHODÍCÍ KŮLY - dřevěné kůly šikmo natočené naproti sobě s vyřezaným místem pro chodidlo,  MATERIÁL: dřevo - trnovník akát  - (montáž a dodávka, vč.kotvení, výkopů, základů a pod.)</t>
  </si>
  <si>
    <t>-859025564</t>
  </si>
  <si>
    <t>936001042.3</t>
  </si>
  <si>
    <t>X2.14 - OPIČÍ DRÁHA - SKÁKACÍ KŮLY - dřevěné kůly rozmístněné ve směre opičí dráhy ,  MATERIÁL: dřevo - trnovník akát  - (montáž a dodávka, vč.kotvení, výkopů, základů a pod.)</t>
  </si>
  <si>
    <t>491703845</t>
  </si>
  <si>
    <t>936001042.4</t>
  </si>
  <si>
    <t>X2.14 - OPIČÍ DRÁHA - šest kůlů výšky 250 mm mezi dvěma podperami s výškou 1 300mm na kterých je upevněné lano ,  MATERIÁL: dřevo - trnovník akát, lano  - (montáž a dodávka, vč.kotvení, výkopů, základů a pod.)</t>
  </si>
  <si>
    <t>-793176461</t>
  </si>
  <si>
    <t>936001043</t>
  </si>
  <si>
    <t>X2.15 - HOUPAČKA KLÁDA - dřevěná kláda podepřena dřevěnými kůly, sedací části je upevněna narážecí pneumatika,  MATERIÁL: dřevo - trnovník akát, pneumatika  - (montáž a dodávka, vč.kotvení, výkopů, základů a pod.)</t>
  </si>
  <si>
    <t>-2131275094</t>
  </si>
  <si>
    <t>936001109</t>
  </si>
  <si>
    <t>X2.6 - OHNIŠTĚ - přenosné ohniště pro grilování na otevřeném ohni, průměr 100cm, černá ocel, tl. plechu 2mm</t>
  </si>
  <si>
    <t>336217954</t>
  </si>
  <si>
    <t>936001110</t>
  </si>
  <si>
    <t>X2.17 - LANO - houpací/šplhací, pro napnutí mezi stromy, průměr 25 mm, z juty v přírodní barvě, světle hnědé. dl. 30 m</t>
  </si>
  <si>
    <t>-1527333645</t>
  </si>
  <si>
    <t>936001111</t>
  </si>
  <si>
    <t>X2.18 - SMYSLOVÝ CHODNÍK - šířka cca 720 mm, délka cca 6m, složená z pěti různých povrchů, ohraničení dubovými větvemi s kůrou/ kameny průměru 100-150 mm, kačírek různých frakcí, mech, písek, šišky, dřevěné klády, kůra, bambus, kameny, větvičky, jehličí..</t>
  </si>
  <si>
    <t>-97451287</t>
  </si>
  <si>
    <t>936001112</t>
  </si>
  <si>
    <t>X2.21a - STOŽÁR NA VLAJKU S VÝLOŽNÍKEM - se zemním držákem, pro volně vysící vlajku, s vnitřním vedením lanka, sklopný, výška 7m, kotvící tyče zabetonované do základu, betonový základ Ø450mm, hl. 900mm, vč. výkopu, 50mm podsyp štěrku, stožár - nerez</t>
  </si>
  <si>
    <t>-1567073779</t>
  </si>
  <si>
    <t>936001113</t>
  </si>
  <si>
    <t>X2.21b - STOŽÁROVÁ VLAJKA - vertikální orientace, s vrchním ráhnem a karabinami na levé straně, rozměr 1200x3000mm, polyester s gramáží 120 g/m2, kovové karabiny</t>
  </si>
  <si>
    <t>546204678</t>
  </si>
  <si>
    <t>936001114</t>
  </si>
  <si>
    <t>X2.23 - DOMOVNÍ ČÍSLO - tvar bombír - vypouklé, rozměr 200x150mm, smalt.</t>
  </si>
  <si>
    <t>-1873266388</t>
  </si>
  <si>
    <t>1681571165</t>
  </si>
  <si>
    <t>03 - SO 03 - Komunikace a DTÚ</t>
  </si>
  <si>
    <t>1183790346</t>
  </si>
  <si>
    <t>-1414837196</t>
  </si>
  <si>
    <t>-714244401</t>
  </si>
  <si>
    <t>použití po bourání na zásyp jámy a základů ASR</t>
  </si>
  <si>
    <t>1848,52-(1330,181+9,312+22,747+3,543+0,576+0,18)</t>
  </si>
  <si>
    <t>-1236250187</t>
  </si>
  <si>
    <t>1180</t>
  </si>
  <si>
    <t>-481,981</t>
  </si>
  <si>
    <t>pro násyp</t>
  </si>
  <si>
    <t>-50,0</t>
  </si>
  <si>
    <t>162751117.1</t>
  </si>
  <si>
    <t>-1208147016</t>
  </si>
  <si>
    <t>420*0,3</t>
  </si>
  <si>
    <t>2018852118</t>
  </si>
  <si>
    <t>648,019*30 'Přepočtené koeficientem množství</t>
  </si>
  <si>
    <t>162751119.1</t>
  </si>
  <si>
    <t>-1099044638</t>
  </si>
  <si>
    <t>126*30 'Přepočtené koeficientem množství</t>
  </si>
  <si>
    <t>17111</t>
  </si>
  <si>
    <t>ULOŽENÍ SYPANINY DO NÁSYPŮ SE ZLEPŠENÍM ZEMINY</t>
  </si>
  <si>
    <t>M3</t>
  </si>
  <si>
    <t>Poznámka k položce:_x000D_
OTSKP - 2020_x000D_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nájezdy, lešení, podpěrné konstrukce, přemostění, zpevněné plochy, zakrytí a pod.)</t>
  </si>
  <si>
    <t>-541614274</t>
  </si>
  <si>
    <t>648,019*1,67 'Přepočtené koeficientem množství</t>
  </si>
  <si>
    <t>1600505140</t>
  </si>
  <si>
    <t>126*1,67 'Přepočtené koeficientem množství</t>
  </si>
  <si>
    <t>1514965273</t>
  </si>
  <si>
    <t>1424033627</t>
  </si>
  <si>
    <t>18110</t>
  </si>
  <si>
    <t>ÚPRAVA PLÁNĚ SE ZHUTNĚNÍM V HORNINĚ TŘ. I</t>
  </si>
  <si>
    <t>M2</t>
  </si>
  <si>
    <t>Poznámka k položce:_x000D_
OTSKP - 2020_x000D_
položka zahrnuje úpravu pláně včetně vyrovnání výškových rozdílů. Míru zhutnění určuje projekt.</t>
  </si>
  <si>
    <t>56333</t>
  </si>
  <si>
    <t>VOZOVKOVÉ VRSTVY ZE ŠTĚRKODRTI TL. DO 150MM</t>
  </si>
  <si>
    <t>Poznámka k položce:_x000D_
Vrstva štěrkodrti pod komunikací uvnitř areálu_x000D_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</si>
  <si>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56335</t>
  </si>
  <si>
    <t>VOZOVKOVÉ VRSTVY ZE ŠTĚRKODRTI TL. DO 250MM</t>
  </si>
  <si>
    <t>Poznámka k položce:_x000D_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</si>
  <si>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572123</t>
  </si>
  <si>
    <t>INFILTRAČNÍ POSTŘIK Z EMULZE DO 1,0KG/M2</t>
  </si>
  <si>
    <t>Poznámka k položce:_x000D_
OTSKP - 2020_x000D_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</si>
  <si>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572223</t>
  </si>
  <si>
    <t>SPOJOVACÍ POSTŘIK Z EMULZE DO 1,0KG/M2</t>
  </si>
  <si>
    <t>574A33</t>
  </si>
  <si>
    <t>ASFALTOVÝ BETON PRO OBRUSNÉ VRSTVY ACO 11 TL. 40MM</t>
  </si>
  <si>
    <t>Poznámka k položce:_x000D_
OTSKP - 2020_x000D_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</si>
  <si>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</si>
  <si>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</si>
  <si>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582615</t>
  </si>
  <si>
    <t>KRYTY Z BETON DLAŽDIC SE ZÁMKEM BAREV TL 80MM DO LOŽE Z KAM</t>
  </si>
  <si>
    <t>Poznámka k položce:_x000D_
OTSKP - 2020_x000D_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</si>
  <si>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</si>
  <si>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</si>
  <si>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58920</t>
  </si>
  <si>
    <t>VÝPLŇ SPAR MODIFIKOVANÝM ASFALTEM</t>
  </si>
  <si>
    <t>Poznámka k položce:_x000D_
OTSKP - 2020_x000D_
položka zahrnuje: - dodávku předepsaného materiálu - vyčištění a výplň spar tímto materiálem</t>
  </si>
  <si>
    <t>914161</t>
  </si>
  <si>
    <t>DOPRAVNÍ ZNAČKY ZÁKLADNÍ VELIKOSTI HLINÍKOVÉ FÓLIE TŘ 1 - DODÁVKA A MONTÁŽ</t>
  </si>
  <si>
    <t>KUS</t>
  </si>
  <si>
    <t>Poznámka k položce:_x000D_
OTSKP - 2020_x000D_
položka zahrnuje: - dodávku a montáž značek v požadovaném provedení</t>
  </si>
  <si>
    <t>914941</t>
  </si>
  <si>
    <t>SLOUPKY A STOJKY DOPRAVNÍCH ZNAČEK Z HLINÍK TRUBEK DO PATKY - DODÁVKA A MONTÁŽ</t>
  </si>
  <si>
    <t>Poznámka k položce:_x000D_
OTSKP - 2020_x000D_
položka zahrnuje: - sloupky a upevňovací zařízení včetně jejich osazení (betonová patka, zemní práce)</t>
  </si>
  <si>
    <t>916A1</t>
  </si>
  <si>
    <t>PARKOVACÍ SLOUPKY A ZÁBRANY KOVOVÉ</t>
  </si>
  <si>
    <t>Poznámka k položce:_x000D_
mmCITÉ typ DONAT DON100, kotvení zapuštěné pod terén, povrchová úprava pozink, zakončení přírodní hliník (bez práškového nástřiku)._x000D_
OTSKP - 2020_x000D_
položka zahrnuje dodání zařízení v předepsaném provedení včetně jeho osazení</t>
  </si>
  <si>
    <t>917212</t>
  </si>
  <si>
    <t>ZÁHONOVÉ OBRUBY Z BETONOVÝCH OBRUBNÍKŮ ŠÍŘ 80MM</t>
  </si>
  <si>
    <t>Poznámka k položce:_x000D_
OTSKP - 2020_x000D_
Položka zahrnuje: dodání a pokládku betonových obrubníků o rozměrech předepsaných zadávací dokumentací betonové lože i boční betonovou opěrku.</t>
  </si>
  <si>
    <t>917426</t>
  </si>
  <si>
    <t>CHODNÍKOVÉ OBRUBY Z KAMENNÝCH OBRUBNÍKŮ ŠÍŘ 250MM</t>
  </si>
  <si>
    <t>Poznámka k položce:_x000D_
OTSKP - 2020_x000D_
Položka zahrnuje: dodání a pokládku kamenných obrubníků o rozměrech předepsaných zadávací dokumentací betonové lože i boční betonovou opěrku.</t>
  </si>
  <si>
    <t>919112</t>
  </si>
  <si>
    <t>ŘEZÁNÍ ASFALTOVÉHO KRYTU VOZOVEK TL DO 100MM</t>
  </si>
  <si>
    <t>Poznámka k položce:_x000D_
OTSKP - 2020_x000D_
položka zahrnuje řezání vozovkové vrstvy v předepsané tloušťce, včetně spotřeby vody</t>
  </si>
  <si>
    <t>93542</t>
  </si>
  <si>
    <t>ŽLABY Z DÍLCŮ Z POLYMERBETONU SVĚTLÉ ŠÍŘKY DO 150MM VČETNĚ MŘÍŽÍ</t>
  </si>
  <si>
    <t>Poznámka k položce:_x000D_
OTSKP - 2020_x000D_
položka zahrnuje: -dodávku a uložení dílců žlabu z předepsaného materiálu předepsaných rozměrů včetně mříže - spárování, úpravy vtoku a výtoku - nezahrnuje nutné zemní práce, předepsané lože, obetonování - měří se v metrech běžných délky osy žlabu, odečítají se čistící kusy a vpustě</t>
  </si>
  <si>
    <t>04 - SO 04 - Sadové úpravy</t>
  </si>
  <si>
    <t xml:space="preserve">HSV - Práce a dodávky HSV   </t>
  </si>
  <si>
    <t xml:space="preserve">    1 - Zemní práce   </t>
  </si>
  <si>
    <t xml:space="preserve">    3 - Svislé a kompletní konstrukce   </t>
  </si>
  <si>
    <t xml:space="preserve">    5 - Komunikace pozemní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</si>
  <si>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</si>
  <si>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</si>
  <si>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</si>
  <si>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   </t>
  </si>
  <si>
    <t xml:space="preserve">    783 - Dokončovací práce - nátěry   </t>
  </si>
  <si>
    <t xml:space="preserve">HZS - Hodinové zúčtovací sazby   </t>
  </si>
  <si>
    <t xml:space="preserve">Práce a dodávky HSV   </t>
  </si>
  <si>
    <t xml:space="preserve">Zemní práce   </t>
  </si>
  <si>
    <t>111111323</t>
  </si>
  <si>
    <t>Odstranění ruderálního porostu přes 100 do 500 m2 naložení a odvoz do 20 km ve svahu přes 1:2 do 1:1</t>
  </si>
  <si>
    <t>111151121</t>
  </si>
  <si>
    <t>Pokosení trávníku parkového pl do 1000 m2 s odvozem do 20 km v rovině a svahu do 1:5</t>
  </si>
  <si>
    <t>111151133</t>
  </si>
  <si>
    <t>Pokosení trávníku lučního pl do 1000 m2 s odvozem do 20 km ve svahu přes 1:2 do 1:1</t>
  </si>
  <si>
    <t>112201112</t>
  </si>
  <si>
    <t>Odstranění pařezů D přes 0,2 do 0,3 m v rovině a svahu do 1:5 s odklizením do 20 m a zasypáním jámy</t>
  </si>
  <si>
    <t>112201114</t>
  </si>
  <si>
    <t>Odstranění pařezů D přes 0,4 do 0,5 m v rovině a svahu do 1:5 s odklizením do 20 m a zasypáním jámy</t>
  </si>
  <si>
    <t>112201116</t>
  </si>
  <si>
    <t>Odstranění pařezů D přes 0,6 do 0,7 m v rovině a svahu do 1:5 s odklizením do 20 m a zasypáním jámy</t>
  </si>
  <si>
    <t>181411151</t>
  </si>
  <si>
    <t>Založení parkového trávníku travním kobercem pl do 1000 m2 v rovině a ve svahu do 1:5</t>
  </si>
  <si>
    <t>69334008R</t>
  </si>
  <si>
    <t>koberec trávní pro střední až vyšší zatížení</t>
  </si>
  <si>
    <t>181111113</t>
  </si>
  <si>
    <t>Plošná úprava terénu do 500 m2 zemina skupiny 1 až 4 nerovnosti přes 50 do 100 mm ve svahu přes 1:2 do 1:1</t>
  </si>
  <si>
    <t>181351103</t>
  </si>
  <si>
    <t>Rozprostření ornice tl vrstvy do 200 mm pl přes 100 do 500 m2 v rovině nebo ve svahu do 1:5 strojně</t>
  </si>
  <si>
    <t>181351115</t>
  </si>
  <si>
    <t>Rozprostření ornice tl vrstvy přes 250 do 300 mm pl přes 500 m2 v rovině nebo ve svahu do 1:5 strojně</t>
  </si>
  <si>
    <t>181411123</t>
  </si>
  <si>
    <t>Založení lučního trávníku výsevem pl do 1000 m2 ve svahu přes 1:2 do 1:1</t>
  </si>
  <si>
    <t>00572100R</t>
  </si>
  <si>
    <t>osivo travní do stínu</t>
  </si>
  <si>
    <t>00572101R</t>
  </si>
  <si>
    <t>osivo pro štěrkové trávníky s malým podílem bylin 25g/m3</t>
  </si>
  <si>
    <t>00572102R</t>
  </si>
  <si>
    <t>osivo pro štěrkové trávníky s vyšším podílem bylin 25g/m3 (např. směs typu Mcely)</t>
  </si>
  <si>
    <t>181411131</t>
  </si>
  <si>
    <t>Založení parkového trávníku výsevem pl do 1000 m2 v rovině a ve svahu do 1:5</t>
  </si>
  <si>
    <t>00572410R</t>
  </si>
  <si>
    <t>osivo směs travní (např. jetoletotravní směs komunikační Pangejt)</t>
  </si>
  <si>
    <t>182303113R</t>
  </si>
  <si>
    <t>Doplnění substrátu v rovinně a svahu do 1:5</t>
  </si>
  <si>
    <t>183101221</t>
  </si>
  <si>
    <t>Jamky pro výsadbu s výměnou 50 % půdy zeminy tř 1 až 4 obj přes 0,4 do 1 m3 v rovině a svahu do 1:5</t>
  </si>
  <si>
    <t>10321100</t>
  </si>
  <si>
    <t>zahradní substrát</t>
  </si>
  <si>
    <t>183105221</t>
  </si>
  <si>
    <t>Jamky pro výsadbu s výměnou 50 % půdy zeminy tř 1 až 4 obj přes 0,4 do 1 m3 ve svahu přes 1:2 do 1:1</t>
  </si>
  <si>
    <t>183111111</t>
  </si>
  <si>
    <t>Hloubení jamek bez výměny půdy zeminy tř 1 až 4 obj do 0,002 m3 v rovině a svahu do 1:5</t>
  </si>
  <si>
    <t>183111112</t>
  </si>
  <si>
    <t>Hloubení jamek bez výměny půdy zeminy tř 1 až 4 obj přes 0,002 do 0,005 m3 v rovině a svahu do 1:5</t>
  </si>
  <si>
    <t>183115212</t>
  </si>
  <si>
    <t>Jamky pro výsadbu s výměnou 50 % půdy zeminy tř 1 až 4 obj přes 0,002 do 0,005 m3 ve svahu přes 1:2 do 1:1</t>
  </si>
  <si>
    <t>183205111</t>
  </si>
  <si>
    <t>Založení záhonu v rovině a svahu do 1:5 zemina tř 1 a 2</t>
  </si>
  <si>
    <t>183211312</t>
  </si>
  <si>
    <t>Výsadba trvalek prostokořenných</t>
  </si>
  <si>
    <t>02650415R</t>
  </si>
  <si>
    <t>Aster ericoides 'Pink Star'</t>
  </si>
  <si>
    <t>02650416R</t>
  </si>
  <si>
    <t>Carex muskingumensis</t>
  </si>
  <si>
    <t>02650417R</t>
  </si>
  <si>
    <t>Carex caryophyllea 'The Beatles'</t>
  </si>
  <si>
    <t>02650418R</t>
  </si>
  <si>
    <t>Sedum kamtschaticum 'Variegatum'</t>
  </si>
  <si>
    <t>02650419R</t>
  </si>
  <si>
    <t>Waldsteinia ternata</t>
  </si>
  <si>
    <t>02650420R</t>
  </si>
  <si>
    <t>Pachysandra terminalis</t>
  </si>
  <si>
    <t>02650421R</t>
  </si>
  <si>
    <t>Salvia officinalis</t>
  </si>
  <si>
    <t>02650422R</t>
  </si>
  <si>
    <t>Thymus vulgaris 'Fleur Provencale'</t>
  </si>
  <si>
    <t>02650423R</t>
  </si>
  <si>
    <t>Panicum virgatum  'Rotstrahlbush'</t>
  </si>
  <si>
    <t>02650424R</t>
  </si>
  <si>
    <t>Pennisetum 'Moudry'</t>
  </si>
  <si>
    <t>02650425R</t>
  </si>
  <si>
    <t>02650437R</t>
  </si>
  <si>
    <t>Asplenium scolopendrium</t>
  </si>
  <si>
    <t>02650438R</t>
  </si>
  <si>
    <t>Fargesia nitida 'Black Pearl'</t>
  </si>
  <si>
    <t>02650439R</t>
  </si>
  <si>
    <t>Houttuynia cordata</t>
  </si>
  <si>
    <t>02650440R</t>
  </si>
  <si>
    <t>Leptinella potentillina</t>
  </si>
  <si>
    <t>02650441R</t>
  </si>
  <si>
    <t>Luzula nivea</t>
  </si>
  <si>
    <t>02650442R</t>
  </si>
  <si>
    <t>Sasa ramosa</t>
  </si>
  <si>
    <t>02650443R</t>
  </si>
  <si>
    <t>Sasa tsuboiana</t>
  </si>
  <si>
    <t>183211322</t>
  </si>
  <si>
    <t>Výsadba květin krytokořenných průměru kontejneru přes 80 do 120 mm</t>
  </si>
  <si>
    <t>02650426R</t>
  </si>
  <si>
    <t>Caryopteris clandonensis</t>
  </si>
  <si>
    <t>02650427R</t>
  </si>
  <si>
    <t>Deutzia gracilis</t>
  </si>
  <si>
    <t>02650428R</t>
  </si>
  <si>
    <t>Chaenomeles japonica</t>
  </si>
  <si>
    <t>02650429R</t>
  </si>
  <si>
    <t>Levandula angustifolia</t>
  </si>
  <si>
    <t>02650430R</t>
  </si>
  <si>
    <t>Ribes alpinum</t>
  </si>
  <si>
    <t>02650431R</t>
  </si>
  <si>
    <t>Actinidia kolomikta  (2xsamec + 7x samice)</t>
  </si>
  <si>
    <t>02650432R</t>
  </si>
  <si>
    <t>Lonicera kamtschatica (1x samec, 2 x samice)</t>
  </si>
  <si>
    <t>02650433R</t>
  </si>
  <si>
    <t>Parthenocissus quinquefolia 'Engelmannii'</t>
  </si>
  <si>
    <t>02650434R</t>
  </si>
  <si>
    <t>Rubus 'Katewonder'</t>
  </si>
  <si>
    <t>02650435R</t>
  </si>
  <si>
    <t>Vitis amuriensis</t>
  </si>
  <si>
    <t>02650436R</t>
  </si>
  <si>
    <t>Vitis riparia</t>
  </si>
  <si>
    <t>183402121</t>
  </si>
  <si>
    <t>Rozrušení půdy souvislé pl přes 100 do 500 m2 hl přes 50 do 150 mm v rovině a svahu do 1:5</t>
  </si>
  <si>
    <t>184102110</t>
  </si>
  <si>
    <t>Výsadba dřeviny s balem D do 0,1 m do jamky se zalitím v rovině a svahu do 1:5</t>
  </si>
  <si>
    <t>02650400R</t>
  </si>
  <si>
    <t>Campanula latifolia var. Macrantha</t>
  </si>
  <si>
    <t>184102112</t>
  </si>
  <si>
    <t>Výsadba dřeviny s balem D přes 0,2 do 0,3 m do jamky se zalitím v rovině a svahu do 1:5</t>
  </si>
  <si>
    <t>02650401R</t>
  </si>
  <si>
    <t>Parthenocissus quinquefolia ´Engelmannili´</t>
  </si>
  <si>
    <t>02650402R</t>
  </si>
  <si>
    <t>Vitis amurensis</t>
  </si>
  <si>
    <t>02650403R</t>
  </si>
  <si>
    <t>184102116</t>
  </si>
  <si>
    <t>Výsadba dřeviny s balem D přes 0,6 do 0,8 m do jamky se zalitím v rovině a svahu do 1:5</t>
  </si>
  <si>
    <t>184102136</t>
  </si>
  <si>
    <t>Výsadba dřeviny s balem D přes 0,6 do 0,8 m do jamky se zalitím ve svahu přes 1:2 do 1:1</t>
  </si>
  <si>
    <t>02650404R</t>
  </si>
  <si>
    <t>Amelanchler laevis, bal. 16-18 cm, vysokokmen, jakost 1</t>
  </si>
  <si>
    <t>02650405R</t>
  </si>
  <si>
    <t>Betula ermanii, bal. 16-18 cm, vysokokmen, jakost 1</t>
  </si>
  <si>
    <t>02650406R</t>
  </si>
  <si>
    <t>Fraxinus excelsior ´Jaspidea´, bal. 16-18 cm, vysokokmen, jakost 1</t>
  </si>
  <si>
    <t>02650407R</t>
  </si>
  <si>
    <t>Fraxinus pensylvanica, bal. 16-18 cm, vysokokmen, jakost 1</t>
  </si>
  <si>
    <t>02650408R</t>
  </si>
  <si>
    <t>Liquidambar styraciflua, bal. 16-18 cm, vysokokmen, jakost 1</t>
  </si>
  <si>
    <t>02650409R</t>
  </si>
  <si>
    <t>Quercus rubra, bal. 16-18 cm, vysokokmen, jakost 1</t>
  </si>
  <si>
    <t>02650410R</t>
  </si>
  <si>
    <t>Quercus robur ´Fastigiata´, bal. 16-18 cm, vysokokmen, jakost 1</t>
  </si>
  <si>
    <t>02650411R</t>
  </si>
  <si>
    <t>Malus domestica ´Matčino´, bal. 16-18 cm, vysokokmen, jakost 1</t>
  </si>
  <si>
    <t>02650412R</t>
  </si>
  <si>
    <t>Pyrus ´Hardyho máslovka´,, bal. 16-18 cm, vysokokmen, jakost 1</t>
  </si>
  <si>
    <t>02650413R</t>
  </si>
  <si>
    <t>Pinus silvestris, bal., 275-300 cm</t>
  </si>
  <si>
    <t>02650414R</t>
  </si>
  <si>
    <t>Pinus silvestris, bal., 175-200 cm</t>
  </si>
  <si>
    <t>184215113</t>
  </si>
  <si>
    <t>Ukotvení kmene dřevin jedním kůlem D do 0,1 m dl přes 2 do 3 m</t>
  </si>
  <si>
    <t>60591255</t>
  </si>
  <si>
    <t>kůl vyvazovací dřevěný impregnovaný D 8cm dl 2,5m</t>
  </si>
  <si>
    <t>184215133</t>
  </si>
  <si>
    <t>Ukotvení kmene dřevin třemi kůly D do 0,1 m dl přes 2 do 3 m</t>
  </si>
  <si>
    <t>184215211</t>
  </si>
  <si>
    <t>Podzemní ukotvení kmene dřevin do volné zeminy tř. 1 až 4 obvodu kmene do 250 mm</t>
  </si>
  <si>
    <t>184215413</t>
  </si>
  <si>
    <t>Zhotovení závlahové mísy dřevin D přes 1,0 m v rovině nebo na svahu do 1:5</t>
  </si>
  <si>
    <t>58331200</t>
  </si>
  <si>
    <t>štěrkopísek netříděný zásypový</t>
  </si>
  <si>
    <t>184215433</t>
  </si>
  <si>
    <t>Zhotovení závlahové mísy dřevin D přes 1,0 m na svahu přes 1:2 do 1:1</t>
  </si>
  <si>
    <t>184801121</t>
  </si>
  <si>
    <t>Ošetřování vysazených dřevin soliterních v rovině a svahu do 1:5</t>
  </si>
  <si>
    <t>184801124</t>
  </si>
  <si>
    <t>Ošetřování vysazených dřevin soliterních ve svahu přes 1:1</t>
  </si>
  <si>
    <t>184813136</t>
  </si>
  <si>
    <t>Ochrana dřevin přes 70 cm před okusem chemickým postřikem v rovině a svahu do 1:5</t>
  </si>
  <si>
    <t>100 kus</t>
  </si>
  <si>
    <t>184813139</t>
  </si>
  <si>
    <t>Příplatek k ochraně dřevin před okusem chráničem za ochranu ve svahu přes 1:2 do 1:1</t>
  </si>
  <si>
    <t>184818232</t>
  </si>
  <si>
    <t>Ochrana kmene průměru přes 300 do 500 mm bedněním výšky do 2 m</t>
  </si>
  <si>
    <t>184851111R</t>
  </si>
  <si>
    <t>Hnojení roztokem hnojiva v rovině a svahu přes 1:5 do 1:2</t>
  </si>
  <si>
    <t>184851411</t>
  </si>
  <si>
    <t>Zpětný řez netrnitých keřů po výsadbě v do 0,5 m</t>
  </si>
  <si>
    <t>184852133</t>
  </si>
  <si>
    <t>Řez stromu bezpečnostní o ploše koruny do 30 m2 lezeckou technikou</t>
  </si>
  <si>
    <t>184911151</t>
  </si>
  <si>
    <t>Mulčování záhonů kačírkem tl vrstvy přes 0,02 do 0,05 m v rovině a svahu do 1:5</t>
  </si>
  <si>
    <t>58343810</t>
  </si>
  <si>
    <t>kamenivo frakce 4/8</t>
  </si>
  <si>
    <t>184911421</t>
  </si>
  <si>
    <t>Mulčování rostlin kůrou tl do 0,1 m v rovině a svahu do 1:5</t>
  </si>
  <si>
    <t>10391100</t>
  </si>
  <si>
    <t>kůra mulčovací VL</t>
  </si>
  <si>
    <t>184911423</t>
  </si>
  <si>
    <t>Mulčování rostlin kůrou tl do 0,1 m ve svahu přes 1:2 do 1:1</t>
  </si>
  <si>
    <t>185804111</t>
  </si>
  <si>
    <t>Ošetření vysazených květin v rovině a svahu do 1:5</t>
  </si>
  <si>
    <t>185804313R</t>
  </si>
  <si>
    <t>Zalití rostlin vodou plocha přes 20 m2</t>
  </si>
  <si>
    <t xml:space="preserve">Svislé a kompletní konstrukce   </t>
  </si>
  <si>
    <t>338950211</t>
  </si>
  <si>
    <t>Osazení řady kůlů v rovině a ve svahu přes 1:5 do 1:2 se zadusáním do zeminy výška kůlu nad zemí do 0,5 m</t>
  </si>
  <si>
    <t>05217108R</t>
  </si>
  <si>
    <t>tyče dřevěné D 80mm dl 6m</t>
  </si>
  <si>
    <t>348501110R</t>
  </si>
  <si>
    <t>Montáž z dřevěných prken výšky do 1 m (vyvšený záhon, kompostér)</t>
  </si>
  <si>
    <t>60516110</t>
  </si>
  <si>
    <t>řezivo modřínové tl 20mm</t>
  </si>
  <si>
    <t>348700800R</t>
  </si>
  <si>
    <t>Vrbová chýš (týpí) - konstrukce z 40-50 ks vrbových prutů délky 4 m pr.m. 2 m, podklad - štěpka tl. 100 mm - dodávka a montáž</t>
  </si>
  <si>
    <t xml:space="preserve">Komunikace pozemní   </t>
  </si>
  <si>
    <t>564760111</t>
  </si>
  <si>
    <t>Podklad z kameniva hrubého drceného vel. 16-32 mm tl 200 mm</t>
  </si>
  <si>
    <t>564871116</t>
  </si>
  <si>
    <t>Podklad ze štěrkodrtě ŠD tl. 300 mm</t>
  </si>
  <si>
    <t>596911111</t>
  </si>
  <si>
    <t>Kladení šlapáků v rovině a svahu do 1:5</t>
  </si>
  <si>
    <t>58381089R</t>
  </si>
  <si>
    <t>kámen - šlapák 50x50x5 cm</t>
  </si>
  <si>
    <t xml:space="preserve">Přesun sutě   </t>
  </si>
  <si>
    <t>997013501</t>
  </si>
  <si>
    <t>Odvoz hmot na skládku nebo meziskládku do 1 km se složením</t>
  </si>
  <si>
    <t>997013509</t>
  </si>
  <si>
    <t>Příplatek k odvozu suti a vybouraných hmot na skládku ZKD 1 km přes 1  (do 30 km)</t>
  </si>
  <si>
    <t>997013811</t>
  </si>
  <si>
    <t>Poplatek za uložení na skládce (skládkovné) odpadu</t>
  </si>
  <si>
    <t xml:space="preserve">Přesun hmot   </t>
  </si>
  <si>
    <t>998231311R</t>
  </si>
  <si>
    <t>Přesun hmot pro sadovnické a krajinářské úpravy vodorovně do 5000 m včetně příplatku</t>
  </si>
  <si>
    <t xml:space="preserve">Práce a dodávky PSV   </t>
  </si>
  <si>
    <t xml:space="preserve">Izolace proti vodě, vlhkosti a plynům   </t>
  </si>
  <si>
    <t>711161273</t>
  </si>
  <si>
    <t>Provedení izolace proti zemní vlhkosti svislé z nopové fólie</t>
  </si>
  <si>
    <t>28323005</t>
  </si>
  <si>
    <t>fólie profilovaná (nopová) drenážní s výškou nopů 8mm</t>
  </si>
  <si>
    <t xml:space="preserve">Dokončovací práce - nátěry   </t>
  </si>
  <si>
    <t>783168201</t>
  </si>
  <si>
    <t>Jednonásobný olejový nátěr truhlářských konstrukcí</t>
  </si>
  <si>
    <t>HZS</t>
  </si>
  <si>
    <t xml:space="preserve">Hodinové zúčtovací sazby   </t>
  </si>
  <si>
    <t>HZS4232</t>
  </si>
  <si>
    <t>Hodinová zúčtovací sazba technik odborný (údržba  ploch po dobu 6 týdnů)</t>
  </si>
  <si>
    <t>HZS4233</t>
  </si>
  <si>
    <t>Hodinová zúčtovací sazba technik odborný (kontrola stavu dřevin)</t>
  </si>
  <si>
    <t>11 - SO 11 - Gastrotechnologie</t>
  </si>
  <si>
    <t>D0 - SEZNAM STROJŮ A ZAŘÍZENÍ GASTRO TECHNOLOGIE</t>
  </si>
  <si>
    <t>D1 - 1.n.p.</t>
  </si>
  <si>
    <t xml:space="preserve">    odpadky místnost 134 - odpadky místnost 134</t>
  </si>
  <si>
    <t xml:space="preserve">    chodba místnost 121 - chodba místnost 121</t>
  </si>
  <si>
    <t xml:space="preserve">    chodba místnost 122 - chodba místnost 122</t>
  </si>
  <si>
    <t xml:space="preserve">    sklad místnost 128 - sklad místnost 128</t>
  </si>
  <si>
    <t xml:space="preserve">    sklad a hrubá přípra - sklad a hrubá přípra</t>
  </si>
  <si>
    <t xml:space="preserve">    sklad potravin místn - sklad potravin místn</t>
  </si>
  <si>
    <t xml:space="preserve">    kuchyň místnost 124 - kuchyň místnost 124</t>
  </si>
  <si>
    <t xml:space="preserve">    výdej ve třídách 104 - výdej ve třídách 104</t>
  </si>
  <si>
    <t xml:space="preserve">    montáž, doprava - montáž, doprava</t>
  </si>
  <si>
    <t>D0</t>
  </si>
  <si>
    <t>SEZNAM STROJŮ A ZAŘÍZENÍ GASTRO TECHNOLOGIE</t>
  </si>
  <si>
    <t>837136637</t>
  </si>
  <si>
    <t>Poznámka k položce:_x000D_
Projektant upozornuje ,že /v souladu s ustanovením 44 odst.9 zákona č. 137/2006sb/ v případě,kdy zadávací dokumentace obsahuje pořadavky nebo odkazy na obchodní firmy,názvy nebo jména a příjmení, specifická označení zboží a služeb,které platí pro určitou osobu,popřípadě její organizační složku,odkazy na patenty a vynálezy,užité vzory,průmyslové vzory,ochranné známky nebo označení původu,umožnuje zadavatel budoucímu zhotoviteli,pokud by to vedlo ke zvýhodnění nebo vyloučení určitých dodavatelů nebo určitých výrobků,použití jiných ,kvalitativně a technicky obdobných řešení. V této dokumentaci uvedené označení dodávek a materialů tak slouží pouze k určení nejnížších standardů a kvality díla. Uchazeč múže navrhnout ekvivalentní dodávky a materialy, avšak s minimálně stejnými technickými parametry,výkony a kvalitou. Veškeré  výrobky podléhají schválení autoru  řešení.</t>
  </si>
  <si>
    <t>PZ1</t>
  </si>
  <si>
    <t>-939440401</t>
  </si>
  <si>
    <t>Poznámka k položce:_x000D_
Minimálním standardem je zařízení od renomovaných výroců dosahující evropské kvality (např. Brema,MKN,Witerhalter,Frima,Hobart,liebherr a další…)</t>
  </si>
  <si>
    <t>PZ2</t>
  </si>
  <si>
    <t>1441753822</t>
  </si>
  <si>
    <t xml:space="preserve">Poznámka k položce:_x000D_
Zhotovitel v rámci své dílenské dokumentace předloží v předstihu před realizací k odsouhlasení konkrétní soupis typových výrobků včetně technických listů a pro atypické výrobky (pracovní stoly,… zejména s určením pro interiérový obklad) předloží výrobní dokumentaci, která bude dodavatelsky koordinovaná s dodávkou interiérových obkladů vykázaných ve stavební části. </t>
  </si>
  <si>
    <t>odpadky místnost 134</t>
  </si>
  <si>
    <t>a1</t>
  </si>
  <si>
    <t>komposter 1160x620x1020   230,0  0,5     50,0</t>
  </si>
  <si>
    <t>a2</t>
  </si>
  <si>
    <t>gula v kanálku krytá vyjímatelnou rohoží -nerez 300x300x000 dodá zt         gula</t>
  </si>
  <si>
    <t>Poznámka k položce:_x000D_
definovat napojení na skladbu podlahy - dlažba</t>
  </si>
  <si>
    <t>a3</t>
  </si>
  <si>
    <t>baterie t. a st. voda s napojením na zahradní hadici  dodá zt</t>
  </si>
  <si>
    <t>Poznámka k položce:_x000D_
běžný standard</t>
  </si>
  <si>
    <t>a4</t>
  </si>
  <si>
    <t>nádoba na tříděný odpad   dodá provozovatel</t>
  </si>
  <si>
    <t>chodba místnost 121</t>
  </si>
  <si>
    <t>b1</t>
  </si>
  <si>
    <t>rudl bantam 600x300x1200</t>
  </si>
  <si>
    <t>b2</t>
  </si>
  <si>
    <t>kontrolní váha příjmová    230  0,5</t>
  </si>
  <si>
    <t>Poznámka k položce:_x000D_
můstková váha v robustním provedením,  nerezový krycí plech, display, můstek 600x800 sklopný,provoz ze sítě i na akumulátor</t>
  </si>
  <si>
    <t>chodba místnost 122</t>
  </si>
  <si>
    <t>b3</t>
  </si>
  <si>
    <t>servírovací vozík jídel pro závoz do tříd 1200x700x900</t>
  </si>
  <si>
    <t>Poznámka k položce:_x000D_
nerezový výrobek , kola s pryžovými plášti, 2x s brzdou,madlo, horní plná deska spodní a vložená police</t>
  </si>
  <si>
    <t>sklad místnost 128</t>
  </si>
  <si>
    <t>c1</t>
  </si>
  <si>
    <t>chladící skříň   700x830x2120   230,0 0,5 1,0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</si>
  <si>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</t>
  </si>
  <si>
    <t>c2</t>
  </si>
  <si>
    <t>mrazící skříň   700x830x2120   230 0,5 1</t>
  </si>
  <si>
    <t>Poznámka k položce:_x000D_
třída výrobku A++,monoklimatické provedení,vnější povrch lakovaný plech,vnitřní provedení plast,odolný závěs dveří vnitřní teplota 0,0 až+ 8,0,automatické odtávání,užitný objem 550l,klimatická třída N,hlučnost 42dB,vnitřní úsporné osvětlení, vnitřní prostor 2/1GN</t>
  </si>
  <si>
    <t>c3</t>
  </si>
  <si>
    <t>chladící skříň  dvě komory  700x830x2120   230  0,5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</si>
  <si>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2/1GN,dvě chladící komory</t>
  </si>
  <si>
    <t>sklad a hrubá přípra</t>
  </si>
  <si>
    <t>d1</t>
  </si>
  <si>
    <t>paleta příhradová z čela otevřená pro skladování brambor 800x700x800</t>
  </si>
  <si>
    <t>Poznámka k položce:_x000D_
atyp tesařský výrobek</t>
  </si>
  <si>
    <t>d2</t>
  </si>
  <si>
    <t>regál skladový nerez pro skladování v přepravkách 800x700x1800</t>
  </si>
  <si>
    <t>d3</t>
  </si>
  <si>
    <t>chladící skříň  700x830x2120   230 0,5 0,5</t>
  </si>
  <si>
    <t>d4</t>
  </si>
  <si>
    <t>škrabka brambor s odlučovačem škrobu 700x700x850   400,0  0,8   1/2" 1/2"" gula</t>
  </si>
  <si>
    <t>Poznámka k položce:_x000D_
materiál: DIN 1.4301, povrch scotchbrite obsah náplně 12kg cyklus 1,5-3 minuty - součástí lapač škrobů a slupek_x000D_
Stroj osazen pevně připojeným pohyblivým přívodem, ukončeným kompaktním ovládacím vypínačem s nadproudovými ochranami, ochranami proti roztočení po výpadku elektrického proudu a STOP tlačítkem. Zdroj napájecího napětí 3x400V, přívod vody půlcoulovou hadicí a odpad do kanálku. Kotveno do podlahy prostřednictvím připravených otvorů v přírubě podstavce. Stroj je nutné umístit tak, aby výtokový kanál stroje byl ve směru spádu podlahy k odpadové jímce, připojené na systém kanalizace.  Doporučeno v přípravně navrhnout pod škrabku asi 10-15 centimetrový sokl. Součástí dodávky odlučovače škrobu a slupek .</t>
  </si>
  <si>
    <t>d5</t>
  </si>
  <si>
    <t>pracovní stůl s dřezem 500x500x300, zásuvkový blok, spodní police, zadní lem 1300x700x900        1/2" 1/2"" 50,0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</si>
  <si>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šrouby,zadní lem - kostra stolu svařená z uzavřených profilů 35x35x1,5 mm,dřez 500x500x300 - police vyztužená a podlepená uzavřenými profily, spodní hrany police zaobleny falcovým ohybem,</t>
  </si>
  <si>
    <t>d6</t>
  </si>
  <si>
    <t>stojánková baterie s tlakovou sprchou         1/2" 1/2"" 50,0</t>
  </si>
  <si>
    <t>d7</t>
  </si>
  <si>
    <t>gula v kanálku krytá vyjímatelnou rohoží -nerez 350x350x000 dodá zt         gula</t>
  </si>
  <si>
    <t>Poznámka k položce:_x000D_
definovat napojení na skladbu podlahy -altro</t>
  </si>
  <si>
    <t>d8</t>
  </si>
  <si>
    <t>Poznámka k položce:_x000D_
definovat napojení na skladbu podlahy - altro</t>
  </si>
  <si>
    <t>d9</t>
  </si>
  <si>
    <t>regál skladový nerez uložení termoportů 500x700x1800</t>
  </si>
  <si>
    <t>d10</t>
  </si>
  <si>
    <t>dřez jednodílný    vana 800x500x300 1000x700x900          50,0</t>
  </si>
  <si>
    <t>Poznámka k položce:_x000D_
nerez</t>
  </si>
  <si>
    <t>d11</t>
  </si>
  <si>
    <t>stojánková baterie s tlakovou sprchou  dodá gastro       1/2" 1/2""</t>
  </si>
  <si>
    <t>d12</t>
  </si>
  <si>
    <t>umývadlo stojánková baterie,výpust,sifon  dodá zt       1/2" 1/2"" 50</t>
  </si>
  <si>
    <t>d13</t>
  </si>
  <si>
    <t>osoušeč rukou   dodá elektro  230  0,5</t>
  </si>
  <si>
    <t>sklad potravin místn</t>
  </si>
  <si>
    <t>e1</t>
  </si>
  <si>
    <t>regál skladový komaxit 1000x500x1800</t>
  </si>
  <si>
    <t>e2</t>
  </si>
  <si>
    <t>regál skladový komaxit 900x500x1800</t>
  </si>
  <si>
    <t>kuchyň místnost 124</t>
  </si>
  <si>
    <t>f1</t>
  </si>
  <si>
    <t>universální stroj včetně příslušenství, metla, hák, díž 30 a 60l 560x1000x1300   400,0  3,0</t>
  </si>
  <si>
    <t>Poznámka k položce:_x000D_
Stroje jsou celokovové konstrukce, povrchově upraveny vrchním lesklým lakem, s nerezovými kryty, moderního tvaru.  pohon třírychlostní motor, který umožňuje použití nejvhodnějších otáček nástroje pro příslušný pracovní úkon._x000D_
Elektronická ochrana chrání stroj proti nadměrnému přetížení, překročení teploty, podpětí nebo přepětí a případně i proti zkratu. Od elektromotoru se hnací síla přenáší pomocí klínových řemenů na hřídel převodovky. Uvnitř převodové skříně je uložena třecí spojka sloužící k strojnímu zvedání a spouštění kotlíku. Součástí převodové skříně je i zubová spojka sloužící  k přepínání mezi náhonem přípojných strojků a náhonem planetového soukolí, zajišťující pohyb pracovních nástrojů._x000D_
všechna zařízení podél zdí a varný blok budou osazeny na stavebním soklu v 150mm</t>
  </si>
  <si>
    <t>f2</t>
  </si>
  <si>
    <t>stůl s dřezem  500x500x300,stojánková baterie s tlakovou sprchou 1200x700x750        1/2" 1/2"" 50</t>
  </si>
  <si>
    <t>Poznámka k položce:_x000D_
materiál: DIN 1.4301, síla plechu 1,0až1,5mm povrch scotchbrite osazeno na stavební sokl- 1x  dřez rozměr vany 500 x500x300 - max. celoplošné zatížení police 80 kg -  opatřen0 uzemňovacími šrouby - kostra stolu svařená z uzavřených profilů 35x35x1,5 mm - police vyztužená a podlepená uzavřenými profily, spodní hrany police zaobleny falcovým ohybem -zadní lem 40 mm,otvor pro instalaci tlakové sprchy,otvor pro sifon</t>
  </si>
  <si>
    <t>f3</t>
  </si>
  <si>
    <t>stojánková baterie s tlakovou sprchou</t>
  </si>
  <si>
    <t>f4</t>
  </si>
  <si>
    <t>pracovní stůl ,zásuvkový blok,spodní police,zadní lem,buková deska 1700x700x750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</si>
  <si>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 - kostra stolu svařená z uzavřených profilů 35x35x1,5 mm - police vyztužená a podlepená uzavřenými profily, spodní hrany police zaobleny falcovým ohybem,zásuvkový blok</t>
  </si>
  <si>
    <t>f5</t>
  </si>
  <si>
    <t>nástěnná police nerez 1700x300x40</t>
  </si>
  <si>
    <t>Poznámka k položce:_x000D_
materiál: DIN 1.4301, síla plechu 1,0až1,5 mm povrch scotchbrite - kostra  svařená z uzavřených profilů 35x35x1,5 mm</t>
  </si>
  <si>
    <t>f6</t>
  </si>
  <si>
    <t>pracovní stůl, spodní police zadní lem 1270x700x750</t>
  </si>
  <si>
    <t>Poznámka k položce:_x000D_
materiál: DIN 1.4301, síla plechu 1,0až1,5mm povrch scotchbrite - výšková stavitelnost +/- 20 mm -  opatřeno uzemňovacími šrouby - kostra stolu svařená z uzavřených profilů 35x35x1,5 mm -zadní lem 40 mm,</t>
  </si>
  <si>
    <t>f7</t>
  </si>
  <si>
    <t>chladící stůl dvířka ,zadní lem 1830x700x750   230,0 0,5 1,0</t>
  </si>
  <si>
    <t>Poznámka k položce:_x000D_
materiál: DIN 1.4301, síla plechu 1,0až1,5mm povrch scotchbrite - výšková stavitelnost +/- 20 mm - dvířka s izolační gumou - zadní nohy opatřeny uzemňovacími šrouby - kostra stolu svařená z uzavřených profilů 35x35x1,5 mm -zadní lem 40 mm,rozsah vnitřních teplot 0-8 st. celsia</t>
  </si>
  <si>
    <t>f8</t>
  </si>
  <si>
    <t>pracovní stůl ,zásuvkový blok,spodní police,zadní lem,nerez deska 1650x700x750</t>
  </si>
  <si>
    <t>f9</t>
  </si>
  <si>
    <t>kraječ zeleniny 310x390x610   230,0  0,5</t>
  </si>
  <si>
    <t>Poznámka k položce:_x000D_
Krouhací hlava - plátkuje, vlnkuje, strouhá, nudličkuje, kostičkuje, hranolkuje -  Celokovové provedení. Odnímatelné víko se 2 násypnými otvory: 1× velký otvor ve tvaru ledvinky o ploše min. 139 cm2, objem násypky 2,2 l – určen ke krouhání větších kusů zeleniny, 1× trubicový otvor o průměru min. 58 mm – umožňuje zpracovat křehkou zeleninu a zeleninu podlouhlého tvaru (např. mrkev, okurky, houby atd.). Stejnoměrný řez.</t>
  </si>
  <si>
    <t>f10</t>
  </si>
  <si>
    <t>stolní universální stroj    230  0,5</t>
  </si>
  <si>
    <t>Poznámka k položce:_x000D_
výkon 1,3 koňské síly (970W) počet otáček 40 - 200 / rychlost 1-10-typ regulace otáček, max. kapacita 2,2 kg mouky-objem mísy 6,9l s pohodlnou rukojetí, délka kabelu 1,22 m, profesionální hladký a zaoblený design zvedací mísy-nerezová mísa o objemu 6,9 L</t>
  </si>
  <si>
    <t>f11</t>
  </si>
  <si>
    <t>konvektomat 10xGN 1/1 s podstavcem pro GN,zadní stěna 850x842x1014   400,0  18,9    1/2" 50,0</t>
  </si>
  <si>
    <t>Poznámka k položce:_x000D_
El. konvektomat SelfCooking Center 10x GN 1/1  funkce SelfCooking Center- 7 provozních režimů - pečení, minutky, drůbež, pečivo, přílohy, finishing; Combi-Dämpfer -3 provozními režimy -pára 30-130°C,horký vzduch 30-300°C, kombinace páry a horkého vzduchu 30-300°C; výběr z vlastní kuchařky, držák sondy, komunikace v ČJ, automat.měření teploty jádra -senzor s 6-ti čidly; automat.mytí varného prostoru, automat. kontrola stavu zavápnění, vyvíječ páry, dvojité čelní sklo, halog. osvětlení, samonavíjecí hadice se sprchou, volba času startu, regulace a kontrola vlhkosti, vlastní programy, 350 programů až s 12 kroky, textové zadávání, integrovaný systém na odlučování tuku, automat. sytém analýzy servisních zásahů, zařízení pro samoodvápnění; integrovaná brzda ventilátoru; přídavné funkce: superrychlé ochlazení var. prostoru, přivlhčování od 120-250°C., 5 rychlostí ventilátoru, 1/2 příkon el.en., Delta-T, HACCP</t>
  </si>
  <si>
    <t>f12</t>
  </si>
  <si>
    <t>kotel elektrický dvopláštový 60l 800x700x750   400,0  10,0    1/2" gula</t>
  </si>
  <si>
    <t>Poznámka k položce:_x000D_
Napouštěcí baterie Bezespárové sváry, ovládací prvky jsou chráněny proti vodě, vlhkosti a teplu Postranními kanálky s U-profilem pro snadné čištění Hlubokotažená vnější i vnitřní vana Ohřev vnitřního pláště parou ze samostatného vyvíječe páry Vyvíječ páry bez nutnosti údržby Dvojité tepelně izolované víko s pružinovým závěsem Vnitřní vana z oceli extrémně odolné proti korozi (DIN 1.4404) Vnější plášť vany tepelně izolovaný speciálním izolačním materiálem Automatická kontrola hladiny vody ve vyvíječi páry Automatická regulace tlaku páry v plášti 3 volitelné stupně vaření  Jistič zabudovaný do kontrolky ohřevu Termostatem ovládané vaření Závěsné odměrky pro měření hladiny Výpustný kohout Možnost připojení na systém HACCP Konstrukce a plášť stroje kompletně z nerez materiálu DIN 1.4301 (vyjma materiálu vnitřního pláště DIN 1.4404)</t>
  </si>
  <si>
    <t>f13</t>
  </si>
  <si>
    <t>sporák indukční 800x900x750   400,0  12,0</t>
  </si>
  <si>
    <t>Poznámka k položce:_x000D_
4x varná plocha 5,0 kW,deska o rozměru 750x770 mm,7 teplotních stupnů,termostatická ochrana proti přehřátí,světelná kontrolka zbytkoveho tepla, podstava s dvířky</t>
  </si>
  <si>
    <t>f28</t>
  </si>
  <si>
    <t>vysoká napouštěcí baterie  dodá gastro</t>
  </si>
  <si>
    <t>Poznámka k položce:_x000D_
ke sporáku</t>
  </si>
  <si>
    <t>f14</t>
  </si>
  <si>
    <t>multifunkční pánev  o objemu 2x 49 litrů - dle DIN  18857</t>
  </si>
  <si>
    <t>Poznámka k položce:_x000D_
El. multifunkční tlaková pánev. Užitná kapacita: min. 2 x 49 l. Užitná plocha:  min. 2 x 25 dm2. Rozsah teplot: 30 - 250°C. , automatický a manuální režim úpravy pokrmů, zobrazování průběhu úprav na displeji, přesné senzorické měření teplot,.lmožnost nočního vaření, kompletní ovládání v českém jazyce, automatický zdvih košů, včetně možnosti vaření v koši i se zavřeným víkem.</t>
  </si>
  <si>
    <t>f15</t>
  </si>
  <si>
    <t>neutrální prvek 400x900x750</t>
  </si>
  <si>
    <t>f16</t>
  </si>
  <si>
    <t>gula v kanálku krytá vyjímatelnou rohoží 700x350x000 dodá zt         gula</t>
  </si>
  <si>
    <t>f17</t>
  </si>
  <si>
    <t>zákryt vzt s osvětlením  dodá vzt</t>
  </si>
  <si>
    <t>f18</t>
  </si>
  <si>
    <t>regál nerez 600x700x900</t>
  </si>
  <si>
    <t>f19</t>
  </si>
  <si>
    <t>gula v kanálku krytá vyjímatelnou rohoží 1000x350x000 dodá zt         gula</t>
  </si>
  <si>
    <t>f20</t>
  </si>
  <si>
    <t>dřez vnitřní vana 800x500x300 1000x700x900          50,0</t>
  </si>
  <si>
    <t>f21</t>
  </si>
  <si>
    <t>f22</t>
  </si>
  <si>
    <t>výlevka s umývátkem  500x700x900        1/2" 1/2"" 50</t>
  </si>
  <si>
    <t>f23</t>
  </si>
  <si>
    <t>pracovní stůl nerez 700x700x900</t>
  </si>
  <si>
    <t>Poznámka k položce:_x000D_
materiál: DIN 1.4301, síla plechu 1,0až1,5 mm povrch scotchbrite - výšková stavitelnost +/- 50 mm - max. celoplošné zatížení police 80 kg,zadní  lem - kostra stolu svařená z uzavřených profilů 35x35x1,5 mm -vestavba myčky</t>
  </si>
  <si>
    <t>f24</t>
  </si>
  <si>
    <t>regál nerez 1700x700x1650</t>
  </si>
  <si>
    <t>f25</t>
  </si>
  <si>
    <t>pracovní stůl nerez,zásuvkový blok,zadní lem 1100x700x750</t>
  </si>
  <si>
    <t>Poznámka k položce:_x000D_
materiál: DIN 1.4301, síla plechu 1,0až1,5 mm povrch scotchbrite - výšková stavitelnost +/- 50 mm - 1x plná police ve výšce 150 mm, - max. celoplošné zatížení police 80 kg,zadní lem - kostra stolu svařená z uzavřených profilů 35x35x1,5 mm - police vyztužená a podlepená uzavřenými profily, spodní hrany police zaobleny falcovým ohybem,vložená spodní police</t>
  </si>
  <si>
    <t>f26</t>
  </si>
  <si>
    <t>pracovní stůl nerez 1600x700x750</t>
  </si>
  <si>
    <t>Poznámka k položce:_x000D_
materiál: DIN 1.4301, síla plechu 1,0až1,5 mm povrch scotchbrite - výšková stavitelnost +/- 50 mm - 1x plná police ve výšce 150 mm, - max. celoplošné zatížení police 80 kg,zadní a boční lem - kostra stolu svařená z uzavřených profilů 35x35x1,5 mm - police vyztužená a podlepená uzavřenými profily, spodní hrany police zaobleny falcovým ohybem,vložená spodní policea zásuvkový blok</t>
  </si>
  <si>
    <t>f27</t>
  </si>
  <si>
    <t>myčka nádobí 600x600x850   400  8    1/2" 50,0</t>
  </si>
  <si>
    <t>Poznámka k položce:_x000D_
myčka  podstolová,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u této sestavy sokl není realizován</t>
  </si>
  <si>
    <t>výdej ve třídách 104</t>
  </si>
  <si>
    <t>g1</t>
  </si>
  <si>
    <t>stůl s dřezem 400x500x300, vestavěný koš,otvor na zbytky,vestavba myčky 1800x700x900        1/2" 1/2"" 50,0</t>
  </si>
  <si>
    <t>Poznámka k položce:_x000D_
materiál: DIN 1.4301, síla plechu 1,0až1,5 mm povrch scotchbrite - výšková stavitelnost +/- 50 mm,vestavba dřezu 400x400x300,baterie s ruční sprchou ,sifon - 1x plná police ve výšce 150 mm,a další detaily dle schematu - max. celoplošné zatížení police 80 kg,zadní a boční vysoké lemy - kostra stolu svařená z uzavřených profilů 35x35x1,5 mm - police vyztužená a podlepená uzavřenými profily, spodní hrany police zaobleny falcovým ohybem,dvířka,nerez koš,otvor v desce pro shrnování zbytků, vestavba myčky,změkčovače,uložení náhradních košů</t>
  </si>
  <si>
    <t>g2</t>
  </si>
  <si>
    <t>stojánková baterie se sprchou         1/2" 1/2"" 50,0</t>
  </si>
  <si>
    <t>g3</t>
  </si>
  <si>
    <t>myčka nádobí,změkčovač ,mycí prostředky 600x600x850   400,0 8,0 32,0    1/2" 50,0</t>
  </si>
  <si>
    <t>Poznámka k položce:_x000D_
myčka podstolová 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cena celkem_x000D_
doprava ,montáž</t>
  </si>
  <si>
    <t>montáž, doprava</t>
  </si>
  <si>
    <t>md</t>
  </si>
  <si>
    <t>1686998032</t>
  </si>
  <si>
    <t>12 - SO 12 - Přípojka kanalizace</t>
  </si>
  <si>
    <t>1 - ZEMNÍ PRÁCE</t>
  </si>
  <si>
    <t>2 - REVIZNÍ ŠACHTY</t>
  </si>
  <si>
    <t>3 - OSTATNÍ</t>
  </si>
  <si>
    <t>4 - OSTATNÍ POLOŽKY</t>
  </si>
  <si>
    <t>Přípojka kanalizace - Přípojka kanalizace</t>
  </si>
  <si>
    <t>Pol1</t>
  </si>
  <si>
    <t>Výkop jam pro šachty, hloubka do 5,0 m</t>
  </si>
  <si>
    <t>Pol2</t>
  </si>
  <si>
    <t>1659443149</t>
  </si>
  <si>
    <t>39,7-33,0</t>
  </si>
  <si>
    <t>-240039212</t>
  </si>
  <si>
    <t>6,7*30 'Přepočtené koeficientem množství</t>
  </si>
  <si>
    <t>-56707501</t>
  </si>
  <si>
    <t>6,7*1,67 'Přepočtené koeficientem množství</t>
  </si>
  <si>
    <t>840869000</t>
  </si>
  <si>
    <t>Pol6</t>
  </si>
  <si>
    <t>Revizní šachta betonová DN1000;tl. stěny 120 mm; hl. 4,48 m; poklop litinový, plynotěsný, třída zatížení D400</t>
  </si>
  <si>
    <t>Pol7</t>
  </si>
  <si>
    <t>Zrušení stávající revizní šachty DN1000 hl. 4,5 m - částečným rozebráním (do hl. 2,0 m) a částečným zasypáním</t>
  </si>
  <si>
    <t>Pol8</t>
  </si>
  <si>
    <t>Napojení na stávající KT potrubí DN200</t>
  </si>
  <si>
    <t>Pol9</t>
  </si>
  <si>
    <t>Kamerová zkouška přípojky DN200</t>
  </si>
  <si>
    <t>Pol10</t>
  </si>
  <si>
    <t>Přípojka kanalizace</t>
  </si>
  <si>
    <t>391717201</t>
  </si>
  <si>
    <t>-1872209149</t>
  </si>
  <si>
    <t>13 - SO 13 - Přípojka vodovodu</t>
  </si>
  <si>
    <t>2 - POTRUBÍ V ZEMI</t>
  </si>
  <si>
    <t>3 - VODOMĚRNÁ ŠACHTA</t>
  </si>
  <si>
    <t>4 - OSTATNÍ</t>
  </si>
  <si>
    <t>5 - IDENTIFIKAČNÍ OZNAČENÍ A ŠTÍTKY</t>
  </si>
  <si>
    <t>6 - OSTATNÍ POLOŽKY</t>
  </si>
  <si>
    <t>Přípojka vodovodu CE - Přípojka vodovodu CE</t>
  </si>
  <si>
    <t>-1636008381</t>
  </si>
  <si>
    <t>6,9+20,5</t>
  </si>
  <si>
    <t>-(5+14,3)</t>
  </si>
  <si>
    <t>-1350490524</t>
  </si>
  <si>
    <t>8,1*30 'Přepočtené koeficientem množství</t>
  </si>
  <si>
    <t>996416275</t>
  </si>
  <si>
    <t>8,1*1,67 'Přepočtené koeficientem množství</t>
  </si>
  <si>
    <t>1929956219</t>
  </si>
  <si>
    <t>Pol25</t>
  </si>
  <si>
    <t>Signalizační vodič</t>
  </si>
  <si>
    <t>Pol26</t>
  </si>
  <si>
    <t>Rušená vodovodní přípojka dl. 4,1 m</t>
  </si>
  <si>
    <t>VODOMĚRNÁ ŠACHTA</t>
  </si>
  <si>
    <t>Pol27</t>
  </si>
  <si>
    <t>Železobetonvá kruhová vodoměrná šachta, DN 1500; se zákrytovou deskou. Poklop DN600; třída zatížení D400</t>
  </si>
  <si>
    <t>Pol28</t>
  </si>
  <si>
    <t>Kulový kohout DN50</t>
  </si>
  <si>
    <t>Pol29</t>
  </si>
  <si>
    <t>Kulový kohout DN50 s vypouštěním</t>
  </si>
  <si>
    <t>Pol30</t>
  </si>
  <si>
    <t>Filtr DN50</t>
  </si>
  <si>
    <t>Pol31</t>
  </si>
  <si>
    <t>Zpětný ventil DN50</t>
  </si>
  <si>
    <t>Pol32</t>
  </si>
  <si>
    <t>Šroubení k vodoměru</t>
  </si>
  <si>
    <t>Pol33</t>
  </si>
  <si>
    <t>Spojovací materiál</t>
  </si>
  <si>
    <t>Pol34</t>
  </si>
  <si>
    <t>Napojení na stávající vodovod LT DN200 navrtávacím pasem</t>
  </si>
  <si>
    <t>Pol35</t>
  </si>
  <si>
    <t>Kulový kohout DN50 do země</t>
  </si>
  <si>
    <t>Pol36</t>
  </si>
  <si>
    <t>Zemní souprava</t>
  </si>
  <si>
    <t>Pol37</t>
  </si>
  <si>
    <t>Uliční poklop</t>
  </si>
  <si>
    <t>Přípojka vodovodu CE</t>
  </si>
  <si>
    <t>415860497</t>
  </si>
  <si>
    <t>2015842719</t>
  </si>
  <si>
    <t>14 - SO 14 - Přípojka plynovodu</t>
  </si>
  <si>
    <t>3 - PLYNOMĚRNÝ PILÍŘ</t>
  </si>
  <si>
    <t>4 - IDENTIFIKAČNÍ OZNAČENÍ A ŠTÍTKY</t>
  </si>
  <si>
    <t>5 - OSTATNÍ POLOŽKY</t>
  </si>
  <si>
    <t>Přípojka plynovodu C - Přípojka plynovodu C</t>
  </si>
  <si>
    <t>Pol39</t>
  </si>
  <si>
    <t>Obsyp pískový tl. 200 mm</t>
  </si>
  <si>
    <t>1522379251</t>
  </si>
  <si>
    <t>2,0-0,5</t>
  </si>
  <si>
    <t>-47340024</t>
  </si>
  <si>
    <t>1,5*30 'Přepočtené koeficientem množství</t>
  </si>
  <si>
    <t>-137781006</t>
  </si>
  <si>
    <t>1,5*1,67 'Přepočtené koeficientem množství</t>
  </si>
  <si>
    <t>803831772</t>
  </si>
  <si>
    <t>Pol40</t>
  </si>
  <si>
    <t>Pol41</t>
  </si>
  <si>
    <t>Závitová přechodka s ochranným pláštěm d63</t>
  </si>
  <si>
    <t>Pol42</t>
  </si>
  <si>
    <t>Pol43</t>
  </si>
  <si>
    <t>PLYNOMĚRNÝ PILÍŘ</t>
  </si>
  <si>
    <t>Pol44</t>
  </si>
  <si>
    <t>Zdivo pilíře z pískových cihel tl. 150 mm - dodávka stavby</t>
  </si>
  <si>
    <t>Pol45</t>
  </si>
  <si>
    <t>Železobetonová deska 1,4x0,85 m tl 80-100 mm - dodávka stavby</t>
  </si>
  <si>
    <t>Pol46</t>
  </si>
  <si>
    <t>Oplechování - pozinkovaný plech - dodávka stavby</t>
  </si>
  <si>
    <t>Pol47</t>
  </si>
  <si>
    <t>Plechová dvířka 1,0x0,9 m - dodávka stavby</t>
  </si>
  <si>
    <t>Pol48</t>
  </si>
  <si>
    <t>Základ betonový C12/15 - dodávka stavby</t>
  </si>
  <si>
    <t>Pol49</t>
  </si>
  <si>
    <t>KK DN50; plynový</t>
  </si>
  <si>
    <t>Přípojka plynovodu C</t>
  </si>
  <si>
    <t>878563291</t>
  </si>
  <si>
    <t>-429739323</t>
  </si>
  <si>
    <t>15 - SO 15 - Přeložka VO</t>
  </si>
  <si>
    <t>HZS - Hodinové zúčtovací sazby</t>
  </si>
  <si>
    <t>741110442</t>
  </si>
  <si>
    <t>Montáž hadice ochranná pryžová s nasunutím do krabic D přes 40 do 63 mm uložená volně</t>
  </si>
  <si>
    <t>-538069665</t>
  </si>
  <si>
    <t>1000289712</t>
  </si>
  <si>
    <t>KOPOS KF 09050 BA  TRUBKA DVOUPL. KOPOFLEX</t>
  </si>
  <si>
    <t>-895102608</t>
  </si>
  <si>
    <t>741122211</t>
  </si>
  <si>
    <t>Montáž kabel Cu plný kulatý žíla 3x1,5 až 6 mm2 uložený volně (např. CYKY)</t>
  </si>
  <si>
    <t>952485077</t>
  </si>
  <si>
    <t>-1368533887</t>
  </si>
  <si>
    <t>10*1,15 'Přepočtené koeficientem množství</t>
  </si>
  <si>
    <t>741122624</t>
  </si>
  <si>
    <t>Montáž kabel Cu plný kulatý žíla 4x16 až 25 mm2 uložený pevně (např. CYKY)</t>
  </si>
  <si>
    <t>863359272</t>
  </si>
  <si>
    <t>34111080</t>
  </si>
  <si>
    <t>kabel instalační jádro Cu plné izolace PVC plášť PVC 450/750V (CYKY) 4x16mm2</t>
  </si>
  <si>
    <t>1900471595</t>
  </si>
  <si>
    <t>17,3913043478261*1,15 'Přepočtené koeficientem množství</t>
  </si>
  <si>
    <t>2068818603</t>
  </si>
  <si>
    <t>-781040056</t>
  </si>
  <si>
    <t>741132303</t>
  </si>
  <si>
    <t>Ukončení kabelů nebo vodičů do 1 kV koncovkou ucpávkovou do 4 žil průměru 20 mm jednoduchý nástavec</t>
  </si>
  <si>
    <t>-1247550049</t>
  </si>
  <si>
    <t>741136001</t>
  </si>
  <si>
    <t>Propojení kabel celoplastový spojkou venkovní smršťovací do 1 kV 4x10-16 mm2</t>
  </si>
  <si>
    <t>-351860232</t>
  </si>
  <si>
    <t>35436029</t>
  </si>
  <si>
    <t>spojka kabelová smršťovaná přímá do 1kV 91ahsc-35 3-4ž.x6-35mm</t>
  </si>
  <si>
    <t>-329810147</t>
  </si>
  <si>
    <t>741375833</t>
  </si>
  <si>
    <t>Demontáž svítidla průmyslového výbojkového venkovního na stožáru přes 3 m se zachováním funkčnosti</t>
  </si>
  <si>
    <t>-368403211</t>
  </si>
  <si>
    <t>741810001</t>
  </si>
  <si>
    <t>Celková prohlídka elektrického rozvodu a zařízení do 100 000,- Kč</t>
  </si>
  <si>
    <t>-75126468</t>
  </si>
  <si>
    <t>210202016</t>
  </si>
  <si>
    <t>Montáž svítidlo výbojkové průmyslové nebo venkovní na sloupek parkový</t>
  </si>
  <si>
    <t>-372211812</t>
  </si>
  <si>
    <t>Poznámka k položce:_x000D_
zpětná montáž demontovaného svítidla po vyčištění</t>
  </si>
  <si>
    <t>210204002</t>
  </si>
  <si>
    <t>Montáž stožárů osvětlení parkových ocelových</t>
  </si>
  <si>
    <t>725630241</t>
  </si>
  <si>
    <t>10.042.125</t>
  </si>
  <si>
    <t>Stožár K  6-133/89/60 ŽZ sadový bezp.</t>
  </si>
  <si>
    <t>-1761246008</t>
  </si>
  <si>
    <t>460131114</t>
  </si>
  <si>
    <t>Hloubení nezapažených jam při elektromontážích ručně v hornině tř II skupiny 4</t>
  </si>
  <si>
    <t>-373660143</t>
  </si>
  <si>
    <t>460181153</t>
  </si>
  <si>
    <t>Hloubení kabelových nezapažených rýh strojně š 35 cm hl 60 cm v hornině tř II skupiny 4 v omezeném prostoru</t>
  </si>
  <si>
    <t>839120357</t>
  </si>
  <si>
    <t>460191114</t>
  </si>
  <si>
    <t>Rýhy kabelových spojek do 10 kV hloubení ručně včetně zásypu v hornině tř II skupiny 4</t>
  </si>
  <si>
    <t>-1263943739</t>
  </si>
  <si>
    <t>460242211</t>
  </si>
  <si>
    <t>Provizorní zajištění kabelů ve výkopech při jejich křížení</t>
  </si>
  <si>
    <t>-556357937</t>
  </si>
  <si>
    <t>460242221</t>
  </si>
  <si>
    <t>Provizorní zajištění kabelů ve výkopech při jejich souběhu</t>
  </si>
  <si>
    <t>1948476532</t>
  </si>
  <si>
    <t>460431163</t>
  </si>
  <si>
    <t>Zásyp kabelových rýh ručně se zhutněním š 35 cm hl 60 cm z horniny tř II skupiny 4</t>
  </si>
  <si>
    <t>1604278414</t>
  </si>
  <si>
    <t>460641123</t>
  </si>
  <si>
    <t>Základové konstrukce při elektromontážích ze ŽB tř. C 16/20 bez zvláštních nároků na prostředí</t>
  </si>
  <si>
    <t>290115592</t>
  </si>
  <si>
    <t>460641411</t>
  </si>
  <si>
    <t>Zřízení nezabudovaného bednění základových konstrukcí při elektromontážích</t>
  </si>
  <si>
    <t>-1758703169</t>
  </si>
  <si>
    <t>460641412</t>
  </si>
  <si>
    <t>Odstranění nezabudovaného bednění základových konstrukcí při elektromontážích</t>
  </si>
  <si>
    <t>-1017798025</t>
  </si>
  <si>
    <t>OSM.223110</t>
  </si>
  <si>
    <t>Trubka DN 200/1000, plnostěnná</t>
  </si>
  <si>
    <t>-1348361373</t>
  </si>
  <si>
    <t>1129641938</t>
  </si>
  <si>
    <t>460721111</t>
  </si>
  <si>
    <t>Krytí spojek, koncovek a odbočnic pro kabely do 6 kV cihlami s ložem a zásypem pískem</t>
  </si>
  <si>
    <t>1595856461</t>
  </si>
  <si>
    <t>Hodinové zúčtovací sazby</t>
  </si>
  <si>
    <t>HZS4221</t>
  </si>
  <si>
    <t>Hodinová zúčtovací sazba geodet</t>
  </si>
  <si>
    <t>1722298921</t>
  </si>
  <si>
    <t>Poznámka k položce:_x000D_
zaměření skutečné pozice lampy a spojky</t>
  </si>
  <si>
    <t>395371736</t>
  </si>
  <si>
    <t>16 - SO 16 - Přípojka CETIN</t>
  </si>
  <si>
    <t>741110443</t>
  </si>
  <si>
    <t>Montáž hadice ochranná pryžová s nasunutím do krabic D přes 63 do 100 mm uložená volně</t>
  </si>
  <si>
    <t>-1484754666</t>
  </si>
  <si>
    <t>1382776</t>
  </si>
  <si>
    <t>TRUBKA KOPOFLEX 90MM xxxx KF 09090 XX</t>
  </si>
  <si>
    <t>-198190198</t>
  </si>
  <si>
    <t>220182022</t>
  </si>
  <si>
    <t>Uložení HDPE trubky pro optický kabel do výkopu bez zřízení lože a bez krytí</t>
  </si>
  <si>
    <t>1789858106</t>
  </si>
  <si>
    <t>10.076.227</t>
  </si>
  <si>
    <t>Trubka oheb.06040 pr.40 750N HDPE 100m</t>
  </si>
  <si>
    <t>490786632</t>
  </si>
  <si>
    <t>10.057.689</t>
  </si>
  <si>
    <t>Koncovka HDPE 05041 pr.40</t>
  </si>
  <si>
    <t>-1264508591</t>
  </si>
  <si>
    <t>10.076.739</t>
  </si>
  <si>
    <t>Koncovka HDPE 05042 pr.40</t>
  </si>
  <si>
    <t>-913323400</t>
  </si>
  <si>
    <t>619397358</t>
  </si>
  <si>
    <t>645532728</t>
  </si>
  <si>
    <t>1255686629</t>
  </si>
  <si>
    <t>Úprava stávajícího vedení CETIN, zakončení v SO 02</t>
  </si>
  <si>
    <t>1125187397</t>
  </si>
  <si>
    <t>Poznámka k položce:_x000D_
úprava trasy vedení odklonění do zelného pásu k objektu SO02, vytýčení stávajcí trasy, koordinace s pracovníky CETIN</t>
  </si>
  <si>
    <t>1218002R</t>
  </si>
  <si>
    <t>SKRIN MRK 10 KOMPLETNÍ NA OMITKU IP54, NOSNÍK 3/10, SVORKOVNICE 2/10 ROZPOJOVACÍ</t>
  </si>
  <si>
    <t>1537430256</t>
  </si>
  <si>
    <t>17 - SO 17 - Přípojka PE3NY</t>
  </si>
  <si>
    <t>-1717927817</t>
  </si>
  <si>
    <t>-1159487299</t>
  </si>
  <si>
    <t>-2128485028</t>
  </si>
  <si>
    <t>10.663.975</t>
  </si>
  <si>
    <t>Trubka oheb.06040 pr.40 750N HDPE m.</t>
  </si>
  <si>
    <t>-1997017374</t>
  </si>
  <si>
    <t>Poznámka k položce:_x000D_
barva trubky dle zvyklostí PE3NY NET</t>
  </si>
  <si>
    <t>1524803R</t>
  </si>
  <si>
    <t>HDPE MIKROTRUBICKA 12/8</t>
  </si>
  <si>
    <t>893427036</t>
  </si>
  <si>
    <t>Poznámka k položce:_x000D_
barva dle zvyklostí PE3NY NET, koordinace d dodavetelme optiické přípojky</t>
  </si>
  <si>
    <t>1980197938</t>
  </si>
  <si>
    <t>-501335965</t>
  </si>
  <si>
    <t>-405161455</t>
  </si>
  <si>
    <t>787728633</t>
  </si>
  <si>
    <t>812809044</t>
  </si>
  <si>
    <t>091003055</t>
  </si>
  <si>
    <t>Koordinace a napojení optické přípojky s PE3NY NET</t>
  </si>
  <si>
    <t>574078530</t>
  </si>
  <si>
    <t xml:space="preserve">Poznámka k položce:_x000D_
koordinace připojovacího místa, příprava pro spojku optického vedení, </t>
  </si>
  <si>
    <t>18 - SO 18 - Přípojka teplovodu</t>
  </si>
  <si>
    <t>1 - předizolované potrubí s 1xzesílenou izolací z PUR</t>
  </si>
  <si>
    <t>2 - zemní práce</t>
  </si>
  <si>
    <t>D1 - ostatní</t>
  </si>
  <si>
    <t>předizolované potrubí s 1xzesílenou izolací z PUR</t>
  </si>
  <si>
    <t>Pol50</t>
  </si>
  <si>
    <t>Dodávka - součástí dodávky potrubí bude i příslušné množství dilatačních polštářů a pevných bodů - d140/DN50</t>
  </si>
  <si>
    <t>Pol51</t>
  </si>
  <si>
    <t>Montáž -  součástí montáže potrubí bude i příslušné množství dilatačních polštářů a pevných bodů - d140/DN50</t>
  </si>
  <si>
    <t>Pol52</t>
  </si>
  <si>
    <t>Dodávka - kolena 90° - předizolované potrubí d140/DN50</t>
  </si>
  <si>
    <t>Pol53</t>
  </si>
  <si>
    <t>Montáž - kolena 90° - předizolované potrubí d140/DN50</t>
  </si>
  <si>
    <t>Pol54</t>
  </si>
  <si>
    <t>Dodávka - PE smršťovací objímka 60,3/140</t>
  </si>
  <si>
    <t>Pol55</t>
  </si>
  <si>
    <t>Montáž - PE smršťovací objímka 60,3/140</t>
  </si>
  <si>
    <t>Pol56</t>
  </si>
  <si>
    <t>Dodávka - výstražná fólie</t>
  </si>
  <si>
    <t>Pol57</t>
  </si>
  <si>
    <t>Montáž - výstražná fólie</t>
  </si>
  <si>
    <t>Pol58</t>
  </si>
  <si>
    <t>Dodávka - gumová průchodka pro d140</t>
  </si>
  <si>
    <t>Pol59</t>
  </si>
  <si>
    <t>Montáž - gumová průchodka pro d140</t>
  </si>
  <si>
    <t>Pol60</t>
  </si>
  <si>
    <t>Dodávka - Smršťovací víko</t>
  </si>
  <si>
    <t>Pol61</t>
  </si>
  <si>
    <t>Montáž - Smršťovací víko</t>
  </si>
  <si>
    <t>Pol62</t>
  </si>
  <si>
    <t>Dodávka - Dilatační polštář 1000/120/40</t>
  </si>
  <si>
    <t>Pol63</t>
  </si>
  <si>
    <t>Montáž - Dilatační polštář 1000/120/40</t>
  </si>
  <si>
    <t>zemní práce</t>
  </si>
  <si>
    <t>výkopové práce</t>
  </si>
  <si>
    <t>-856703060</t>
  </si>
  <si>
    <t>08</t>
  </si>
  <si>
    <t>Dodávka - pískový obsyp</t>
  </si>
  <si>
    <t>1370615907</t>
  </si>
  <si>
    <t>Montáž - pískový obsyp</t>
  </si>
  <si>
    <t>955023696</t>
  </si>
  <si>
    <t>991805269</t>
  </si>
  <si>
    <t>37,0-13,8</t>
  </si>
  <si>
    <t>-110*3,14*0,07*0,07</t>
  </si>
  <si>
    <t>1582138221</t>
  </si>
  <si>
    <t>37,0-21,508</t>
  </si>
  <si>
    <t>-1264924881</t>
  </si>
  <si>
    <t>15,492*30 'Přepočtené koeficientem množství</t>
  </si>
  <si>
    <t>-1475187944</t>
  </si>
  <si>
    <t>15,492*1,67 'Přepočtené koeficientem množství</t>
  </si>
  <si>
    <t>1114090274</t>
  </si>
  <si>
    <t>ostatní</t>
  </si>
  <si>
    <t>Pol64</t>
  </si>
  <si>
    <t>Pol65</t>
  </si>
  <si>
    <t>20 - SO 20 - Závlahový systém</t>
  </si>
  <si>
    <t>D1 - Zemní práce</t>
  </si>
  <si>
    <t>D2 - Vodorovné konstrukce</t>
  </si>
  <si>
    <t>D3 - Trubní vedení</t>
  </si>
  <si>
    <t>D4 - Ostatní konstrukce na trubním vedení</t>
  </si>
  <si>
    <t>D5 - Elektromontáže</t>
  </si>
  <si>
    <t>Pol66</t>
  </si>
  <si>
    <t>Hloubení rýh šířky do 60 cm v hor.2 do 100 m3</t>
  </si>
  <si>
    <t>Poznámka k položce:_x000D_
pro potrubí :    (0,2*0,4)*410</t>
  </si>
  <si>
    <t>Pol67</t>
  </si>
  <si>
    <t>Hloubení šachet v hor.2 do 100 m3</t>
  </si>
  <si>
    <t>Poznámka k položce:_x000D_
pro postřikovače  102ks_x000D_
pro ventilové šachtice 8ks</t>
  </si>
  <si>
    <t>Pol68</t>
  </si>
  <si>
    <t>Vodorovné přemístění výkopku z hor.1-4 do 50 m</t>
  </si>
  <si>
    <t>Pol69</t>
  </si>
  <si>
    <t>Uložení sypaniny na skl.-modelace na výšku přes 2m</t>
  </si>
  <si>
    <t>Pol70</t>
  </si>
  <si>
    <t>Obsyp potrubí bez prohození sypaniny</t>
  </si>
  <si>
    <t>Poznámka k položce:_x000D_
obsyp potrubí:    0,2*0,35*410</t>
  </si>
  <si>
    <t>Pol71</t>
  </si>
  <si>
    <t>Lože pod potrubí z kameniva těženého 0 - 4 mm</t>
  </si>
  <si>
    <t>Poznámka k položce:_x000D_
podsyp potrubí:    0,2*0,1*410</t>
  </si>
  <si>
    <t>Trubní vedení</t>
  </si>
  <si>
    <t>Pol72</t>
  </si>
  <si>
    <t>Trubka tlaková PE HD (PE80) d 32 x 2,0 mm PN 8</t>
  </si>
  <si>
    <t>Pol73</t>
  </si>
  <si>
    <t>Svěrné šroubovací tvarovky pro PE32</t>
  </si>
  <si>
    <t>Pol74</t>
  </si>
  <si>
    <t>Montáž trub z plastických hmot PE, PP, 32 x 2,0</t>
  </si>
  <si>
    <t>Pol75</t>
  </si>
  <si>
    <t>Trubka tlaková PE HD (PE80) d 40 x 2,4 mm PN 8</t>
  </si>
  <si>
    <t>Pol76</t>
  </si>
  <si>
    <t>Svěrné šroubovací tvarovky pro PE40</t>
  </si>
  <si>
    <t>Pol77</t>
  </si>
  <si>
    <t>Montáž trub z plastických hmot PE, PP, 40 x 2,4</t>
  </si>
  <si>
    <t>Pol78</t>
  </si>
  <si>
    <t>Chránička ocelová 89x3,6</t>
  </si>
  <si>
    <t>Pol79</t>
  </si>
  <si>
    <t>Filtr SÍTOVÝ 1" s vněj. závitem, 130 mikronů, PN8</t>
  </si>
  <si>
    <t>Pol80</t>
  </si>
  <si>
    <t>Náhradní sítová vložka pro filtr 3/4"-1",130mikr</t>
  </si>
  <si>
    <t>Pol81</t>
  </si>
  <si>
    <t>Kulový ventil 1" vnitřní závit, bez vypouštění/PN16</t>
  </si>
  <si>
    <t>Pol82</t>
  </si>
  <si>
    <t>Mosazná zpětná klapka 5/4" (klapka mosaz)</t>
  </si>
  <si>
    <t>Pol83</t>
  </si>
  <si>
    <t>PRESS PC-10PAM 5/4“ IP68, ovl. jednotka IP68 pro čerpadla o výkonu do 1,5kW, 16A</t>
  </si>
  <si>
    <t>Pol84</t>
  </si>
  <si>
    <t>VN 3/7, 5" ponorné č. 0,9kW 230V,kabel 20 m,spín.skříň</t>
  </si>
  <si>
    <t>Pol85</t>
  </si>
  <si>
    <t>Elmag. ventil 1" (přímé/úhlové napojení), 24V solenoid</t>
  </si>
  <si>
    <t>Pol86</t>
  </si>
  <si>
    <t>Elmag. ventil 3/4", 24 V AC solenoid, Low Flow</t>
  </si>
  <si>
    <t>Pol87</t>
  </si>
  <si>
    <t>40x1" navrtávací pas/PN16</t>
  </si>
  <si>
    <t>Pol88</t>
  </si>
  <si>
    <t>40x3/4" navrtávací pas/PN16</t>
  </si>
  <si>
    <t>Pol89</t>
  </si>
  <si>
    <t>Vodotěsné konektory, max. 3x4,0 mm2</t>
  </si>
  <si>
    <t>Pol90</t>
  </si>
  <si>
    <t>Rychlospojný ventil 3/4" IG, mosaz</t>
  </si>
  <si>
    <t>Pol91</t>
  </si>
  <si>
    <t>Klíč pro rychlospojný ventil 3/4", mosaz</t>
  </si>
  <si>
    <t>Pol92</t>
  </si>
  <si>
    <t>Otočná koncovka hadice pro klíč k rychlospojnému ventilu 3/4", mosaz</t>
  </si>
  <si>
    <t>Pol93</t>
  </si>
  <si>
    <t>Ventilová šachtice, 554x422x305mm</t>
  </si>
  <si>
    <t>Pol94</t>
  </si>
  <si>
    <t>Ventilová šachtice 668x503x307mm</t>
  </si>
  <si>
    <t>Ostatní konstrukce na trubním vedení</t>
  </si>
  <si>
    <t>Pol95</t>
  </si>
  <si>
    <t>Výsuvný postřikovač 1/2" vč. regulace tlaku 3,1bary, zpětný ventil, výsuv 10cm</t>
  </si>
  <si>
    <t>Pol96</t>
  </si>
  <si>
    <t>Rotační tryska 3,1bar, dostřik 5,5m; 45°-270°</t>
  </si>
  <si>
    <t>Pol97</t>
  </si>
  <si>
    <t>Rotační tryska levý roh, 3,1bar, dostřik 1,5x4,6m</t>
  </si>
  <si>
    <t>Pol98</t>
  </si>
  <si>
    <t>Rotační tryska střed, 3,1 bar, dostřik 1,5x9,2m</t>
  </si>
  <si>
    <t>Pol99</t>
  </si>
  <si>
    <t>Rotační tryska pravý roh, 3,1 bar, dostřik 1,5x4,6m</t>
  </si>
  <si>
    <t>Pol100</t>
  </si>
  <si>
    <t>Rotační tryska 3,1 bar, dostřik 3,0m, 90°-210°</t>
  </si>
  <si>
    <t>Pol101</t>
  </si>
  <si>
    <t>Výsuvný rotační postřikovač 3/4" s dostřikem 7,6-15,2m, regulace tlaku 3,1 bar, zpětný ventil, uzavíratelný</t>
  </si>
  <si>
    <t>Pol102</t>
  </si>
  <si>
    <t>Sada MPR trysek s dostřikem 7,62m</t>
  </si>
  <si>
    <t>Pol103</t>
  </si>
  <si>
    <t>Sada MPR trysek s dostřikem 9.14m</t>
  </si>
  <si>
    <t>Pol104</t>
  </si>
  <si>
    <t>Sada MPR trysek s dostřikem 10.67m</t>
  </si>
  <si>
    <t>Pol105</t>
  </si>
  <si>
    <t>Hadicová spojka, 1/2"</t>
  </si>
  <si>
    <t>Pol106</t>
  </si>
  <si>
    <t>Hadicová spojka, 3/4"</t>
  </si>
  <si>
    <t>Pol107</t>
  </si>
  <si>
    <t>Hadicová spojka rovná 3/4"</t>
  </si>
  <si>
    <t>Pol108</t>
  </si>
  <si>
    <t>Integrovaný připojovací pas 32mm s nástrčnou koncovkou na flexibilní potrubí</t>
  </si>
  <si>
    <t>Pol109</t>
  </si>
  <si>
    <t>Flexibilní potrubí 12,7mm pro napojení postřikovačů 30m role</t>
  </si>
  <si>
    <t>Pol110</t>
  </si>
  <si>
    <t>Regulátor tlaku - 3,50 atm výstup (0,45-5m3/hod)</t>
  </si>
  <si>
    <t>Pol111</t>
  </si>
  <si>
    <t>3/4" filtr s regulací tlaku, výstup 2.0baru, síto 75 mikronů</t>
  </si>
  <si>
    <t>Pol112</t>
  </si>
  <si>
    <t>Filtr pro  zavlažovací tubusy (1 ks)</t>
  </si>
  <si>
    <t>Pol113</t>
  </si>
  <si>
    <t>Zavlažovací tubusy Ø10,2cm, V45,7cm</t>
  </si>
  <si>
    <t>Pol114</t>
  </si>
  <si>
    <t>Koncovka pro 16mm kapkovací potrubí</t>
  </si>
  <si>
    <t>Pol115</t>
  </si>
  <si>
    <t>Zajišť. spona pro tvarovky na 16 mm potrubí</t>
  </si>
  <si>
    <t>Pol116</t>
  </si>
  <si>
    <t>Zajišť. bod. pro 16-17mm, 15cm hnědý</t>
  </si>
  <si>
    <t>Pol117</t>
  </si>
  <si>
    <t>Nad. kapk. potrubí 16mm, 2.2l/h, 33cm, s komp. tlaku, 100m role</t>
  </si>
  <si>
    <t>Pol118</t>
  </si>
  <si>
    <t>Pod. kapk. potrubí 16mm, 2,3l/h, 33cm, s komp. tlaku, role 100m</t>
  </si>
  <si>
    <t>Pol119</t>
  </si>
  <si>
    <t>Nástrčná spojka (17mm) pro kapkovací potrubí</t>
  </si>
  <si>
    <t>Pol120</t>
  </si>
  <si>
    <t>Kolínko (17mm) pro kapkovací potrubí</t>
  </si>
  <si>
    <t>Pol121</t>
  </si>
  <si>
    <t>T-kus (17mm) pro kapkovací potrubí</t>
  </si>
  <si>
    <t>Pol122</t>
  </si>
  <si>
    <t>Tvarovka 17mm x 3/4"AG pro kapkovací potrubí</t>
  </si>
  <si>
    <t>Pol123</t>
  </si>
  <si>
    <t>16 mm ventilek pro kapkovací potrubí 16 x 16 mm</t>
  </si>
  <si>
    <t>Pol124</t>
  </si>
  <si>
    <t>Indikátor provozu kapkovacího systému</t>
  </si>
  <si>
    <t>Pol125</t>
  </si>
  <si>
    <t>Odvzdušňovací/přivzdušňovací ventil</t>
  </si>
  <si>
    <t>Pol126</t>
  </si>
  <si>
    <t>Montáž výsuvných postřikovačů:</t>
  </si>
  <si>
    <t>Pol127</t>
  </si>
  <si>
    <t>Montáž trysek pro postřikovače včetně seřízení:</t>
  </si>
  <si>
    <t>Pol128</t>
  </si>
  <si>
    <t>Montáž hlavní/filtrační sestavy závlah:</t>
  </si>
  <si>
    <t>Pol129</t>
  </si>
  <si>
    <t>Montáž elektromag.ventilu:</t>
  </si>
  <si>
    <t>Pol130</t>
  </si>
  <si>
    <t>Montáž kapkovacího potrubí</t>
  </si>
  <si>
    <t>Pol131</t>
  </si>
  <si>
    <t>První zazimování a jarní zprovoznění</t>
  </si>
  <si>
    <t>Pol132</t>
  </si>
  <si>
    <t>Základní el. ovl. jednotka 230V, WiFi, 4 sekce, max kapacita až 22 sekcí</t>
  </si>
  <si>
    <t>Pol133</t>
  </si>
  <si>
    <t>Rozšiřující modul pro 6 sekcí-(max. kapac.22sekcí)</t>
  </si>
  <si>
    <t>Pol134</t>
  </si>
  <si>
    <t>Čidlo srážek drátové</t>
  </si>
  <si>
    <t>Pol135</t>
  </si>
  <si>
    <t>Nástavec na drátové čidlo</t>
  </si>
  <si>
    <t>Pol136</t>
  </si>
  <si>
    <t>LNK WiFi modul pro komunikaci přes internet</t>
  </si>
  <si>
    <t>Pol137</t>
  </si>
  <si>
    <t>Kabel silový s Cu jádrem 750 V CYKY 2x2,5 mm2</t>
  </si>
  <si>
    <t>Pol138</t>
  </si>
  <si>
    <t>Schema skutečného provedení, vypracování manuálu údržby</t>
  </si>
  <si>
    <t>Pol139</t>
  </si>
  <si>
    <t>Montáž systému ( ovládací moduly,kabelové vedení):</t>
  </si>
  <si>
    <t>Pol140</t>
  </si>
  <si>
    <t>Programování a zprovoznení systému:</t>
  </si>
  <si>
    <t>21 - SO 219 - Demolice</t>
  </si>
  <si>
    <t>2191 - Demolice objekt MŠ</t>
  </si>
  <si>
    <t xml:space="preserve">    722 - Zdravotechnika - vnitřní vodovod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</si>
  <si>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</si>
  <si>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</si>
  <si>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</si>
  <si>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</si>
  <si>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</si>
  <si>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</si>
  <si>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>151101201</t>
  </si>
  <si>
    <t>Zřízení příložného pažení stěn výkopu hl do 4 m</t>
  </si>
  <si>
    <t>9281242</t>
  </si>
  <si>
    <t>Zajištění jámy po vybour.obv.zdiva</t>
  </si>
  <si>
    <t xml:space="preserve">S trakt; úr.-3,17/-0,25 </t>
  </si>
  <si>
    <t>(5,82+7,34+4,96)*(3,17+0,25)</t>
  </si>
  <si>
    <t>schod.trakt; úr.-2,7/-0,25</t>
  </si>
  <si>
    <t>(4,14+6,5+1,66*2)*(2,7+0,25)</t>
  </si>
  <si>
    <t>kotelna; úr.-4,28/-0,25</t>
  </si>
  <si>
    <t>(5,98+6,4+2,14)*(4,28+0,25)</t>
  </si>
  <si>
    <t>J trakt; úr.-2,7/-0,25</t>
  </si>
  <si>
    <t>(10,33+5,2+8,21)*(2,7+0,25)</t>
  </si>
  <si>
    <t>151101211</t>
  </si>
  <si>
    <t>Odstranění příložného pažení stěn hl do 4 m</t>
  </si>
  <si>
    <t>-209959850</t>
  </si>
  <si>
    <t>viz pažení</t>
  </si>
  <si>
    <t>238,961</t>
  </si>
  <si>
    <t>151101301</t>
  </si>
  <si>
    <t>Zřízení rozepření stěn při pažení příložném hl do 4 m</t>
  </si>
  <si>
    <t>1237126802</t>
  </si>
  <si>
    <t>Objem 1PP po vybour.kcí</t>
  </si>
  <si>
    <t>S trakt; pl.DWG; úr.-3,17/-0,25</t>
  </si>
  <si>
    <t>46,8*(3,17-0,25)</t>
  </si>
  <si>
    <t>schod.trakt; pl.DWG; úr.-2,7/-0,25</t>
  </si>
  <si>
    <t>37,18*(2,7-0,25)</t>
  </si>
  <si>
    <t>kotelna; pl.DWG; úr.-4,25/-0,25</t>
  </si>
  <si>
    <t>49,44*(4,25-0,25)</t>
  </si>
  <si>
    <t>J trakt; pl.DWG; úr.-2,7/-0,25</t>
  </si>
  <si>
    <t>51,24*(2,7-0,25)</t>
  </si>
  <si>
    <t>151101311</t>
  </si>
  <si>
    <t>Odstranění rozepření stěn při pažení příložném hl do 4 m</t>
  </si>
  <si>
    <t>539268682</t>
  </si>
  <si>
    <t>viz mtž</t>
  </si>
  <si>
    <t>551,045</t>
  </si>
  <si>
    <t>174101101</t>
  </si>
  <si>
    <t>1498772334</t>
  </si>
  <si>
    <t>ZÁSYP DRCENOU SMĚSÍ z objektu</t>
  </si>
  <si>
    <t>viz bour.bet+žlb(bez výztuže)</t>
  </si>
  <si>
    <t>(37,159+52,185+36,649+3,044+1,769+46,017)</t>
  </si>
  <si>
    <t>dtto příčky 100</t>
  </si>
  <si>
    <t>(524,443*0,1)</t>
  </si>
  <si>
    <t>dtto příčky 150</t>
  </si>
  <si>
    <t>(138,128*0,15)</t>
  </si>
  <si>
    <t>dtto kamen.+cihel.zdivo</t>
  </si>
  <si>
    <t>(14,115+146,89+6,132)</t>
  </si>
  <si>
    <t>dtto keram.dl.+sokly</t>
  </si>
  <si>
    <t>(122,87+16,4*0,1+105,4*0,1)*0,02</t>
  </si>
  <si>
    <t>Dtto ze skladu(viz sklad)</t>
  </si>
  <si>
    <t>viz bet.kce</t>
  </si>
  <si>
    <t>(5,888+2,792+0,088+0,849+1,328+12,94*0,05)</t>
  </si>
  <si>
    <t>dtto cihel.kce+omítky</t>
  </si>
  <si>
    <t>12,449+(41,317+56,621)*0,02</t>
  </si>
  <si>
    <t>Dtto z exteriéru(viz exteriér)</t>
  </si>
  <si>
    <t>viz kamen.kce-štěrk</t>
  </si>
  <si>
    <t>(244*0,3)</t>
  </si>
  <si>
    <t>zákl.kce</t>
  </si>
  <si>
    <t>(22,386+3,368+0,45)</t>
  </si>
  <si>
    <t>schody</t>
  </si>
  <si>
    <t>(9*0,3*0,15)</t>
  </si>
  <si>
    <t>Dosypání zeminou 1PP</t>
  </si>
  <si>
    <t>celkem m3-viz rozepření jámy(-)drcený zásyp</t>
  </si>
  <si>
    <t>(551,045-419,824-26-99,809)</t>
  </si>
  <si>
    <t>Dosypání zeminou 1NP-viz bour.pasy+zákl.deska</t>
  </si>
  <si>
    <t>(37,159+52,185)</t>
  </si>
  <si>
    <t>10364100</t>
  </si>
  <si>
    <t>zemina pro terénní úpravy - tříděná</t>
  </si>
  <si>
    <t>-941634422</t>
  </si>
  <si>
    <t>viz zásyp zemina; 1,4t/m3</t>
  </si>
  <si>
    <t>(94,756*1,4)</t>
  </si>
  <si>
    <t>181951102</t>
  </si>
  <si>
    <t>Úprava pláně v hornině tř. 1 až 4 se zhutněním</t>
  </si>
  <si>
    <t>1003060771</t>
  </si>
  <si>
    <t>viz celk.pl.1NP (pl.DWG)</t>
  </si>
  <si>
    <t>525,94</t>
  </si>
  <si>
    <t>-677329719</t>
  </si>
  <si>
    <t>1PP; 30% pl.PD</t>
  </si>
  <si>
    <t>(132,6*0,3)</t>
  </si>
  <si>
    <t>1NP-celá plocha viz PD</t>
  </si>
  <si>
    <t>442,61</t>
  </si>
  <si>
    <t>949101112</t>
  </si>
  <si>
    <t>Lešení pomocné pro objekty pozemních staveb s lešeňovou podlahou v do 3,5 m zatížení do 150 kg/m2</t>
  </si>
  <si>
    <t>1244426230</t>
  </si>
  <si>
    <t>vnější obvodové-zabezpečovací k dmtž střeš.pláště; š.1m</t>
  </si>
  <si>
    <t>Sstr</t>
  </si>
  <si>
    <t>(7,55+11,25+22,37+1,13*2+1,18)*1</t>
  </si>
  <si>
    <t>Zstr</t>
  </si>
  <si>
    <t>(15,46+2,22)*1</t>
  </si>
  <si>
    <t>Jstr</t>
  </si>
  <si>
    <t>(27,7+1,25)*1</t>
  </si>
  <si>
    <t>Vstr</t>
  </si>
  <si>
    <t>26,38*1</t>
  </si>
  <si>
    <t>bour komínů(7ks á 2m2)</t>
  </si>
  <si>
    <t>(7*2)</t>
  </si>
  <si>
    <t>961044111</t>
  </si>
  <si>
    <t>Bourání základů z betonu prostého</t>
  </si>
  <si>
    <t>-566155410</t>
  </si>
  <si>
    <t>Poznámka k položce:_x000D_
Předpoklad:_x000D_
bouání základových pasů nepodsklepené části_x000D_
základy podsklepené části ponechány k zásypu</t>
  </si>
  <si>
    <t>ZÁKLADOVÉ PASY,PATKY</t>
  </si>
  <si>
    <t>1NP-nepodsklep.část</t>
  </si>
  <si>
    <t>obvodové-odhad prof.0,5/0,8 Jstr</t>
  </si>
  <si>
    <t>(22,5+1,25+0,4)*(0,5*0,8)</t>
  </si>
  <si>
    <t>dtto Zstr</t>
  </si>
  <si>
    <t>(10,46+2,22+5)*(0,5*0,8)</t>
  </si>
  <si>
    <t>dtto Sstr</t>
  </si>
  <si>
    <t>(22,37+1,13*2+1,18)*(0,5*0,8)</t>
  </si>
  <si>
    <t>vnitřní-střední část; odhad prof.0,85/0,5</t>
  </si>
  <si>
    <t>22,5*(0,85*0,5)</t>
  </si>
  <si>
    <t>komíny m.01,04,05,07,13; odhad 0,6/0,6/0,3</t>
  </si>
  <si>
    <t>(0,6*0,6*0,3)*5</t>
  </si>
  <si>
    <t>961055111</t>
  </si>
  <si>
    <t>Bourání základů ze ŽB</t>
  </si>
  <si>
    <t>1285219081</t>
  </si>
  <si>
    <t>ZÁKLADOVÁ DESKA; odhad tl.0,15(1PP zůstává k zásypu)</t>
  </si>
  <si>
    <t>1NP-nepodsklep.část; pl.DWG</t>
  </si>
  <si>
    <t>(347,9*0,15)</t>
  </si>
  <si>
    <t>962022491</t>
  </si>
  <si>
    <t>Bourání zdiva nadzákladového kamenného na MC přes 1 m3</t>
  </si>
  <si>
    <t>-1737349306</t>
  </si>
  <si>
    <t>1NP; komplet obvod; v.0,3 odhad š.0,4</t>
  </si>
  <si>
    <t>(7,55+11,25+22,37+1,13*2+1,18)*0,3*0,4</t>
  </si>
  <si>
    <t>(15,46+2,22)*0,3*0,4</t>
  </si>
  <si>
    <t>(27,7+1,25)*0,3*0,4</t>
  </si>
  <si>
    <t>(26,38*0,3*0,4)</t>
  </si>
  <si>
    <t>962031132</t>
  </si>
  <si>
    <t>Bourání příček z cihel pálených na MVC tl do 100 mm</t>
  </si>
  <si>
    <t>-128251861</t>
  </si>
  <si>
    <t>PŘÍČKY-viz podklad archiv.půdorys 1NP</t>
  </si>
  <si>
    <t>počítány příčky tl.10; tl.20 předpoklad dřevěné</t>
  </si>
  <si>
    <t>1NP; m.01-09; úr.-0,1/+3,0</t>
  </si>
  <si>
    <t>(5,83*2+1,2+1,25+0,97+3,52*2+1,4+16,11)*(0,1+3)</t>
  </si>
  <si>
    <t>odpoč.dv.</t>
  </si>
  <si>
    <t>(0,65+0,7+0,75*2+0,8*2+0,9*3)*1,97*-1</t>
  </si>
  <si>
    <t>m.13-22; úr.dtto</t>
  </si>
  <si>
    <t>(1,1*2+4,33+3,8+7,15*4+1,17+0,43+2,45*3+1,16+1,14)*(0,1+3)</t>
  </si>
  <si>
    <t>((0,65+0,7*8+0,8+0,9*2)*1,97+(2,07*0,6))*-1</t>
  </si>
  <si>
    <t>m.10-12; úr.-0,1/+3,35(úprava oproti archivu)</t>
  </si>
  <si>
    <t>(7,04+8,29-4,5-3,6)*(0,1+3,35)</t>
  </si>
  <si>
    <t>PŘIZDÍVKY hydroizolace</t>
  </si>
  <si>
    <t>1PP; Strakt; úr.-3,17/-0,25</t>
  </si>
  <si>
    <t>(10,21+7,34+4,96+6,5+0,9*5+1,66*2)*(3,17-0,25)</t>
  </si>
  <si>
    <t>stř.trakt-Vstr; úr.-4,25/-0,25</t>
  </si>
  <si>
    <t>(5,73+0,9+1,18*2)*(4,25-0,25)</t>
  </si>
  <si>
    <t>dtto Zstr; úr.-2,9/-0,25</t>
  </si>
  <si>
    <t>(6,4+2,14)*(2,9-0,25)</t>
  </si>
  <si>
    <t>Jtrakt; úr.-2,7/-0,25</t>
  </si>
  <si>
    <t>(8,21+5,2+10,13)*(2,7-0,25)</t>
  </si>
  <si>
    <t>1NP; dtto přizd.HI; celý obvod úr.-0,25/0,00</t>
  </si>
  <si>
    <t>(27,7+0,4+1,25+26,38+7,55+11,25+22,37+1,8+1,33*2+16,59+2,22)*0,25</t>
  </si>
  <si>
    <t>962031133</t>
  </si>
  <si>
    <t>Bourání příček z cihel pálených na MVC tl do 150 mm</t>
  </si>
  <si>
    <t>389579075</t>
  </si>
  <si>
    <t>1PP</t>
  </si>
  <si>
    <t>S trakt; úr.-3,17(vč.podkl.bet.0,1)/-0,25(pod strop)</t>
  </si>
  <si>
    <t>5,32*(3,17-0,25)-(0,85*2)</t>
  </si>
  <si>
    <t>dtto angl.dv.</t>
  </si>
  <si>
    <t>(3,06+0,75*2)*2*(3,17-0,25)</t>
  </si>
  <si>
    <t>schod.trakt</t>
  </si>
  <si>
    <t>(3,74+3,34+2,59*2+1,4)*(3,17-0,25)-(0,8*2*3)</t>
  </si>
  <si>
    <t>(1,88+0,75*2)*(3,17-0,25)</t>
  </si>
  <si>
    <t>stř.trakt-podezd.rampy; úr.-4,25/-2,6</t>
  </si>
  <si>
    <t>(5,28+1,28+3,05)*(4,25-2,6)</t>
  </si>
  <si>
    <t>dtto-angl.dv.; úr.-4,25/-0,25</t>
  </si>
  <si>
    <t>(1,88+0,75*2+1,6+1,03*2)*(4,25-0,25)</t>
  </si>
  <si>
    <t>4,2*(2,7-0,25)-(0,8*2)</t>
  </si>
  <si>
    <t>962032241</t>
  </si>
  <si>
    <t>Bourání zdiva z cihel pálených nebo vápenopískových na MC přes 1 m3</t>
  </si>
  <si>
    <t>-1296735190</t>
  </si>
  <si>
    <t>1PP; S+schod.trakt-obvodové tl.0,5 úr.-3,17(vč.podkl.bet.0,1)/-0,25(pod strop)</t>
  </si>
  <si>
    <t>(7,34+9,46*2)*0,5*(3,17-0,25)</t>
  </si>
  <si>
    <t>odpoč.otv.</t>
  </si>
  <si>
    <t>(2,56*1,5*2+1,33*1,34+0,97*2+1,38*0,96)*0,35*-1</t>
  </si>
  <si>
    <t>dtto vnitřní; tl.0,4+komíny</t>
  </si>
  <si>
    <t>(6,34+0,67+0,83)*0,4*(3,17-0,25)</t>
  </si>
  <si>
    <t>(1,25*0,25)*2,1*-1</t>
  </si>
  <si>
    <t>dtto sklad -1.07; tl.0,2</t>
  </si>
  <si>
    <t>(6,5+1,46*2)*0,2*(3,17-0,25)</t>
  </si>
  <si>
    <t>stř.trakt-obvod+vnitř.; tl.0,5 úr.-4,25(vč.podkl.bet.0,1)/-0,25(pod strop)</t>
  </si>
  <si>
    <t>(5,98+6,34+7,9+2,14+1,4)*0,5*(4,25-0,25)</t>
  </si>
  <si>
    <t>((1,38*0,96+1,3*2,25)*0,35+(0,85*2))*-1</t>
  </si>
  <si>
    <t>dtto tl.0,2+komín(pl.DWG)</t>
  </si>
  <si>
    <t>((3,47+0,3)*0,2+2,23)*(4,25-0,25)</t>
  </si>
  <si>
    <t>(0,8*0,2*2)*-1</t>
  </si>
  <si>
    <t>Jtrakt-obvodové tl.0,5; úr.-2,7(vč.podkl.bet.0,1)/-0,25(pod strop)</t>
  </si>
  <si>
    <t>(7,71+5,2+9,63)*0,5*(2,7-0,25)</t>
  </si>
  <si>
    <t>(1,38*0,77)*2*0,35*-1</t>
  </si>
  <si>
    <t>1NP; komíny m.01,05,07; úr.-0,25/ke střeše +4,6</t>
  </si>
  <si>
    <t>(0,47*0,47*2+0,52*0,47)*(4,6+0,25)</t>
  </si>
  <si>
    <t>dtto m.15,21; úr.dtto</t>
  </si>
  <si>
    <t>(1,2*1,6+0,5*0,4)*(4,6+0,25)</t>
  </si>
  <si>
    <t>dtto m.10,12; úr-0,25/ke střeše +4,9</t>
  </si>
  <si>
    <t>(0,5*0,5*2)*(4,9+0,25)</t>
  </si>
  <si>
    <t>962032641</t>
  </si>
  <si>
    <t>Bourání zdiva komínového nad střechou z cihel na MC</t>
  </si>
  <si>
    <t>-3824013</t>
  </si>
  <si>
    <t>Nad střechu; obecně úr.hlav +6,5</t>
  </si>
  <si>
    <t>1NP; komíny m.01,05,07; úr.+4,6/+6,5</t>
  </si>
  <si>
    <t>(0,47*0,47*2+0,52*0,47)*(6,5-4,6)</t>
  </si>
  <si>
    <t>(1,2*1,6+0,5*0,4)*(6,5-4,6)</t>
  </si>
  <si>
    <t>dtto m.10,12; úr.+4,9/+6,5</t>
  </si>
  <si>
    <t>(0,5*0,5*2)*(6,5-4,9)</t>
  </si>
  <si>
    <t>962081131R</t>
  </si>
  <si>
    <t>Bourání oken ze skleněných tvárnic tl do 100 mm</t>
  </si>
  <si>
    <t>1348589332</t>
  </si>
  <si>
    <t>1NP; m.02,03</t>
  </si>
  <si>
    <t>(0,8*2)*2</t>
  </si>
  <si>
    <t>963051213</t>
  </si>
  <si>
    <t>Bourání ŽB stropů žebrových s viditelnými trámy</t>
  </si>
  <si>
    <t>-1198702871</t>
  </si>
  <si>
    <t>Obecně předpoklad tl.des.0,2; žebra 0,25/0,25</t>
  </si>
  <si>
    <t>Plochy počítány k vněj.líci zdi</t>
  </si>
  <si>
    <t>1PP m.03-05;-odhad 3žebra</t>
  </si>
  <si>
    <t>(7,34*6,22)*0,2+(6,22*0,25*0,25)*3</t>
  </si>
  <si>
    <t>m.06,boční prostor vedle výstup ramene sch.-odhad 2žebra</t>
  </si>
  <si>
    <t>(2,12+1,32)*3,74*0,2+(0,25*0,25)*3,74*2</t>
  </si>
  <si>
    <t>m.08-pl.DWG; 4žebra</t>
  </si>
  <si>
    <t>(49,45*0,2)+(5,98+6,28+4,6+7,9)*(0,25*0,25)</t>
  </si>
  <si>
    <t>m.09,10-pl.DWG; 5žeber</t>
  </si>
  <si>
    <t>(51,24*0,2)+(0,25*0,25)*5,2*5</t>
  </si>
  <si>
    <t>963051313</t>
  </si>
  <si>
    <t>Bourání ŽB stropů žebrových s rovným podhledem</t>
  </si>
  <si>
    <t>1383388346</t>
  </si>
  <si>
    <t>Obecně předpoklad tl.0,2; rozměr vně zdiva</t>
  </si>
  <si>
    <t>1PP m.07,vněj.prostor u m.08</t>
  </si>
  <si>
    <t>(1,66*6,5+1,18*1,6)*0,2</t>
  </si>
  <si>
    <t>mezipodesta sch.(pl.DWG)</t>
  </si>
  <si>
    <t>(2,54*0,2)</t>
  </si>
  <si>
    <t>963053935</t>
  </si>
  <si>
    <t>Bourání ŽB schodišťových ramen monolitických zazděných oboustranně</t>
  </si>
  <si>
    <t>-2114271649</t>
  </si>
  <si>
    <t>Obecně-počítána prům.tl.0,3</t>
  </si>
  <si>
    <t>1PP; m.01-vyrovnávací; spádnice 0,7</t>
  </si>
  <si>
    <t>(1,68*0,7)*0,3</t>
  </si>
  <si>
    <t>2ram.schody; spádnice celk.4m</t>
  </si>
  <si>
    <t>(1,18*4)*0,3</t>
  </si>
  <si>
    <t>965042141</t>
  </si>
  <si>
    <t>Bourání podkladů pod dlažby nebo mazanin betonových nebo z litého asfaltu tl do 100 mm pl přes 4 m2</t>
  </si>
  <si>
    <t>1296719327</t>
  </si>
  <si>
    <t>1PP; předpokl.tl.8cm; viz pl.míst.01-10</t>
  </si>
  <si>
    <t>(7,54+4,42+16,75+12,93+2,67+5,76+8,91+34,59+26,1+12,93)*0,08</t>
  </si>
  <si>
    <t>1NP; předpokl,tl.8cm; mist.01-11; viz pl.PD</t>
  </si>
  <si>
    <t>(13,29+13,41*2+38,01+14,95+15,88+7,94+3,02+1,41+67,38+65,56)*0,08</t>
  </si>
  <si>
    <t>dtto m.12-22</t>
  </si>
  <si>
    <t>(69,71+35,91+5,44+26,17+3,84+1,35+4,21+4,68+4,12+3,47+29,45)*0,08</t>
  </si>
  <si>
    <t>965081213</t>
  </si>
  <si>
    <t>Bourání podlah z dlaždic keramických nebo xylolitových tl do 10 mm plochy přes 1 m2</t>
  </si>
  <si>
    <t>-1079272181</t>
  </si>
  <si>
    <t>1PP; viz pl+popis PD</t>
  </si>
  <si>
    <t>m.05,06,07</t>
  </si>
  <si>
    <t>(2,67+5,76+8,91)</t>
  </si>
  <si>
    <t>m.08-část odhad úr.-4,18 (pl.DWG)</t>
  </si>
  <si>
    <t>22,59</t>
  </si>
  <si>
    <t>1NP; viz pl+popis PD</t>
  </si>
  <si>
    <t>m.06-09,14,15,19-21</t>
  </si>
  <si>
    <t>(15,88+7,94+3,02+1,41+5,44+26,17+4,68+4,12+3,47)</t>
  </si>
  <si>
    <t>schodiště vč.podstupnic+mezipodesty</t>
  </si>
  <si>
    <t>(2,2*2,55)+(1*2*2,6)</t>
  </si>
  <si>
    <t>965081601</t>
  </si>
  <si>
    <t>Odsekání soklíků schodišťových</t>
  </si>
  <si>
    <t>121894727</t>
  </si>
  <si>
    <t>1PP; schodiště 2str; v.2,6; dl.1,5 4str</t>
  </si>
  <si>
    <t>(2,6+1,5)*4</t>
  </si>
  <si>
    <t>965081611</t>
  </si>
  <si>
    <t>Odsekání soklíků rovných</t>
  </si>
  <si>
    <t>-328747242</t>
  </si>
  <si>
    <t>1PP; m.05,06,07(obv.DWG)</t>
  </si>
  <si>
    <t>(7,8+11,16+15,82)</t>
  </si>
  <si>
    <t>m.08-část(obv.DWG)</t>
  </si>
  <si>
    <t>19,78</t>
  </si>
  <si>
    <t>1NP; m.08,14,15,19(obv.DWG)</t>
  </si>
  <si>
    <t>(7,26+11,62+21,66+10,3)</t>
  </si>
  <si>
    <t>968062245</t>
  </si>
  <si>
    <t>Vybourání dřevěných rámů oken jednoduchých včetně křídel pl do 2 m2</t>
  </si>
  <si>
    <t>1505739631</t>
  </si>
  <si>
    <t>1PP; m.01</t>
  </si>
  <si>
    <t>(1,38*0,96+1,14*0,82)</t>
  </si>
  <si>
    <t>m.03,04</t>
  </si>
  <si>
    <t>(1,6+0,8)*0,95+(1,6+0,8)*0,5</t>
  </si>
  <si>
    <t>m.06,08</t>
  </si>
  <si>
    <t>(1,33*1,34)+(1,14*0,82)</t>
  </si>
  <si>
    <t>m.09,10</t>
  </si>
  <si>
    <t>(1,27*0,27)*2</t>
  </si>
  <si>
    <t>1NP-m.09</t>
  </si>
  <si>
    <t>(1,1*1,1)</t>
  </si>
  <si>
    <t>m.sklad,15-17,WC</t>
  </si>
  <si>
    <t>(1,17*0,6)+(1,1*1,55)+(1,17*1,15)*3</t>
  </si>
  <si>
    <t>m.20,21,22</t>
  </si>
  <si>
    <t>(1,1*0,6)+(1,17*1,15)+(1,1*1,15)*2+(1*0,6)</t>
  </si>
  <si>
    <t>968062246</t>
  </si>
  <si>
    <t>Vybourání dřevěných rámů oken jednoduchých včetně křídel pl do 4 m2</t>
  </si>
  <si>
    <t>-1991382126</t>
  </si>
  <si>
    <t>1PP; m.08</t>
  </si>
  <si>
    <t>(1,3*2,25)</t>
  </si>
  <si>
    <t>1NP-m.02,03,05</t>
  </si>
  <si>
    <t>(1,45*1,5)*2+(1,5+2,3)*1,6</t>
  </si>
  <si>
    <t>m.06,07</t>
  </si>
  <si>
    <t>(1,5*1,56)+(2,2*1,1)</t>
  </si>
  <si>
    <t>m.13,15,22</t>
  </si>
  <si>
    <t>(1,12+2,27)*2,05+(2,3*1,55)+(2,3+2,32)*1,6</t>
  </si>
  <si>
    <t>968062247</t>
  </si>
  <si>
    <t>Vybourání dřevěných rámů oken jednoduchých včetně křídel pl přes 4 m2</t>
  </si>
  <si>
    <t>-1300057802</t>
  </si>
  <si>
    <t>1NP-m.10,11,12</t>
  </si>
  <si>
    <t>(2,27*2,58)*(4+2+2)+(3,5*2,58)</t>
  </si>
  <si>
    <t>968062455</t>
  </si>
  <si>
    <t>Vybourání dřevěných dveřních zárubní pl do 2 m2</t>
  </si>
  <si>
    <t>-1172684334</t>
  </si>
  <si>
    <t>m.01-06</t>
  </si>
  <si>
    <t>(0,8*2+0,85*2+0,97)*1,97</t>
  </si>
  <si>
    <t>(0,8*2)*1,97</t>
  </si>
  <si>
    <t>1NP</t>
  </si>
  <si>
    <t>m.01-09</t>
  </si>
  <si>
    <t>(0,65*2+0,7+0,75*2+0,8*2+0,85+0,9*3)*1,97</t>
  </si>
  <si>
    <t>m.10-12</t>
  </si>
  <si>
    <t>(0,9*3)*1,97</t>
  </si>
  <si>
    <t>m.13-17</t>
  </si>
  <si>
    <t>(0,65*2+0,7*4+0,9*2)*1,97</t>
  </si>
  <si>
    <t>m.18-22</t>
  </si>
  <si>
    <t>(0,7*4+0,8)*1,97</t>
  </si>
  <si>
    <t>968062456</t>
  </si>
  <si>
    <t>Vybourání dřevěných dveřních zárubní pl přes 2 m2</t>
  </si>
  <si>
    <t>-79564255</t>
  </si>
  <si>
    <t>1NP; vstupní</t>
  </si>
  <si>
    <t>m.01,04,10-12,14,19</t>
  </si>
  <si>
    <t>(0,95*2,15)+(2,32*2,63)+(2,34*3,14)*3+(0,95*2,5)*2</t>
  </si>
  <si>
    <t>968062746</t>
  </si>
  <si>
    <t>Vybourání stěn dřevěných plných, zasklených nebo výkladních pl do 4 m2</t>
  </si>
  <si>
    <t>-1365126113</t>
  </si>
  <si>
    <t>1NP-m.15 odhad v.</t>
  </si>
  <si>
    <t>(2,07*0,6)</t>
  </si>
  <si>
    <t>968062747</t>
  </si>
  <si>
    <t>Vybourání stěn dřevěných plných, zasklených nebo výkladních pl přes 4 m2</t>
  </si>
  <si>
    <t>-2044753546</t>
  </si>
  <si>
    <t>1NP-m.04 vnitřní</t>
  </si>
  <si>
    <t>(2,32*3)</t>
  </si>
  <si>
    <t>975053141R</t>
  </si>
  <si>
    <t>Víceřadové podchycení stropů před vybouráním v do 3,5 m pro zatížení do 1500 kg/m2</t>
  </si>
  <si>
    <t>-1198530166</t>
  </si>
  <si>
    <t>1PP; viz bourání-deska</t>
  </si>
  <si>
    <t>1PP m.03-05</t>
  </si>
  <si>
    <t>(7,34*6,22)</t>
  </si>
  <si>
    <t>m.06,boční prostor vedle výstup ramene sch.</t>
  </si>
  <si>
    <t>(2,12+1,32)*3,74</t>
  </si>
  <si>
    <t>m.08-pl.DWG</t>
  </si>
  <si>
    <t>49,45</t>
  </si>
  <si>
    <t>m.09,10-pl.DWG</t>
  </si>
  <si>
    <t>51,24</t>
  </si>
  <si>
    <t>m.07,vněj.prostor u m.08</t>
  </si>
  <si>
    <t>(1,66*6,5+1,18*1,6)</t>
  </si>
  <si>
    <t>2,54</t>
  </si>
  <si>
    <t>975063161</t>
  </si>
  <si>
    <t>Podchycení schodů a podest oboustranně podepřených rovných v do 3,5 m pro zatížení do 1200 kg/m2</t>
  </si>
  <si>
    <t>-446490168</t>
  </si>
  <si>
    <t>1PP; 2ram.schody; spádnice celk.4m</t>
  </si>
  <si>
    <t>(1,18*4)</t>
  </si>
  <si>
    <t>978013191R</t>
  </si>
  <si>
    <t>Vyčíslení tonáže vnitř.omítek</t>
  </si>
  <si>
    <t>-727049636</t>
  </si>
  <si>
    <t>Poznámka k položce:_x000D_
Vzhledem ke kompletnímu bourání konstrukcí_x000D_
nebude samostatně otloukaná omítka._x000D_
Je však nutné vyčíslit její tonáž.</t>
  </si>
  <si>
    <t>1PP-nosné zdi</t>
  </si>
  <si>
    <t>m.03,04; v.2,87</t>
  </si>
  <si>
    <t>(3,04+3,15+5,32*2+0,83)*2*2,87</t>
  </si>
  <si>
    <t>m.01,02,06,07; v.2,6</t>
  </si>
  <si>
    <t>(0,67+3,9+1,47+1,46+3,74+6,1)*2*2,6</t>
  </si>
  <si>
    <t>m.08; pr.v.3,5</t>
  </si>
  <si>
    <t>(6,34+6,9+1,48)*2*3,5</t>
  </si>
  <si>
    <t>m.09,10; v.pr.v.2,6</t>
  </si>
  <si>
    <t>(4,2+6,4+0,3+3,08)*2*2,6</t>
  </si>
  <si>
    <t>1NP-viz bour.komíny</t>
  </si>
  <si>
    <t>m.01,05,07; v.3,0</t>
  </si>
  <si>
    <t>((0,47*4*2)+(0,52+0,47)*2)*3</t>
  </si>
  <si>
    <t>dtto m.15,21</t>
  </si>
  <si>
    <t>(1,2+1,6+0,5+0,4)*2*3</t>
  </si>
  <si>
    <t>dtto m.10,12; v.3,35</t>
  </si>
  <si>
    <t>(0,5*4*2)*3,35</t>
  </si>
  <si>
    <t>Omítky příček 1PP+1NP-viz bour. 2str</t>
  </si>
  <si>
    <t>(501,812+138,128)*2</t>
  </si>
  <si>
    <t>978015391R</t>
  </si>
  <si>
    <t>Vyčíslení tonáže vnějších omítek</t>
  </si>
  <si>
    <t>1795635265</t>
  </si>
  <si>
    <t>Sstr-štít; viz pohledy(pl.DWG) (-)otv.</t>
  </si>
  <si>
    <t>21,19-(0,9*0,5)</t>
  </si>
  <si>
    <t>dtto Zbok; v.3,1(-)otv.</t>
  </si>
  <si>
    <t>(11,25*3,1)-(2,32*1,6+0,9*0,5+0,85*2,46*2)</t>
  </si>
  <si>
    <t>dtto Spodélná-vstup.část; v.3,1(-)otv.</t>
  </si>
  <si>
    <t>(7,4+1,33*2)*3,1-(1,45*1,5*2+0,85*2,1)</t>
  </si>
  <si>
    <t>Zstr-část(pl.DWG) (-)otv.</t>
  </si>
  <si>
    <t>54,41-(2,27*2,58+2,32*2,63)</t>
  </si>
  <si>
    <t>Jstr-část; v.3,45(-)otv.</t>
  </si>
  <si>
    <t>(17,55+1,25)*3,45-(2,27*2,58*4+2,34*3,14*2)</t>
  </si>
  <si>
    <t>Vstr-štít(pl.DWG) (-)otv.</t>
  </si>
  <si>
    <t>42,328-(3,5*2,58)</t>
  </si>
  <si>
    <t>997006005</t>
  </si>
  <si>
    <t>Drcení stavebního odpadu z demolic ze zdiva z cihel a kamene s dopravou do 100 m a naložením</t>
  </si>
  <si>
    <t>-414564090</t>
  </si>
  <si>
    <t>Poznámka k položce:_x000D_
Položka obsahuje přesun k drtičce+od drtičky k zásypu</t>
  </si>
  <si>
    <t>viz bour.cihel.kcí ke zpětnému zásypu</t>
  </si>
  <si>
    <t>(68,702+36,051+286,436+10,247)</t>
  </si>
  <si>
    <t>dtto keram.mat</t>
  </si>
  <si>
    <t>(4,3+0,148+0,949)</t>
  </si>
  <si>
    <t>dtto kámen</t>
  </si>
  <si>
    <t>35,288</t>
  </si>
  <si>
    <t>dtto omítky</t>
  </si>
  <si>
    <t>(78,199+10,314)</t>
  </si>
  <si>
    <t>997006006</t>
  </si>
  <si>
    <t>Drcení stavebního odpadu z demolic ze zdiva z betonu prostého s dopravou do 100 m a naložením</t>
  </si>
  <si>
    <t>-901689882</t>
  </si>
  <si>
    <t>viz bet.odpad ke zpětnému zásypu</t>
  </si>
  <si>
    <t>(74,318+101,237)</t>
  </si>
  <si>
    <t>dtto žlb (-)výztuž; odhad 0,12t/m3 z 93,647m3</t>
  </si>
  <si>
    <t>(125,244+87,958+7,306+0,637)</t>
  </si>
  <si>
    <t>odpočet žlb m3 (-)výztuž; odhad 0,12t/m3</t>
  </si>
  <si>
    <t>(52,185+36,649+3,044+1,769)*0,12*-1</t>
  </si>
  <si>
    <t>-954030840</t>
  </si>
  <si>
    <t>Odvoz suti a vybouraných hmot na skládku nebo meziskládku do 1 km se složením</t>
  </si>
  <si>
    <t>1934387435</t>
  </si>
  <si>
    <t>viz vnitrodoprava(-)drcený odpad k zásypu</t>
  </si>
  <si>
    <t>1008,438-(530,634+385,461)</t>
  </si>
  <si>
    <t>Příplatek k odvozu suti a vybouraných hmot na skládku ZKD 1 km přes 1 km</t>
  </si>
  <si>
    <t>-1667231662</t>
  </si>
  <si>
    <t>+29km=koef.j.c=29; viz odvoz do 1km</t>
  </si>
  <si>
    <t>92,343</t>
  </si>
  <si>
    <t>Poplatek za uložení na skládce (skládkovné) stavebního odpadu dřevěného kód odpadu 170 201</t>
  </si>
  <si>
    <t>1618030931</t>
  </si>
  <si>
    <t>viz tonáž dřev.odpadu</t>
  </si>
  <si>
    <t>36,886</t>
  </si>
  <si>
    <t>997013812</t>
  </si>
  <si>
    <t>Poplatek za uložení na skládce (skládkovné) stavebního odpadu na bázi sádry kód odpadu 170 802</t>
  </si>
  <si>
    <t>68356387</t>
  </si>
  <si>
    <t>viz tonáž suti SDK</t>
  </si>
  <si>
    <t>7,635</t>
  </si>
  <si>
    <t>997013814</t>
  </si>
  <si>
    <t>Poplatek za uložení na skládce (skládkovné) stavebního odpadu izolací kód odpadu 170 604</t>
  </si>
  <si>
    <t>1562395254</t>
  </si>
  <si>
    <t>viz tonáž odpadu tepel.izol.</t>
  </si>
  <si>
    <t>1,884</t>
  </si>
  <si>
    <t>997013831</t>
  </si>
  <si>
    <t>Poplatek za uložení na skládce (skládkovné) stavebního odpadu směsného kód odpadu 170 904</t>
  </si>
  <si>
    <t>-690687699</t>
  </si>
  <si>
    <t>viz celk.vybour.hmoty</t>
  </si>
  <si>
    <t>1008,542</t>
  </si>
  <si>
    <t>odpočet suti k zásypu ker+bet.</t>
  </si>
  <si>
    <t>(530,634+385,462)*-1</t>
  </si>
  <si>
    <t>odpočet specif.odpadu</t>
  </si>
  <si>
    <t>(36,886+7,635+1,884+4,905)*-1</t>
  </si>
  <si>
    <t>997223845</t>
  </si>
  <si>
    <t>Poplatek za uložení na skládce (skládkovné) odpadu asfaltového bez dehtu kód odpadu 170 302</t>
  </si>
  <si>
    <t>1872170400</t>
  </si>
  <si>
    <t>viz tonáž odpadu izol.vlhk+povlak.krytiny</t>
  </si>
  <si>
    <t>(1,924+2,981)</t>
  </si>
  <si>
    <t>711131811</t>
  </si>
  <si>
    <t>Odstranění izolace proti zemní vlhkosti vodorovné</t>
  </si>
  <si>
    <t>-286924919</t>
  </si>
  <si>
    <t>1PP-celk.vnější plocha vč.angl.dv. (pl.DWG)</t>
  </si>
  <si>
    <t>195,35</t>
  </si>
  <si>
    <t>711131821</t>
  </si>
  <si>
    <t>Odstranění izolace proti zemní vlhkosti svislé</t>
  </si>
  <si>
    <t>-709875679</t>
  </si>
  <si>
    <t>1PP-viz bour přizdívky</t>
  </si>
  <si>
    <t>223,808</t>
  </si>
  <si>
    <t>1NP-dtto</t>
  </si>
  <si>
    <t>30,043</t>
  </si>
  <si>
    <t>712400831</t>
  </si>
  <si>
    <t>Odstranění povlakové krytiny střech do 30° jednovrstvé</t>
  </si>
  <si>
    <t>-1346682853</t>
  </si>
  <si>
    <t>PODKLADNÍ ASF.PÁS</t>
  </si>
  <si>
    <t>viz pohledy; Jstr; spádnice 8,91</t>
  </si>
  <si>
    <t>(27,7*8,91)</t>
  </si>
  <si>
    <t>Sstr; spádnice 7,93; vstup 1,16</t>
  </si>
  <si>
    <t>(29,97+2,27)/2*7,93+(10*1,16)</t>
  </si>
  <si>
    <t>Zstr; spádnice 7,93</t>
  </si>
  <si>
    <t>(17,82+10,07)/2*7,93</t>
  </si>
  <si>
    <t>713110813</t>
  </si>
  <si>
    <t>Odstranění tepelné izolace stropů volně kladené z vláknitých materiálů tl přes 100 mm</t>
  </si>
  <si>
    <t>-238913644</t>
  </si>
  <si>
    <t xml:space="preserve">1NP-mezi vazníky=celá plocha vně (pl.DWG) </t>
  </si>
  <si>
    <t>713120821</t>
  </si>
  <si>
    <t>Odstranění tepelné izolace podlah volně kladené z polystyrenu tl do 100 mm</t>
  </si>
  <si>
    <t>-561165047</t>
  </si>
  <si>
    <t>1PP; viz maz.(:)tl.0,08</t>
  </si>
  <si>
    <t>(10,608/0,08)</t>
  </si>
  <si>
    <t>(20,341+15,068)/0,08</t>
  </si>
  <si>
    <t>713130813</t>
  </si>
  <si>
    <t>Odstranění tepelné izolace stěn volně kladené z vláknitých materiálů tl přes 100 mm</t>
  </si>
  <si>
    <t>184515555</t>
  </si>
  <si>
    <t>1NP-OBVODOVÉ STĚNY</t>
  </si>
  <si>
    <t>Sstr-štít; v.3,1(-)otv.</t>
  </si>
  <si>
    <t>(7,55*3,1)-(1,1*1,15*2+1*0,6)</t>
  </si>
  <si>
    <t>dtto-podélná Z; v.dtto</t>
  </si>
  <si>
    <t>(11,25*3,1)-(2,32*1,6+1,1*0,6+0,95*2,5*2)</t>
  </si>
  <si>
    <t>dtto podélná S; v.dtto</t>
  </si>
  <si>
    <t>(22,37+1,18+1,13*2)*3,1</t>
  </si>
  <si>
    <t>((2,27+1,12)*2,05+(1,1+2,2)*1,1+(1,5*1,6*2)+(1,45*1,5*2)+(0,8*2*2)+(0,95*2,15))*-1</t>
  </si>
  <si>
    <t>Zstr-část v.3,1(-)otv,</t>
  </si>
  <si>
    <t>(5+2,22+2,32)*3,1-(2,3*1,6+2,32*2,63)</t>
  </si>
  <si>
    <t>dtto-část v.3,45(-)otv.</t>
  </si>
  <si>
    <t>(8,14+9)/2*3,45-(2,27*2,58)</t>
  </si>
  <si>
    <t>Jstr-v.3,45</t>
  </si>
  <si>
    <t>(27,7+1,25)*3,45</t>
  </si>
  <si>
    <t>(2,27*2,58*7+2,34*3,14*3)*-1</t>
  </si>
  <si>
    <t>Vstr-část v.3,45(-)otv.</t>
  </si>
  <si>
    <t>(9*3,45)-(3,5*2,58)</t>
  </si>
  <si>
    <t>dtto.část v.3,1(-)otv.</t>
  </si>
  <si>
    <t>(17,77*3,1)-(1,17*0,6)-(1,1+2,3)*1,55-(1,17*1,15*4+2,3*1,6)</t>
  </si>
  <si>
    <t>1NP-VNITŘNÍ STĚNY</t>
  </si>
  <si>
    <t>dělící m.02,03,06; v.3,1(-)otv.</t>
  </si>
  <si>
    <t>(4,7*2+3,48)*3,1-(0,65*1,97)</t>
  </si>
  <si>
    <t>podélná dělící m.04,13,ozn.XXX; v.3,45(-)otv.</t>
  </si>
  <si>
    <t>(23,55+0,64*13)*3,45-(0,9*1,97)*3</t>
  </si>
  <si>
    <t>rozšíř.část mezi m.12 a skladem-počítáno 2x; v.3,45</t>
  </si>
  <si>
    <t>(3,75*3,45)*2</t>
  </si>
  <si>
    <t>Pol691</t>
  </si>
  <si>
    <t>demontáž PVC kanalizačního potrubí DN 50  vč. odvozu a likvidace</t>
  </si>
  <si>
    <t>1482636158</t>
  </si>
  <si>
    <t>Pol692</t>
  </si>
  <si>
    <t>demontáž PVC kanalizační trubky DN 110  vč. odvozu a likvidace</t>
  </si>
  <si>
    <t>-1352458785</t>
  </si>
  <si>
    <t>Pol693</t>
  </si>
  <si>
    <t>demontáž litonového kanalizačního potrubí DN 70  vč. odvozu a likvidace</t>
  </si>
  <si>
    <t>-1802464139</t>
  </si>
  <si>
    <t>Pol694</t>
  </si>
  <si>
    <t>demontáž litonového odpadního potrubí DN125  vč. odvozu a likvidace</t>
  </si>
  <si>
    <t>703134042</t>
  </si>
  <si>
    <t>722</t>
  </si>
  <si>
    <t>Zdravotechnika - vnitřní vodovod</t>
  </si>
  <si>
    <t>Pol695</t>
  </si>
  <si>
    <t>demontáž PVC vodovodní trubky DN 1 1/2"  vč. odvozu a likvidace</t>
  </si>
  <si>
    <t>786070410</t>
  </si>
  <si>
    <t>Pol696</t>
  </si>
  <si>
    <t>demontáž PVC vodovodní trubky DN 1"  vč. odvozu a likvidace</t>
  </si>
  <si>
    <t>-1922974237</t>
  </si>
  <si>
    <t>Pol697</t>
  </si>
  <si>
    <t>demontáž ocelového vodovodního potrubí DN 1“  vč. odvozu a likvidace</t>
  </si>
  <si>
    <t>1757281760</t>
  </si>
  <si>
    <t>723</t>
  </si>
  <si>
    <t>Zdravotechnika - vnitřní plynovod</t>
  </si>
  <si>
    <t>Pol698</t>
  </si>
  <si>
    <t>demontáž ocelového plynovodního potrubí DN 50  vč. odvozu a likvidace</t>
  </si>
  <si>
    <t>-814323900</t>
  </si>
  <si>
    <t>Pol699</t>
  </si>
  <si>
    <t>demontáž ocelového plynovodního potrubí DN 32  vč. odvozu a likvidace</t>
  </si>
  <si>
    <t>-1236554348</t>
  </si>
  <si>
    <t>Pol700</t>
  </si>
  <si>
    <t>demontáž stávajícího plynoměru  vč. odvozu a likvidace</t>
  </si>
  <si>
    <t>-715044989</t>
  </si>
  <si>
    <t>Pol685</t>
  </si>
  <si>
    <t>demontáž WC vč. odvozu a likvidace</t>
  </si>
  <si>
    <t>708120767</t>
  </si>
  <si>
    <t>Pol686</t>
  </si>
  <si>
    <t>demontáž umyvadla včetně baterie  vč. odvozu a likvidace</t>
  </si>
  <si>
    <t>-587156896</t>
  </si>
  <si>
    <t>Pol687</t>
  </si>
  <si>
    <t>demontáž výlevky včetně nástěnné baterie  vč. odvozu a likvidace</t>
  </si>
  <si>
    <t>534914201</t>
  </si>
  <si>
    <t>Pol688</t>
  </si>
  <si>
    <t>demontáž vany včetně baterie  vč. odvozu a likvidace</t>
  </si>
  <si>
    <t>44141929</t>
  </si>
  <si>
    <t>Pol689</t>
  </si>
  <si>
    <t>demontáž sprchové baterie  vč. odvozu a likvidace</t>
  </si>
  <si>
    <t>-308900826</t>
  </si>
  <si>
    <t>Pol690</t>
  </si>
  <si>
    <t>demontáž sprchové vaničky, sprchové baterie a zástěny  vč. odvozu a likvidace</t>
  </si>
  <si>
    <t>-1969604716</t>
  </si>
  <si>
    <t>732</t>
  </si>
  <si>
    <t>Ústřední vytápění - strojovny</t>
  </si>
  <si>
    <t>Pol707</t>
  </si>
  <si>
    <t>demontáž stacionárního plynového kotle  vč. odvozu a likvidace</t>
  </si>
  <si>
    <t>1591603643</t>
  </si>
  <si>
    <t>Pol708</t>
  </si>
  <si>
    <t>demontáž kombinovaného rozdělovače a sběrače  vč. odvozu a likvidace</t>
  </si>
  <si>
    <t>962131464</t>
  </si>
  <si>
    <t>Pol709</t>
  </si>
  <si>
    <t>demontáž zásobníku TUV   vč. odvozu a likvidace</t>
  </si>
  <si>
    <t>-1231744520</t>
  </si>
  <si>
    <t>Pol710</t>
  </si>
  <si>
    <t>demontáž expanzní nádoby   vč. odvozu a likvidace</t>
  </si>
  <si>
    <t>-1250681143</t>
  </si>
  <si>
    <t>733</t>
  </si>
  <si>
    <t>Ústřední vytápění - rozvodné potrubí</t>
  </si>
  <si>
    <t>Pol701</t>
  </si>
  <si>
    <t>demontáž ocelového potrubí UT DN 1“   vč. odvozu a likvidace</t>
  </si>
  <si>
    <t>-1038202580</t>
  </si>
  <si>
    <t>Pol702</t>
  </si>
  <si>
    <t>demontáž ocelového potrubí UT DN 1 1/2"   vč. odvozu a likvidace</t>
  </si>
  <si>
    <t>1499035469</t>
  </si>
  <si>
    <t>Pol703</t>
  </si>
  <si>
    <t>demontáž ocelového potrubí UT DN 2"   vč. odvozu a likvidace</t>
  </si>
  <si>
    <t>812889763</t>
  </si>
  <si>
    <t>735</t>
  </si>
  <si>
    <t>Ústřední vytápění - otopná tělesa</t>
  </si>
  <si>
    <t>Pol704</t>
  </si>
  <si>
    <t>demontáž deskového radiátoru   vč. odvozu a likvidace</t>
  </si>
  <si>
    <t>-1576338619</t>
  </si>
  <si>
    <t>Pol705</t>
  </si>
  <si>
    <t>demontáž litinového radiátoru   vč. odvozu a likvidace</t>
  </si>
  <si>
    <t>959161010</t>
  </si>
  <si>
    <t>Pol706</t>
  </si>
  <si>
    <t>demontáž topného registru  vč. odvozu a likvidace</t>
  </si>
  <si>
    <t>1489400019</t>
  </si>
  <si>
    <t>Pol711</t>
  </si>
  <si>
    <t>Demontáže stávajících rozvaděčů včetně ekologické likvidace  vč. odvozu a likvidace</t>
  </si>
  <si>
    <t>-1067651221</t>
  </si>
  <si>
    <t>Pol712</t>
  </si>
  <si>
    <t>Demontáže svítidel včetně ekologické likvidace  vč. odvozu a likvidace</t>
  </si>
  <si>
    <t>-1299194890</t>
  </si>
  <si>
    <t>Pol713</t>
  </si>
  <si>
    <t>Demontáže spínačů včetně ekologické likvidace  vč. odvozu a likvidace</t>
  </si>
  <si>
    <t>-1315216596</t>
  </si>
  <si>
    <t>Pol714</t>
  </si>
  <si>
    <t>Demontáže zásuvek včetně ekologické likvidace  vč. odvozu a likvidace</t>
  </si>
  <si>
    <t>904821412</t>
  </si>
  <si>
    <t>Pol715</t>
  </si>
  <si>
    <t>Demontáže stávající kabeláže  vč. odvozu a likvidace</t>
  </si>
  <si>
    <t>-1164849218</t>
  </si>
  <si>
    <t>Pol716</t>
  </si>
  <si>
    <t>Demontáže kabeláže včetně PVC lišty  vč. odvozu a likvidace</t>
  </si>
  <si>
    <t>1435958175</t>
  </si>
  <si>
    <t>Pol717</t>
  </si>
  <si>
    <t>Demontáž soustavy uzemnění - drát FeZn  vč. odvozu a likvidace</t>
  </si>
  <si>
    <t>-1150023518</t>
  </si>
  <si>
    <t>Pol718</t>
  </si>
  <si>
    <t>Demontáž jímací tyče  vč. odvozu a likvidace</t>
  </si>
  <si>
    <t>1871284237</t>
  </si>
  <si>
    <t>742</t>
  </si>
  <si>
    <t>Elektroinstalace - slaboproud</t>
  </si>
  <si>
    <t>Pol719</t>
  </si>
  <si>
    <t>Demontáže stávajících rozvaděčů včetně ekologické likvidace</t>
  </si>
  <si>
    <t>-1967561786</t>
  </si>
  <si>
    <t>Pol7161</t>
  </si>
  <si>
    <t>-1317462911</t>
  </si>
  <si>
    <t>751</t>
  </si>
  <si>
    <t>Pol720</t>
  </si>
  <si>
    <t>Demontáž a ekologická likvidace stávajícího ventilátoru  vč. odvozu a likvidace</t>
  </si>
  <si>
    <t>-357200587</t>
  </si>
  <si>
    <t>Pol716.2</t>
  </si>
  <si>
    <t>-520565732</t>
  </si>
  <si>
    <t>762111811</t>
  </si>
  <si>
    <t>Demontáž stěn a příček z hraněného řeziva</t>
  </si>
  <si>
    <t>93148302</t>
  </si>
  <si>
    <t>OBVODOVÝ PLÁŠŤ-pod vazníky</t>
  </si>
  <si>
    <t>viz dmtž TI vněj.stěn</t>
  </si>
  <si>
    <t>243,481</t>
  </si>
  <si>
    <t>štítové stěny; Sstr(pl.DWG pohledy)</t>
  </si>
  <si>
    <t>10,39</t>
  </si>
  <si>
    <t>dtto Zstr+čelní štít</t>
  </si>
  <si>
    <t>22,02+(2,22*1,6)</t>
  </si>
  <si>
    <t>dtto Vstr-2části</t>
  </si>
  <si>
    <t>(12,58+38,82)</t>
  </si>
  <si>
    <t>VNITŘNÍ STĚNY-viz TI stěn</t>
  </si>
  <si>
    <t>169,156</t>
  </si>
  <si>
    <t>762335812</t>
  </si>
  <si>
    <t>Demontáž krokví rovnoběžných s okapem průřezové plochy do 224 cm2 na dřevěný podklad</t>
  </si>
  <si>
    <t>-836686509</t>
  </si>
  <si>
    <t>(17,55+27,7*8)</t>
  </si>
  <si>
    <t>Sstr podélná</t>
  </si>
  <si>
    <t>(27,7+24,6)/2*4+(26,8+22,3)/2*6+10</t>
  </si>
  <si>
    <t>(17,82+10,07)/2*8</t>
  </si>
  <si>
    <t>762341811</t>
  </si>
  <si>
    <t>Demontáž bednění střech z prken</t>
  </si>
  <si>
    <t>1514575420</t>
  </si>
  <si>
    <t>Sstr-čelo</t>
  </si>
  <si>
    <t>(27,7*0,6)</t>
  </si>
  <si>
    <t>dtto střecha</t>
  </si>
  <si>
    <t>(27,7+24,6)/2*2,8+(26,8+22,27)/2*5,2+(10*1,16)</t>
  </si>
  <si>
    <t>762431825</t>
  </si>
  <si>
    <t>Demontáž obložení stěn z desek dřevoštěpkových tl do 15 mm na pero a drážku přibíjených</t>
  </si>
  <si>
    <t>-877888071</t>
  </si>
  <si>
    <t>Vnitřní str. vněj.stěn; viz dmtž vněj.stěn pod vazníky</t>
  </si>
  <si>
    <t>Vnitřní stěny-viz dmtž stěn; 2str</t>
  </si>
  <si>
    <t>(169,156*2)</t>
  </si>
  <si>
    <t>762431828</t>
  </si>
  <si>
    <t>Demontáž obložení stěn z desek dřevoštěpkových tl přes 15 mm na pero a drážku přibíjených</t>
  </si>
  <si>
    <t>815442181</t>
  </si>
  <si>
    <t>Vněj.omítané stěny; viz vyčíslení tonáže omítek</t>
  </si>
  <si>
    <t>174,81</t>
  </si>
  <si>
    <t>762751810</t>
  </si>
  <si>
    <t>Demontáž prostorových vázaných kcí na hladko z hraněného řeziva průřezové plochy do 120 cm2</t>
  </si>
  <si>
    <t>-1215916059</t>
  </si>
  <si>
    <t>Jstr(15vazníků)</t>
  </si>
  <si>
    <t>(8,7*15)</t>
  </si>
  <si>
    <t>Sstr(15vazníků)</t>
  </si>
  <si>
    <t>(2+7,75*9)+(8,88*4)+5,05</t>
  </si>
  <si>
    <t>Zstr(9vazníků)</t>
  </si>
  <si>
    <t>(7,75*9)</t>
  </si>
  <si>
    <t>763131831</t>
  </si>
  <si>
    <t>Demontáž SDK podhledu s jednovrstvou nosnou kcí z ocelových profilů opláštění jednoduché</t>
  </si>
  <si>
    <t>536336011</t>
  </si>
  <si>
    <t xml:space="preserve">1NP-celá plocha; viz pl.PD </t>
  </si>
  <si>
    <t>764001821</t>
  </si>
  <si>
    <t>Demontáž krytiny ze svitků nebo tabulí do suti</t>
  </si>
  <si>
    <t>376645400</t>
  </si>
  <si>
    <t>viz dmtž bednění</t>
  </si>
  <si>
    <t>586,413</t>
  </si>
  <si>
    <t>764001891</t>
  </si>
  <si>
    <t>Demontáž úžlabí do suti</t>
  </si>
  <si>
    <t>-1347435194</t>
  </si>
  <si>
    <t>Sstr; napojení podél.a příč.křídla(viz pohledy)</t>
  </si>
  <si>
    <t>Sqrt((10,96)^2+(2,18)^2)</t>
  </si>
  <si>
    <t>764002801</t>
  </si>
  <si>
    <t>Demontáž závětrné lišty do suti</t>
  </si>
  <si>
    <t>609435625</t>
  </si>
  <si>
    <t>hřebeny pult.střech; podélné křídlo</t>
  </si>
  <si>
    <t>(27,7+2,33)</t>
  </si>
  <si>
    <t>dtto příčné křídlo</t>
  </si>
  <si>
    <t>17,82</t>
  </si>
  <si>
    <t>štíty; Zstr</t>
  </si>
  <si>
    <t>(8,91+2,76+5,17)</t>
  </si>
  <si>
    <t>Sstr-vstup 2str</t>
  </si>
  <si>
    <t>(1,16*2)</t>
  </si>
  <si>
    <t>dtto příč.křídlo-štít</t>
  </si>
  <si>
    <t>7,93</t>
  </si>
  <si>
    <t>Vstr-štít podél.křídla</t>
  </si>
  <si>
    <t>8,91</t>
  </si>
  <si>
    <t>764002811R</t>
  </si>
  <si>
    <t>Demontáž okapového plechu do suti v krytině plechové</t>
  </si>
  <si>
    <t>1145416992</t>
  </si>
  <si>
    <t>Jstr-viz pohledy</t>
  </si>
  <si>
    <t>27,7</t>
  </si>
  <si>
    <t>Sstr-podél.křídlo</t>
  </si>
  <si>
    <t>(2,65+10+9,62)</t>
  </si>
  <si>
    <t>10,07</t>
  </si>
  <si>
    <t>764002851</t>
  </si>
  <si>
    <t>Demontáž oplechování parapetů do suti</t>
  </si>
  <si>
    <t>-1096926865</t>
  </si>
  <si>
    <t>(2,27*7)</t>
  </si>
  <si>
    <t>Zstr podélného obj.</t>
  </si>
  <si>
    <t>(2,27+2,3)</t>
  </si>
  <si>
    <t>Sstr podél.obj.</t>
  </si>
  <si>
    <t>(1,5*2+1,45*2+2,2+1,1+1,12+2,27)</t>
  </si>
  <si>
    <t>(2,32+1,1)</t>
  </si>
  <si>
    <t>dtto štít příč.křídlo</t>
  </si>
  <si>
    <t>(1,1*2+1)</t>
  </si>
  <si>
    <t>(3,5+1,17*5+1,1+2,3*2)</t>
  </si>
  <si>
    <t>764002871</t>
  </si>
  <si>
    <t>Demontáž lemování zdí do suti</t>
  </si>
  <si>
    <t>52044086</t>
  </si>
  <si>
    <t>Sstr-napojení hřebene na štít.stěnu</t>
  </si>
  <si>
    <t>764002881</t>
  </si>
  <si>
    <t>Demontáž lemování střešních prostupů do suti</t>
  </si>
  <si>
    <t>-1175436388</t>
  </si>
  <si>
    <t>Lemov.komínů; 7ks á 1m2</t>
  </si>
  <si>
    <t>(7*1)</t>
  </si>
  <si>
    <t>odvětrání-odhad 3ks á 0,5m2</t>
  </si>
  <si>
    <t>(3*0,5)</t>
  </si>
  <si>
    <t>764004801</t>
  </si>
  <si>
    <t>Demontáž podokapního žlabu do suti</t>
  </si>
  <si>
    <t>224446122</t>
  </si>
  <si>
    <t>dtto viz dmtž okapu</t>
  </si>
  <si>
    <t>60,04</t>
  </si>
  <si>
    <t>764004861</t>
  </si>
  <si>
    <t>Demontáž svodu do suti</t>
  </si>
  <si>
    <t>-1285272272</t>
  </si>
  <si>
    <t>viz foto; JZ+JVroh</t>
  </si>
  <si>
    <t>(3,8*2)</t>
  </si>
  <si>
    <t>Sstr+Svstup</t>
  </si>
  <si>
    <t>(3,5*2)</t>
  </si>
  <si>
    <t>Sštít</t>
  </si>
  <si>
    <t>3,3</t>
  </si>
  <si>
    <t>766411821</t>
  </si>
  <si>
    <t>Demontáž truhlářského obložení stěn z palubek</t>
  </si>
  <si>
    <t>-697621526</t>
  </si>
  <si>
    <t>Vnější obklad-viz pohledy+foto</t>
  </si>
  <si>
    <t>(10,15*3,45)+(1,25+0,4)/2*3,45</t>
  </si>
  <si>
    <t>(2,27*2,58*3+2,34*3,14)*-1</t>
  </si>
  <si>
    <t>Zstr(-)otv.</t>
  </si>
  <si>
    <t>(2,22*4,7)+(4,7+3,6)/2*5-(2,3*1,6)</t>
  </si>
  <si>
    <t>Sstr-podélná část</t>
  </si>
  <si>
    <t>(3,9+3,67+1,18+7,4)*3,1</t>
  </si>
  <si>
    <t>odpoč-otv.</t>
  </si>
  <si>
    <t>((1,5*1,6)*2+(1,1+2,2)*1,1+(2,27+1,12)*2,05)*-1</t>
  </si>
  <si>
    <t>dtto štít</t>
  </si>
  <si>
    <t>(5,28+4,73)/2*2,5-(1,1*1,15*2)</t>
  </si>
  <si>
    <t>(17,77*3,6)+(17,82*1,68)</t>
  </si>
  <si>
    <t>((1,17*0,6)+(2,3+1,1)*1,55+(1,17*1,15)*4+(2,3*1,6))*-1</t>
  </si>
  <si>
    <t>766411822</t>
  </si>
  <si>
    <t>Demontáž truhlářského obložení stěn podkladových roštů</t>
  </si>
  <si>
    <t>-1527827164</t>
  </si>
  <si>
    <t>viz dmtž</t>
  </si>
  <si>
    <t>163,995</t>
  </si>
  <si>
    <t>766421821</t>
  </si>
  <si>
    <t>Demontáž truhlářského obložení podhledů z palubek</t>
  </si>
  <si>
    <t>115149629</t>
  </si>
  <si>
    <t>Vnější obklad podhledů+čel říms-viz pohledy+foto</t>
  </si>
  <si>
    <t>(17,55+0,2)*(0,1+0,5)+9,55*(1,35+0,5)</t>
  </si>
  <si>
    <t>(2,62+2,37)*(0,1+0,5)+10*(0,1+0,25)+7,41*(1,28+0,5)</t>
  </si>
  <si>
    <t>dtto kolmá část</t>
  </si>
  <si>
    <t>11,25*(0,15+0,5)</t>
  </si>
  <si>
    <t>766421822</t>
  </si>
  <si>
    <t>Demontáž truhlářského obložení podhledů podkladových roštů</t>
  </si>
  <si>
    <t>-523329304</t>
  </si>
  <si>
    <t>55,315</t>
  </si>
  <si>
    <t>766441811R</t>
  </si>
  <si>
    <t>Demontáž parapetních desek dřevěných nebo plastových šířky do 30 cm</t>
  </si>
  <si>
    <t>-1566490679</t>
  </si>
  <si>
    <t>dtto viz parapety klempíř</t>
  </si>
  <si>
    <t>54,72</t>
  </si>
  <si>
    <t>766825821</t>
  </si>
  <si>
    <t>Demontáž truhlářských vestavěných skříní dvoukřídlových</t>
  </si>
  <si>
    <t>-1732846228</t>
  </si>
  <si>
    <t>1NP; m.10-12</t>
  </si>
  <si>
    <t>6+3+1</t>
  </si>
  <si>
    <t>767161813</t>
  </si>
  <si>
    <t>Demontáž zábradlí rovného nerozebíratelného hmotnosti 1m zábradlí do 20 kg</t>
  </si>
  <si>
    <t>-2115411841</t>
  </si>
  <si>
    <t>1PP; m.08-na ocel.lávce</t>
  </si>
  <si>
    <t>(4,53*2+1,38+3,1)</t>
  </si>
  <si>
    <t>767161823</t>
  </si>
  <si>
    <t>Demontáž zábradlí schodišťového nerozebíratelného hmotnosti 1m zábradlí do 20 kg</t>
  </si>
  <si>
    <t>1523422263</t>
  </si>
  <si>
    <t>1PP; m.08 z rampy</t>
  </si>
  <si>
    <t>Sqrt((1,07)^2+(1,45)^2)</t>
  </si>
  <si>
    <t>767161851</t>
  </si>
  <si>
    <t>Demontáž madel schodišťových</t>
  </si>
  <si>
    <t>920206336</t>
  </si>
  <si>
    <t>1PP; dvouram.sch-z jedné str.</t>
  </si>
  <si>
    <t>Sqrt((1,6*2)^2+(2,6)^2)</t>
  </si>
  <si>
    <t>767590830</t>
  </si>
  <si>
    <t>Demontáž podlah zdvojených - desek</t>
  </si>
  <si>
    <t>990102801</t>
  </si>
  <si>
    <t>1PP; m.08-rampa(pl.DWG)</t>
  </si>
  <si>
    <t>20,64</t>
  </si>
  <si>
    <t>767590840</t>
  </si>
  <si>
    <t>Demontáž podlah zdvojených - nosného roštu</t>
  </si>
  <si>
    <t>1686597751</t>
  </si>
  <si>
    <t>1PP; m.08-dtto viz dmtž podl.desek</t>
  </si>
  <si>
    <t>767810811</t>
  </si>
  <si>
    <t>Demontáž mřížek větracích ocelových čtyřhranných nebo kruhových</t>
  </si>
  <si>
    <t>-419444693</t>
  </si>
  <si>
    <t>odhad</t>
  </si>
  <si>
    <t>767893811</t>
  </si>
  <si>
    <t>Demontáž stříšek nad vstupy s výplní z umělých hmot</t>
  </si>
  <si>
    <t>-926607846</t>
  </si>
  <si>
    <t>Sstr vstup do obou křídel</t>
  </si>
  <si>
    <t>(1,5*2)</t>
  </si>
  <si>
    <t>767996701</t>
  </si>
  <si>
    <t>Demontáž atypických zámečnických konstrukcí řezáním hmotnosti jednotlivých dílů do 50 kg</t>
  </si>
  <si>
    <t>-1015125137</t>
  </si>
  <si>
    <t>1PP-ostat.kce odhad</t>
  </si>
  <si>
    <t>1NP-rošty angl.dvorků</t>
  </si>
  <si>
    <t>(3*20)</t>
  </si>
  <si>
    <t>767996702</t>
  </si>
  <si>
    <t>Demontáž atypických zámečnických konstrukcí řezáním hmotnosti jednotlivých dílů do 100 kg</t>
  </si>
  <si>
    <t>1200885861</t>
  </si>
  <si>
    <t>1PP; m.08 ocel.schody-odhad</t>
  </si>
  <si>
    <t>776201812R</t>
  </si>
  <si>
    <t>Demontáž lepených povlakových podlah s podložkou ručně vč.soklů</t>
  </si>
  <si>
    <t>-1649907118</t>
  </si>
  <si>
    <t>1PP-viz tab.míst.01-04,09,10</t>
  </si>
  <si>
    <t>(7,54+4,42+16,75+12,93+26,1+12,93)</t>
  </si>
  <si>
    <t>1NP-dtto; m.01-05,10,11</t>
  </si>
  <si>
    <t>(13,29+13,41*2+38,01+14,95+67,38+65,56)</t>
  </si>
  <si>
    <t>dtto m.12,13,16-18,22</t>
  </si>
  <si>
    <t>(69,71+35,91+3,84+1,35+4,21+29,45)</t>
  </si>
  <si>
    <t>351592794</t>
  </si>
  <si>
    <t>2192 - Demolice sklad</t>
  </si>
  <si>
    <t>-111669430</t>
  </si>
  <si>
    <t>viz bour.zákl.pasů</t>
  </si>
  <si>
    <t>5,888</t>
  </si>
  <si>
    <t>2081784173</t>
  </si>
  <si>
    <t>(5,888*1,4)</t>
  </si>
  <si>
    <t>-272537297</t>
  </si>
  <si>
    <t>vnější plocha skladu</t>
  </si>
  <si>
    <t>(6,66*3,34)+(2*2,84)</t>
  </si>
  <si>
    <t>1862818715</t>
  </si>
  <si>
    <t>Zákl.pasy-odhad prof.0,4/0,8</t>
  </si>
  <si>
    <t>(6,66+2,54)*2*(0,4*0,8)</t>
  </si>
  <si>
    <t>1737644165</t>
  </si>
  <si>
    <t>zákl.deska sklad-odhad tl.0,1</t>
  </si>
  <si>
    <t>(6,66*3,34)*0,1</t>
  </si>
  <si>
    <t>dtto boční sklad</t>
  </si>
  <si>
    <t>(2*2,84)*0,1</t>
  </si>
  <si>
    <t>962032231</t>
  </si>
  <si>
    <t>Bourání zdiva z cihel pálených nebo vápenopískových na MV nebo MVC přes 1 m3</t>
  </si>
  <si>
    <t>308271633</t>
  </si>
  <si>
    <t>čelo vstup; tl.0,3; úr. -0,2/+2,25(-)otv.</t>
  </si>
  <si>
    <t>(6,06*(0,2+2,25)-(0,8*1,97))*0,3</t>
  </si>
  <si>
    <t>čelo zadní; úr. -0,2/+2,05</t>
  </si>
  <si>
    <t>(6,06*(0,2+2,05))*0,3</t>
  </si>
  <si>
    <t>2xboky; úr. -0,2/+2,25 až +2,05 2x(-)otv.</t>
  </si>
  <si>
    <t>((2,25+2,05+0,2*2)/2*3,34*2-(0,82*1,35))*0,3</t>
  </si>
  <si>
    <t>962081131</t>
  </si>
  <si>
    <t>Bourání příček ze skleněných tvárnic tl do 100 mm</t>
  </si>
  <si>
    <t>664412448</t>
  </si>
  <si>
    <t>sklobet.okno</t>
  </si>
  <si>
    <t>(0,82*1,35)</t>
  </si>
  <si>
    <t>964011211</t>
  </si>
  <si>
    <t>Vybourání ŽB překladů prefabrikovaných dl do 3 m hmotnosti do 50 kg/m</t>
  </si>
  <si>
    <t>948418598</t>
  </si>
  <si>
    <t>odhad nad dveřmi(2x14/14/125)</t>
  </si>
  <si>
    <t>(0,14*0,14)*1,25*2</t>
  </si>
  <si>
    <t>dtto nad oknem; dl.100</t>
  </si>
  <si>
    <t>(0,14*0,14)*1*2</t>
  </si>
  <si>
    <t>964051111</t>
  </si>
  <si>
    <t>Bourání ŽB trámů, průvlaků nebo pásů průřezu do 0,10 m2</t>
  </si>
  <si>
    <t>713503271</t>
  </si>
  <si>
    <t>pozední věnec; odhad prof.0,3/0,15</t>
  </si>
  <si>
    <t>(6,06+3,37)*2*(0,3*0,15)</t>
  </si>
  <si>
    <t>-1591392540</t>
  </si>
  <si>
    <t>vnitřní-odhad tl.0,08</t>
  </si>
  <si>
    <t>(6,06*2,74)*0,08</t>
  </si>
  <si>
    <t>965081353</t>
  </si>
  <si>
    <t>Bourání podlah z dlaždic betonových, teracových nebo čedičových tl přes 40 mm plochy přes 1 m2</t>
  </si>
  <si>
    <t>-272162145</t>
  </si>
  <si>
    <t>okap.chodník</t>
  </si>
  <si>
    <t>(6,6+2+0,5+3,34+0,5)*2*0,5</t>
  </si>
  <si>
    <t>968072455</t>
  </si>
  <si>
    <t>Vybourání kovových dveřních zárubní pl do 2 m2</t>
  </si>
  <si>
    <t>-1968735731</t>
  </si>
  <si>
    <t>vstup.dveře</t>
  </si>
  <si>
    <t>(0,9*2,05)</t>
  </si>
  <si>
    <t>-684890257</t>
  </si>
  <si>
    <t>čela; v.2,4 a 2,6(-)otv.</t>
  </si>
  <si>
    <t>6,06*(2,4+2,6)-(0,8*1,97+0,82*1,35)</t>
  </si>
  <si>
    <t>2xboky; v.2,4-2,6</t>
  </si>
  <si>
    <t>(2,4+2,6)/2*2,74*2</t>
  </si>
  <si>
    <t>1306485684</t>
  </si>
  <si>
    <t>čela; v.2,6 a 2,4(-)otv.</t>
  </si>
  <si>
    <t>6,66*(2,6+2,4)-(0,8*1,97)</t>
  </si>
  <si>
    <t>2xboky; v.2,6 až 2,9(-)otv.</t>
  </si>
  <si>
    <t>3,34*(2,6+2,9)/2*2</t>
  </si>
  <si>
    <t>římsy</t>
  </si>
  <si>
    <t>(0,18+0,3+0,25*2)*6,66</t>
  </si>
  <si>
    <t>2043713875</t>
  </si>
  <si>
    <t>viz bour.zdiva</t>
  </si>
  <si>
    <t>22,408</t>
  </si>
  <si>
    <t>viz omítky</t>
  </si>
  <si>
    <t>(1,901+3,341)</t>
  </si>
  <si>
    <t>207759190</t>
  </si>
  <si>
    <t>viz bour.zákl.pasy+vrch.maz+bet.dl.</t>
  </si>
  <si>
    <t>(11,776+2,922+2,459)</t>
  </si>
  <si>
    <t>viz bour.žlb.zákl.desky+překlady+věnec</t>
  </si>
  <si>
    <t>(6,701+0,211+2,038)</t>
  </si>
  <si>
    <t>odpočet výztuže; odhad 0,08t/m3; viz m3 bour.</t>
  </si>
  <si>
    <t>(2,792+0,088+0,849)*0,08*-1</t>
  </si>
  <si>
    <t>1350067156</t>
  </si>
  <si>
    <t>2046289735</t>
  </si>
  <si>
    <t>viz vnitrodoprava</t>
  </si>
  <si>
    <t>55,905</t>
  </si>
  <si>
    <t>odpočet suti k drcení</t>
  </si>
  <si>
    <t>(27,65+25,809)*-1</t>
  </si>
  <si>
    <t>-192198519</t>
  </si>
  <si>
    <t>+29km=koef.j.c.=29; viz odvoz do 1km</t>
  </si>
  <si>
    <t>2,446</t>
  </si>
  <si>
    <t>-1561216333</t>
  </si>
  <si>
    <t>viz bour.tes.kcí</t>
  </si>
  <si>
    <t>1,018</t>
  </si>
  <si>
    <t>odpoč.kotev.prvky</t>
  </si>
  <si>
    <t>(0,03*-1)</t>
  </si>
  <si>
    <t>2047067996</t>
  </si>
  <si>
    <t>viz odvoz suti(-)specif.materiály</t>
  </si>
  <si>
    <t>(2,446-0,988-0,241)</t>
  </si>
  <si>
    <t>603940253</t>
  </si>
  <si>
    <t>viz odstr.HI+povl.kr.</t>
  </si>
  <si>
    <t>(0,089+0,152)</t>
  </si>
  <si>
    <t>-757174533</t>
  </si>
  <si>
    <t>vnější plocha zákl.desky bez přístavku</t>
  </si>
  <si>
    <t>(6,66*3,34)</t>
  </si>
  <si>
    <t>712300831</t>
  </si>
  <si>
    <t>Odstranění povlakové krytiny střech do 10° jednovrstvé</t>
  </si>
  <si>
    <t>-1758948236</t>
  </si>
  <si>
    <t>pojistná pod plechem skladu(bez příst.)</t>
  </si>
  <si>
    <t>(6,66*3,8)</t>
  </si>
  <si>
    <t>330532568</t>
  </si>
  <si>
    <t>-1902108954</t>
  </si>
  <si>
    <t>1035912239</t>
  </si>
  <si>
    <t>-1239433839</t>
  </si>
  <si>
    <t>1362015228</t>
  </si>
  <si>
    <t>762085811</t>
  </si>
  <si>
    <t>Demontáž kotevních želez hmotnosti do 5 kg</t>
  </si>
  <si>
    <t>-1683382553</t>
  </si>
  <si>
    <t>kotv.pozednic-odhad</t>
  </si>
  <si>
    <t>(3*2)</t>
  </si>
  <si>
    <t>762331811</t>
  </si>
  <si>
    <t>Demontáž vázaných kcí krovů z hranolů průřezové plochy do 120 cm2</t>
  </si>
  <si>
    <t>-368099292</t>
  </si>
  <si>
    <t>okapní pozed.+hřeben.vaz.</t>
  </si>
  <si>
    <t>(6,66*2)</t>
  </si>
  <si>
    <t>krokve 8ks</t>
  </si>
  <si>
    <t>(3,8*8)</t>
  </si>
  <si>
    <t>-1351367972</t>
  </si>
  <si>
    <t>Sklad-viz povl.kryt.</t>
  </si>
  <si>
    <t>25,308</t>
  </si>
  <si>
    <t>762341831</t>
  </si>
  <si>
    <t>Demontáž bednění střech z desek měkkých</t>
  </si>
  <si>
    <t>1913934112</t>
  </si>
  <si>
    <t>římsa sklad</t>
  </si>
  <si>
    <t>(0,25*2+0,15*2)*6,66</t>
  </si>
  <si>
    <t>dtto boky</t>
  </si>
  <si>
    <t>(0,25*3,8)*2</t>
  </si>
  <si>
    <t>762421825</t>
  </si>
  <si>
    <t>Demontáž obložení stropů z desek dřevoštěpkových tl do 15 mm na pero a drážku šroubovaných</t>
  </si>
  <si>
    <t>-1054745451</t>
  </si>
  <si>
    <t>sklad-vnitř.podhled</t>
  </si>
  <si>
    <t>(6,06*2,74)</t>
  </si>
  <si>
    <t>-828654545</t>
  </si>
  <si>
    <t>přístavek</t>
  </si>
  <si>
    <t>(2*2,9)</t>
  </si>
  <si>
    <t>-1823504831</t>
  </si>
  <si>
    <t>obvod střechy sklad+příst.</t>
  </si>
  <si>
    <t>(6,66+2+3,8)*2</t>
  </si>
  <si>
    <t>-595673009</t>
  </si>
  <si>
    <t>okno</t>
  </si>
  <si>
    <t>0,82</t>
  </si>
  <si>
    <t>767132812</t>
  </si>
  <si>
    <t>Demontáž příček svařovaných</t>
  </si>
  <si>
    <t>1803490569</t>
  </si>
  <si>
    <t>přístavek skladu; čelo+2xbok vč.dv.; v.2,6</t>
  </si>
  <si>
    <t>(2,84+2*2)*2,6</t>
  </si>
  <si>
    <t>767392801</t>
  </si>
  <si>
    <t>Demontáž krytin střech z plechů nýtovaných</t>
  </si>
  <si>
    <t>-1940718973</t>
  </si>
  <si>
    <t>viz PD</t>
  </si>
  <si>
    <t>(2*2,84)</t>
  </si>
  <si>
    <t>968825008</t>
  </si>
  <si>
    <t>2193 - Bourání exteriér</t>
  </si>
  <si>
    <t>111201101</t>
  </si>
  <si>
    <t>Odstranění křovin a stromů průměru kmene do 100 mm i s kořeny z celkové plochy do 1000 m2</t>
  </si>
  <si>
    <t>1453412982</t>
  </si>
  <si>
    <t>Keřové porosty v těsné blízkosti objektu</t>
  </si>
  <si>
    <t>(2+2+2+3)</t>
  </si>
  <si>
    <t>JVroh</t>
  </si>
  <si>
    <t>(3+3+2)</t>
  </si>
  <si>
    <t>113102311R</t>
  </si>
  <si>
    <t>Odstranění umělého trávníku z hřiště výšky vlasu do 40 mm</t>
  </si>
  <si>
    <t>2069610595</t>
  </si>
  <si>
    <t>viz odpočet ornice-hřiště</t>
  </si>
  <si>
    <t>113106121</t>
  </si>
  <si>
    <t>Rozebrání dlažeb z betonových nebo kamenných dlaždic komunikací pro pěší ručně vč.lože</t>
  </si>
  <si>
    <t>-601146530</t>
  </si>
  <si>
    <t>viz odpočet ornice-bet.dlažba</t>
  </si>
  <si>
    <t>17,5</t>
  </si>
  <si>
    <t>113106124</t>
  </si>
  <si>
    <t>Rozebrání dlažeb z plastových nebo pryžových dlaždic komunikací pro ručně</t>
  </si>
  <si>
    <t>469629363</t>
  </si>
  <si>
    <t>Zstr; plocha pod houpačkami a skluzavkou, Jstr plocha pod prolézačkou</t>
  </si>
  <si>
    <t>(12,5+3,6+22,5+30,3)</t>
  </si>
  <si>
    <t>Sstr- doskoky pruž.houp.+domeček</t>
  </si>
  <si>
    <t>(0,6*0,6)*2+(0,9*1)</t>
  </si>
  <si>
    <t>113107123</t>
  </si>
  <si>
    <t>Odstranění podkladu z kameniva drceného tl 300 mm ručně</t>
  </si>
  <si>
    <t>1172026203</t>
  </si>
  <si>
    <t>viz odpočet ornice-asf.plochy</t>
  </si>
  <si>
    <t>113107142</t>
  </si>
  <si>
    <t>Odstranění živičného krytu tl 100 mm ručně</t>
  </si>
  <si>
    <t>-1602433063</t>
  </si>
  <si>
    <t>viz odstr. podkladu</t>
  </si>
  <si>
    <t>113204111R</t>
  </si>
  <si>
    <t>Odstranění dřevěných hatí a obrub</t>
  </si>
  <si>
    <t>-60586738</t>
  </si>
  <si>
    <t>Lemování pískoviště SZstr; obv.DWG; 2x nad sebou</t>
  </si>
  <si>
    <t>(48*2)</t>
  </si>
  <si>
    <t>121101101</t>
  </si>
  <si>
    <t>Sejmutí ornice s přemístěním na vzdálenost do 50 m</t>
  </si>
  <si>
    <t>1170412646</t>
  </si>
  <si>
    <t>Celková dotčená plocha(pl.DWG)</t>
  </si>
  <si>
    <t>2572m2</t>
  </si>
  <si>
    <t>odpočet objekt+sklad(pl.DWG)</t>
  </si>
  <si>
    <t>(526+28)*-1=-554m2</t>
  </si>
  <si>
    <t>odpočet pískoviště S+Jstr(pl.DWG)</t>
  </si>
  <si>
    <t>(129*-1)=-129m2</t>
  </si>
  <si>
    <t>odpočet hřiště(DWG)</t>
  </si>
  <si>
    <t>(135*-1)=-135m2</t>
  </si>
  <si>
    <t>odpočet asf.plochy(DWG)</t>
  </si>
  <si>
    <t>(244*-1)=-244m2</t>
  </si>
  <si>
    <t>odpočet teras.dlažba u obj.Z+J+V+Sstr(DWG)</t>
  </si>
  <si>
    <t>(201+28,5+8,5)*-1=-238m2</t>
  </si>
  <si>
    <t>odpočet okap.+zahrad.dl.bet.do štěrku(DWG)</t>
  </si>
  <si>
    <t>(4,5+10,8+2,2)*-1=-17,5m2</t>
  </si>
  <si>
    <t>záhony u Sstr.</t>
  </si>
  <si>
    <t>(18*-1)=-18m2</t>
  </si>
  <si>
    <t>CELKEM: 1236,5m2; odběr ornice tl.0,3</t>
  </si>
  <si>
    <t>(1236,5*0,3)</t>
  </si>
  <si>
    <t>511980573</t>
  </si>
  <si>
    <t>zásyp bour.zákl.pasů bet.s kamenem</t>
  </si>
  <si>
    <t>22,386</t>
  </si>
  <si>
    <t>1786808177</t>
  </si>
  <si>
    <t>(22,386*1,4)</t>
  </si>
  <si>
    <t>181951101</t>
  </si>
  <si>
    <t>Úprava pláně v hornině tř. 1 až 4 bez zhutnění</t>
  </si>
  <si>
    <t>863844617</t>
  </si>
  <si>
    <t>viz sejm.ornice; dotčená plocha</t>
  </si>
  <si>
    <t>2572</t>
  </si>
  <si>
    <t>dtto; odpočet obj+sklad</t>
  </si>
  <si>
    <t>(526+28)*-1</t>
  </si>
  <si>
    <t>-701680021</t>
  </si>
  <si>
    <t>Obvodové oplocení(obv.DWG); v.odhad 1,8</t>
  </si>
  <si>
    <t>(220*1,8)</t>
  </si>
  <si>
    <t>odpočet brána+branka+pev.díl</t>
  </si>
  <si>
    <t>(5,8*1,8)*-1</t>
  </si>
  <si>
    <t>Hřiště-obv.viz oplocení; v.2m(-)vstupy 2x1m</t>
  </si>
  <si>
    <t>(50-2*1)*2</t>
  </si>
  <si>
    <t>961043111</t>
  </si>
  <si>
    <t>Bourání základů z betonu proloženého kamenem</t>
  </si>
  <si>
    <t>-2132979848</t>
  </si>
  <si>
    <t>zákl.pas kam.zdi J+Zstr; odhad prof.0,5/0,7</t>
  </si>
  <si>
    <t>53*(0,5*0,7)</t>
  </si>
  <si>
    <t>dtto Str. pas podél.+příč.zídky; prof.0,4/0,7</t>
  </si>
  <si>
    <t>(2,6+1,5)*(0,4*0,7)</t>
  </si>
  <si>
    <t>dtto Sstr. v rohu boč.vstupu+u štítu; odhad prof.0,4/0,7</t>
  </si>
  <si>
    <t>(2,6+1,8+5,2)*(0,4*0,7)</t>
  </si>
  <si>
    <t>-1856470163</t>
  </si>
  <si>
    <t>Jstr; podklad.bez stupňů k hřišti</t>
  </si>
  <si>
    <t>(1*1,2)*0,15</t>
  </si>
  <si>
    <t>Sstr čelní vstup</t>
  </si>
  <si>
    <t>(10*0,6)*0,15</t>
  </si>
  <si>
    <t>dtto štít-schody</t>
  </si>
  <si>
    <t>(1,5*1,5)*0,15</t>
  </si>
  <si>
    <t>dtto podklad asf.chodníku boč.obj.Zstr(pl.DWG)l.0,15</t>
  </si>
  <si>
    <t>(13*0,15)</t>
  </si>
  <si>
    <t>696325486</t>
  </si>
  <si>
    <t>kam.zeď-terasa J+Zstr; dl.viz zákl. v.1m,š.0,5</t>
  </si>
  <si>
    <t>53*(1*0,5)</t>
  </si>
  <si>
    <t>dtto Str. podél.zídka; v.1m; š.0,3</t>
  </si>
  <si>
    <t>2,6*(1*0,3)</t>
  </si>
  <si>
    <t>dtto Sstr. v rohu boč.vstupu+u štítu; dl.viz základ; v.1,0; š.0,3</t>
  </si>
  <si>
    <t>(2,6+1,8+5,2)*(1*0,3)</t>
  </si>
  <si>
    <t>962042321</t>
  </si>
  <si>
    <t>Bourání zdiva nadzákladového z betonu prostého přes 1 m3</t>
  </si>
  <si>
    <t>-1223761071</t>
  </si>
  <si>
    <t>dtto Str. příč.zídka  vstupu; v.1m; š.0,3</t>
  </si>
  <si>
    <t>1,5*(1*0,3)</t>
  </si>
  <si>
    <t>963022819R</t>
  </si>
  <si>
    <t>Bourání kamenných/betonových schodišťových stupňů zhotovených na místě</t>
  </si>
  <si>
    <t>919250616</t>
  </si>
  <si>
    <t>Jstr.k hřišti</t>
  </si>
  <si>
    <t>(4*1)</t>
  </si>
  <si>
    <t>Sstr-nájezd z asf.vozovky na chodník vstupů</t>
  </si>
  <si>
    <t>Sstr ze štítu</t>
  </si>
  <si>
    <t>(3*1)</t>
  </si>
  <si>
    <t>2058670182</t>
  </si>
  <si>
    <t>Podkladní beton teras.dlažby; pl.viz ornice-odpočet</t>
  </si>
  <si>
    <t>Z+Vstr; odhad tl.0,1</t>
  </si>
  <si>
    <t>(201*0,1)</t>
  </si>
  <si>
    <t>(28,5+8,5)*0,1</t>
  </si>
  <si>
    <t>Sstr-západ.pohl.; chodník boč.vstupů; odhad tl.0,1</t>
  </si>
  <si>
    <t>(12*0,1)</t>
  </si>
  <si>
    <t>966001112R</t>
  </si>
  <si>
    <t>Dmtž+uložení dětské houpačky kládové</t>
  </si>
  <si>
    <t>800178799</t>
  </si>
  <si>
    <t>966001113R</t>
  </si>
  <si>
    <t>Dmtž+uložení dětské houpačky pružinové</t>
  </si>
  <si>
    <t>282417884</t>
  </si>
  <si>
    <t>966001114R</t>
  </si>
  <si>
    <t>Dmtž+uložení dětské žebříkové prolézačky se sítěmi</t>
  </si>
  <si>
    <t>-447027769</t>
  </si>
  <si>
    <t>966001115R</t>
  </si>
  <si>
    <t>Dmtž+uloženíí dětské prolézačky s tubusem a skluzavkami</t>
  </si>
  <si>
    <t>65420071</t>
  </si>
  <si>
    <t>Z+SZ str.</t>
  </si>
  <si>
    <t>966001116R</t>
  </si>
  <si>
    <t>Odstranění dřevěné pyramidy</t>
  </si>
  <si>
    <t>-1597424765</t>
  </si>
  <si>
    <t>966001212</t>
  </si>
  <si>
    <t>Odstranění lavičky stabilní kotvené šrouby na pevný podklad</t>
  </si>
  <si>
    <t>265386503</t>
  </si>
  <si>
    <t>SZstr pískoviště</t>
  </si>
  <si>
    <t>Sstr-boční vstup</t>
  </si>
  <si>
    <t>966001411R</t>
  </si>
  <si>
    <t>Odstranění stojanu na koloběžky kotveného šrouby</t>
  </si>
  <si>
    <t>650670895</t>
  </si>
  <si>
    <t>u skladu</t>
  </si>
  <si>
    <t>966003810</t>
  </si>
  <si>
    <t>Rozebrání oplocení s příčníky a dřevěnými sloupky z prken a latí</t>
  </si>
  <si>
    <t>-2115468161</t>
  </si>
  <si>
    <t>hřiště</t>
  </si>
  <si>
    <t>(16,5+8,5)*2</t>
  </si>
  <si>
    <t>Zstr; u kládové houpačky 2x2,5m</t>
  </si>
  <si>
    <t>(2,5*2)</t>
  </si>
  <si>
    <t>966051121R</t>
  </si>
  <si>
    <t>Bourání dřevěných palisád</t>
  </si>
  <si>
    <t>1393013152</t>
  </si>
  <si>
    <t>Zstr-u vozovky; 25ks kolmé(prům.dl.0,75)+1ks ležící(3m); prof.0,03m2</t>
  </si>
  <si>
    <t>(25*0,75+3)*0,03</t>
  </si>
  <si>
    <t>Sstr u skladu; 16ks(prům.dl.0,5); prof.0,04m2</t>
  </si>
  <si>
    <t>(16*0,5)*0,04</t>
  </si>
  <si>
    <t>966062112</t>
  </si>
  <si>
    <t>Bourání sloupků a vzpěr plotových dřevěných zalitých cementovou maltou</t>
  </si>
  <si>
    <t>-1992131821</t>
  </si>
  <si>
    <t>hřiště-k upev.sítě</t>
  </si>
  <si>
    <t>(5+5+2+3)</t>
  </si>
  <si>
    <t>966071711R</t>
  </si>
  <si>
    <t>Dmtž+uložení sloupků a vzpěr plotových ocelových do 2,5 m</t>
  </si>
  <si>
    <t>-203541035</t>
  </si>
  <si>
    <t>odhad á3m z obvodu 220m(-)vjezd+branka</t>
  </si>
  <si>
    <t>(220-3,6-1,1)/3=cca 72ks</t>
  </si>
  <si>
    <t>966072811R</t>
  </si>
  <si>
    <t>Rozebrání+uložení rámového oplocení na ocelové sloupky výšky do 2m</t>
  </si>
  <si>
    <t>1704201262</t>
  </si>
  <si>
    <t>Vněj.oplocení; obvod DWG= 220m(-)vjezd+branka</t>
  </si>
  <si>
    <t>(220-3,6-1,1)</t>
  </si>
  <si>
    <t>966073810R</t>
  </si>
  <si>
    <t>Rozebrání+uložení vrat a vrátek k oplocení plochy do 2 m2</t>
  </si>
  <si>
    <t>577625004</t>
  </si>
  <si>
    <t>Vstup-vrátka</t>
  </si>
  <si>
    <t>966073812R</t>
  </si>
  <si>
    <t>Rozebrání+uložení vrat a vrátek k oplocení plochy do 10 m2</t>
  </si>
  <si>
    <t>-1659299188</t>
  </si>
  <si>
    <t>Vjezdová vrata</t>
  </si>
  <si>
    <t>1685693210</t>
  </si>
  <si>
    <t>viz bour.podkl.komun.+kam.zdiva</t>
  </si>
  <si>
    <t>(107,36+75,4)</t>
  </si>
  <si>
    <t>-1297951811</t>
  </si>
  <si>
    <t>viz bour.bet.kcí</t>
  </si>
  <si>
    <t>(4,463+49,249+6,736+0,99+1,008+55)</t>
  </si>
  <si>
    <t>1861961080</t>
  </si>
  <si>
    <t>viz HSV</t>
  </si>
  <si>
    <t>376,79</t>
  </si>
  <si>
    <t>viz PSV</t>
  </si>
  <si>
    <t>1,746</t>
  </si>
  <si>
    <t>987887189</t>
  </si>
  <si>
    <t>378,536</t>
  </si>
  <si>
    <t>odpočet drcení</t>
  </si>
  <si>
    <t>(182,76+117,446)*-1</t>
  </si>
  <si>
    <t>-1757123399</t>
  </si>
  <si>
    <t>viz odvoz do 1km</t>
  </si>
  <si>
    <t>78,33</t>
  </si>
  <si>
    <t>-1217860158</t>
  </si>
  <si>
    <t>viz bouř.dřev.kcí</t>
  </si>
  <si>
    <t>(0,96+0,5+0,3+3,025+1,897+0,81+1,746)</t>
  </si>
  <si>
    <t>-1808781657</t>
  </si>
  <si>
    <t>viz dmtž plast./pryž.kcí</t>
  </si>
  <si>
    <t>(4,32+3,173+0,144)</t>
  </si>
  <si>
    <t>1393559012</t>
  </si>
  <si>
    <t>suma odvozu(-)specif.mat.</t>
  </si>
  <si>
    <t>(78,33-9,238-7,637-53,68)</t>
  </si>
  <si>
    <t>-195578160</t>
  </si>
  <si>
    <t>viz bour.živič.povrchu</t>
  </si>
  <si>
    <t>53,68</t>
  </si>
  <si>
    <t>998231311</t>
  </si>
  <si>
    <t>Přesun hmot pro sadovnické a krajinářské úpravy vodorovně do 5000 m</t>
  </si>
  <si>
    <t>1503171755</t>
  </si>
  <si>
    <t>762132811R</t>
  </si>
  <si>
    <t>Demontáž dřevníku</t>
  </si>
  <si>
    <t>-1790951420</t>
  </si>
  <si>
    <t>u vjezdu</t>
  </si>
  <si>
    <t>762953801</t>
  </si>
  <si>
    <t>Demontáž teras dřevěných nebo dřevoplastových připevněných vruty</t>
  </si>
  <si>
    <t>-749165035</t>
  </si>
  <si>
    <t>Obklad kam.zdí-viz bour.zdí Z+J+V š.0,6</t>
  </si>
  <si>
    <t>(53*0,6)</t>
  </si>
  <si>
    <t>dtto Sstr š.0,4</t>
  </si>
  <si>
    <t>(2,6+2,6+1,8+5,2)*0,4</t>
  </si>
  <si>
    <t>dtto-lemov.záhonu; rš.2x0,25+0,3</t>
  </si>
  <si>
    <t>(1,4+8,3)*(0,25*2+0,3)</t>
  </si>
  <si>
    <t>dtto boční zídka vstupu; dl.1,5; v.0,8; čelo 0,4</t>
  </si>
  <si>
    <t>(1,5*2+0,4)*0,8+(1,5*0,4)</t>
  </si>
  <si>
    <t>kruhové pískoviště-okraj.sezení; odhad prům.4m=obvod 12,6; prof.0,25x2+0,4</t>
  </si>
  <si>
    <t>(0,25*2+0,4)*12,6</t>
  </si>
  <si>
    <t>647963055</t>
  </si>
  <si>
    <t>ZRN= 733,9tis; z toho 3%= 22tis</t>
  </si>
  <si>
    <t>22 - FS 4.b - Projekt interiéru</t>
  </si>
  <si>
    <t>D1 - Zdravotechnická instalace</t>
  </si>
  <si>
    <t>D2 - Interiér</t>
  </si>
  <si>
    <t>D3 - Zahrada</t>
  </si>
  <si>
    <t>D4 - Grafika</t>
  </si>
  <si>
    <t>D5 - Konstrukce truhlářské</t>
  </si>
  <si>
    <t>D6 - Komponenty A-typ - NEKALKULOVAT</t>
  </si>
  <si>
    <t>Zdravotechnická instalace</t>
  </si>
  <si>
    <t>Pol409</t>
  </si>
  <si>
    <t>Dávkovač pěnového mýdla  komplet výrobek podle tabulky "STANDARDY - ZTI - doplňky - VŠE BÍLÉ", ozn. S.01</t>
  </si>
  <si>
    <t>Poznámka k položce:_x000D_
Bližší specifikace položky: : _x000D_
válcový hladký design  : _x000D_
zásobník na pěnové mýdlo manuální, ABS plast,  : _x000D_
bílá barva, uzamykatelný  : _x000D_
rozměry 286x113x105 mm : _x000D_
25</t>
  </si>
  <si>
    <t>Pol550</t>
  </si>
  <si>
    <t>Zásobník papírových ručníků  komplet výrobek podle tabulky "STANDARDY - ZTI - doplňky - VŠE BÍLÉ", ozn. S.02</t>
  </si>
  <si>
    <t>Poznámka k položce:_x000D_
Bližší specifikace položky: : _x000D_
zaoblený kvádr  : _x000D_
pro papírové ručníky ZZ  : _x000D_
bílá barva  : _x000D_
velmi odolný materiál  : _x000D_
jednoduchá uzamykatelný  : _x000D_
Výška 291 mm : _x000D_
Šířka 332 mm : _x000D_
Hloubka 135 mm : _x000D_
15</t>
  </si>
  <si>
    <t>Pol551</t>
  </si>
  <si>
    <t>Zrcadlo komplet výrobek podle tabulky "STANDARDY - ZTI - doplňky - VŠE BÍLÉ", ozn. S.03</t>
  </si>
  <si>
    <t>Poznámka k položce:_x000D_
Bližší specifikace položky: : _x000D_
kulaté, průměr 400 mm  : _x000D_
bez fazety, zabroušené : _x000D_
32</t>
  </si>
  <si>
    <t>Pol552</t>
  </si>
  <si>
    <t>Koš na ručníky komplet výrobek podle tabulky "STANDARDY - ZTI - doplňky - VŠE BÍLÉ", ozn. S.04</t>
  </si>
  <si>
    <t>Poznámka k položce:_x000D_
Bližší specifikace položky: : _x000D_
oválný design  : _x000D_
bílá  : _x000D_
plast Polypropylen  : _x000D_
Objem 9.45 l : _x000D_
Délka 26.8 cm : _x000D_
Šířka 14 cm : _x000D_
Výška 24.8 cm : _x000D_
15</t>
  </si>
  <si>
    <t>Pol553</t>
  </si>
  <si>
    <t>Zásobník toaletního papíru komplet výrobek podle tabulky "STANDARDY - ZTI - doplňky - VŠE BÍLÉ", ozn. S.05</t>
  </si>
  <si>
    <t>Poznámka k položce:_x000D_
Bližší specifikace položky: : _x000D_
pro jednotlivé útržky : _x000D_
kulatý design, oblé hrany : _x000D_
bílý : _x000D_
Užitek: : _x000D_
Plastový zásobník TORK SmartOne na toaletní : _x000D_
papír se středovým odvíjením a systémem : _x000D_
dávkování po jednotlivých útržcích, kapacita 620 : _x000D_
útržků. : _x000D_
Systém: T9 : _x000D_
Materiál: ABS plast : _x000D_
Barva: bílá : _x000D_
Šířka: 219 mm : _x000D_
Výška: 219 mm : _x000D_
Hloubka: 156 mm : _x000D_
27</t>
  </si>
  <si>
    <t>Pol554</t>
  </si>
  <si>
    <t>WC kartáč komplet výrobek podle tabulky "STANDARDY - ZTI - doplňky - VŠE BÍLÉ", ozn. S.06</t>
  </si>
  <si>
    <t>Poznámka k položce:_x000D_
Bližší specifikace položky: : _x000D_
bíle lakovaná nerez : _x000D_
válcový design : _x000D_
Délka 8.9 cm : _x000D_
Šířka 8.9 cm : _x000D_
Výška 49 cm : _x000D_
11</t>
  </si>
  <si>
    <t>Pol555</t>
  </si>
  <si>
    <t>Madlo komplet výrobek podle tabulky "STANDARDY - ZTI - doplňky - VŠE BÍLÉ", ozn. S.07</t>
  </si>
  <si>
    <t>Poznámka k položce:_x000D_
Bližší specifikace položky: : _x000D_
Délka madla 40 cm : _x000D_
Průměr madla 26 mm : _x000D_
Bílá ocel : _x000D_
Nosnost 100 Kg : _x000D_
5</t>
  </si>
  <si>
    <t>Pol556</t>
  </si>
  <si>
    <t>Polička na šampón komplet výrobek podle tabulky "STANDARDY - ZTI - doplňky - VŠE BÍLÉ", ozn. S.08</t>
  </si>
  <si>
    <t>Poznámka k položce:_x000D_
Bližší specifikace položky: : _x000D_
kvádrový design, zaoblené hrany : _x000D_
šířka 30 cm : _x000D_
hloubka 9 cm : _x000D_
výška 12 cm : _x000D_
bílý matný plast : _x000D_
6</t>
  </si>
  <si>
    <t>Pol557</t>
  </si>
  <si>
    <t>Háček komplet výrobek podle tabulky "STANDARDY - ZTI - doplňky - VŠE BÍLÉ", ozn. S.09</t>
  </si>
  <si>
    <t>Poznámka k položce:_x000D_
Bližší specifikace položky: : _x000D_
Samodržící rozeta d 50 mm : _x000D_
hloubka háčku 20 mm : _x000D_
Kov, bílý lak : _x000D_
33</t>
  </si>
  <si>
    <t>Interiér</t>
  </si>
  <si>
    <t>Pol558</t>
  </si>
  <si>
    <t>Ponk komplet výrobek podle tabulky "STANDARDY - INTERIÉR", ozn. N.01</t>
  </si>
  <si>
    <t>Poznámka k položce:_x000D_
Bližší specifikace položky: : _x000D_
přírodní dřevo, čirý lak, dřevěný svěrák, ruční nářadí, bedna na nářadí,zavírací prostor posuvnými dvířky v šedé barvě : _x000D_
Výška 94 cm : _x000D_
Šířka 71 cm : _x000D_
Hloubka 54 cm : _x000D_
4</t>
  </si>
  <si>
    <t>Pol559</t>
  </si>
  <si>
    <t>Digitální piano komplet výrobek podle tabulky "STANDARDY - INTERIÉR", ozn. N.02</t>
  </si>
  <si>
    <t>Poznámka k položce:_x000D_
Bližší specifikace položky: : _x000D_
vážené klávesy, bílá barva, pedály : _x000D_
88 kláves, klaviatura: GHS, polyfonie: 192 hlasů : _x000D_
Výkon reproduktorů: 2 x 8 W : _x000D_
Rozměry: 1357 mm x 815 mm x 422 mm : _x000D_
4</t>
  </si>
  <si>
    <t>Pol560</t>
  </si>
  <si>
    <t>Přebalovací pult komplet výrobek podle tabulky "STANDARDY - INTERIÉR", ozn. N.03</t>
  </si>
  <si>
    <t>Poznámka k položce:_x000D_
Bližší specifikace položky: : _x000D_
bílý sklápěcí box, montáž na stěnu : _x000D_
Nosnost 11 kg : _x000D_
Výška 67 cm : _x000D_
Šířka 57 cm : _x000D_
Délka 13 cm : _x000D_
Úložný prostor : _x000D_
1</t>
  </si>
  <si>
    <t>Pol561</t>
  </si>
  <si>
    <t>Stojan na korálky komplet výrobek podle tabulky "STANDARDY - INTERIÉR", ozn. N.04</t>
  </si>
  <si>
    <t>Poznámka k položce:_x000D_
Bližší specifikace položky: : _x000D_
korálkový stojan montessori, světlé dřevo, na kolečkách : _x000D_
Rozměry: 96 x 10 x 124 cm : _x000D_
4</t>
  </si>
  <si>
    <t>Pol562</t>
  </si>
  <si>
    <t>Zvonky stolek komplet výrobek podle tabulky "STANDARDY - INTERIÉR", ozn. N.05</t>
  </si>
  <si>
    <t>Poznámka k položce:_x000D_
Bližší specifikace položky: : _x000D_
dřevěný stolek hudební montessori, světlé dřevo, čirý lak : _x000D_
145 cm dlouhý, 40 cm široký a 58 cm vysoký : _x000D_
4</t>
  </si>
  <si>
    <t>Pol563</t>
  </si>
  <si>
    <t>Regál 40 x 80 x 150 cm komplet výrobek podle tabulky "STANDARDY - INTERIÉR", ozn. N.06</t>
  </si>
  <si>
    <t>Poznámka k položce:_x000D_
Bližší specifikace položky: : _x000D_
konzolový regál nástěnný, bílá ocel, šedá police : _x000D_
nastavitelná výška, 5 polic : _x000D_
nosnost police 50 KG : _x000D_
12</t>
  </si>
  <si>
    <t>Pol564</t>
  </si>
  <si>
    <t>Regál 40 x 80 x 200 cm komplet výrobek podle tabulky "STANDARDY - INTERIÉR", ozn. N.07</t>
  </si>
  <si>
    <t>Poznámka k položce:_x000D_
Bližší specifikace položky: : _x000D_
konzolový regál nástěnný, bílá ocel, šedá police : _x000D_
nastavitelná výška, 5 polic : _x000D_
nosnost police 50 KG : _x000D_
3</t>
  </si>
  <si>
    <t>Pol565</t>
  </si>
  <si>
    <t>Šatní skříňky komplet výrobek podle tabulky "STANDARDY - INTERIÉR", ozn. N.08</t>
  </si>
  <si>
    <t>Poznámka k položce:_x000D_
Bližší specifikace položky: : _x000D_
ocelový plech : _x000D_
světle šedá : _x000D_
zamykací : _x000D_
3 segmenty : _x000D_
odvětrání : _x000D_
Výška:1800 mm : _x000D_
Šířka:900 mm : _x000D_
Hloubka:500 mm : _x000D_
Šířka dveří:300 mm : _x000D_
Počet sekcí:3 : _x000D_
Počet dveří:3 : _x000D_
Barva dveří:Světle šedá : _x000D_
Kód barvy dveří:RAL 7035 : _x000D_
2</t>
  </si>
  <si>
    <t>Pol566</t>
  </si>
  <si>
    <t>Taburet/matrace komplet výrobek podle tabulky "STANDARDY - INTERIÉR", ozn. N.09</t>
  </si>
  <si>
    <t>Poznámka k položce:_x000D_
Bližší specifikace položky: : _x000D_
čtyřdílná skládací matrace : _x000D_
šedá a bílá nit tkaniny 100% polyester : _x000D_
30kg/m3 Polyuretanová pěna : _x000D_
62 x 193 cm : _x000D_
Pratelný potah na zip : _x000D_
5</t>
  </si>
  <si>
    <t>Pol567</t>
  </si>
  <si>
    <t>Polohovací stůl s pohonem komplet výrobek podle tabulky "STANDARDY - INTERIÉR", ozn. N.10</t>
  </si>
  <si>
    <t>Poznámka k položce:_x000D_
Bližší specifikace položky: : _x000D_
160 x 80 cm : _x000D_
Zaoblené rohy desky : _x000D_
Stolní deska : _x000D_
dřevotříska, melaminová fólie, Plastový lem : _x000D_
El. polohovací podnoží stol. desky : _x000D_
Vrchní příčka/ Křížová vzpěra/ Noha/ Kryt/ Podložka: : _x000D_
ocel, Epoxidový/polyesterový práškový lak : _x000D_
Noha: Hliník, Epoxidový/polyesterový práškový lak : _x000D_
Uspořádání kabelů: Nerezavějící ocel, 30% polyester, 70% pryž : _x000D_
5</t>
  </si>
  <si>
    <t>Pol568</t>
  </si>
  <si>
    <t>Pracovní stůl komplet výrobek podle tabulky "STANDARDY - INTERIÉR", ozn. N.11</t>
  </si>
  <si>
    <t>Poznámka k položce:_x000D_
Bližší specifikace položky: : _x000D_
polohovací klikou : _x000D_
120 x 70 cm : _x000D_
Stolní deska : _x000D_
Dřevotřískové a dřevovláknité desky, Akrylová bílá barva, Plastový lem : _x000D_
Polohovací podnoží pro stolní desky : _x000D_
Nohy: ocel, ocel, Epoxidový/polyesterový práškový lak : _x000D_
Středový nosník/ Noha/ Bočnice/ Klika: : _x000D_
ocel, Epoxidový/polyesterový práškový lak bílá : _x000D_
Rukojeť: vyztužený polyamidový plast : _x000D_
1</t>
  </si>
  <si>
    <t>Pol569</t>
  </si>
  <si>
    <t>Hrubozrnná korková nástěnka komplet výrobek podle tabulky "STANDARDY - INTERIÉR", ozn. N.12</t>
  </si>
  <si>
    <t>Poznámka k položce:_x000D_
Bližší specifikace položky: : _x000D_
Korkový panel, bezrámový design : _x000D_
22 x 640 x 950mm : _x000D_
6</t>
  </si>
  <si>
    <t>Pol570</t>
  </si>
  <si>
    <t>Přenosný reproduktor komplet výrobek podle tabulky "STANDARDY - INTERIÉR", ozn. N.13</t>
  </si>
  <si>
    <t>Poznámka k položce:_x000D_
Bližší specifikace položky: : _x000D_
akumulátor pro bezdrátové přehrávání : _x000D_
bluetooth rozhraní : _x000D_
madlo : _x000D_
kubický design : _x000D_
odnímatelná mřížka : _x000D_
2 měniče : _x000D_
bílá, šedá : _x000D_
Šířka: 20 cm : _x000D_
Hloubka: 8 cm : _x000D_
Výška: 20 cm : _x000D_
Výkon: 39 W : _x000D_
5</t>
  </si>
  <si>
    <t>Pol571</t>
  </si>
  <si>
    <t>Police na boxy a na stěnu, montáž dle potřeby komplet výrobek podle tabulky "STANDARDY - INTERIÉR", ozn. N.14</t>
  </si>
  <si>
    <t>Poznámka k položce:_x000D_
Bližší specifikace položky: : _x000D_
Bílá MDF : _x000D_
Dřevovláknitá deska, Papírová fólie : _x000D_
kubický design : _x000D_
Délka: 115 cm : _x000D_
Hloubka: 12 cm : _x000D_
Nosnost: 7.50 kg : _x000D_
24</t>
  </si>
  <si>
    <t>Pol572</t>
  </si>
  <si>
    <t>Vánoční světelný řetěz komplet výrobek podle tabulky "STANDARDY - INTERIÉR", ozn. N.15</t>
  </si>
  <si>
    <t>Poznámka k položce:_x000D_
Bližší specifikace položky: : _x000D_
délka 40 m žárovek + 5 m přívodní kabel : _x000D_
400 ks LED teplá bílá : _x000D_
venkovní použití : _x000D_
4</t>
  </si>
  <si>
    <t>Pol573</t>
  </si>
  <si>
    <t>Lampiony komplet výrobek podle tabulky "STANDARDY - INTERIÉR", ozn. N.16</t>
  </si>
  <si>
    <t>Poznámka k položce:_x000D_
Bližší specifikace položky: : _x000D_
Osvětlovací řetěz LED se 24 světly, venkovní solární napájení/koule bílá : _x000D_
100% nylon : _x000D_
Délka k prvnímu světlu: 3 m : _x000D_
Délka kabelu mezi světly: 19 cm : _x000D_
Průměr: 7.5 cm : _x000D_
Výkon: 0.1 W : _x000D_
Celková délka: 7.3 m : _x000D_
4</t>
  </si>
  <si>
    <t>Pol574</t>
  </si>
  <si>
    <t>Polštář komplet výrobek podle tabulky "STANDARDY - INTERIÉR", ozn. N.17</t>
  </si>
  <si>
    <t>Poznámka k položce:_x000D_
Bližší specifikace položky: : _x000D_
světle šedý/bílý : _x000D_
45 x 45 cm : _x000D_
potah 100% bavlna : _x000D_
výplň 100% kachní peří : _x000D_
Pratelný potah na zip : _x000D_
10</t>
  </si>
  <si>
    <t>Pol575</t>
  </si>
  <si>
    <t>Polštář komplet výrobek podle tabulky "STANDARDY - INTERIÉR", ozn. N.18</t>
  </si>
  <si>
    <t>Poznámka k položce:_x000D_
Bližší specifikace položky: : _x000D_
tmavě šedý/šedý : _x000D_
45 x 45 cm : _x000D_
potah 100% bavlna : _x000D_
výplň 100% kachní peří : _x000D_
Pratelný potah na zip : _x000D_
10</t>
  </si>
  <si>
    <t>Pol576</t>
  </si>
  <si>
    <t>Polštář komplet výrobek podle tabulky "STANDARDY - INTERIÉR", ozn. N.19</t>
  </si>
  <si>
    <t>Poznámka k položce:_x000D_
Bližší specifikace položky: : _x000D_
béžový/bílý : _x000D_
45 x 45 cm : _x000D_
potah 100% bavlna : _x000D_
výplň 100% kachní peří : _x000D_
Pratelný potah na zip : _x000D_
10</t>
  </si>
  <si>
    <t>Pol577</t>
  </si>
  <si>
    <t>Projektor komplet výrobek podle tabulky "STANDARDY - INTERIÉR", ozn. N.20</t>
  </si>
  <si>
    <t>Poznámka k položce:_x000D_
Bližší specifikace položky: : _x000D_
Technologie: DLP, konstrast: 10000:1, : _x000D_
rozlišení: 3840x2160 (4K), : _x000D_
světelný výkon: 4000 ANSI, formát: 16:9. : _x000D_
Certifikace ISF : _x000D_
High Dynamic Range : _x000D_
2</t>
  </si>
  <si>
    <t>Pol578</t>
  </si>
  <si>
    <t>Plátno elektrické motorové komplet výrobek podle tabulky "STANDARDY - INTERIÉR", ozn. N.21</t>
  </si>
  <si>
    <t>Poznámka k položce:_x000D_
Bližší specifikace položky: : _x000D_
úhlopříčka 150" (381 cm)/ 16:9/ 186,9 x 332 cm/ Gain 1,1/ case bílý : _x000D_
• Odolná kovová konstrukce pro instalaci na zdi a stropy : _x000D_
• Maxwhite™ 1.1 Gain - matný materiál s vysokou výdrží a lehkým čištěním : _x000D_
• Pozorovací úhel 160° pro prezentace ve velkých skupinách : _x000D_
• Infračervené(IR) univerzální dálkové ovládání v balení : _x000D_
• Interní 12V spoušť synchronizuje spouštění/vytažení s napájecím cyklem : _x000D_
projetoru : _x000D_
• Interní IR přijímač odstraňuje potřebu instalace ovládání na zdi : _x000D_
• Černé okraje promítací plochy : _x000D_
1</t>
  </si>
  <si>
    <t>Pol579</t>
  </si>
  <si>
    <t>Trezor komplet výrobek podle tabulky "STANDARDY - INTERIÉR", ozn. N.22</t>
  </si>
  <si>
    <t>Poznámka k položce:_x000D_
Bližší specifikace položky: : _x000D_
bezpečnostní třída 1 : _x000D_
ohnivzdorná izolace : _x000D_
klíčový zámek : _x000D_
pro standartní velikost šanonu : _x000D_
Vnější rozměry v x š x h 420 x 350 x 380 mm : _x000D_
Vnitřní rozměry v x š x h 340 x 275 x 285 mm : _x000D_
1</t>
  </si>
  <si>
    <t>Pol580</t>
  </si>
  <si>
    <t>Zamykací skříň komplet výrobek podle tabulky "STANDARDY - INTERIÉR", ozn. N.23</t>
  </si>
  <si>
    <t>Poznámka k položce:_x000D_
Bližší specifikace položky: : _x000D_
1900 x 1000 x 400 mm : _x000D_
zamykací : _x000D_
4 police : _x000D_
ocelový plech, bílá : _x000D_
2</t>
  </si>
  <si>
    <t>Pol581</t>
  </si>
  <si>
    <t>Stolní lampa komplet výrobek podle tabulky "STANDARDY - INTERIÉR", ozn. N.24</t>
  </si>
  <si>
    <t>Poznámka k položce:_x000D_
Bližší specifikace položky: : _x000D_
válcový design, nastavitelné rameno : _x000D_
bezdrátová nabíječka telefonu : _x000D_
teplota světla 2700k LED žárovka GU10 : _x000D_
Stínidlo: Hliník, Práškový lak bílá : _x000D_
4</t>
  </si>
  <si>
    <t>Pol582</t>
  </si>
  <si>
    <t>Svítidlo stropní přisazené komplet výrobek podle tabulky "STANDARDY - INTERIÉR", ozn. N.25</t>
  </si>
  <si>
    <t>Poznámka k položce:_x000D_
Bližší specifikace položky: : _x000D_
naklápěcí tělo, válec bílý : _x000D_
žárovka LED GU10 6W úhel rozptylu 10° 400lm bílá teplá : _x000D_
umístění na strop na střed místnosti, : _x000D_
spínání vypínačem na stěně vedle dveří výšky : _x000D_
viz. výkres pozice svítidel 210, 220 : _x000D_
2</t>
  </si>
  <si>
    <t>Pol583</t>
  </si>
  <si>
    <t>Box kancelářský komplet výrobek podle tabulky "STANDARDY - INTERIÉR", ozn. N.26</t>
  </si>
  <si>
    <t>Poznámka k položce:_x000D_
Bližší specifikace položky: : _x000D_
Na kolečkách : _x000D_
Výška: 640 mm : _x000D_
Šířka: 400 mm : _x000D_
Hloubka: 600 mm : _x000D_
Barva: Bílá : _x000D_
Materiál: Lamino : _x000D_
Specifikace materiálu: Pearl white : _x000D_
Počet zásuvek: 4 : _x000D_
Uzamykatelné: Se zámkem : _x000D_
2</t>
  </si>
  <si>
    <t>Pol584</t>
  </si>
  <si>
    <t>Pracovní židle komplet výrobek podle tabulky "STANDARDY - INTERIÉR", ozn. N.27</t>
  </si>
  <si>
    <t>Poznámka k položce:_x000D_
Bližší specifikace položky: : _x000D_
Rám opěráku: Lepená vrstvená dřevěná dýha : _x000D_
Rám sedáku ocel bílá : _x000D_
Mechanika s nastavením výšky, kývání : _x000D_
Hvězdicové podnoží: Hliník, práškový lak bílý : _x000D_
Výplň sedáku polyuretanová pěna (studená pěna) 65kg/m3, Potah na zip : _x000D_
Kolečka: polypropylenový plast, syntetická guma : _x000D_
Látka: 100 % polyester : _x000D_
Područky : _x000D_
Nosnost 110 kg : _x000D_
Šířka: 68 cm, Hloubka: 68 cm, Výška: 110 cm : _x000D_
2</t>
  </si>
  <si>
    <t>Pol585</t>
  </si>
  <si>
    <t>Skládací židle komplet výrobek podle tabulky "STANDARDY - INTERIÉR", ozn. N.28</t>
  </si>
  <si>
    <t>Poznámka k položce:_x000D_
Bližší specifikace položky: : _x000D_
bukové dřevo, bílý lak : _x000D_
otvor pro zavěšení : _x000D_
laťkový sedák : _x000D_
Šířka: 44 cm : _x000D_
Hloubka: 51 cm : _x000D_
Výška: 77 cm : _x000D_
Šířka sedáku: 38 cm : _x000D_
Hloubka sedáku: 33 cm : _x000D_
Výška sedáku: 46 cm : _x000D_
20</t>
  </si>
  <si>
    <t>Pol586</t>
  </si>
  <si>
    <t>Žebřík komplet výrobek podle tabulky "STANDARDY - INTERIÉR", ozn. N.29</t>
  </si>
  <si>
    <t>Poznámka k položce:_x000D_
Bližší specifikace položky: : _x000D_
hliníkový žebřík, 3 x 7 příček : _x000D_
nosnost 150 Kg : _x000D_
1</t>
  </si>
  <si>
    <t>Pol587</t>
  </si>
  <si>
    <t>Dětský stůl komplet výrobek podle tabulky "STANDARDY - INTERIÉR", ozn. N.30</t>
  </si>
  <si>
    <t>Poznámka k položce:_x000D_
Bližší specifikace položky: : _x000D_
120/80 cm LTD světle šedá vrchní deska, zaoblené rohy : _x000D_
masiv bukové podnoží, zaoblené vnější hrany nohou : _x000D_
výšky: : _x000D_
12ks - 52 cm : _x000D_
12ks - 58 cm : _x000D_
30</t>
  </si>
  <si>
    <t>Pol588</t>
  </si>
  <si>
    <t>Dětská židle komplet výrobek podle tabulky "STANDARDY - INTERIÉR", ozn. N.31</t>
  </si>
  <si>
    <t>Poznámka k položce:_x000D_
Bližší specifikace položky: : _x000D_
certifikát ČSN EN ISO/IEC 17067 : _x000D_
masiv buk, buková překližka, čirý lak : _x000D_
kluzáky : _x000D_
bytelná, stohovatelná : _x000D_
výšky: : _x000D_
60ks - 31 cm : _x000D_
72ks - 35 cm : _x000D_
132</t>
  </si>
  <si>
    <t>Pol589</t>
  </si>
  <si>
    <t>Stolička pianová komplet výrobek podle tabulky "STANDARDY - INTERIÉR", ozn. 32</t>
  </si>
  <si>
    <t>Poznámka k položce:_x000D_
Bližší specifikace položky: : _x000D_
kulatý sedák černý lak : _x000D_
výškově stavitelné podnoží, černá ocel : _x000D_
Sedák kulatý: : _x000D_
Lepená vrstvená dřevěná dýha, březová dýha, černý akrylový lak : _x000D_
Podnoží ve tvaru hvězdy: ocel, černý práškový lak : _x000D_
Průměr sedáku: 34 cm : _x000D_
Šířka: 36 cm : _x000D_
Hloubka: 36 cm : _x000D_
Min. výška sedáku: 47 cm : _x000D_
Max. výška sedáku: 69 cm : _x000D_
4</t>
  </si>
  <si>
    <t>Pol590</t>
  </si>
  <si>
    <t>Regál na prádlo komplet výrobek podle tabulky "STANDARDY - INTERIÉR", ozn. N.33</t>
  </si>
  <si>
    <t>Poznámka k položce:_x000D_
Bližší specifikace položky: : _x000D_
1970 x 1010 x 600 mm : _x000D_
5 polic : _x000D_
světle šedá ocel : _x000D_
Nosnost 150 kg/police : _x000D_
2</t>
  </si>
  <si>
    <t>Pol591</t>
  </si>
  <si>
    <t>Lavice do šatny komplet výrobek podle tabulky "STANDARDY - INTERIÉR", ozn. N.34</t>
  </si>
  <si>
    <t>Poznámka k položce:_x000D_
Bližší specifikace položky: : _x000D_
HPL bílá, ocel černá : _x000D_
8 háčků : _x000D_
Hloubka 40 cm : _x000D_
Šířka 150 cm : _x000D_
Výška 160 cm : _x000D_
Materiál desky: HPL : _x000D_
Barva konstrukce: Černá : _x000D_
Materiál konstrukce: Ocel : _x000D_
1</t>
  </si>
  <si>
    <t>Pol592</t>
  </si>
  <si>
    <t>Křeslo komplet výrobek podle tabulky "STANDARDY - INTERIÉR", ozn. N.35</t>
  </si>
  <si>
    <t>Poznámka k položce:_x000D_
Bližší specifikace položky: : _x000D_
černý rám z ohýbané kruhové oceli, polyesterový lak : _x000D_
polyesterové čalounění sedáku a opěradla, tmavě šedá : _x000D_
Látka: 100 % polyester : _x000D_
Rám: ocel, Černý práškový lak : _x000D_
Čalounění sedáku: Polyuretanová pěna 25 kg/m3., Polyesterová výplň : _x000D_
Polštář opěráku: Polyuretanová pěna 35 kg/m3., Polyesterová výplň : _x000D_
Šířka: 55 cm, Hloubka: 69.5 cm, Výška: 72.4 cm, Šířka sedáku: 57 cm, : _x000D_
Hloubka sedáku: 50 cm, Výška sedáku: 42.4 cm : _x000D_
4</t>
  </si>
  <si>
    <t>Pol593</t>
  </si>
  <si>
    <t>Taburet komplet výrobek podle tabulky "STANDARDY - INTERIÉR", ozn. N.36</t>
  </si>
  <si>
    <t>Poznámka k položce:_x000D_
Bližší specifikace položky: : _x000D_
d 45 cm, výška 33 cm, béžový úplet 100% recyklovaný : _x000D_
Polštář: polyuretanová pěna : _x000D_
Pratelný potah: 100% polyester : _x000D_
4</t>
  </si>
  <si>
    <t>Pol594</t>
  </si>
  <si>
    <t>Židle pro návštěvy v ředitelně komplet výrobek podle tabulky "STANDARDY - INTERIÉR", ozn. N.37</t>
  </si>
  <si>
    <t>Poznámka k položce:_x000D_
Bližší specifikace položky: : _x000D_
bílá/béžová : _x000D_
Směs dřeva a plastu : _x000D_
Šířka: 45 cm : _x000D_
Hloubka: 51 cm : _x000D_
Výška: 81 cm : _x000D_
Šířka sedáku: 45 cm : _x000D_
Hloubka sedáku: 41 cm : _x000D_
Výška sedáku: 43 cm : _x000D_
2</t>
  </si>
  <si>
    <t>Pol595</t>
  </si>
  <si>
    <t>Hodiny komplet výrobek podle tabulky "STANDARDY - INTERIÉR", ozn. N.38</t>
  </si>
  <si>
    <t>Poznámka k položce:_x000D_
Bližší specifikace položky: : _x000D_
d 28 cm, černý rám, bílé pozadí, černé číslice, černé ručičky s vteřinovkou : _x000D_
tichý strojek : _x000D_
Rám hodin: Polystyrenový plast : _x000D_
Ručičky: Hliník : _x000D_
Kryt přední části: polystyrenový plast : _x000D_
5</t>
  </si>
  <si>
    <t>Pol596</t>
  </si>
  <si>
    <t>Klec na morče komplet výrobek podle tabulky "STANDARDY - INTERIÉR", ozn. N.39</t>
  </si>
  <si>
    <t>Poznámka k položce:_x000D_
Bližší specifikace položky: : _x000D_
100 x 60 x 60 cm : _x000D_
černá plastová vana : _x000D_
černá potažená klec : _x000D_
dvě úrovně pohybu, dřevěné vybavení : _x000D_
4</t>
  </si>
  <si>
    <t>Pol597</t>
  </si>
  <si>
    <t>Matrace na spaní komplet výrobek podle tabulky "STANDARDY - INTERIÉR", ozn. N.40</t>
  </si>
  <si>
    <t>Poznámka k položce:_x000D_
Bližší specifikace položky: : _x000D_
120 x 60 x 8 cm : _x000D_
Jádro: Kokosové vlákno + PUR pěna + kokosové vlákno : _x000D_
Potah: 80% polyester + 20% bavlna : _x000D_
Výztuž potahu: 100% polyesterové vlákno : _x000D_
104</t>
  </si>
  <si>
    <t>Pol598</t>
  </si>
  <si>
    <t>UV nálepky pro ochranu practva komplet výrobek podle tabulky "STANDARDY - INTERIÉR", ozn. N.41</t>
  </si>
  <si>
    <t>Poznámka k položce:_x000D_
Bližší specifikace položky: : _x000D_
!! lidským okem neviditelné !! : _x000D_
10</t>
  </si>
  <si>
    <t>Pol599</t>
  </si>
  <si>
    <t>Porcelánové nádobí komplet výrobek podle tabulky "STANDARDY - INTERIÉR", ozn. N.42</t>
  </si>
  <si>
    <t>Poznámka k položce:_x000D_
Bližší specifikace položky: : _x000D_
bez grafiky, KULATÉ, BÍLÉ : _x000D_
125</t>
  </si>
  <si>
    <t>Pol600</t>
  </si>
  <si>
    <t>Skleněné nádobí komplet výrobek podle tabulky "STANDARDY - INTERIÉR", ozn. N.43</t>
  </si>
  <si>
    <t>Poznámka k položce:_x000D_
Bližší specifikace položky: : _x000D_
bez grafiky, STOHOVATELNÉ, ČIRÉ : _x000D_
125</t>
  </si>
  <si>
    <t>Pol601</t>
  </si>
  <si>
    <t>Nerez nádobí komplet výrobek podle tabulky "STANDARDY - INTERIÉR", ozn. N.44</t>
  </si>
  <si>
    <t>Poznámka k položce:_x000D_
Bližší specifikace položky: : _x000D_
bez grafiky, STŘÍBRNÉ : _x000D_
125</t>
  </si>
  <si>
    <t>Pol602</t>
  </si>
  <si>
    <t>Pračka komplet výrobek podle tabulky "STANDARDY - INTERIÉR"</t>
  </si>
  <si>
    <t>Poznámka k položce:_x000D_
Bližší specifikace položky: : _x000D_
Parní pračka s předním plněním, energetická třída A, kapacita pračky : _x000D_
(program ECO 40-60 °C): 9kg, váž. spotřeba energie: 49 kWh/100 : _x000D_
cyklů, váž. spotřeba vody na cyklus: 50l, hlavní funkce: parní program, : _x000D_
invertorový motor, váhová automatika, odložený start, rychlý program, : _x000D_
displej, automatické dávkování, ovládaní mobilem, dětská pojistka a : _x000D_
zvukový signál ukončení programu, speciální technologie: Eco Bubble, : _x000D_
1400 ot/min při odstřeďování, bílá barva, rozměry: 60 × 85 × 55 cm : _x000D_
(Š×V×H), váha: 67 kg : _x000D_
1</t>
  </si>
  <si>
    <t>Pol603</t>
  </si>
  <si>
    <t>Sušička komplet výrobek podle tabulky "STANDARDY - INTERIÉR"</t>
  </si>
  <si>
    <t>Poznámka k položce:_x000D_
Bližší specifikace položky: : _x000D_
Sušička prádla energetické třídy A++ a účinností sušení A, kapacita : _x000D_
prádla: 9 kg, hlasitost: 64 dB, odhad. roční spotřeba energie: 228 kWh/ : _x000D_
annum, hlavní funkce: napojení na odpad, samočisticí kondenzátor, : _x000D_
odložený start, tepelné čerpadlo, displej, rychlý program, vnitřní : _x000D_
osvětlení, systém proti mačkání prádla, volitelný směr otevírání dvířek, : _x000D_
dětská pojistka a ovládání mobilem, bílá barva, rozměry: 85 × 60 × 69 : _x000D_
cm (V×Š×H), ocenění dTest, váha: 57 kg : _x000D_
1</t>
  </si>
  <si>
    <t>Zahrada</t>
  </si>
  <si>
    <t>Pol604</t>
  </si>
  <si>
    <t>Vyvýšený záhon na terasu komplet výrobek podle tabulky "STANDARDY - INTERIÉR"</t>
  </si>
  <si>
    <t>Poznámka k položce:_x000D_
Bližší specifikace položky: : _x000D_
90 x 42 x 64 cm : _x000D_
Záhon tvoří čtyři bočnice a dno spojené pevnými vruty, nopová fólie k ochraně dřeva, hydroizolační vrstva, perforovaná zavlažovací trubka s přívodní rourou, odtokovou trubičkou a zátěžová kolečka k snadné manipulaci. : _x000D_
Dřevo je z vnější strany napuštěné lněným olejem : _x000D_
15</t>
  </si>
  <si>
    <t>Vyvýšený záhon na zahradu komplet výrobek podle tabulky "STANDARDY - INTERIÉR"</t>
  </si>
  <si>
    <t>Poznámka k položce:_x000D_
Bližší specifikace položky: : _x000D_
200 x 80 x 50 cm : _x000D_
modřínové dřevo : _x000D_
Záhon tvoří čtyři bočnice spojené pevnými vruty. : _x000D_
Dřevo je z vnější strany napuštěné lněným olejem, vnitřní část tvoří : _x000D_
nopová folie : _x000D_
2</t>
  </si>
  <si>
    <t>Pol606</t>
  </si>
  <si>
    <t>Kompost komplet výrobek podle tabulky "STANDARDY - INTERIÉR"</t>
  </si>
  <si>
    <t>Poznámka k položce:_x000D_
Bližší specifikace položky: : _x000D_
100 x 100 x 70 cm : _x000D_
borové dřevo : _x000D_
čirá impregnace : _x000D_
Tloušťka prken 20 mm : _x000D_
Objem: 750 litrů : _x000D_
2</t>
  </si>
  <si>
    <t>Pol607</t>
  </si>
  <si>
    <t>Vlajka ČR komplet výrobek podle tabulky "STANDARDY - INTERIÉR"</t>
  </si>
  <si>
    <t>Poznámka k položce:_x000D_
Bližší specifikace položky: : _x000D_
příprava na stožár : _x000D_
100% PES : _x000D_
1</t>
  </si>
  <si>
    <t>Pol608</t>
  </si>
  <si>
    <t>Ohniště komplet výrobek podle tabulky "STANDARDY - INTERIÉR"</t>
  </si>
  <si>
    <t>Poznámka k položce:_x000D_
Bližší specifikace položky: : _x000D_
černá ocel : _x000D_
d 80 cm : _x000D_
Výška 30 cm : _x000D_
Tloušťka materiálu 2,5 mm : _x000D_
3 ocelové nohy : _x000D_
2 madla : _x000D_
1</t>
  </si>
  <si>
    <t>Pol609</t>
  </si>
  <si>
    <t>Sezení komplet výrobek podle tabulky "STANDARDY - INTERIÉR"</t>
  </si>
  <si>
    <t>Poznámka k položce:_x000D_
Bližší specifikace položky: : _x000D_
pozink ohýbaná konstrukce : _x000D_
dřevěné lavice a deska stolu : _x000D_
1800 x 1840 mm : _x000D_
1</t>
  </si>
  <si>
    <t>Pol610</t>
  </si>
  <si>
    <t>Regál komplet výrobek podle tabulky "STANDARDY - INTERIÉR"</t>
  </si>
  <si>
    <t>Poznámka k položce:_x000D_
Bližší specifikace položky: : _x000D_
pozink : _x000D_
5 polic : _x000D_
900 x 500 mm : _x000D_
12</t>
  </si>
  <si>
    <t>Pol611</t>
  </si>
  <si>
    <t>Odrážedlo jednostopé komplet výrobek podle tabulky "STANDARDY - INTERIÉR"</t>
  </si>
  <si>
    <t>Poznámka k položce:_x000D_
Bližší specifikace položky: : _x000D_
bílý rám, černá kola : _x000D_
5</t>
  </si>
  <si>
    <t>Pol612</t>
  </si>
  <si>
    <t>Tříkolka komplet výrobek podle tabulky "STANDARDY - INTERIÉR"</t>
  </si>
  <si>
    <t>Poznámka k položce:_x000D_
Bližší specifikace položky: : _x000D_
šlapací přední kolo, černá : _x000D_
5</t>
  </si>
  <si>
    <t>Pol613</t>
  </si>
  <si>
    <t>Dětské sezení komplet výrobek podle tabulky "STANDARDY - INTERIÉR"</t>
  </si>
  <si>
    <t>Poznámka k položce:_x000D_
Bližší specifikace položky: : _x000D_
dřevěná konstrukce 2 lavic a desky stolu : _x000D_
certifikát FSC : _x000D_
přírodní vzhled : _x000D_
2</t>
  </si>
  <si>
    <t>Pol614</t>
  </si>
  <si>
    <t>Tyč do záhonu komplet výrobek podle tabulky "STANDARDY - INTERIÉR"</t>
  </si>
  <si>
    <t>Poznámka k položce:_x000D_
Bližší specifikace položky: : _x000D_
spirála, pozink : _x000D_
180 cm : _x000D_
20</t>
  </si>
  <si>
    <t>Pol615</t>
  </si>
  <si>
    <t>Valoun komplet výrobek podle tabulky "STANDARDY - INTERIÉR"</t>
  </si>
  <si>
    <t>Poznámka k položce:_x000D_
Bližší specifikace položky: : _x000D_
“labák” oblý, d cca 1m, béžová/šedá žula : _x000D_
5</t>
  </si>
  <si>
    <t>Pol616</t>
  </si>
  <si>
    <t>Šlapák komplet výrobek podle tabulky "STANDARDY - INTERIÉR"</t>
  </si>
  <si>
    <t>Poznámka k položce:_x000D_
Bližší specifikace položky: : _x000D_
plochý, pískovec, d cca 350-550 cm, béžová/šedá : _x000D_
17</t>
  </si>
  <si>
    <t>Pol617</t>
  </si>
  <si>
    <t>Lávová drť Žárově černá komplet výrobek podle tabulky "STANDARDY - INTERIÉR"</t>
  </si>
  <si>
    <t>Poznámka k položce:_x000D_
Bližší specifikace položky: : _x000D_
velikost 8-16 mm : _x000D_
Pórovitá láva se silnými černými a červenými tóny. : _x000D_
Mocnost zásypu 200 mm : _x000D_
30</t>
  </si>
  <si>
    <t>Pol618</t>
  </si>
  <si>
    <t>Fendr pro ochranu střechy komplet výrobek podle tabulky "STANDARDY - INTERIÉR"</t>
  </si>
  <si>
    <t>Poznámka k položce:_x000D_
Bližší specifikace položky: : _x000D_
k zavěšení na přesahu střechy na severozápadním rohu stavby : _x000D_
upozorní řidiče zásobování na překážku : _x000D_
Velikost: průměr 35 cm, délka 48 cm : _x000D_
tvoří nautický motiv : _x000D_
1</t>
  </si>
  <si>
    <t>Pol619</t>
  </si>
  <si>
    <t>Lano fendru komplet výrobek podle tabulky "STANDARDY - INTERIÉR"</t>
  </si>
  <si>
    <t>Poznámka k položce:_x000D_
Bližší specifikace položky: : _x000D_
2 m : _x000D_
SPP černá, 8 mm : _x000D_
1</t>
  </si>
  <si>
    <t>Grafika</t>
  </si>
  <si>
    <t>Pol620</t>
  </si>
  <si>
    <t>KRUHY Sloupky komplet výrobek podle tabulky "STANDARDY - GRAFIKA"</t>
  </si>
  <si>
    <t>Poznámka k položce:_x000D_
Bližší specifikace položky: : _x000D_
barva na vodorovné silniční značení, bílá : _x000D_
viz. výkresy Grafika : _x000D_
1</t>
  </si>
  <si>
    <t>Pol621</t>
  </si>
  <si>
    <t>KRUHY Obratiště komplet výrobek podle tabulky "STANDARDY - GRAFIKA"</t>
  </si>
  <si>
    <t>Pol622</t>
  </si>
  <si>
    <t>KRUHY Borovice komplet výrobek podle tabulky "STANDARDY - GRAFIKA"</t>
  </si>
  <si>
    <t>Pol623</t>
  </si>
  <si>
    <t>POLEP EXTERIER komplet výrobek podle tabulky "STANDARDY - GRAFIKA"</t>
  </si>
  <si>
    <t>Poznámka k položce:_x000D_
Bližší specifikace položky: : _x000D_
- černá matná řezanka, nápisy a symboly budou umístěny dle výkresu 3.1 a 3.2, vždy na osu aktivního křídla do výšky 1100 mm v pohledu směrem do místnosti, vodorovně : _x000D_
- světové strany umístí architekt do exteriéru : _x000D_
- font DIN ROUNDED LT PRO, výška písma 15 mm : _x000D_
- podklad ve formátu A3 : _x000D_
viz. výkresy Grafika : _x000D_
umístnění: PROSKLENÉ dveře fasádního pláště : _x000D_
1</t>
  </si>
  <si>
    <t>Pol624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</si>
  <si>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dveře fasádního pláště : _x000D_
1</t>
  </si>
  <si>
    <t>Pol625</t>
  </si>
  <si>
    <t>POLEP INTERIER komplet výrobek podle tabulky "STANDARDY - GRAFIKA"</t>
  </si>
  <si>
    <t>Poznámka k položce:_x000D_
Bližší specifikace položky: : _x000D_
- bílá matná řezanka, nápisy a symboly budou umístěny dle výkresu 3.1 a 3.2, vždy na osu aktivního křídla do výšky 1100 mm v pohledu směrem do místnosti, vodorovně : _x000D_
- font DIN ROUNDED LT PRO, výška písma 15 mm : _x000D_
- podklad ve formátu A3 : _x000D_
viz. výkresy Grafika : _x000D_
umístnění: PROSKLENÉ interiérové dveře : _x000D_
1</t>
  </si>
  <si>
    <t>Pol626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</si>
  <si>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interiérové dveře : _x000D_
1</t>
  </si>
  <si>
    <t>Pol627</t>
  </si>
  <si>
    <t>Poznámka k položce:_x000D_
Bližší specifikace položky: : _x000D_
- černá matná řezanka, umístí architekt do exteriéru : _x000D_
- font DIN ROUNDED LT PRO, výška písma 15 mm : _x000D_
- podklad ve formátu A3 : _x000D_
viz. výkresy Grafika : _x000D_
1</t>
  </si>
  <si>
    <t>Pol628</t>
  </si>
  <si>
    <t>Poznámka k položce:_x000D_
Bližší specifikace položky: : _x000D_
- bílá matná řezanka, umístí architekt do interiéru : _x000D_
- font DIN ROUNDED LT PRO, výška písma 15 mm : _x000D_
- podklad ve formátu A3 : _x000D_
viz. výkresy Grafika : _x000D_
1</t>
  </si>
  <si>
    <t>Pol629</t>
  </si>
  <si>
    <t>POLEP komplet výrobek podle tabulky "STANDARDY - GRAFIKA"</t>
  </si>
  <si>
    <t>kpl.</t>
  </si>
  <si>
    <t>Poznámka k položce:_x000D_
Bližší specifikace položky: : _x000D_
- ČERNÁ matná řezanka, : _x000D_
- vždy 3 puntíky na osu křídla do výšky 800 mm a 1400 mm : _x000D_
v pohledu směrem do místnosti, vodorovně : _x000D_
- velikost terče/puntíku d 50 mm, mezera 150 mm : _x000D_
viz. výkresy Grafika : _x000D_
33</t>
  </si>
  <si>
    <t>Poznámka k položce:_x000D_
Bližší specifikace položky: : _x000D_
- BÍLÁ matná řezanka, : _x000D_
- vždy 3 puntíky na osu křídla do výšky 800 mm a 1400 mm : _x000D_
v pohledu směrem do místnosti : _x000D_
- velikost terče/puntíky d 50 mm, mezera 150 mm : _x000D_
viz. výkresy Grafika : _x000D_
34</t>
  </si>
  <si>
    <t>Pol630</t>
  </si>
  <si>
    <t>FASÁDA Kresba křídou komplet výrobek podle tabulky "STANDARDY - GRAFIKA"</t>
  </si>
  <si>
    <t>Poznámka k položce:_x000D_
Bližší specifikace položky: : _x000D_
bílá křída, obraz přenesený projektorem z dodaných digitálních : _x000D_
podkladů : _x000D_
viz. Grafický návrh fasády, PODKLAD PRO VÝROBU : _x000D_
1</t>
  </si>
  <si>
    <t>Pol631</t>
  </si>
  <si>
    <t>ELIPSA komplet výrobek podle tabulky "STANDARDY - GRAFIKA"</t>
  </si>
  <si>
    <t>Poznámka k položce:_x000D_
Bližší specifikace položky: : _x000D_
Bílá barva podlahoviny, : _x000D_
Rozměr 4000 x 2400 mm : _x000D_
Tloušťka čáry 40 mm : _x000D_
viz. výkres podlah 1.1 : _x000D_
4</t>
  </si>
  <si>
    <t>Pol632</t>
  </si>
  <si>
    <t>KOROUHEV ve tvaru vlajky komplet výrobek podle tabulky "STANDARDY - GRAFIKA"</t>
  </si>
  <si>
    <t>Poznámka k položce:_x000D_
Bližší specifikace položky: : _x000D_
Písmeno “A”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</si>
  <si>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“H”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</si>
  <si>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“O”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</si>
  <si>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“J” podle námořní vlajkové abecedy : _x000D_
Ocelový plech lakovaný v barvách vlajky oboustranně : _x000D_
Otočné uchycení na vrcholy bleskosvodů budovy : _x000D_
Velikost 160 x 200 mm, BEZ TYRKYSOVÉHO POZADÍ : _x000D_
1</t>
  </si>
  <si>
    <t>Pol633</t>
  </si>
  <si>
    <t>Truhlářský výrobek komplet výrobek podle výkresu č. 301, ozn. T.01.a</t>
  </si>
  <si>
    <t>Poznámka k položce:_x000D_
Bližší specifikace položky: : _x000D_
- podrobnější popis viz výkres : _x000D_
Součástí dodávky jsou i následující referenční výrobky: : _x000D_
- kolečko : _x000D_
- dřez : _x000D_
- baterie : _x000D_
1</t>
  </si>
  <si>
    <t>Pol634</t>
  </si>
  <si>
    <t>Truhlářský výrobek komplet výrobek podle výkresu č. 301, ozn. T.01.b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</si>
  <si>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3</t>
  </si>
  <si>
    <t>Pol635</t>
  </si>
  <si>
    <t>Truhlářský výrobek komplet výrobek podle výkresu č. 301, ozn. T.01.c</t>
  </si>
  <si>
    <t>Poznámka k položce:_x000D_
Bližší specifikace položky: : _x000D_
- podrobnější popis viz výkres : _x000D_
1</t>
  </si>
  <si>
    <t>Pol636</t>
  </si>
  <si>
    <t>Truhlářský výrobek komplet výrobek podle výkresu č. 301, ozn. T.01.d</t>
  </si>
  <si>
    <t>Poznámka k položce:_x000D_
Bližší specifikace položky: : _x000D_
- podrobnější popis viz výkres : _x000D_
4</t>
  </si>
  <si>
    <t>Pol637</t>
  </si>
  <si>
    <t>Truhlářský výrobek komplet výrobek podle výkresu č. 301, ozn. T.02.a</t>
  </si>
  <si>
    <t>Pol638</t>
  </si>
  <si>
    <t>Truhlářský výrobek komplet výrobek podle výkresu č. 301, ozn. T.02.b</t>
  </si>
  <si>
    <t>Pol639</t>
  </si>
  <si>
    <t>Truhlářský výrobek komplet výrobek podle výkresu č. 301, ozn. T.02.c</t>
  </si>
  <si>
    <t>Poznámka k položce:_x000D_
Bližší specifikace položky: : _x000D_
- podrobnější popis viz výkres : _x000D_
2</t>
  </si>
  <si>
    <t>Pol640</t>
  </si>
  <si>
    <t>Truhlářský výrobek komplet výrobek podle výkresu č. 301, ozn. T.03.a</t>
  </si>
  <si>
    <t>Pol641</t>
  </si>
  <si>
    <t>Truhlářský výrobek komplet výrobek podle výkresu č. 301, ozn. T.03.b</t>
  </si>
  <si>
    <t>Poznámka k položce:_x000D_
Bližší specifikace položky: : _x000D_
- podrobnější popis viz výkres : _x000D_
3</t>
  </si>
  <si>
    <t>Pol642</t>
  </si>
  <si>
    <t>Truhlářský výrobek komplet výrobek podle výkresu č. 301, ozn. T.04.a</t>
  </si>
  <si>
    <t>Pol643</t>
  </si>
  <si>
    <t>Truhlářský výrobek komplet výrobek podle výkresu č. 301, ozn. T.04.b</t>
  </si>
  <si>
    <t>Pol644</t>
  </si>
  <si>
    <t>Truhlářský výrobek komplet výrobek podle výkresu č. 301, ozn. T.05</t>
  </si>
  <si>
    <t>Pol645</t>
  </si>
  <si>
    <t>Truhlářský výrobek komplet výrobek podle výkresu č. 301, ozn. T.06.a</t>
  </si>
  <si>
    <t>Pol646</t>
  </si>
  <si>
    <t>Truhlářský výrobek komplet výrobek podle výkresu č. 301, ozn. T.06.b</t>
  </si>
  <si>
    <t>Pol647</t>
  </si>
  <si>
    <t>Truhlářský výrobek komplet výrobek podle výkresu č. 301, ozn. T.06.c</t>
  </si>
  <si>
    <t>Pol648</t>
  </si>
  <si>
    <t>Truhlářský výrobek komplet výrobek podle výkresu č. 301, ozn. T.06.d</t>
  </si>
  <si>
    <t>Pol649</t>
  </si>
  <si>
    <t>Truhlářský výrobek komplet výrobek podle výkresu č. 301, ozn. T.07</t>
  </si>
  <si>
    <t>Pol650</t>
  </si>
  <si>
    <t>Truhlářský výrobek komplet výrobek podle výkresu č. 301, ozn. T.08</t>
  </si>
  <si>
    <t>Pol651</t>
  </si>
  <si>
    <t>Truhlářský výrobek komplet výrobek podle výkresu č. 301, ozn. T.09.a</t>
  </si>
  <si>
    <t>Poznámka k položce:_x000D_
Bližší specifikace položky: : _x000D_
- podrobnější popis viz výkres : _x000D_
Součástí dodávky jsou i následující referenční výrobky: : _x000D_
- korek na nástěnku : _x000D_
1</t>
  </si>
  <si>
    <t>Pol652</t>
  </si>
  <si>
    <t>Truhlářský výrobek komplet výrobek podle výkresu č. 301, ozn. T.09.b</t>
  </si>
  <si>
    <t>Pol653</t>
  </si>
  <si>
    <t>Truhlářský výrobek komplet výrobek podle výkresu č. 301, ozn. T.10.a</t>
  </si>
  <si>
    <t>Pol654</t>
  </si>
  <si>
    <t>Truhlářský výrobek komplet výrobek podle výkresu č. 301, ozn. T.10.b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</si>
  <si>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- korek na nástěnku : _x000D_
1</t>
  </si>
  <si>
    <t>Pol655</t>
  </si>
  <si>
    <t>Truhlářský výrobek komplet výrobek podle výkresu č. 301, ozn. T.13.a</t>
  </si>
  <si>
    <t>Pol656</t>
  </si>
  <si>
    <t>Truhlářský výrobek komplet výrobek podle výkresu č. 301, ozn. T.13.b</t>
  </si>
  <si>
    <t>Pol657</t>
  </si>
  <si>
    <t>Truhlářský výrobek komplet výrobek podle výkresu č. 301, ozn. T.14</t>
  </si>
  <si>
    <t>Pol658</t>
  </si>
  <si>
    <t>Truhlářský výrobek komplet výrobek podle výkresu č. 301, ozn. T.15</t>
  </si>
  <si>
    <t>Pol659</t>
  </si>
  <si>
    <t>Truhlářský výrobek komplet výrobek podle výkresu č. 301, ozn. T.16</t>
  </si>
  <si>
    <t>Pol660</t>
  </si>
  <si>
    <t>Truhlářský výrobek komplet výrobek podle výkresu č. 301, ozn. T.17</t>
  </si>
  <si>
    <t>Pol661</t>
  </si>
  <si>
    <t>Truhlářský výrobek komplet výrobek podle výkresu č. 301, ozn. T.18</t>
  </si>
  <si>
    <t>Pol662</t>
  </si>
  <si>
    <t>Truhlářský výrobek komplet výrobek podle výkresu č. 301, ozn. T.19.a</t>
  </si>
  <si>
    <t>Poznámka k položce:_x000D_
Bližší specifikace položky: : _x000D_
- podrobnější popis viz výkres : _x000D_
Součástí dodávky jsou i následující referenční výrobky: : _x000D_
- kolečko : _x000D_
24</t>
  </si>
  <si>
    <t>Pol663</t>
  </si>
  <si>
    <t>Truhlářský výrobek komplet výrobek podle výkresu č. 301, ozn. T.19.b</t>
  </si>
  <si>
    <t>Poznámka k položce:_x000D_
Bližší specifikace položky: : _x000D_
- podrobnější popis viz výkres : _x000D_
Součástí dodávky jsou i následující referenční výrobky: : _x000D_
- kolečko : _x000D_
16</t>
  </si>
  <si>
    <t>Pol664</t>
  </si>
  <si>
    <t>Truhlářský výrobek komplet výrobek podle výkresu č. 301, ozn. T.20.a</t>
  </si>
  <si>
    <t>Poznámka k položce:_x000D_
Bližší specifikace položky: : _x000D_
- podrobnější popis viz výkres : _x000D_
Součástí dodávky jsou i následující referenční výrobky: : _x000D_
- kolečko : _x000D_
4</t>
  </si>
  <si>
    <t>Pol665</t>
  </si>
  <si>
    <t>Truhlářský výrobek komplet výrobek podle výkresu č. 301, ozn. T.20.b</t>
  </si>
  <si>
    <t>Poznámka k položce:_x000D_
Bližší specifikace položky: : _x000D_
- podrobnější popis viz výkres : _x000D_
Součástí dodávky jsou i následující referenční výrobky: : _x000D_
- kolečko : _x000D_
20</t>
  </si>
  <si>
    <t>Pol666</t>
  </si>
  <si>
    <t>Truhlářský výrobek komplet výrobek podle výkresu č. 301, ozn. T.22</t>
  </si>
  <si>
    <t>Poznámka k položce:_x000D_
Bližší specifikace položky: : _x000D_
- podrobnější popis viz výkres : _x000D_
Součástí dodávky jsou i následující referenční výrobky: : _x000D_
- oko : _x000D_
- šekl : _x000D_
- kladka : _x000D_
- lano : _x000D_
- háček : _x000D_
- vazák : _x000D_
8</t>
  </si>
  <si>
    <t>Komponenty A-typ - NEKALKULOVAT</t>
  </si>
  <si>
    <t>Pol667</t>
  </si>
  <si>
    <t>Dřezová baterie komplet výrobek podle tabulky "komponenty ATYP"</t>
  </si>
  <si>
    <t>Poznámka k položce:_x000D_
NEKALKULOVAT ! Součástí atypového nábytku viz konstrukce truhlářské T.01 - T.22_x000D_
Bližší specifikace položky: : _x000D_
s pružinovým flexibilním ramínkem : _x000D_
nerez/chrom : _x000D_
funkce sprchy : _x000D_
6 ks :</t>
  </si>
  <si>
    <t>Pol668</t>
  </si>
  <si>
    <t>LED pásky vestavěné komplet výrobek podle tabulky "komponenty ATYP"</t>
  </si>
  <si>
    <t>Poznámka k položce:_x000D_
NEKALKULOVAT ! Součástí atypového nábytku viz konstrukce truhlářské T.01 - T.22_x000D_
Bližší specifikace položky: : _x000D_
teplota světla 2700k, difuzor : _x000D_
šířka difuzoru 16 mm : _x000D_
21 bm :</t>
  </si>
  <si>
    <t>Pol669</t>
  </si>
  <si>
    <t>Trouba komplet výrobek podle tabulky "komponenty ATYP"</t>
  </si>
  <si>
    <t>Poznámka k položce:_x000D_
NEKALKULOVAT ! Součástí atypového nábytku viz konstrukce truhlářské T.01 - T.22_x000D_
Bližší specifikace položky: : _x000D_
bez funkce hokovzduch : _x000D_
vestavěná : _x000D_
2x kulaté otočné ovládání bílé, bez displaye : _x000D_
pevná část lakovaná ocel bílá : _x000D_
otevíravá část hladká, lakované sklo bílé, bezrámové : _x000D_
1 ks :</t>
  </si>
  <si>
    <t>Pol670</t>
  </si>
  <si>
    <t>Dřez nerez komplet výrobek podle tabulky "komponenty ATYP"</t>
  </si>
  <si>
    <t>Poznámka k položce:_x000D_
NEKALKULOVAT ! Součástí atypového nábytku viz konstrukce truhlářské T.01 - T.22_x000D_
Bližší specifikace položky: : _x000D_
s otvorem na baterii : _x000D_
neprofilovaný okraj : _x000D_
vnější rozměr 56 x 53 cm : _x000D_
vnitřní rozměr 50 x 40 cm : _x000D_
hloubka dřezu 18 cm : _x000D_
akustický polep z nepohledové strany : _x000D_
6 ks :</t>
  </si>
  <si>
    <t>Pol671</t>
  </si>
  <si>
    <t>Odpadkové koše komplet výrobek podle tabulky "komponenty ATYP"</t>
  </si>
  <si>
    <t>Poznámka k položce:_x000D_
NEKALKULOVAT ! Součástí atypového nábytku viz konstrukce truhlářské T.01 - T.22_x000D_
Bližší specifikace položky: : _x000D_
Polypropylenový plast : _x000D_
Spodní vnější rozměr, hloubka: 32.1 cm : _x000D_
Spodní vnější rozměr, šířka: 20.1 cm : _x000D_
Horní vnější rozměr, hloubka: 38.6 cm : _x000D_
Horní vnější rozměr, šířka: 26.3 cm : _x000D_
Výška: 32.6 cm : _x000D_
Objem: 22 l : _x000D_
30 ks :</t>
  </si>
  <si>
    <t>Pol672</t>
  </si>
  <si>
    <t>Výsuvný rám komplet výrobek podle tabulky "komponenty ATYP"</t>
  </si>
  <si>
    <t>Poznámka k položce:_x000D_
NEKALKULOVAT ! Součástí atypového nábytku viz konstrukce truhlářské T.01 - T.22_x000D_
Bližší specifikace položky: : _x000D_
Ocelové kolejničky : _x000D_
Šířka: 26.5 cm : _x000D_
Hloubka: 45 cm : _x000D_
Výška: 31.5 cm : _x000D_
Podnos/ Rám: Polypropylenový plast : _x000D_
30 ks :</t>
  </si>
  <si>
    <t>Pol673</t>
  </si>
  <si>
    <t>Kolečka boxů komplet výrobek podle tabulky "komponenty ATYP"</t>
  </si>
  <si>
    <t>Poznámka k položce:_x000D_
NEKALKULOVAT ! Součástí atypového nábytku viz konstrukce truhlářské T.01 - T.22_x000D_
Bližší specifikace položky: : _x000D_
celková výška 60 mm : _x000D_
pozink, šedá guma : _x000D_
otočné : _x000D_
plotnička 55 x 55 mm :</t>
  </si>
  <si>
    <t>Pol674</t>
  </si>
  <si>
    <t>Úchytka lednice komplet výrobek podle tabulky "komponenty ATYP"</t>
  </si>
  <si>
    <t>Poznámka k položce:_x000D_
NEKALKULOVAT ! Součástí atypového nábytku viz konstrukce truhlářské T.01 - T.22_x000D_
Bližší specifikace položky: : _x000D_
půlkruh, ocelový plech, bílý lak : _x000D_
130 mm : _x000D_
96 mm rozteč vrtání : _x000D_
1 ks :</t>
  </si>
  <si>
    <t>Pol675</t>
  </si>
  <si>
    <t>Vazák komplet výrobek podle tabulky "komponenty ATYP"</t>
  </si>
  <si>
    <t>Poznámka k položce:_x000D_
NEKALKULOVAT ! Součástí atypového nábytku viz konstrukce truhlářské T.01 - T.22_x000D_
Bližší specifikace položky: : _x000D_
150 mm nerez : _x000D_
tvoří nautický motiv : _x000D_
Nerezový vazák ve tvaru klínu. Materiál AISI 316. Kulatý tvar se : _x000D_
zúženým středem. Na přišroubování : _x000D_
8 ks :</t>
  </si>
  <si>
    <t>Pol676</t>
  </si>
  <si>
    <t>Kladka komplet výrobek podle tabulky "komponenty ATYP"</t>
  </si>
  <si>
    <t>Poznámka k položce:_x000D_
NEKALKULOVAT ! Součástí atypového nábytku viz konstrukce truhlářské T.01 - T.22_x000D_
Bližší specifikace položky: : _x000D_
Nerezová otočná - kyvná kladka 50mm s okem k zavěšení, : _x000D_
nosnost 120 kg : _x000D_
D1: 20mm : _x000D_
I: 140mm : _x000D_
tvoří nautický motiv : _x000D_
24 ks :</t>
  </si>
  <si>
    <t>Pol677</t>
  </si>
  <si>
    <t>Provaz komplet výrobek podle tabulky "komponenty ATYP"</t>
  </si>
  <si>
    <t>Poznámka k položce:_x000D_
NEKALKULOVAT ! Součástí atypového nábytku viz konstrukce truhlářské T.01 - T.22_x000D_
Bližší specifikace položky: : _x000D_
SPP 6 mm bílý : _x000D_
tvoří nautický motiv :</t>
  </si>
  <si>
    <t>Pol678</t>
  </si>
  <si>
    <t>Háček na bidlo komplet výrobek podle tabulky "komponenty ATYP"</t>
  </si>
  <si>
    <t>Poznámka k položce:_x000D_
NEKALKULOVAT ! Součástí atypového nábytku viz konstrukce truhlářské T.01 - T.22_x000D_
Bližší specifikace položky: : _x000D_
povrch: galvanický zinkochromát (bílý) &gt; 8?m + vinyl materiál: ocel : _x000D_
S235JR, pevn.tř.4.6, Re 235MPa : _x000D_
240 ks :</t>
  </si>
  <si>
    <t>Pol679</t>
  </si>
  <si>
    <t>Jmenovka A6 plexi kapsa (105x148 mm) komplet výrobek podle tabulky "komponenty ATYP"</t>
  </si>
  <si>
    <t>Poznámka k položce:_x000D_
NEKALKULOVAT ! Součástí atypového nábytku viz konstrukce truhlářské T.01 - T.22_x000D_
Bližší specifikace položky: : _x000D_
Přilepená oboustrannou páskou : _x000D_
Materiál UV odolný akrylát : _x000D_
208 ks :</t>
  </si>
  <si>
    <t>Pol680</t>
  </si>
  <si>
    <t>Háček do skříněk komplet výrobek podle tabulky "komponenty ATYP"</t>
  </si>
  <si>
    <t>Poznámka k položce:_x000D_
NEKALKULOVAT ! Součástí atypového nábytku viz konstrukce truhlářské T.01 - T.22_x000D_
Bližší specifikace položky: : _x000D_
Šatní ocelový dvojháček v barvě hliníku. : _x000D_
Šířka 60mm. : _x000D_
Hloubka 62mm. : _x000D_
Výška 85mm : _x000D_
354 ks :</t>
  </si>
  <si>
    <t>Pol681</t>
  </si>
  <si>
    <t>Korek na stěně komplet výrobek podle tabulky "komponenty ATYP"</t>
  </si>
  <si>
    <t>Poznámka k položce:_x000D_
NEKALKULOVAT ! Součástí atypového nábytku viz konstrukce truhlářské T.01 - T.22_x000D_
Bližší specifikace položky: : _x000D_
Tloušťka 4 mm, šířka role 150 mm, plošné nalepení na stěnu : _x000D_
Parametry: : _x000D_
- frakce zrn: 0,5-1,0 mm (drobné) : _x000D_
- hustota: &gt; 260 kg/m3 : _x000D_
- tepelná vodivost: 0,045 W/mK : _x000D_
- hořlavost: třída E : _x000D_
- pevnost v tahu: &gt; 400 kPa : _x000D_
- stlačitelnost: 15-30% : _x000D_
- komprese: 20-40% : _x000D_
- obnovení po stlačení: více než 75% : _x000D_
- rozměrová stálost: pod 0,5% : _x000D_
- kapilarita: ne :</t>
  </si>
  <si>
    <t>Pol682</t>
  </si>
  <si>
    <t>Překližka komplet výrobek podle tabulky "komponenty ATYP"</t>
  </si>
  <si>
    <t>Poznámka k položce:_x000D_
NEKALKULOVAT ! Součástí atypového nábytku viz konstrukce truhlářské T.01 - T.22_x000D_
Bližší specifikace položky: : _x000D_
Truhlářská překližka březová, vodovzdorné lepení : _x000D_
Kvalita B/BB : _x000D_
Lakovaná vodou ředitelným čirým matným lakem ve dvou vrstvách : _x000D_
Mezi lakováním přebrousit : _x000D_
Jednotný směr dýhy/dřevních vláken na každé pohledové straně : _x000D_
Atypový nábytek kompletně z tloušťky desky 24 mm : _x000D_
Záda atypového nábytku z tloušťky desky 15 mm :</t>
  </si>
  <si>
    <t>Pol683</t>
  </si>
  <si>
    <t>Jasanový masiv komplet výrobek podle tabulky "komponenty ATYP"</t>
  </si>
  <si>
    <t>Poznámka k položce:_x000D_
NEKALKULOVAT ! Součástí atypového nábytku viz konstrukce truhlářské T.01 - T.22_x000D_
Bližší specifikace položky: : _x000D_
Bidlo na sušení broušené, čirý matný lak, 2 vrstvy : _x000D_
kruhový průřez d 40 mm :</t>
  </si>
  <si>
    <t>Pol684</t>
  </si>
  <si>
    <t>Lakovaná ocel komplet výrobek podle tabulky "komponenty ATYP"</t>
  </si>
  <si>
    <t>Poznámka k položce:_x000D_
NEKALKULOVAT ! Součástí atypového nábytku viz konstrukce truhlářské T.01 - T.22_x000D_
Bližší specifikace položky: : _x000D_
Bílá matná, práškový lak : _x000D_
RAL9016 :</t>
  </si>
  <si>
    <t>Prostorový termostat v designu vypínačů (dodávkou profese MaR)</t>
  </si>
  <si>
    <t>Vnitřní nástěnná chladicí jednotka - ARNU09GSJC4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</si>
</sst>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top" wrapText="1"/>
    </xf>
    <xf numFmtId="4" fontId="23" fillId="0" borderId="22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3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3"/>
      <c r="AQ5" s="23"/>
      <c r="AR5" s="21"/>
      <c r="BE5" s="31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3"/>
      <c r="AQ6" s="23"/>
      <c r="AR6" s="21"/>
      <c r="BE6" s="31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1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6"/>
      <c r="BS13" s="18" t="s">
        <v>6</v>
      </c>
    </row>
    <row r="14" spans="1:74" ht="12.75">
      <c r="B14" s="22"/>
      <c r="C14" s="23"/>
      <c r="D14" s="23"/>
      <c r="E14" s="321" t="s">
        <v>29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1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1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16.5" customHeight="1">
      <c r="B23" s="22"/>
      <c r="C23" s="23"/>
      <c r="D23" s="23"/>
      <c r="E23" s="323" t="s">
        <v>1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4">
        <f>ROUND(AG94,2)</f>
        <v>0</v>
      </c>
      <c r="AL26" s="325"/>
      <c r="AM26" s="325"/>
      <c r="AN26" s="325"/>
      <c r="AO26" s="325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6" t="s">
        <v>37</v>
      </c>
      <c r="M28" s="326"/>
      <c r="N28" s="326"/>
      <c r="O28" s="326"/>
      <c r="P28" s="326"/>
      <c r="Q28" s="37"/>
      <c r="R28" s="37"/>
      <c r="S28" s="37"/>
      <c r="T28" s="37"/>
      <c r="U28" s="37"/>
      <c r="V28" s="37"/>
      <c r="W28" s="326" t="s">
        <v>38</v>
      </c>
      <c r="X28" s="326"/>
      <c r="Y28" s="326"/>
      <c r="Z28" s="326"/>
      <c r="AA28" s="326"/>
      <c r="AB28" s="326"/>
      <c r="AC28" s="326"/>
      <c r="AD28" s="326"/>
      <c r="AE28" s="326"/>
      <c r="AF28" s="37"/>
      <c r="AG28" s="37"/>
      <c r="AH28" s="37"/>
      <c r="AI28" s="37"/>
      <c r="AJ28" s="37"/>
      <c r="AK28" s="326" t="s">
        <v>39</v>
      </c>
      <c r="AL28" s="326"/>
      <c r="AM28" s="326"/>
      <c r="AN28" s="326"/>
      <c r="AO28" s="326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9">
        <v>0.21</v>
      </c>
      <c r="M29" s="328"/>
      <c r="N29" s="328"/>
      <c r="O29" s="328"/>
      <c r="P29" s="328"/>
      <c r="Q29" s="42"/>
      <c r="R29" s="42"/>
      <c r="S29" s="42"/>
      <c r="T29" s="42"/>
      <c r="U29" s="42"/>
      <c r="V29" s="42"/>
      <c r="W29" s="327">
        <f>ROUND(AZ94,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2"/>
      <c r="AG29" s="42"/>
      <c r="AH29" s="42"/>
      <c r="AI29" s="42"/>
      <c r="AJ29" s="42"/>
      <c r="AK29" s="327">
        <f>ROUND(AV94, 2)</f>
        <v>0</v>
      </c>
      <c r="AL29" s="328"/>
      <c r="AM29" s="328"/>
      <c r="AN29" s="328"/>
      <c r="AO29" s="328"/>
      <c r="AP29" s="42"/>
      <c r="AQ29" s="42"/>
      <c r="AR29" s="43"/>
      <c r="BE29" s="31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9">
        <v>0.15</v>
      </c>
      <c r="M30" s="328"/>
      <c r="N30" s="328"/>
      <c r="O30" s="328"/>
      <c r="P30" s="328"/>
      <c r="Q30" s="42"/>
      <c r="R30" s="42"/>
      <c r="S30" s="42"/>
      <c r="T30" s="42"/>
      <c r="U30" s="42"/>
      <c r="V30" s="42"/>
      <c r="W30" s="327">
        <f>ROUND(BA94,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2"/>
      <c r="AG30" s="42"/>
      <c r="AH30" s="42"/>
      <c r="AI30" s="42"/>
      <c r="AJ30" s="42"/>
      <c r="AK30" s="327">
        <f>ROUND(AW94, 2)</f>
        <v>0</v>
      </c>
      <c r="AL30" s="328"/>
      <c r="AM30" s="328"/>
      <c r="AN30" s="328"/>
      <c r="AO30" s="328"/>
      <c r="AP30" s="42"/>
      <c r="AQ30" s="42"/>
      <c r="AR30" s="43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9">
        <v>0.21</v>
      </c>
      <c r="M31" s="328"/>
      <c r="N31" s="328"/>
      <c r="O31" s="328"/>
      <c r="P31" s="328"/>
      <c r="Q31" s="42"/>
      <c r="R31" s="42"/>
      <c r="S31" s="42"/>
      <c r="T31" s="42"/>
      <c r="U31" s="42"/>
      <c r="V31" s="42"/>
      <c r="W31" s="327">
        <f>ROUND(BB94,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2"/>
      <c r="AG31" s="42"/>
      <c r="AH31" s="42"/>
      <c r="AI31" s="42"/>
      <c r="AJ31" s="42"/>
      <c r="AK31" s="327">
        <v>0</v>
      </c>
      <c r="AL31" s="328"/>
      <c r="AM31" s="328"/>
      <c r="AN31" s="328"/>
      <c r="AO31" s="328"/>
      <c r="AP31" s="42"/>
      <c r="AQ31" s="42"/>
      <c r="AR31" s="43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9">
        <v>0.15</v>
      </c>
      <c r="M32" s="328"/>
      <c r="N32" s="328"/>
      <c r="O32" s="328"/>
      <c r="P32" s="328"/>
      <c r="Q32" s="42"/>
      <c r="R32" s="42"/>
      <c r="S32" s="42"/>
      <c r="T32" s="42"/>
      <c r="U32" s="42"/>
      <c r="V32" s="42"/>
      <c r="W32" s="327">
        <f>ROUND(BC94,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2"/>
      <c r="AG32" s="42"/>
      <c r="AH32" s="42"/>
      <c r="AI32" s="42"/>
      <c r="AJ32" s="42"/>
      <c r="AK32" s="327">
        <v>0</v>
      </c>
      <c r="AL32" s="328"/>
      <c r="AM32" s="328"/>
      <c r="AN32" s="328"/>
      <c r="AO32" s="328"/>
      <c r="AP32" s="42"/>
      <c r="AQ32" s="42"/>
      <c r="AR32" s="43"/>
      <c r="BE32" s="31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9">
        <v>0</v>
      </c>
      <c r="M33" s="328"/>
      <c r="N33" s="328"/>
      <c r="O33" s="328"/>
      <c r="P33" s="328"/>
      <c r="Q33" s="42"/>
      <c r="R33" s="42"/>
      <c r="S33" s="42"/>
      <c r="T33" s="42"/>
      <c r="U33" s="42"/>
      <c r="V33" s="42"/>
      <c r="W33" s="327">
        <f>ROUND(BD94,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2"/>
      <c r="AG33" s="42"/>
      <c r="AH33" s="42"/>
      <c r="AI33" s="42"/>
      <c r="AJ33" s="42"/>
      <c r="AK33" s="327">
        <v>0</v>
      </c>
      <c r="AL33" s="328"/>
      <c r="AM33" s="328"/>
      <c r="AN33" s="328"/>
      <c r="AO33" s="328"/>
      <c r="AP33" s="42"/>
      <c r="AQ33" s="42"/>
      <c r="AR33" s="43"/>
      <c r="BE33" s="31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3" t="s">
        <v>48</v>
      </c>
      <c r="Y35" s="311"/>
      <c r="Z35" s="311"/>
      <c r="AA35" s="311"/>
      <c r="AB35" s="311"/>
      <c r="AC35" s="46"/>
      <c r="AD35" s="46"/>
      <c r="AE35" s="46"/>
      <c r="AF35" s="46"/>
      <c r="AG35" s="46"/>
      <c r="AH35" s="46"/>
      <c r="AI35" s="46"/>
      <c r="AJ35" s="46"/>
      <c r="AK35" s="310">
        <f>SUM(AK26:AK33)</f>
        <v>0</v>
      </c>
      <c r="AL35" s="311"/>
      <c r="AM35" s="311"/>
      <c r="AN35" s="311"/>
      <c r="AO35" s="31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20211113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7" t="str">
        <f>K6</f>
        <v>MŠ Vokovická</v>
      </c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Vokovice, p.č. 1281/256, 1281/257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6" t="str">
        <f>IF(AN8= "","",AN8)</f>
        <v>21. 2. 2023</v>
      </c>
      <c r="AN87" s="28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6, Čs. Armády 601/23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7" t="str">
        <f>IF(E17="","",E17)</f>
        <v>ra15 a.s., ATELIER SEVER s.r.o.</v>
      </c>
      <c r="AN89" s="288"/>
      <c r="AO89" s="288"/>
      <c r="AP89" s="288"/>
      <c r="AQ89" s="37"/>
      <c r="AR89" s="40"/>
      <c r="AS89" s="289" t="s">
        <v>56</v>
      </c>
      <c r="AT89" s="29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7" t="str">
        <f>IF(E20="","",E20)</f>
        <v>Ecoten s.r.o.</v>
      </c>
      <c r="AN90" s="288"/>
      <c r="AO90" s="288"/>
      <c r="AP90" s="288"/>
      <c r="AQ90" s="37"/>
      <c r="AR90" s="40"/>
      <c r="AS90" s="291"/>
      <c r="AT90" s="29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3"/>
      <c r="AT91" s="29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9" t="s">
        <v>57</v>
      </c>
      <c r="D92" s="296"/>
      <c r="E92" s="296"/>
      <c r="F92" s="296"/>
      <c r="G92" s="296"/>
      <c r="H92" s="74"/>
      <c r="I92" s="295" t="s">
        <v>58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8" t="s">
        <v>59</v>
      </c>
      <c r="AH92" s="296"/>
      <c r="AI92" s="296"/>
      <c r="AJ92" s="296"/>
      <c r="AK92" s="296"/>
      <c r="AL92" s="296"/>
      <c r="AM92" s="296"/>
      <c r="AN92" s="295" t="s">
        <v>60</v>
      </c>
      <c r="AO92" s="296"/>
      <c r="AP92" s="297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5">
        <f>ROUND(AG95+AG117+SUM(AG126:AG137)+AG141,2)</f>
        <v>0</v>
      </c>
      <c r="AH94" s="305"/>
      <c r="AI94" s="305"/>
      <c r="AJ94" s="305"/>
      <c r="AK94" s="305"/>
      <c r="AL94" s="305"/>
      <c r="AM94" s="305"/>
      <c r="AN94" s="306">
        <f t="shared" ref="AN94:AN141" si="0">SUM(AG94,AT94)</f>
        <v>0</v>
      </c>
      <c r="AO94" s="306"/>
      <c r="AP94" s="306"/>
      <c r="AQ94" s="86" t="s">
        <v>1</v>
      </c>
      <c r="AR94" s="87"/>
      <c r="AS94" s="88">
        <f>ROUND(AS95+AS117+SUM(AS126:AS137)+AS141,2)</f>
        <v>0</v>
      </c>
      <c r="AT94" s="89">
        <f t="shared" ref="AT94:AT141" si="1">ROUND(SUM(AV94:AW94),2)</f>
        <v>0</v>
      </c>
      <c r="AU94" s="90">
        <f>ROUND(AU95+AU117+SUM(AU126:AU137)+AU141,5)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ROUND(AZ95+AZ117+SUM(AZ126:AZ137)+AZ141,2)</f>
        <v>0</v>
      </c>
      <c r="BA94" s="89">
        <f>ROUND(BA95+BA117+SUM(BA126:BA137)+BA141,2)</f>
        <v>0</v>
      </c>
      <c r="BB94" s="89">
        <f>ROUND(BB95+BB117+SUM(BB126:BB137)+BB141,2)</f>
        <v>0</v>
      </c>
      <c r="BC94" s="89">
        <f>ROUND(BC95+BC117+SUM(BC126:BC137)+BC141,2)</f>
        <v>0</v>
      </c>
      <c r="BD94" s="91">
        <f>ROUND(BD95+BD117+SUM(BD126:BD137)+BD141,2)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85" t="s">
        <v>80</v>
      </c>
      <c r="E95" s="285"/>
      <c r="F95" s="285"/>
      <c r="G95" s="285"/>
      <c r="H95" s="285"/>
      <c r="I95" s="96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301">
        <f>ROUND(AG96+SUM(AG97:AG100)+AG105+AG110,2)</f>
        <v>0</v>
      </c>
      <c r="AH95" s="300"/>
      <c r="AI95" s="300"/>
      <c r="AJ95" s="300"/>
      <c r="AK95" s="300"/>
      <c r="AL95" s="300"/>
      <c r="AM95" s="300"/>
      <c r="AN95" s="299">
        <f t="shared" si="0"/>
        <v>0</v>
      </c>
      <c r="AO95" s="300"/>
      <c r="AP95" s="300"/>
      <c r="AQ95" s="97" t="s">
        <v>82</v>
      </c>
      <c r="AR95" s="98"/>
      <c r="AS95" s="99">
        <f>ROUND(AS96+SUM(AS97:AS100)+AS105+AS110,2)</f>
        <v>0</v>
      </c>
      <c r="AT95" s="100">
        <f t="shared" si="1"/>
        <v>0</v>
      </c>
      <c r="AU95" s="101">
        <f>ROUND(AU96+SUM(AU97:AU100)+AU105+AU110,5)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ROUND(AZ96+SUM(AZ97:AZ100)+AZ105+AZ110,2)</f>
        <v>0</v>
      </c>
      <c r="BA95" s="100">
        <f>ROUND(BA96+SUM(BA97:BA100)+BA105+BA110,2)</f>
        <v>0</v>
      </c>
      <c r="BB95" s="100">
        <f>ROUND(BB96+SUM(BB97:BB100)+BB105+BB110,2)</f>
        <v>0</v>
      </c>
      <c r="BC95" s="100">
        <f>ROUND(BC96+SUM(BC97:BC100)+BC105+BC110,2)</f>
        <v>0</v>
      </c>
      <c r="BD95" s="102">
        <f>ROUND(BD96+SUM(BD97:BD100)+BD105+BD110,2)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84" t="s">
        <v>87</v>
      </c>
      <c r="F96" s="284"/>
      <c r="G96" s="284"/>
      <c r="H96" s="284"/>
      <c r="I96" s="284"/>
      <c r="J96" s="105"/>
      <c r="K96" s="284" t="s">
        <v>88</v>
      </c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302">
        <f>'01a - Architektonicko-sta...'!J32</f>
        <v>0</v>
      </c>
      <c r="AH96" s="303"/>
      <c r="AI96" s="303"/>
      <c r="AJ96" s="303"/>
      <c r="AK96" s="303"/>
      <c r="AL96" s="303"/>
      <c r="AM96" s="303"/>
      <c r="AN96" s="302">
        <f t="shared" si="0"/>
        <v>0</v>
      </c>
      <c r="AO96" s="303"/>
      <c r="AP96" s="303"/>
      <c r="AQ96" s="106" t="s">
        <v>89</v>
      </c>
      <c r="AR96" s="61"/>
      <c r="AS96" s="107">
        <v>0</v>
      </c>
      <c r="AT96" s="108">
        <f t="shared" si="1"/>
        <v>0</v>
      </c>
      <c r="AU96" s="109">
        <f>'01a - Architektonicko-sta...'!P153</f>
        <v>0</v>
      </c>
      <c r="AV96" s="108">
        <f>'01a - Architektonicko-sta...'!J35</f>
        <v>0</v>
      </c>
      <c r="AW96" s="108">
        <f>'01a - Architektonicko-sta...'!J36</f>
        <v>0</v>
      </c>
      <c r="AX96" s="108">
        <f>'01a - Architektonicko-sta...'!J37</f>
        <v>0</v>
      </c>
      <c r="AY96" s="108">
        <f>'01a - Architektonicko-sta...'!J38</f>
        <v>0</v>
      </c>
      <c r="AZ96" s="108">
        <f>'01a - Architektonicko-sta...'!F35</f>
        <v>0</v>
      </c>
      <c r="BA96" s="108">
        <f>'01a - Architektonicko-sta...'!F36</f>
        <v>0</v>
      </c>
      <c r="BB96" s="108">
        <f>'01a - Architektonicko-sta...'!F37</f>
        <v>0</v>
      </c>
      <c r="BC96" s="108">
        <f>'01a - Architektonicko-sta...'!F38</f>
        <v>0</v>
      </c>
      <c r="BD96" s="110">
        <f>'01a - Architektonicko-sta...'!F39</f>
        <v>0</v>
      </c>
      <c r="BT96" s="111" t="s">
        <v>85</v>
      </c>
      <c r="BV96" s="111" t="s">
        <v>78</v>
      </c>
      <c r="BW96" s="111" t="s">
        <v>90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84" t="s">
        <v>91</v>
      </c>
      <c r="F97" s="284"/>
      <c r="G97" s="284"/>
      <c r="H97" s="284"/>
      <c r="I97" s="284"/>
      <c r="J97" s="105"/>
      <c r="K97" s="284" t="s">
        <v>92</v>
      </c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302">
        <f>'04a - Vytápění'!J32</f>
        <v>0</v>
      </c>
      <c r="AH97" s="303"/>
      <c r="AI97" s="303"/>
      <c r="AJ97" s="303"/>
      <c r="AK97" s="303"/>
      <c r="AL97" s="303"/>
      <c r="AM97" s="303"/>
      <c r="AN97" s="302">
        <f t="shared" si="0"/>
        <v>0</v>
      </c>
      <c r="AO97" s="303"/>
      <c r="AP97" s="303"/>
      <c r="AQ97" s="106" t="s">
        <v>89</v>
      </c>
      <c r="AR97" s="61"/>
      <c r="AS97" s="107">
        <v>0</v>
      </c>
      <c r="AT97" s="108">
        <f t="shared" si="1"/>
        <v>0</v>
      </c>
      <c r="AU97" s="109">
        <f>'04a - Vytápění'!P152</f>
        <v>0</v>
      </c>
      <c r="AV97" s="108">
        <f>'04a - Vytápění'!J35</f>
        <v>0</v>
      </c>
      <c r="AW97" s="108">
        <f>'04a - Vytápění'!J36</f>
        <v>0</v>
      </c>
      <c r="AX97" s="108">
        <f>'04a - Vytápění'!J37</f>
        <v>0</v>
      </c>
      <c r="AY97" s="108">
        <f>'04a - Vytápění'!J38</f>
        <v>0</v>
      </c>
      <c r="AZ97" s="108">
        <f>'04a - Vytápění'!F35</f>
        <v>0</v>
      </c>
      <c r="BA97" s="108">
        <f>'04a - Vytápění'!F36</f>
        <v>0</v>
      </c>
      <c r="BB97" s="108">
        <f>'04a - Vytápění'!F37</f>
        <v>0</v>
      </c>
      <c r="BC97" s="108">
        <f>'04a - Vytápění'!F38</f>
        <v>0</v>
      </c>
      <c r="BD97" s="110">
        <f>'04a - Vytápění'!F39</f>
        <v>0</v>
      </c>
      <c r="BT97" s="111" t="s">
        <v>85</v>
      </c>
      <c r="BV97" s="111" t="s">
        <v>78</v>
      </c>
      <c r="BW97" s="111" t="s">
        <v>93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84" t="s">
        <v>94</v>
      </c>
      <c r="F98" s="284"/>
      <c r="G98" s="284"/>
      <c r="H98" s="284"/>
      <c r="I98" s="284"/>
      <c r="J98" s="105"/>
      <c r="K98" s="284" t="s">
        <v>95</v>
      </c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302">
        <f>'04b - Chlazení a vzduchot...'!J32</f>
        <v>0</v>
      </c>
      <c r="AH98" s="303"/>
      <c r="AI98" s="303"/>
      <c r="AJ98" s="303"/>
      <c r="AK98" s="303"/>
      <c r="AL98" s="303"/>
      <c r="AM98" s="303"/>
      <c r="AN98" s="302">
        <f t="shared" si="0"/>
        <v>0</v>
      </c>
      <c r="AO98" s="303"/>
      <c r="AP98" s="303"/>
      <c r="AQ98" s="106" t="s">
        <v>89</v>
      </c>
      <c r="AR98" s="61"/>
      <c r="AS98" s="107">
        <v>0</v>
      </c>
      <c r="AT98" s="108">
        <f t="shared" si="1"/>
        <v>0</v>
      </c>
      <c r="AU98" s="109">
        <f>'04b - Chlazení a vzduchot...'!P153</f>
        <v>0</v>
      </c>
      <c r="AV98" s="108">
        <f>'04b - Chlazení a vzduchot...'!J35</f>
        <v>0</v>
      </c>
      <c r="AW98" s="108">
        <f>'04b - Chlazení a vzduchot...'!J36</f>
        <v>0</v>
      </c>
      <c r="AX98" s="108">
        <f>'04b - Chlazení a vzduchot...'!J37</f>
        <v>0</v>
      </c>
      <c r="AY98" s="108">
        <f>'04b - Chlazení a vzduchot...'!J38</f>
        <v>0</v>
      </c>
      <c r="AZ98" s="108">
        <f>'04b - Chlazení a vzduchot...'!F35</f>
        <v>0</v>
      </c>
      <c r="BA98" s="108">
        <f>'04b - Chlazení a vzduchot...'!F36</f>
        <v>0</v>
      </c>
      <c r="BB98" s="108">
        <f>'04b - Chlazení a vzduchot...'!F37</f>
        <v>0</v>
      </c>
      <c r="BC98" s="108">
        <f>'04b - Chlazení a vzduchot...'!F38</f>
        <v>0</v>
      </c>
      <c r="BD98" s="110">
        <f>'04b - Chlazení a vzduchot...'!F39</f>
        <v>0</v>
      </c>
      <c r="BT98" s="111" t="s">
        <v>85</v>
      </c>
      <c r="BV98" s="111" t="s">
        <v>78</v>
      </c>
      <c r="BW98" s="111" t="s">
        <v>96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84" t="s">
        <v>97</v>
      </c>
      <c r="F99" s="284"/>
      <c r="G99" s="284"/>
      <c r="H99" s="284"/>
      <c r="I99" s="284"/>
      <c r="J99" s="105"/>
      <c r="K99" s="284" t="s">
        <v>98</v>
      </c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302">
        <f>'04d - Měření a regulace'!J32</f>
        <v>0</v>
      </c>
      <c r="AH99" s="303"/>
      <c r="AI99" s="303"/>
      <c r="AJ99" s="303"/>
      <c r="AK99" s="303"/>
      <c r="AL99" s="303"/>
      <c r="AM99" s="303"/>
      <c r="AN99" s="302">
        <f t="shared" si="0"/>
        <v>0</v>
      </c>
      <c r="AO99" s="303"/>
      <c r="AP99" s="303"/>
      <c r="AQ99" s="106" t="s">
        <v>89</v>
      </c>
      <c r="AR99" s="61"/>
      <c r="AS99" s="107">
        <v>0</v>
      </c>
      <c r="AT99" s="108">
        <f t="shared" si="1"/>
        <v>0</v>
      </c>
      <c r="AU99" s="109">
        <f>'04d - Měření a regulace'!P131</f>
        <v>0</v>
      </c>
      <c r="AV99" s="108">
        <f>'04d - Měření a regulace'!J35</f>
        <v>0</v>
      </c>
      <c r="AW99" s="108">
        <f>'04d - Měření a regulace'!J36</f>
        <v>0</v>
      </c>
      <c r="AX99" s="108">
        <f>'04d - Měření a regulace'!J37</f>
        <v>0</v>
      </c>
      <c r="AY99" s="108">
        <f>'04d - Měření a regulace'!J38</f>
        <v>0</v>
      </c>
      <c r="AZ99" s="108">
        <f>'04d - Měření a regulace'!F35</f>
        <v>0</v>
      </c>
      <c r="BA99" s="108">
        <f>'04d - Měření a regulace'!F36</f>
        <v>0</v>
      </c>
      <c r="BB99" s="108">
        <f>'04d - Měření a regulace'!F37</f>
        <v>0</v>
      </c>
      <c r="BC99" s="108">
        <f>'04d - Měření a regulace'!F38</f>
        <v>0</v>
      </c>
      <c r="BD99" s="110">
        <f>'04d - Měření a regulace'!F39</f>
        <v>0</v>
      </c>
      <c r="BT99" s="111" t="s">
        <v>85</v>
      </c>
      <c r="BV99" s="111" t="s">
        <v>78</v>
      </c>
      <c r="BW99" s="111" t="s">
        <v>99</v>
      </c>
      <c r="BX99" s="111" t="s">
        <v>84</v>
      </c>
      <c r="CL99" s="111" t="s">
        <v>1</v>
      </c>
    </row>
    <row r="100" spans="1:90" s="4" customFormat="1" ht="16.5" customHeight="1">
      <c r="B100" s="59"/>
      <c r="C100" s="105"/>
      <c r="D100" s="105"/>
      <c r="E100" s="284" t="s">
        <v>100</v>
      </c>
      <c r="F100" s="284"/>
      <c r="G100" s="284"/>
      <c r="H100" s="284"/>
      <c r="I100" s="284"/>
      <c r="J100" s="105"/>
      <c r="K100" s="284" t="s">
        <v>101</v>
      </c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304">
        <f>ROUND(SUM(AG101:AG104),2)</f>
        <v>0</v>
      </c>
      <c r="AH100" s="303"/>
      <c r="AI100" s="303"/>
      <c r="AJ100" s="303"/>
      <c r="AK100" s="303"/>
      <c r="AL100" s="303"/>
      <c r="AM100" s="303"/>
      <c r="AN100" s="302">
        <f t="shared" si="0"/>
        <v>0</v>
      </c>
      <c r="AO100" s="303"/>
      <c r="AP100" s="303"/>
      <c r="AQ100" s="106" t="s">
        <v>89</v>
      </c>
      <c r="AR100" s="61"/>
      <c r="AS100" s="107">
        <f>ROUND(SUM(AS101:AS104),2)</f>
        <v>0</v>
      </c>
      <c r="AT100" s="108">
        <f t="shared" si="1"/>
        <v>0</v>
      </c>
      <c r="AU100" s="109">
        <f>ROUND(SUM(AU101:AU104),5)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ROUND(SUM(AZ101:AZ104),2)</f>
        <v>0</v>
      </c>
      <c r="BA100" s="108">
        <f>ROUND(SUM(BA101:BA104),2)</f>
        <v>0</v>
      </c>
      <c r="BB100" s="108">
        <f>ROUND(SUM(BB101:BB104),2)</f>
        <v>0</v>
      </c>
      <c r="BC100" s="108">
        <f>ROUND(SUM(BC101:BC104),2)</f>
        <v>0</v>
      </c>
      <c r="BD100" s="110">
        <f>ROUND(SUM(BD101:BD104),2)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102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84" t="s">
        <v>103</v>
      </c>
      <c r="G101" s="284"/>
      <c r="H101" s="284"/>
      <c r="I101" s="284"/>
      <c r="J101" s="284"/>
      <c r="K101" s="105"/>
      <c r="L101" s="284" t="s">
        <v>104</v>
      </c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302">
        <f>'04e.1 - Kanalizace'!J34</f>
        <v>0</v>
      </c>
      <c r="AH101" s="303"/>
      <c r="AI101" s="303"/>
      <c r="AJ101" s="303"/>
      <c r="AK101" s="303"/>
      <c r="AL101" s="303"/>
      <c r="AM101" s="303"/>
      <c r="AN101" s="302">
        <f t="shared" si="0"/>
        <v>0</v>
      </c>
      <c r="AO101" s="303"/>
      <c r="AP101" s="303"/>
      <c r="AQ101" s="106" t="s">
        <v>89</v>
      </c>
      <c r="AR101" s="61"/>
      <c r="AS101" s="107">
        <v>0</v>
      </c>
      <c r="AT101" s="108">
        <f t="shared" si="1"/>
        <v>0</v>
      </c>
      <c r="AU101" s="109">
        <f>'04e.1 - Kanalizace'!P145</f>
        <v>0</v>
      </c>
      <c r="AV101" s="108">
        <f>'04e.1 - Kanalizace'!J37</f>
        <v>0</v>
      </c>
      <c r="AW101" s="108">
        <f>'04e.1 - Kanalizace'!J38</f>
        <v>0</v>
      </c>
      <c r="AX101" s="108">
        <f>'04e.1 - Kanalizace'!J39</f>
        <v>0</v>
      </c>
      <c r="AY101" s="108">
        <f>'04e.1 - Kanalizace'!J40</f>
        <v>0</v>
      </c>
      <c r="AZ101" s="108">
        <f>'04e.1 - Kanalizace'!F37</f>
        <v>0</v>
      </c>
      <c r="BA101" s="108">
        <f>'04e.1 - Kanalizace'!F38</f>
        <v>0</v>
      </c>
      <c r="BB101" s="108">
        <f>'04e.1 - Kanalizace'!F39</f>
        <v>0</v>
      </c>
      <c r="BC101" s="108">
        <f>'04e.1 - Kanalizace'!F40</f>
        <v>0</v>
      </c>
      <c r="BD101" s="110">
        <f>'04e.1 - Kanalizace'!F41</f>
        <v>0</v>
      </c>
      <c r="BT101" s="111" t="s">
        <v>105</v>
      </c>
      <c r="BV101" s="111" t="s">
        <v>78</v>
      </c>
      <c r="BW101" s="111" t="s">
        <v>106</v>
      </c>
      <c r="BX101" s="111" t="s">
        <v>102</v>
      </c>
      <c r="CL101" s="111" t="s">
        <v>1</v>
      </c>
    </row>
    <row r="102" spans="1:90" s="4" customFormat="1" ht="16.5" customHeight="1">
      <c r="A102" s="104" t="s">
        <v>86</v>
      </c>
      <c r="B102" s="59"/>
      <c r="C102" s="105"/>
      <c r="D102" s="105"/>
      <c r="E102" s="105"/>
      <c r="F102" s="284" t="s">
        <v>107</v>
      </c>
      <c r="G102" s="284"/>
      <c r="H102" s="284"/>
      <c r="I102" s="284"/>
      <c r="J102" s="284"/>
      <c r="K102" s="105"/>
      <c r="L102" s="284" t="s">
        <v>108</v>
      </c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302">
        <f>'04e.2 - Vodovod'!J34</f>
        <v>0</v>
      </c>
      <c r="AH102" s="303"/>
      <c r="AI102" s="303"/>
      <c r="AJ102" s="303"/>
      <c r="AK102" s="303"/>
      <c r="AL102" s="303"/>
      <c r="AM102" s="303"/>
      <c r="AN102" s="302">
        <f t="shared" si="0"/>
        <v>0</v>
      </c>
      <c r="AO102" s="303"/>
      <c r="AP102" s="303"/>
      <c r="AQ102" s="106" t="s">
        <v>89</v>
      </c>
      <c r="AR102" s="61"/>
      <c r="AS102" s="107">
        <v>0</v>
      </c>
      <c r="AT102" s="108">
        <f t="shared" si="1"/>
        <v>0</v>
      </c>
      <c r="AU102" s="109">
        <f>'04e.2 - Vodovod'!P141</f>
        <v>0</v>
      </c>
      <c r="AV102" s="108">
        <f>'04e.2 - Vodovod'!J37</f>
        <v>0</v>
      </c>
      <c r="AW102" s="108">
        <f>'04e.2 - Vodovod'!J38</f>
        <v>0</v>
      </c>
      <c r="AX102" s="108">
        <f>'04e.2 - Vodovod'!J39</f>
        <v>0</v>
      </c>
      <c r="AY102" s="108">
        <f>'04e.2 - Vodovod'!J40</f>
        <v>0</v>
      </c>
      <c r="AZ102" s="108">
        <f>'04e.2 - Vodovod'!F37</f>
        <v>0</v>
      </c>
      <c r="BA102" s="108">
        <f>'04e.2 - Vodovod'!F38</f>
        <v>0</v>
      </c>
      <c r="BB102" s="108">
        <f>'04e.2 - Vodovod'!F39</f>
        <v>0</v>
      </c>
      <c r="BC102" s="108">
        <f>'04e.2 - Vodovod'!F40</f>
        <v>0</v>
      </c>
      <c r="BD102" s="110">
        <f>'04e.2 - Vodovod'!F41</f>
        <v>0</v>
      </c>
      <c r="BT102" s="111" t="s">
        <v>105</v>
      </c>
      <c r="BV102" s="111" t="s">
        <v>78</v>
      </c>
      <c r="BW102" s="111" t="s">
        <v>109</v>
      </c>
      <c r="BX102" s="111" t="s">
        <v>102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84" t="s">
        <v>110</v>
      </c>
      <c r="G103" s="284"/>
      <c r="H103" s="284"/>
      <c r="I103" s="284"/>
      <c r="J103" s="284"/>
      <c r="K103" s="105"/>
      <c r="L103" s="284" t="s">
        <v>111</v>
      </c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302">
        <f>'04e.3 - Areálová kanalizace'!J34</f>
        <v>0</v>
      </c>
      <c r="AH103" s="303"/>
      <c r="AI103" s="303"/>
      <c r="AJ103" s="303"/>
      <c r="AK103" s="303"/>
      <c r="AL103" s="303"/>
      <c r="AM103" s="303"/>
      <c r="AN103" s="302">
        <f t="shared" si="0"/>
        <v>0</v>
      </c>
      <c r="AO103" s="303"/>
      <c r="AP103" s="303"/>
      <c r="AQ103" s="106" t="s">
        <v>89</v>
      </c>
      <c r="AR103" s="61"/>
      <c r="AS103" s="107">
        <v>0</v>
      </c>
      <c r="AT103" s="108">
        <f t="shared" si="1"/>
        <v>0</v>
      </c>
      <c r="AU103" s="109">
        <f>'04e.3 - Areálová kanalizace'!P132</f>
        <v>0</v>
      </c>
      <c r="AV103" s="108">
        <f>'04e.3 - Areálová kanalizace'!J37</f>
        <v>0</v>
      </c>
      <c r="AW103" s="108">
        <f>'04e.3 - Areálová kanalizace'!J38</f>
        <v>0</v>
      </c>
      <c r="AX103" s="108">
        <f>'04e.3 - Areálová kanalizace'!J39</f>
        <v>0</v>
      </c>
      <c r="AY103" s="108">
        <f>'04e.3 - Areálová kanalizace'!J40</f>
        <v>0</v>
      </c>
      <c r="AZ103" s="108">
        <f>'04e.3 - Areálová kanalizace'!F37</f>
        <v>0</v>
      </c>
      <c r="BA103" s="108">
        <f>'04e.3 - Areálová kanalizace'!F38</f>
        <v>0</v>
      </c>
      <c r="BB103" s="108">
        <f>'04e.3 - Areálová kanalizace'!F39</f>
        <v>0</v>
      </c>
      <c r="BC103" s="108">
        <f>'04e.3 - Areálová kanalizace'!F40</f>
        <v>0</v>
      </c>
      <c r="BD103" s="110">
        <f>'04e.3 - Areálová kanalizace'!F41</f>
        <v>0</v>
      </c>
      <c r="BT103" s="111" t="s">
        <v>105</v>
      </c>
      <c r="BV103" s="111" t="s">
        <v>78</v>
      </c>
      <c r="BW103" s="111" t="s">
        <v>112</v>
      </c>
      <c r="BX103" s="111" t="s">
        <v>102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84" t="s">
        <v>113</v>
      </c>
      <c r="G104" s="284"/>
      <c r="H104" s="284"/>
      <c r="I104" s="284"/>
      <c r="J104" s="284"/>
      <c r="K104" s="105"/>
      <c r="L104" s="284" t="s">
        <v>114</v>
      </c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302">
        <f>'04e.4 - Areálový vodovod'!J34</f>
        <v>0</v>
      </c>
      <c r="AH104" s="303"/>
      <c r="AI104" s="303"/>
      <c r="AJ104" s="303"/>
      <c r="AK104" s="303"/>
      <c r="AL104" s="303"/>
      <c r="AM104" s="303"/>
      <c r="AN104" s="302">
        <f t="shared" si="0"/>
        <v>0</v>
      </c>
      <c r="AO104" s="303"/>
      <c r="AP104" s="303"/>
      <c r="AQ104" s="106" t="s">
        <v>89</v>
      </c>
      <c r="AR104" s="61"/>
      <c r="AS104" s="107">
        <v>0</v>
      </c>
      <c r="AT104" s="108">
        <f t="shared" si="1"/>
        <v>0</v>
      </c>
      <c r="AU104" s="109">
        <f>'04e.4 - Areálový vodovod'!P132</f>
        <v>0</v>
      </c>
      <c r="AV104" s="108">
        <f>'04e.4 - Areálový vodovod'!J37</f>
        <v>0</v>
      </c>
      <c r="AW104" s="108">
        <f>'04e.4 - Areálový vodovod'!J38</f>
        <v>0</v>
      </c>
      <c r="AX104" s="108">
        <f>'04e.4 - Areálový vodovod'!J39</f>
        <v>0</v>
      </c>
      <c r="AY104" s="108">
        <f>'04e.4 - Areálový vodovod'!J40</f>
        <v>0</v>
      </c>
      <c r="AZ104" s="108">
        <f>'04e.4 - Areálový vodovod'!F37</f>
        <v>0</v>
      </c>
      <c r="BA104" s="108">
        <f>'04e.4 - Areálový vodovod'!F38</f>
        <v>0</v>
      </c>
      <c r="BB104" s="108">
        <f>'04e.4 - Areálový vodovod'!F39</f>
        <v>0</v>
      </c>
      <c r="BC104" s="108">
        <f>'04e.4 - Areálový vodovod'!F40</f>
        <v>0</v>
      </c>
      <c r="BD104" s="110">
        <f>'04e.4 - Areálový vodovod'!F41</f>
        <v>0</v>
      </c>
      <c r="BT104" s="111" t="s">
        <v>105</v>
      </c>
      <c r="BV104" s="111" t="s">
        <v>78</v>
      </c>
      <c r="BW104" s="111" t="s">
        <v>115</v>
      </c>
      <c r="BX104" s="111" t="s">
        <v>102</v>
      </c>
      <c r="CL104" s="111" t="s">
        <v>1</v>
      </c>
    </row>
    <row r="105" spans="1:90" s="4" customFormat="1" ht="16.5" customHeight="1">
      <c r="B105" s="59"/>
      <c r="C105" s="105"/>
      <c r="D105" s="105"/>
      <c r="E105" s="284" t="s">
        <v>116</v>
      </c>
      <c r="F105" s="284"/>
      <c r="G105" s="284"/>
      <c r="H105" s="284"/>
      <c r="I105" s="284"/>
      <c r="J105" s="105"/>
      <c r="K105" s="284" t="s">
        <v>117</v>
      </c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304">
        <f>ROUND(SUM(AG106:AG109),2)</f>
        <v>0</v>
      </c>
      <c r="AH105" s="303"/>
      <c r="AI105" s="303"/>
      <c r="AJ105" s="303"/>
      <c r="AK105" s="303"/>
      <c r="AL105" s="303"/>
      <c r="AM105" s="303"/>
      <c r="AN105" s="302">
        <f t="shared" si="0"/>
        <v>0</v>
      </c>
      <c r="AO105" s="303"/>
      <c r="AP105" s="303"/>
      <c r="AQ105" s="106" t="s">
        <v>89</v>
      </c>
      <c r="AR105" s="61"/>
      <c r="AS105" s="107">
        <f>ROUND(SUM(AS106:AS109),2)</f>
        <v>0</v>
      </c>
      <c r="AT105" s="108">
        <f t="shared" si="1"/>
        <v>0</v>
      </c>
      <c r="AU105" s="109">
        <f>ROUND(SUM(AU106:AU109),5)</f>
        <v>0</v>
      </c>
      <c r="AV105" s="108">
        <f>ROUND(AZ105*L29,2)</f>
        <v>0</v>
      </c>
      <c r="AW105" s="108">
        <f>ROUND(BA105*L30,2)</f>
        <v>0</v>
      </c>
      <c r="AX105" s="108">
        <f>ROUND(BB105*L29,2)</f>
        <v>0</v>
      </c>
      <c r="AY105" s="108">
        <f>ROUND(BC105*L30,2)</f>
        <v>0</v>
      </c>
      <c r="AZ105" s="108">
        <f>ROUND(SUM(AZ106:AZ109),2)</f>
        <v>0</v>
      </c>
      <c r="BA105" s="108">
        <f>ROUND(SUM(BA106:BA109),2)</f>
        <v>0</v>
      </c>
      <c r="BB105" s="108">
        <f>ROUND(SUM(BB106:BB109),2)</f>
        <v>0</v>
      </c>
      <c r="BC105" s="108">
        <f>ROUND(SUM(BC106:BC109),2)</f>
        <v>0</v>
      </c>
      <c r="BD105" s="110">
        <f>ROUND(SUM(BD106:BD109),2)</f>
        <v>0</v>
      </c>
      <c r="BS105" s="111" t="s">
        <v>75</v>
      </c>
      <c r="BT105" s="111" t="s">
        <v>85</v>
      </c>
      <c r="BU105" s="111" t="s">
        <v>77</v>
      </c>
      <c r="BV105" s="111" t="s">
        <v>78</v>
      </c>
      <c r="BW105" s="111" t="s">
        <v>118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105"/>
      <c r="F106" s="284" t="s">
        <v>119</v>
      </c>
      <c r="G106" s="284"/>
      <c r="H106" s="284"/>
      <c r="I106" s="284"/>
      <c r="J106" s="284"/>
      <c r="K106" s="105"/>
      <c r="L106" s="284" t="s">
        <v>120</v>
      </c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302">
        <f>'04g.1 - Silnoproud'!J34</f>
        <v>0</v>
      </c>
      <c r="AH106" s="303"/>
      <c r="AI106" s="303"/>
      <c r="AJ106" s="303"/>
      <c r="AK106" s="303"/>
      <c r="AL106" s="303"/>
      <c r="AM106" s="303"/>
      <c r="AN106" s="302">
        <f t="shared" si="0"/>
        <v>0</v>
      </c>
      <c r="AO106" s="303"/>
      <c r="AP106" s="303"/>
      <c r="AQ106" s="106" t="s">
        <v>89</v>
      </c>
      <c r="AR106" s="61"/>
      <c r="AS106" s="107">
        <v>0</v>
      </c>
      <c r="AT106" s="108">
        <f t="shared" si="1"/>
        <v>0</v>
      </c>
      <c r="AU106" s="109">
        <f>'04g.1 - Silnoproud'!P134</f>
        <v>0</v>
      </c>
      <c r="AV106" s="108">
        <f>'04g.1 - Silnoproud'!J37</f>
        <v>0</v>
      </c>
      <c r="AW106" s="108">
        <f>'04g.1 - Silnoproud'!J38</f>
        <v>0</v>
      </c>
      <c r="AX106" s="108">
        <f>'04g.1 - Silnoproud'!J39</f>
        <v>0</v>
      </c>
      <c r="AY106" s="108">
        <f>'04g.1 - Silnoproud'!J40</f>
        <v>0</v>
      </c>
      <c r="AZ106" s="108">
        <f>'04g.1 - Silnoproud'!F37</f>
        <v>0</v>
      </c>
      <c r="BA106" s="108">
        <f>'04g.1 - Silnoproud'!F38</f>
        <v>0</v>
      </c>
      <c r="BB106" s="108">
        <f>'04g.1 - Silnoproud'!F39</f>
        <v>0</v>
      </c>
      <c r="BC106" s="108">
        <f>'04g.1 - Silnoproud'!F40</f>
        <v>0</v>
      </c>
      <c r="BD106" s="110">
        <f>'04g.1 - Silnoproud'!F41</f>
        <v>0</v>
      </c>
      <c r="BT106" s="111" t="s">
        <v>105</v>
      </c>
      <c r="BV106" s="111" t="s">
        <v>78</v>
      </c>
      <c r="BW106" s="111" t="s">
        <v>121</v>
      </c>
      <c r="BX106" s="111" t="s">
        <v>118</v>
      </c>
      <c r="CL106" s="111" t="s">
        <v>1</v>
      </c>
    </row>
    <row r="107" spans="1:90" s="4" customFormat="1" ht="16.5" customHeight="1">
      <c r="A107" s="104" t="s">
        <v>86</v>
      </c>
      <c r="B107" s="59"/>
      <c r="C107" s="105"/>
      <c r="D107" s="105"/>
      <c r="E107" s="105"/>
      <c r="F107" s="284" t="s">
        <v>122</v>
      </c>
      <c r="G107" s="284"/>
      <c r="H107" s="284"/>
      <c r="I107" s="284"/>
      <c r="J107" s="284"/>
      <c r="K107" s="105"/>
      <c r="L107" s="284" t="s">
        <v>123</v>
      </c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302">
        <f>'04g.2 - Rozváděče'!J34</f>
        <v>0</v>
      </c>
      <c r="AH107" s="303"/>
      <c r="AI107" s="303"/>
      <c r="AJ107" s="303"/>
      <c r="AK107" s="303"/>
      <c r="AL107" s="303"/>
      <c r="AM107" s="303"/>
      <c r="AN107" s="302">
        <f t="shared" si="0"/>
        <v>0</v>
      </c>
      <c r="AO107" s="303"/>
      <c r="AP107" s="303"/>
      <c r="AQ107" s="106" t="s">
        <v>89</v>
      </c>
      <c r="AR107" s="61"/>
      <c r="AS107" s="107">
        <v>0</v>
      </c>
      <c r="AT107" s="108">
        <f t="shared" si="1"/>
        <v>0</v>
      </c>
      <c r="AU107" s="109">
        <f>'04g.2 - Rozváděče'!P129</f>
        <v>0</v>
      </c>
      <c r="AV107" s="108">
        <f>'04g.2 - Rozváděče'!J37</f>
        <v>0</v>
      </c>
      <c r="AW107" s="108">
        <f>'04g.2 - Rozváděče'!J38</f>
        <v>0</v>
      </c>
      <c r="AX107" s="108">
        <f>'04g.2 - Rozváděče'!J39</f>
        <v>0</v>
      </c>
      <c r="AY107" s="108">
        <f>'04g.2 - Rozváděče'!J40</f>
        <v>0</v>
      </c>
      <c r="AZ107" s="108">
        <f>'04g.2 - Rozváděče'!F37</f>
        <v>0</v>
      </c>
      <c r="BA107" s="108">
        <f>'04g.2 - Rozváděče'!F38</f>
        <v>0</v>
      </c>
      <c r="BB107" s="108">
        <f>'04g.2 - Rozváděče'!F39</f>
        <v>0</v>
      </c>
      <c r="BC107" s="108">
        <f>'04g.2 - Rozváděče'!F40</f>
        <v>0</v>
      </c>
      <c r="BD107" s="110">
        <f>'04g.2 - Rozváděče'!F41</f>
        <v>0</v>
      </c>
      <c r="BT107" s="111" t="s">
        <v>105</v>
      </c>
      <c r="BV107" s="111" t="s">
        <v>78</v>
      </c>
      <c r="BW107" s="111" t="s">
        <v>124</v>
      </c>
      <c r="BX107" s="111" t="s">
        <v>118</v>
      </c>
      <c r="CL107" s="111" t="s">
        <v>1</v>
      </c>
    </row>
    <row r="108" spans="1:90" s="4" customFormat="1" ht="16.5" customHeight="1">
      <c r="A108" s="104" t="s">
        <v>86</v>
      </c>
      <c r="B108" s="59"/>
      <c r="C108" s="105"/>
      <c r="D108" s="105"/>
      <c r="E108" s="105"/>
      <c r="F108" s="284" t="s">
        <v>125</v>
      </c>
      <c r="G108" s="284"/>
      <c r="H108" s="284"/>
      <c r="I108" s="284"/>
      <c r="J108" s="284"/>
      <c r="K108" s="105"/>
      <c r="L108" s="284" t="s">
        <v>126</v>
      </c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302">
        <f>'04d.3 - Ochrana před bleskem'!J34</f>
        <v>0</v>
      </c>
      <c r="AH108" s="303"/>
      <c r="AI108" s="303"/>
      <c r="AJ108" s="303"/>
      <c r="AK108" s="303"/>
      <c r="AL108" s="303"/>
      <c r="AM108" s="303"/>
      <c r="AN108" s="302">
        <f t="shared" si="0"/>
        <v>0</v>
      </c>
      <c r="AO108" s="303"/>
      <c r="AP108" s="303"/>
      <c r="AQ108" s="106" t="s">
        <v>89</v>
      </c>
      <c r="AR108" s="61"/>
      <c r="AS108" s="107">
        <v>0</v>
      </c>
      <c r="AT108" s="108">
        <f t="shared" si="1"/>
        <v>0</v>
      </c>
      <c r="AU108" s="109">
        <f>'04d.3 - Ochrana před bleskem'!P128</f>
        <v>0</v>
      </c>
      <c r="AV108" s="108">
        <f>'04d.3 - Ochrana před bleskem'!J37</f>
        <v>0</v>
      </c>
      <c r="AW108" s="108">
        <f>'04d.3 - Ochrana před bleskem'!J38</f>
        <v>0</v>
      </c>
      <c r="AX108" s="108">
        <f>'04d.3 - Ochrana před bleskem'!J39</f>
        <v>0</v>
      </c>
      <c r="AY108" s="108">
        <f>'04d.3 - Ochrana před bleskem'!J40</f>
        <v>0</v>
      </c>
      <c r="AZ108" s="108">
        <f>'04d.3 - Ochrana před bleskem'!F37</f>
        <v>0</v>
      </c>
      <c r="BA108" s="108">
        <f>'04d.3 - Ochrana před bleskem'!F38</f>
        <v>0</v>
      </c>
      <c r="BB108" s="108">
        <f>'04d.3 - Ochrana před bleskem'!F39</f>
        <v>0</v>
      </c>
      <c r="BC108" s="108">
        <f>'04d.3 - Ochrana před bleskem'!F40</f>
        <v>0</v>
      </c>
      <c r="BD108" s="110">
        <f>'04d.3 - Ochrana před bleskem'!F41</f>
        <v>0</v>
      </c>
      <c r="BT108" s="111" t="s">
        <v>105</v>
      </c>
      <c r="BV108" s="111" t="s">
        <v>78</v>
      </c>
      <c r="BW108" s="111" t="s">
        <v>127</v>
      </c>
      <c r="BX108" s="111" t="s">
        <v>118</v>
      </c>
      <c r="CL108" s="111" t="s">
        <v>1</v>
      </c>
    </row>
    <row r="109" spans="1:90" s="4" customFormat="1" ht="16.5" customHeight="1">
      <c r="A109" s="104" t="s">
        <v>86</v>
      </c>
      <c r="B109" s="59"/>
      <c r="C109" s="105"/>
      <c r="D109" s="105"/>
      <c r="E109" s="105"/>
      <c r="F109" s="284" t="s">
        <v>128</v>
      </c>
      <c r="G109" s="284"/>
      <c r="H109" s="284"/>
      <c r="I109" s="284"/>
      <c r="J109" s="284"/>
      <c r="K109" s="105"/>
      <c r="L109" s="284" t="s">
        <v>129</v>
      </c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302">
        <f>'04g.4 - Svitidla'!J34</f>
        <v>0</v>
      </c>
      <c r="AH109" s="303"/>
      <c r="AI109" s="303"/>
      <c r="AJ109" s="303"/>
      <c r="AK109" s="303"/>
      <c r="AL109" s="303"/>
      <c r="AM109" s="303"/>
      <c r="AN109" s="302">
        <f t="shared" si="0"/>
        <v>0</v>
      </c>
      <c r="AO109" s="303"/>
      <c r="AP109" s="303"/>
      <c r="AQ109" s="106" t="s">
        <v>89</v>
      </c>
      <c r="AR109" s="61"/>
      <c r="AS109" s="107">
        <v>0</v>
      </c>
      <c r="AT109" s="108">
        <f t="shared" si="1"/>
        <v>0</v>
      </c>
      <c r="AU109" s="109">
        <f>'04g.4 - Svitidla'!P128</f>
        <v>0</v>
      </c>
      <c r="AV109" s="108">
        <f>'04g.4 - Svitidla'!J37</f>
        <v>0</v>
      </c>
      <c r="AW109" s="108">
        <f>'04g.4 - Svitidla'!J38</f>
        <v>0</v>
      </c>
      <c r="AX109" s="108">
        <f>'04g.4 - Svitidla'!J39</f>
        <v>0</v>
      </c>
      <c r="AY109" s="108">
        <f>'04g.4 - Svitidla'!J40</f>
        <v>0</v>
      </c>
      <c r="AZ109" s="108">
        <f>'04g.4 - Svitidla'!F37</f>
        <v>0</v>
      </c>
      <c r="BA109" s="108">
        <f>'04g.4 - Svitidla'!F38</f>
        <v>0</v>
      </c>
      <c r="BB109" s="108">
        <f>'04g.4 - Svitidla'!F39</f>
        <v>0</v>
      </c>
      <c r="BC109" s="108">
        <f>'04g.4 - Svitidla'!F40</f>
        <v>0</v>
      </c>
      <c r="BD109" s="110">
        <f>'04g.4 - Svitidla'!F41</f>
        <v>0</v>
      </c>
      <c r="BT109" s="111" t="s">
        <v>105</v>
      </c>
      <c r="BV109" s="111" t="s">
        <v>78</v>
      </c>
      <c r="BW109" s="111" t="s">
        <v>130</v>
      </c>
      <c r="BX109" s="111" t="s">
        <v>118</v>
      </c>
      <c r="CL109" s="111" t="s">
        <v>1</v>
      </c>
    </row>
    <row r="110" spans="1:90" s="4" customFormat="1" ht="16.5" customHeight="1">
      <c r="B110" s="59"/>
      <c r="C110" s="105"/>
      <c r="D110" s="105"/>
      <c r="E110" s="284" t="s">
        <v>131</v>
      </c>
      <c r="F110" s="284"/>
      <c r="G110" s="284"/>
      <c r="H110" s="284"/>
      <c r="I110" s="284"/>
      <c r="J110" s="105"/>
      <c r="K110" s="284" t="s">
        <v>132</v>
      </c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304">
        <f>ROUND(SUM(AG111:AG116),2)</f>
        <v>0</v>
      </c>
      <c r="AH110" s="303"/>
      <c r="AI110" s="303"/>
      <c r="AJ110" s="303"/>
      <c r="AK110" s="303"/>
      <c r="AL110" s="303"/>
      <c r="AM110" s="303"/>
      <c r="AN110" s="302">
        <f t="shared" si="0"/>
        <v>0</v>
      </c>
      <c r="AO110" s="303"/>
      <c r="AP110" s="303"/>
      <c r="AQ110" s="106" t="s">
        <v>89</v>
      </c>
      <c r="AR110" s="61"/>
      <c r="AS110" s="107">
        <f>ROUND(SUM(AS111:AS116),2)</f>
        <v>0</v>
      </c>
      <c r="AT110" s="108">
        <f t="shared" si="1"/>
        <v>0</v>
      </c>
      <c r="AU110" s="109">
        <f>ROUND(SUM(AU111:AU116),5)</f>
        <v>0</v>
      </c>
      <c r="AV110" s="108">
        <f>ROUND(AZ110*L29,2)</f>
        <v>0</v>
      </c>
      <c r="AW110" s="108">
        <f>ROUND(BA110*L30,2)</f>
        <v>0</v>
      </c>
      <c r="AX110" s="108">
        <f>ROUND(BB110*L29,2)</f>
        <v>0</v>
      </c>
      <c r="AY110" s="108">
        <f>ROUND(BC110*L30,2)</f>
        <v>0</v>
      </c>
      <c r="AZ110" s="108">
        <f>ROUND(SUM(AZ111:AZ116),2)</f>
        <v>0</v>
      </c>
      <c r="BA110" s="108">
        <f>ROUND(SUM(BA111:BA116),2)</f>
        <v>0</v>
      </c>
      <c r="BB110" s="108">
        <f>ROUND(SUM(BB111:BB116),2)</f>
        <v>0</v>
      </c>
      <c r="BC110" s="108">
        <f>ROUND(SUM(BC111:BC116),2)</f>
        <v>0</v>
      </c>
      <c r="BD110" s="110">
        <f>ROUND(SUM(BD111:BD116),2)</f>
        <v>0</v>
      </c>
      <c r="BS110" s="111" t="s">
        <v>75</v>
      </c>
      <c r="BT110" s="111" t="s">
        <v>85</v>
      </c>
      <c r="BU110" s="111" t="s">
        <v>77</v>
      </c>
      <c r="BV110" s="111" t="s">
        <v>78</v>
      </c>
      <c r="BW110" s="111" t="s">
        <v>133</v>
      </c>
      <c r="BX110" s="111" t="s">
        <v>84</v>
      </c>
      <c r="CL110" s="111" t="s">
        <v>1</v>
      </c>
    </row>
    <row r="111" spans="1:90" s="4" customFormat="1" ht="16.5" customHeight="1">
      <c r="A111" s="104" t="s">
        <v>86</v>
      </c>
      <c r="B111" s="59"/>
      <c r="C111" s="105"/>
      <c r="D111" s="105"/>
      <c r="E111" s="105"/>
      <c r="F111" s="284" t="s">
        <v>134</v>
      </c>
      <c r="G111" s="284"/>
      <c r="H111" s="284"/>
      <c r="I111" s="284"/>
      <c r="J111" s="284"/>
      <c r="K111" s="105"/>
      <c r="L111" s="284" t="s">
        <v>135</v>
      </c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302">
        <f>'04h.1 - ESLB - DATA'!J34</f>
        <v>0</v>
      </c>
      <c r="AH111" s="303"/>
      <c r="AI111" s="303"/>
      <c r="AJ111" s="303"/>
      <c r="AK111" s="303"/>
      <c r="AL111" s="303"/>
      <c r="AM111" s="303"/>
      <c r="AN111" s="302">
        <f t="shared" si="0"/>
        <v>0</v>
      </c>
      <c r="AO111" s="303"/>
      <c r="AP111" s="303"/>
      <c r="AQ111" s="106" t="s">
        <v>89</v>
      </c>
      <c r="AR111" s="61"/>
      <c r="AS111" s="107">
        <v>0</v>
      </c>
      <c r="AT111" s="108">
        <f t="shared" si="1"/>
        <v>0</v>
      </c>
      <c r="AU111" s="109">
        <f>'04h.1 - ESLB - DATA'!P134</f>
        <v>0</v>
      </c>
      <c r="AV111" s="108">
        <f>'04h.1 - ESLB - DATA'!J37</f>
        <v>0</v>
      </c>
      <c r="AW111" s="108">
        <f>'04h.1 - ESLB - DATA'!J38</f>
        <v>0</v>
      </c>
      <c r="AX111" s="108">
        <f>'04h.1 - ESLB - DATA'!J39</f>
        <v>0</v>
      </c>
      <c r="AY111" s="108">
        <f>'04h.1 - ESLB - DATA'!J40</f>
        <v>0</v>
      </c>
      <c r="AZ111" s="108">
        <f>'04h.1 - ESLB - DATA'!F37</f>
        <v>0</v>
      </c>
      <c r="BA111" s="108">
        <f>'04h.1 - ESLB - DATA'!F38</f>
        <v>0</v>
      </c>
      <c r="BB111" s="108">
        <f>'04h.1 - ESLB - DATA'!F39</f>
        <v>0</v>
      </c>
      <c r="BC111" s="108">
        <f>'04h.1 - ESLB - DATA'!F40</f>
        <v>0</v>
      </c>
      <c r="BD111" s="110">
        <f>'04h.1 - ESLB - DATA'!F41</f>
        <v>0</v>
      </c>
      <c r="BT111" s="111" t="s">
        <v>105</v>
      </c>
      <c r="BV111" s="111" t="s">
        <v>78</v>
      </c>
      <c r="BW111" s="111" t="s">
        <v>136</v>
      </c>
      <c r="BX111" s="111" t="s">
        <v>133</v>
      </c>
      <c r="CL111" s="111" t="s">
        <v>1</v>
      </c>
    </row>
    <row r="112" spans="1:90" s="4" customFormat="1" ht="16.5" customHeight="1">
      <c r="A112" s="104" t="s">
        <v>86</v>
      </c>
      <c r="B112" s="59"/>
      <c r="C112" s="105"/>
      <c r="D112" s="105"/>
      <c r="E112" s="105"/>
      <c r="F112" s="284" t="s">
        <v>137</v>
      </c>
      <c r="G112" s="284"/>
      <c r="H112" s="284"/>
      <c r="I112" s="284"/>
      <c r="J112" s="284"/>
      <c r="K112" s="105"/>
      <c r="L112" s="284" t="s">
        <v>138</v>
      </c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302">
        <f>'04h.2 - ESLB - IPŠR'!J34</f>
        <v>0</v>
      </c>
      <c r="AH112" s="303"/>
      <c r="AI112" s="303"/>
      <c r="AJ112" s="303"/>
      <c r="AK112" s="303"/>
      <c r="AL112" s="303"/>
      <c r="AM112" s="303"/>
      <c r="AN112" s="302">
        <f t="shared" si="0"/>
        <v>0</v>
      </c>
      <c r="AO112" s="303"/>
      <c r="AP112" s="303"/>
      <c r="AQ112" s="106" t="s">
        <v>89</v>
      </c>
      <c r="AR112" s="61"/>
      <c r="AS112" s="107">
        <v>0</v>
      </c>
      <c r="AT112" s="108">
        <f t="shared" si="1"/>
        <v>0</v>
      </c>
      <c r="AU112" s="109">
        <f>'04h.2 - ESLB - IPŠR'!P134</f>
        <v>0</v>
      </c>
      <c r="AV112" s="108">
        <f>'04h.2 - ESLB - IPŠR'!J37</f>
        <v>0</v>
      </c>
      <c r="AW112" s="108">
        <f>'04h.2 - ESLB - IPŠR'!J38</f>
        <v>0</v>
      </c>
      <c r="AX112" s="108">
        <f>'04h.2 - ESLB - IPŠR'!J39</f>
        <v>0</v>
      </c>
      <c r="AY112" s="108">
        <f>'04h.2 - ESLB - IPŠR'!J40</f>
        <v>0</v>
      </c>
      <c r="AZ112" s="108">
        <f>'04h.2 - ESLB - IPŠR'!F37</f>
        <v>0</v>
      </c>
      <c r="BA112" s="108">
        <f>'04h.2 - ESLB - IPŠR'!F38</f>
        <v>0</v>
      </c>
      <c r="BB112" s="108">
        <f>'04h.2 - ESLB - IPŠR'!F39</f>
        <v>0</v>
      </c>
      <c r="BC112" s="108">
        <f>'04h.2 - ESLB - IPŠR'!F40</f>
        <v>0</v>
      </c>
      <c r="BD112" s="110">
        <f>'04h.2 - ESLB - IPŠR'!F41</f>
        <v>0</v>
      </c>
      <c r="BT112" s="111" t="s">
        <v>105</v>
      </c>
      <c r="BV112" s="111" t="s">
        <v>78</v>
      </c>
      <c r="BW112" s="111" t="s">
        <v>139</v>
      </c>
      <c r="BX112" s="111" t="s">
        <v>133</v>
      </c>
      <c r="CL112" s="111" t="s">
        <v>1</v>
      </c>
    </row>
    <row r="113" spans="1:91" s="4" customFormat="1" ht="16.5" customHeight="1">
      <c r="A113" s="104" t="s">
        <v>86</v>
      </c>
      <c r="B113" s="59"/>
      <c r="C113" s="105"/>
      <c r="D113" s="105"/>
      <c r="E113" s="105"/>
      <c r="F113" s="284" t="s">
        <v>140</v>
      </c>
      <c r="G113" s="284"/>
      <c r="H113" s="284"/>
      <c r="I113" s="284"/>
      <c r="J113" s="284"/>
      <c r="K113" s="105"/>
      <c r="L113" s="284" t="s">
        <v>141</v>
      </c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302">
        <f>'04h.3 - ESLB - NOUZ. ODCH.'!J34</f>
        <v>0</v>
      </c>
      <c r="AH113" s="303"/>
      <c r="AI113" s="303"/>
      <c r="AJ113" s="303"/>
      <c r="AK113" s="303"/>
      <c r="AL113" s="303"/>
      <c r="AM113" s="303"/>
      <c r="AN113" s="302">
        <f t="shared" si="0"/>
        <v>0</v>
      </c>
      <c r="AO113" s="303"/>
      <c r="AP113" s="303"/>
      <c r="AQ113" s="106" t="s">
        <v>89</v>
      </c>
      <c r="AR113" s="61"/>
      <c r="AS113" s="107">
        <v>0</v>
      </c>
      <c r="AT113" s="108">
        <f t="shared" si="1"/>
        <v>0</v>
      </c>
      <c r="AU113" s="109">
        <f>'04h.3 - ESLB - NOUZ. ODCH.'!P134</f>
        <v>0</v>
      </c>
      <c r="AV113" s="108">
        <f>'04h.3 - ESLB - NOUZ. ODCH.'!J37</f>
        <v>0</v>
      </c>
      <c r="AW113" s="108">
        <f>'04h.3 - ESLB - NOUZ. ODCH.'!J38</f>
        <v>0</v>
      </c>
      <c r="AX113" s="108">
        <f>'04h.3 - ESLB - NOUZ. ODCH.'!J39</f>
        <v>0</v>
      </c>
      <c r="AY113" s="108">
        <f>'04h.3 - ESLB - NOUZ. ODCH.'!J40</f>
        <v>0</v>
      </c>
      <c r="AZ113" s="108">
        <f>'04h.3 - ESLB - NOUZ. ODCH.'!F37</f>
        <v>0</v>
      </c>
      <c r="BA113" s="108">
        <f>'04h.3 - ESLB - NOUZ. ODCH.'!F38</f>
        <v>0</v>
      </c>
      <c r="BB113" s="108">
        <f>'04h.3 - ESLB - NOUZ. ODCH.'!F39</f>
        <v>0</v>
      </c>
      <c r="BC113" s="108">
        <f>'04h.3 - ESLB - NOUZ. ODCH.'!F40</f>
        <v>0</v>
      </c>
      <c r="BD113" s="110">
        <f>'04h.3 - ESLB - NOUZ. ODCH.'!F41</f>
        <v>0</v>
      </c>
      <c r="BT113" s="111" t="s">
        <v>105</v>
      </c>
      <c r="BV113" s="111" t="s">
        <v>78</v>
      </c>
      <c r="BW113" s="111" t="s">
        <v>142</v>
      </c>
      <c r="BX113" s="111" t="s">
        <v>133</v>
      </c>
      <c r="CL113" s="111" t="s">
        <v>1</v>
      </c>
    </row>
    <row r="114" spans="1:91" s="4" customFormat="1" ht="16.5" customHeight="1">
      <c r="A114" s="104" t="s">
        <v>86</v>
      </c>
      <c r="B114" s="59"/>
      <c r="C114" s="105"/>
      <c r="D114" s="105"/>
      <c r="E114" s="105"/>
      <c r="F114" s="284" t="s">
        <v>143</v>
      </c>
      <c r="G114" s="284"/>
      <c r="H114" s="284"/>
      <c r="I114" s="284"/>
      <c r="J114" s="284"/>
      <c r="K114" s="105"/>
      <c r="L114" s="284" t="s">
        <v>144</v>
      </c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302">
        <f>'04h.4 - ESLB - NOUZ. PŘI....'!J34</f>
        <v>0</v>
      </c>
      <c r="AH114" s="303"/>
      <c r="AI114" s="303"/>
      <c r="AJ114" s="303"/>
      <c r="AK114" s="303"/>
      <c r="AL114" s="303"/>
      <c r="AM114" s="303"/>
      <c r="AN114" s="302">
        <f t="shared" si="0"/>
        <v>0</v>
      </c>
      <c r="AO114" s="303"/>
      <c r="AP114" s="303"/>
      <c r="AQ114" s="106" t="s">
        <v>89</v>
      </c>
      <c r="AR114" s="61"/>
      <c r="AS114" s="107">
        <v>0</v>
      </c>
      <c r="AT114" s="108">
        <f t="shared" si="1"/>
        <v>0</v>
      </c>
      <c r="AU114" s="109">
        <f>'04h.4 - ESLB - NOUZ. PŘI....'!P134</f>
        <v>0</v>
      </c>
      <c r="AV114" s="108">
        <f>'04h.4 - ESLB - NOUZ. PŘI....'!J37</f>
        <v>0</v>
      </c>
      <c r="AW114" s="108">
        <f>'04h.4 - ESLB - NOUZ. PŘI....'!J38</f>
        <v>0</v>
      </c>
      <c r="AX114" s="108">
        <f>'04h.4 - ESLB - NOUZ. PŘI....'!J39</f>
        <v>0</v>
      </c>
      <c r="AY114" s="108">
        <f>'04h.4 - ESLB - NOUZ. PŘI....'!J40</f>
        <v>0</v>
      </c>
      <c r="AZ114" s="108">
        <f>'04h.4 - ESLB - NOUZ. PŘI....'!F37</f>
        <v>0</v>
      </c>
      <c r="BA114" s="108">
        <f>'04h.4 - ESLB - NOUZ. PŘI....'!F38</f>
        <v>0</v>
      </c>
      <c r="BB114" s="108">
        <f>'04h.4 - ESLB - NOUZ. PŘI....'!F39</f>
        <v>0</v>
      </c>
      <c r="BC114" s="108">
        <f>'04h.4 - ESLB - NOUZ. PŘI....'!F40</f>
        <v>0</v>
      </c>
      <c r="BD114" s="110">
        <f>'04h.4 - ESLB - NOUZ. PŘI....'!F41</f>
        <v>0</v>
      </c>
      <c r="BT114" s="111" t="s">
        <v>105</v>
      </c>
      <c r="BV114" s="111" t="s">
        <v>78</v>
      </c>
      <c r="BW114" s="111" t="s">
        <v>145</v>
      </c>
      <c r="BX114" s="111" t="s">
        <v>133</v>
      </c>
      <c r="CL114" s="111" t="s">
        <v>1</v>
      </c>
    </row>
    <row r="115" spans="1:91" s="4" customFormat="1" ht="16.5" customHeight="1">
      <c r="A115" s="104" t="s">
        <v>86</v>
      </c>
      <c r="B115" s="59"/>
      <c r="C115" s="105"/>
      <c r="D115" s="105"/>
      <c r="E115" s="105"/>
      <c r="F115" s="284" t="s">
        <v>146</v>
      </c>
      <c r="G115" s="284"/>
      <c r="H115" s="284"/>
      <c r="I115" s="284"/>
      <c r="J115" s="284"/>
      <c r="K115" s="105"/>
      <c r="L115" s="284" t="s">
        <v>147</v>
      </c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302">
        <f>'04h.5 - ESLB - PZTS'!J34</f>
        <v>0</v>
      </c>
      <c r="AH115" s="303"/>
      <c r="AI115" s="303"/>
      <c r="AJ115" s="303"/>
      <c r="AK115" s="303"/>
      <c r="AL115" s="303"/>
      <c r="AM115" s="303"/>
      <c r="AN115" s="302">
        <f t="shared" si="0"/>
        <v>0</v>
      </c>
      <c r="AO115" s="303"/>
      <c r="AP115" s="303"/>
      <c r="AQ115" s="106" t="s">
        <v>89</v>
      </c>
      <c r="AR115" s="61"/>
      <c r="AS115" s="107">
        <v>0</v>
      </c>
      <c r="AT115" s="108">
        <f t="shared" si="1"/>
        <v>0</v>
      </c>
      <c r="AU115" s="109">
        <f>'04h.5 - ESLB - PZTS'!P135</f>
        <v>0</v>
      </c>
      <c r="AV115" s="108">
        <f>'04h.5 - ESLB - PZTS'!J37</f>
        <v>0</v>
      </c>
      <c r="AW115" s="108">
        <f>'04h.5 - ESLB - PZTS'!J38</f>
        <v>0</v>
      </c>
      <c r="AX115" s="108">
        <f>'04h.5 - ESLB - PZTS'!J39</f>
        <v>0</v>
      </c>
      <c r="AY115" s="108">
        <f>'04h.5 - ESLB - PZTS'!J40</f>
        <v>0</v>
      </c>
      <c r="AZ115" s="108">
        <f>'04h.5 - ESLB - PZTS'!F37</f>
        <v>0</v>
      </c>
      <c r="BA115" s="108">
        <f>'04h.5 - ESLB - PZTS'!F38</f>
        <v>0</v>
      </c>
      <c r="BB115" s="108">
        <f>'04h.5 - ESLB - PZTS'!F39</f>
        <v>0</v>
      </c>
      <c r="BC115" s="108">
        <f>'04h.5 - ESLB - PZTS'!F40</f>
        <v>0</v>
      </c>
      <c r="BD115" s="110">
        <f>'04h.5 - ESLB - PZTS'!F41</f>
        <v>0</v>
      </c>
      <c r="BT115" s="111" t="s">
        <v>105</v>
      </c>
      <c r="BV115" s="111" t="s">
        <v>78</v>
      </c>
      <c r="BW115" s="111" t="s">
        <v>148</v>
      </c>
      <c r="BX115" s="111" t="s">
        <v>133</v>
      </c>
      <c r="CL115" s="111" t="s">
        <v>1</v>
      </c>
    </row>
    <row r="116" spans="1:91" s="4" customFormat="1" ht="16.5" customHeight="1">
      <c r="A116" s="104" t="s">
        <v>86</v>
      </c>
      <c r="B116" s="59"/>
      <c r="C116" s="105"/>
      <c r="D116" s="105"/>
      <c r="E116" s="105"/>
      <c r="F116" s="284" t="s">
        <v>149</v>
      </c>
      <c r="G116" s="284"/>
      <c r="H116" s="284"/>
      <c r="I116" s="284"/>
      <c r="J116" s="284"/>
      <c r="K116" s="105"/>
      <c r="L116" s="284" t="s">
        <v>150</v>
      </c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302">
        <f>'04h.6 - ESLB - IPVDT'!J34</f>
        <v>0</v>
      </c>
      <c r="AH116" s="303"/>
      <c r="AI116" s="303"/>
      <c r="AJ116" s="303"/>
      <c r="AK116" s="303"/>
      <c r="AL116" s="303"/>
      <c r="AM116" s="303"/>
      <c r="AN116" s="302">
        <f t="shared" si="0"/>
        <v>0</v>
      </c>
      <c r="AO116" s="303"/>
      <c r="AP116" s="303"/>
      <c r="AQ116" s="106" t="s">
        <v>89</v>
      </c>
      <c r="AR116" s="61"/>
      <c r="AS116" s="107">
        <v>0</v>
      </c>
      <c r="AT116" s="108">
        <f t="shared" si="1"/>
        <v>0</v>
      </c>
      <c r="AU116" s="109">
        <f>'04h.6 - ESLB - IPVDT'!P136</f>
        <v>0</v>
      </c>
      <c r="AV116" s="108">
        <f>'04h.6 - ESLB - IPVDT'!J37</f>
        <v>0</v>
      </c>
      <c r="AW116" s="108">
        <f>'04h.6 - ESLB - IPVDT'!J38</f>
        <v>0</v>
      </c>
      <c r="AX116" s="108">
        <f>'04h.6 - ESLB - IPVDT'!J39</f>
        <v>0</v>
      </c>
      <c r="AY116" s="108">
        <f>'04h.6 - ESLB - IPVDT'!J40</f>
        <v>0</v>
      </c>
      <c r="AZ116" s="108">
        <f>'04h.6 - ESLB - IPVDT'!F37</f>
        <v>0</v>
      </c>
      <c r="BA116" s="108">
        <f>'04h.6 - ESLB - IPVDT'!F38</f>
        <v>0</v>
      </c>
      <c r="BB116" s="108">
        <f>'04h.6 - ESLB - IPVDT'!F39</f>
        <v>0</v>
      </c>
      <c r="BC116" s="108">
        <f>'04h.6 - ESLB - IPVDT'!F40</f>
        <v>0</v>
      </c>
      <c r="BD116" s="110">
        <f>'04h.6 - ESLB - IPVDT'!F41</f>
        <v>0</v>
      </c>
      <c r="BT116" s="111" t="s">
        <v>105</v>
      </c>
      <c r="BV116" s="111" t="s">
        <v>78</v>
      </c>
      <c r="BW116" s="111" t="s">
        <v>151</v>
      </c>
      <c r="BX116" s="111" t="s">
        <v>133</v>
      </c>
      <c r="CL116" s="111" t="s">
        <v>1</v>
      </c>
    </row>
    <row r="117" spans="1:91" s="7" customFormat="1" ht="16.5" customHeight="1">
      <c r="B117" s="94"/>
      <c r="C117" s="95"/>
      <c r="D117" s="285" t="s">
        <v>152</v>
      </c>
      <c r="E117" s="285"/>
      <c r="F117" s="285"/>
      <c r="G117" s="285"/>
      <c r="H117" s="285"/>
      <c r="I117" s="96"/>
      <c r="J117" s="285" t="s">
        <v>153</v>
      </c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301">
        <f>ROUND(SUM(AG118:AG125),2)</f>
        <v>0</v>
      </c>
      <c r="AH117" s="300"/>
      <c r="AI117" s="300"/>
      <c r="AJ117" s="300"/>
      <c r="AK117" s="300"/>
      <c r="AL117" s="300"/>
      <c r="AM117" s="300"/>
      <c r="AN117" s="299">
        <f t="shared" si="0"/>
        <v>0</v>
      </c>
      <c r="AO117" s="300"/>
      <c r="AP117" s="300"/>
      <c r="AQ117" s="97" t="s">
        <v>82</v>
      </c>
      <c r="AR117" s="98"/>
      <c r="AS117" s="99">
        <f>ROUND(SUM(AS118:AS125),2)</f>
        <v>0</v>
      </c>
      <c r="AT117" s="100">
        <f t="shared" si="1"/>
        <v>0</v>
      </c>
      <c r="AU117" s="101">
        <f>ROUND(SUM(AU118:AU125),5)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ROUND(SUM(AZ118:AZ125),2)</f>
        <v>0</v>
      </c>
      <c r="BA117" s="100">
        <f>ROUND(SUM(BA118:BA125),2)</f>
        <v>0</v>
      </c>
      <c r="BB117" s="100">
        <f>ROUND(SUM(BB118:BB125),2)</f>
        <v>0</v>
      </c>
      <c r="BC117" s="100">
        <f>ROUND(SUM(BC118:BC125),2)</f>
        <v>0</v>
      </c>
      <c r="BD117" s="102">
        <f>ROUND(SUM(BD118:BD125),2)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154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04" t="s">
        <v>86</v>
      </c>
      <c r="B118" s="59"/>
      <c r="C118" s="105"/>
      <c r="D118" s="105"/>
      <c r="E118" s="284" t="s">
        <v>155</v>
      </c>
      <c r="F118" s="284"/>
      <c r="G118" s="284"/>
      <c r="H118" s="284"/>
      <c r="I118" s="284"/>
      <c r="J118" s="105"/>
      <c r="K118" s="284" t="s">
        <v>156</v>
      </c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302">
        <f>'02a - Přístřešek na kola ...'!J32</f>
        <v>0</v>
      </c>
      <c r="AH118" s="303"/>
      <c r="AI118" s="303"/>
      <c r="AJ118" s="303"/>
      <c r="AK118" s="303"/>
      <c r="AL118" s="303"/>
      <c r="AM118" s="303"/>
      <c r="AN118" s="302">
        <f t="shared" si="0"/>
        <v>0</v>
      </c>
      <c r="AO118" s="303"/>
      <c r="AP118" s="303"/>
      <c r="AQ118" s="106" t="s">
        <v>89</v>
      </c>
      <c r="AR118" s="61"/>
      <c r="AS118" s="107">
        <v>0</v>
      </c>
      <c r="AT118" s="108">
        <f t="shared" si="1"/>
        <v>0</v>
      </c>
      <c r="AU118" s="109">
        <f>'02a - Přístřešek na kola ...'!P133</f>
        <v>0</v>
      </c>
      <c r="AV118" s="108">
        <f>'02a - Přístřešek na kola ...'!J35</f>
        <v>0</v>
      </c>
      <c r="AW118" s="108">
        <f>'02a - Přístřešek na kola ...'!J36</f>
        <v>0</v>
      </c>
      <c r="AX118" s="108">
        <f>'02a - Přístřešek na kola ...'!J37</f>
        <v>0</v>
      </c>
      <c r="AY118" s="108">
        <f>'02a - Přístřešek na kola ...'!J38</f>
        <v>0</v>
      </c>
      <c r="AZ118" s="108">
        <f>'02a - Přístřešek na kola ...'!F35</f>
        <v>0</v>
      </c>
      <c r="BA118" s="108">
        <f>'02a - Přístřešek na kola ...'!F36</f>
        <v>0</v>
      </c>
      <c r="BB118" s="108">
        <f>'02a - Přístřešek na kola ...'!F37</f>
        <v>0</v>
      </c>
      <c r="BC118" s="108">
        <f>'02a - Přístřešek na kola ...'!F38</f>
        <v>0</v>
      </c>
      <c r="BD118" s="110">
        <f>'02a - Přístřešek na kola ...'!F39</f>
        <v>0</v>
      </c>
      <c r="BT118" s="111" t="s">
        <v>85</v>
      </c>
      <c r="BV118" s="111" t="s">
        <v>78</v>
      </c>
      <c r="BW118" s="111" t="s">
        <v>157</v>
      </c>
      <c r="BX118" s="111" t="s">
        <v>154</v>
      </c>
      <c r="CL118" s="111" t="s">
        <v>1</v>
      </c>
    </row>
    <row r="119" spans="1:91" s="4" customFormat="1" ht="16.5" customHeight="1">
      <c r="A119" s="104" t="s">
        <v>86</v>
      </c>
      <c r="B119" s="59"/>
      <c r="C119" s="105"/>
      <c r="D119" s="105"/>
      <c r="E119" s="284" t="s">
        <v>158</v>
      </c>
      <c r="F119" s="284"/>
      <c r="G119" s="284"/>
      <c r="H119" s="284"/>
      <c r="I119" s="284"/>
      <c r="J119" s="105"/>
      <c r="K119" s="284" t="s">
        <v>159</v>
      </c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302">
        <f>'02b - Sklad zahradního ná...'!J32</f>
        <v>0</v>
      </c>
      <c r="AH119" s="303"/>
      <c r="AI119" s="303"/>
      <c r="AJ119" s="303"/>
      <c r="AK119" s="303"/>
      <c r="AL119" s="303"/>
      <c r="AM119" s="303"/>
      <c r="AN119" s="302">
        <f t="shared" si="0"/>
        <v>0</v>
      </c>
      <c r="AO119" s="303"/>
      <c r="AP119" s="303"/>
      <c r="AQ119" s="106" t="s">
        <v>89</v>
      </c>
      <c r="AR119" s="61"/>
      <c r="AS119" s="107">
        <v>0</v>
      </c>
      <c r="AT119" s="108">
        <f t="shared" si="1"/>
        <v>0</v>
      </c>
      <c r="AU119" s="109">
        <f>'02b - Sklad zahradního ná...'!P134</f>
        <v>0</v>
      </c>
      <c r="AV119" s="108">
        <f>'02b - Sklad zahradního ná...'!J35</f>
        <v>0</v>
      </c>
      <c r="AW119" s="108">
        <f>'02b - Sklad zahradního ná...'!J36</f>
        <v>0</v>
      </c>
      <c r="AX119" s="108">
        <f>'02b - Sklad zahradního ná...'!J37</f>
        <v>0</v>
      </c>
      <c r="AY119" s="108">
        <f>'02b - Sklad zahradního ná...'!J38</f>
        <v>0</v>
      </c>
      <c r="AZ119" s="108">
        <f>'02b - Sklad zahradního ná...'!F35</f>
        <v>0</v>
      </c>
      <c r="BA119" s="108">
        <f>'02b - Sklad zahradního ná...'!F36</f>
        <v>0</v>
      </c>
      <c r="BB119" s="108">
        <f>'02b - Sklad zahradního ná...'!F37</f>
        <v>0</v>
      </c>
      <c r="BC119" s="108">
        <f>'02b - Sklad zahradního ná...'!F38</f>
        <v>0</v>
      </c>
      <c r="BD119" s="110">
        <f>'02b - Sklad zahradního ná...'!F39</f>
        <v>0</v>
      </c>
      <c r="BT119" s="111" t="s">
        <v>85</v>
      </c>
      <c r="BV119" s="111" t="s">
        <v>78</v>
      </c>
      <c r="BW119" s="111" t="s">
        <v>160</v>
      </c>
      <c r="BX119" s="111" t="s">
        <v>154</v>
      </c>
      <c r="CL119" s="111" t="s">
        <v>1</v>
      </c>
    </row>
    <row r="120" spans="1:91" s="4" customFormat="1" ht="16.5" customHeight="1">
      <c r="A120" s="104" t="s">
        <v>86</v>
      </c>
      <c r="B120" s="59"/>
      <c r="C120" s="105"/>
      <c r="D120" s="105"/>
      <c r="E120" s="284" t="s">
        <v>161</v>
      </c>
      <c r="F120" s="284"/>
      <c r="G120" s="284"/>
      <c r="H120" s="284"/>
      <c r="I120" s="284"/>
      <c r="J120" s="105"/>
      <c r="K120" s="284" t="s">
        <v>162</v>
      </c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302">
        <f>'02c - Oplocení'!J32</f>
        <v>0</v>
      </c>
      <c r="AH120" s="303"/>
      <c r="AI120" s="303"/>
      <c r="AJ120" s="303"/>
      <c r="AK120" s="303"/>
      <c r="AL120" s="303"/>
      <c r="AM120" s="303"/>
      <c r="AN120" s="302">
        <f t="shared" si="0"/>
        <v>0</v>
      </c>
      <c r="AO120" s="303"/>
      <c r="AP120" s="303"/>
      <c r="AQ120" s="106" t="s">
        <v>89</v>
      </c>
      <c r="AR120" s="61"/>
      <c r="AS120" s="107">
        <v>0</v>
      </c>
      <c r="AT120" s="108">
        <f t="shared" si="1"/>
        <v>0</v>
      </c>
      <c r="AU120" s="109">
        <f>'02c - Oplocení'!P127</f>
        <v>0</v>
      </c>
      <c r="AV120" s="108">
        <f>'02c - Oplocení'!J35</f>
        <v>0</v>
      </c>
      <c r="AW120" s="108">
        <f>'02c - Oplocení'!J36</f>
        <v>0</v>
      </c>
      <c r="AX120" s="108">
        <f>'02c - Oplocení'!J37</f>
        <v>0</v>
      </c>
      <c r="AY120" s="108">
        <f>'02c - Oplocení'!J38</f>
        <v>0</v>
      </c>
      <c r="AZ120" s="108">
        <f>'02c - Oplocení'!F35</f>
        <v>0</v>
      </c>
      <c r="BA120" s="108">
        <f>'02c - Oplocení'!F36</f>
        <v>0</v>
      </c>
      <c r="BB120" s="108">
        <f>'02c - Oplocení'!F37</f>
        <v>0</v>
      </c>
      <c r="BC120" s="108">
        <f>'02c - Oplocení'!F38</f>
        <v>0</v>
      </c>
      <c r="BD120" s="110">
        <f>'02c - Oplocení'!F39</f>
        <v>0</v>
      </c>
      <c r="BT120" s="111" t="s">
        <v>85</v>
      </c>
      <c r="BV120" s="111" t="s">
        <v>78</v>
      </c>
      <c r="BW120" s="111" t="s">
        <v>163</v>
      </c>
      <c r="BX120" s="111" t="s">
        <v>154</v>
      </c>
      <c r="CL120" s="111" t="s">
        <v>1</v>
      </c>
    </row>
    <row r="121" spans="1:91" s="4" customFormat="1" ht="16.5" customHeight="1">
      <c r="A121" s="104" t="s">
        <v>86</v>
      </c>
      <c r="B121" s="59"/>
      <c r="C121" s="105"/>
      <c r="D121" s="105"/>
      <c r="E121" s="284" t="s">
        <v>164</v>
      </c>
      <c r="F121" s="284"/>
      <c r="G121" s="284"/>
      <c r="H121" s="284"/>
      <c r="I121" s="284"/>
      <c r="J121" s="105"/>
      <c r="K121" s="284" t="s">
        <v>165</v>
      </c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302">
        <f>'02d - Hřiště'!J32</f>
        <v>0</v>
      </c>
      <c r="AH121" s="303"/>
      <c r="AI121" s="303"/>
      <c r="AJ121" s="303"/>
      <c r="AK121" s="303"/>
      <c r="AL121" s="303"/>
      <c r="AM121" s="303"/>
      <c r="AN121" s="302">
        <f t="shared" si="0"/>
        <v>0</v>
      </c>
      <c r="AO121" s="303"/>
      <c r="AP121" s="303"/>
      <c r="AQ121" s="106" t="s">
        <v>89</v>
      </c>
      <c r="AR121" s="61"/>
      <c r="AS121" s="107">
        <v>0</v>
      </c>
      <c r="AT121" s="108">
        <f t="shared" si="1"/>
        <v>0</v>
      </c>
      <c r="AU121" s="109">
        <f>'02d - Hřiště'!P128</f>
        <v>0</v>
      </c>
      <c r="AV121" s="108">
        <f>'02d - Hřiště'!J35</f>
        <v>0</v>
      </c>
      <c r="AW121" s="108">
        <f>'02d - Hřiště'!J36</f>
        <v>0</v>
      </c>
      <c r="AX121" s="108">
        <f>'02d - Hřiště'!J37</f>
        <v>0</v>
      </c>
      <c r="AY121" s="108">
        <f>'02d - Hřiště'!J38</f>
        <v>0</v>
      </c>
      <c r="AZ121" s="108">
        <f>'02d - Hřiště'!F35</f>
        <v>0</v>
      </c>
      <c r="BA121" s="108">
        <f>'02d - Hřiště'!F36</f>
        <v>0</v>
      </c>
      <c r="BB121" s="108">
        <f>'02d - Hřiště'!F37</f>
        <v>0</v>
      </c>
      <c r="BC121" s="108">
        <f>'02d - Hřiště'!F38</f>
        <v>0</v>
      </c>
      <c r="BD121" s="110">
        <f>'02d - Hřiště'!F39</f>
        <v>0</v>
      </c>
      <c r="BT121" s="111" t="s">
        <v>85</v>
      </c>
      <c r="BV121" s="111" t="s">
        <v>78</v>
      </c>
      <c r="BW121" s="111" t="s">
        <v>166</v>
      </c>
      <c r="BX121" s="111" t="s">
        <v>154</v>
      </c>
      <c r="CL121" s="111" t="s">
        <v>1</v>
      </c>
    </row>
    <row r="122" spans="1:91" s="4" customFormat="1" ht="16.5" customHeight="1">
      <c r="A122" s="104" t="s">
        <v>86</v>
      </c>
      <c r="B122" s="59"/>
      <c r="C122" s="105"/>
      <c r="D122" s="105"/>
      <c r="E122" s="284" t="s">
        <v>167</v>
      </c>
      <c r="F122" s="284"/>
      <c r="G122" s="284"/>
      <c r="H122" s="284"/>
      <c r="I122" s="284"/>
      <c r="J122" s="105"/>
      <c r="K122" s="284" t="s">
        <v>168</v>
      </c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302">
        <f>'02e - Pískoviště 1'!J32</f>
        <v>0</v>
      </c>
      <c r="AH122" s="303"/>
      <c r="AI122" s="303"/>
      <c r="AJ122" s="303"/>
      <c r="AK122" s="303"/>
      <c r="AL122" s="303"/>
      <c r="AM122" s="303"/>
      <c r="AN122" s="302">
        <f t="shared" si="0"/>
        <v>0</v>
      </c>
      <c r="AO122" s="303"/>
      <c r="AP122" s="303"/>
      <c r="AQ122" s="106" t="s">
        <v>89</v>
      </c>
      <c r="AR122" s="61"/>
      <c r="AS122" s="107">
        <v>0</v>
      </c>
      <c r="AT122" s="108">
        <f t="shared" si="1"/>
        <v>0</v>
      </c>
      <c r="AU122" s="109">
        <f>'02e - Pískoviště 1'!P124</f>
        <v>0</v>
      </c>
      <c r="AV122" s="108">
        <f>'02e - Pískoviště 1'!J35</f>
        <v>0</v>
      </c>
      <c r="AW122" s="108">
        <f>'02e - Pískoviště 1'!J36</f>
        <v>0</v>
      </c>
      <c r="AX122" s="108">
        <f>'02e - Pískoviště 1'!J37</f>
        <v>0</v>
      </c>
      <c r="AY122" s="108">
        <f>'02e - Pískoviště 1'!J38</f>
        <v>0</v>
      </c>
      <c r="AZ122" s="108">
        <f>'02e - Pískoviště 1'!F35</f>
        <v>0</v>
      </c>
      <c r="BA122" s="108">
        <f>'02e - Pískoviště 1'!F36</f>
        <v>0</v>
      </c>
      <c r="BB122" s="108">
        <f>'02e - Pískoviště 1'!F37</f>
        <v>0</v>
      </c>
      <c r="BC122" s="108">
        <f>'02e - Pískoviště 1'!F38</f>
        <v>0</v>
      </c>
      <c r="BD122" s="110">
        <f>'02e - Pískoviště 1'!F39</f>
        <v>0</v>
      </c>
      <c r="BT122" s="111" t="s">
        <v>85</v>
      </c>
      <c r="BV122" s="111" t="s">
        <v>78</v>
      </c>
      <c r="BW122" s="111" t="s">
        <v>169</v>
      </c>
      <c r="BX122" s="111" t="s">
        <v>154</v>
      </c>
      <c r="CL122" s="111" t="s">
        <v>1</v>
      </c>
    </row>
    <row r="123" spans="1:91" s="4" customFormat="1" ht="16.5" customHeight="1">
      <c r="A123" s="104" t="s">
        <v>86</v>
      </c>
      <c r="B123" s="59"/>
      <c r="C123" s="105"/>
      <c r="D123" s="105"/>
      <c r="E123" s="284" t="s">
        <v>170</v>
      </c>
      <c r="F123" s="284"/>
      <c r="G123" s="284"/>
      <c r="H123" s="284"/>
      <c r="I123" s="284"/>
      <c r="J123" s="105"/>
      <c r="K123" s="284" t="s">
        <v>171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302">
        <f>'02f - Pískoviště 2'!J32</f>
        <v>0</v>
      </c>
      <c r="AH123" s="303"/>
      <c r="AI123" s="303"/>
      <c r="AJ123" s="303"/>
      <c r="AK123" s="303"/>
      <c r="AL123" s="303"/>
      <c r="AM123" s="303"/>
      <c r="AN123" s="302">
        <f t="shared" si="0"/>
        <v>0</v>
      </c>
      <c r="AO123" s="303"/>
      <c r="AP123" s="303"/>
      <c r="AQ123" s="106" t="s">
        <v>89</v>
      </c>
      <c r="AR123" s="61"/>
      <c r="AS123" s="107">
        <v>0</v>
      </c>
      <c r="AT123" s="108">
        <f t="shared" si="1"/>
        <v>0</v>
      </c>
      <c r="AU123" s="109">
        <f>'02f - Pískoviště 2'!P124</f>
        <v>0</v>
      </c>
      <c r="AV123" s="108">
        <f>'02f - Pískoviště 2'!J35</f>
        <v>0</v>
      </c>
      <c r="AW123" s="108">
        <f>'02f - Pískoviště 2'!J36</f>
        <v>0</v>
      </c>
      <c r="AX123" s="108">
        <f>'02f - Pískoviště 2'!J37</f>
        <v>0</v>
      </c>
      <c r="AY123" s="108">
        <f>'02f - Pískoviště 2'!J38</f>
        <v>0</v>
      </c>
      <c r="AZ123" s="108">
        <f>'02f - Pískoviště 2'!F35</f>
        <v>0</v>
      </c>
      <c r="BA123" s="108">
        <f>'02f - Pískoviště 2'!F36</f>
        <v>0</v>
      </c>
      <c r="BB123" s="108">
        <f>'02f - Pískoviště 2'!F37</f>
        <v>0</v>
      </c>
      <c r="BC123" s="108">
        <f>'02f - Pískoviště 2'!F38</f>
        <v>0</v>
      </c>
      <c r="BD123" s="110">
        <f>'02f - Pískoviště 2'!F39</f>
        <v>0</v>
      </c>
      <c r="BT123" s="111" t="s">
        <v>85</v>
      </c>
      <c r="BV123" s="111" t="s">
        <v>78</v>
      </c>
      <c r="BW123" s="111" t="s">
        <v>172</v>
      </c>
      <c r="BX123" s="111" t="s">
        <v>154</v>
      </c>
      <c r="CL123" s="111" t="s">
        <v>1</v>
      </c>
    </row>
    <row r="124" spans="1:91" s="4" customFormat="1" ht="16.5" customHeight="1">
      <c r="A124" s="104" t="s">
        <v>86</v>
      </c>
      <c r="B124" s="59"/>
      <c r="C124" s="105"/>
      <c r="D124" s="105"/>
      <c r="E124" s="284" t="s">
        <v>173</v>
      </c>
      <c r="F124" s="284"/>
      <c r="G124" s="284"/>
      <c r="H124" s="284"/>
      <c r="I124" s="284"/>
      <c r="J124" s="105"/>
      <c r="K124" s="284" t="s">
        <v>174</v>
      </c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302">
        <f>'02g - Lanovka'!J32</f>
        <v>0</v>
      </c>
      <c r="AH124" s="303"/>
      <c r="AI124" s="303"/>
      <c r="AJ124" s="303"/>
      <c r="AK124" s="303"/>
      <c r="AL124" s="303"/>
      <c r="AM124" s="303"/>
      <c r="AN124" s="302">
        <f t="shared" si="0"/>
        <v>0</v>
      </c>
      <c r="AO124" s="303"/>
      <c r="AP124" s="303"/>
      <c r="AQ124" s="106" t="s">
        <v>89</v>
      </c>
      <c r="AR124" s="61"/>
      <c r="AS124" s="107">
        <v>0</v>
      </c>
      <c r="AT124" s="108">
        <f t="shared" si="1"/>
        <v>0</v>
      </c>
      <c r="AU124" s="109">
        <f>'02g - Lanovka'!P124</f>
        <v>0</v>
      </c>
      <c r="AV124" s="108">
        <f>'02g - Lanovka'!J35</f>
        <v>0</v>
      </c>
      <c r="AW124" s="108">
        <f>'02g - Lanovka'!J36</f>
        <v>0</v>
      </c>
      <c r="AX124" s="108">
        <f>'02g - Lanovka'!J37</f>
        <v>0</v>
      </c>
      <c r="AY124" s="108">
        <f>'02g - Lanovka'!J38</f>
        <v>0</v>
      </c>
      <c r="AZ124" s="108">
        <f>'02g - Lanovka'!F35</f>
        <v>0</v>
      </c>
      <c r="BA124" s="108">
        <f>'02g - Lanovka'!F36</f>
        <v>0</v>
      </c>
      <c r="BB124" s="108">
        <f>'02g - Lanovka'!F37</f>
        <v>0</v>
      </c>
      <c r="BC124" s="108">
        <f>'02g - Lanovka'!F38</f>
        <v>0</v>
      </c>
      <c r="BD124" s="110">
        <f>'02g - Lanovka'!F39</f>
        <v>0</v>
      </c>
      <c r="BT124" s="111" t="s">
        <v>85</v>
      </c>
      <c r="BV124" s="111" t="s">
        <v>78</v>
      </c>
      <c r="BW124" s="111" t="s">
        <v>175</v>
      </c>
      <c r="BX124" s="111" t="s">
        <v>154</v>
      </c>
      <c r="CL124" s="111" t="s">
        <v>1</v>
      </c>
    </row>
    <row r="125" spans="1:91" s="4" customFormat="1" ht="16.5" customHeight="1">
      <c r="A125" s="104" t="s">
        <v>86</v>
      </c>
      <c r="B125" s="59"/>
      <c r="C125" s="105"/>
      <c r="D125" s="105"/>
      <c r="E125" s="284" t="s">
        <v>176</v>
      </c>
      <c r="F125" s="284"/>
      <c r="G125" s="284"/>
      <c r="H125" s="284"/>
      <c r="I125" s="284"/>
      <c r="J125" s="105"/>
      <c r="K125" s="284" t="s">
        <v>177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302">
        <f>'02h-m - Samostatné herní ...'!J32</f>
        <v>0</v>
      </c>
      <c r="AH125" s="303"/>
      <c r="AI125" s="303"/>
      <c r="AJ125" s="303"/>
      <c r="AK125" s="303"/>
      <c r="AL125" s="303"/>
      <c r="AM125" s="303"/>
      <c r="AN125" s="302">
        <f t="shared" si="0"/>
        <v>0</v>
      </c>
      <c r="AO125" s="303"/>
      <c r="AP125" s="303"/>
      <c r="AQ125" s="106" t="s">
        <v>89</v>
      </c>
      <c r="AR125" s="61"/>
      <c r="AS125" s="107">
        <v>0</v>
      </c>
      <c r="AT125" s="108">
        <f t="shared" si="1"/>
        <v>0</v>
      </c>
      <c r="AU125" s="109">
        <f>'02h-m - Samostatné herní ...'!P126</f>
        <v>0</v>
      </c>
      <c r="AV125" s="108">
        <f>'02h-m - Samostatné herní ...'!J35</f>
        <v>0</v>
      </c>
      <c r="AW125" s="108">
        <f>'02h-m - Samostatné herní ...'!J36</f>
        <v>0</v>
      </c>
      <c r="AX125" s="108">
        <f>'02h-m - Samostatné herní ...'!J37</f>
        <v>0</v>
      </c>
      <c r="AY125" s="108">
        <f>'02h-m - Samostatné herní ...'!J38</f>
        <v>0</v>
      </c>
      <c r="AZ125" s="108">
        <f>'02h-m - Samostatné herní ...'!F35</f>
        <v>0</v>
      </c>
      <c r="BA125" s="108">
        <f>'02h-m - Samostatné herní ...'!F36</f>
        <v>0</v>
      </c>
      <c r="BB125" s="108">
        <f>'02h-m - Samostatné herní ...'!F37</f>
        <v>0</v>
      </c>
      <c r="BC125" s="108">
        <f>'02h-m - Samostatné herní ...'!F38</f>
        <v>0</v>
      </c>
      <c r="BD125" s="110">
        <f>'02h-m - Samostatné herní ...'!F39</f>
        <v>0</v>
      </c>
      <c r="BT125" s="111" t="s">
        <v>85</v>
      </c>
      <c r="BV125" s="111" t="s">
        <v>78</v>
      </c>
      <c r="BW125" s="111" t="s">
        <v>178</v>
      </c>
      <c r="BX125" s="111" t="s">
        <v>154</v>
      </c>
      <c r="CL125" s="111" t="s">
        <v>1</v>
      </c>
    </row>
    <row r="126" spans="1:91" s="7" customFormat="1" ht="16.5" customHeight="1">
      <c r="A126" s="104" t="s">
        <v>86</v>
      </c>
      <c r="B126" s="94"/>
      <c r="C126" s="95"/>
      <c r="D126" s="285" t="s">
        <v>179</v>
      </c>
      <c r="E126" s="285"/>
      <c r="F126" s="285"/>
      <c r="G126" s="285"/>
      <c r="H126" s="285"/>
      <c r="I126" s="96"/>
      <c r="J126" s="285" t="s">
        <v>180</v>
      </c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99">
        <f>'03 - SO 03 - Komunikace a...'!J30</f>
        <v>0</v>
      </c>
      <c r="AH126" s="300"/>
      <c r="AI126" s="300"/>
      <c r="AJ126" s="300"/>
      <c r="AK126" s="300"/>
      <c r="AL126" s="300"/>
      <c r="AM126" s="300"/>
      <c r="AN126" s="299">
        <f t="shared" si="0"/>
        <v>0</v>
      </c>
      <c r="AO126" s="300"/>
      <c r="AP126" s="300"/>
      <c r="AQ126" s="97" t="s">
        <v>82</v>
      </c>
      <c r="AR126" s="98"/>
      <c r="AS126" s="99">
        <v>0</v>
      </c>
      <c r="AT126" s="100">
        <f t="shared" si="1"/>
        <v>0</v>
      </c>
      <c r="AU126" s="101">
        <f>'03 - SO 03 - Komunikace a...'!P120</f>
        <v>0</v>
      </c>
      <c r="AV126" s="100">
        <f>'03 - SO 03 - Komunikace a...'!J33</f>
        <v>0</v>
      </c>
      <c r="AW126" s="100">
        <f>'03 - SO 03 - Komunikace a...'!J34</f>
        <v>0</v>
      </c>
      <c r="AX126" s="100">
        <f>'03 - SO 03 - Komunikace a...'!J35</f>
        <v>0</v>
      </c>
      <c r="AY126" s="100">
        <f>'03 - SO 03 - Komunikace a...'!J36</f>
        <v>0</v>
      </c>
      <c r="AZ126" s="100">
        <f>'03 - SO 03 - Komunikace a...'!F33</f>
        <v>0</v>
      </c>
      <c r="BA126" s="100">
        <f>'03 - SO 03 - Komunikace a...'!F34</f>
        <v>0</v>
      </c>
      <c r="BB126" s="100">
        <f>'03 - SO 03 - Komunikace a...'!F35</f>
        <v>0</v>
      </c>
      <c r="BC126" s="100">
        <f>'03 - SO 03 - Komunikace a...'!F36</f>
        <v>0</v>
      </c>
      <c r="BD126" s="102">
        <f>'03 - SO 03 - Komunikace a...'!F37</f>
        <v>0</v>
      </c>
      <c r="BT126" s="103" t="s">
        <v>83</v>
      </c>
      <c r="BV126" s="103" t="s">
        <v>78</v>
      </c>
      <c r="BW126" s="103" t="s">
        <v>181</v>
      </c>
      <c r="BX126" s="103" t="s">
        <v>5</v>
      </c>
      <c r="CL126" s="103" t="s">
        <v>1</v>
      </c>
      <c r="CM126" s="103" t="s">
        <v>85</v>
      </c>
    </row>
    <row r="127" spans="1:91" s="7" customFormat="1" ht="16.5" customHeight="1">
      <c r="A127" s="104" t="s">
        <v>86</v>
      </c>
      <c r="B127" s="94"/>
      <c r="C127" s="95"/>
      <c r="D127" s="285" t="s">
        <v>182</v>
      </c>
      <c r="E127" s="285"/>
      <c r="F127" s="285"/>
      <c r="G127" s="285"/>
      <c r="H127" s="285"/>
      <c r="I127" s="96"/>
      <c r="J127" s="285" t="s">
        <v>183</v>
      </c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99">
        <f>'04 - SO 04 - Sadové úpravy'!J30</f>
        <v>0</v>
      </c>
      <c r="AH127" s="300"/>
      <c r="AI127" s="300"/>
      <c r="AJ127" s="300"/>
      <c r="AK127" s="300"/>
      <c r="AL127" s="300"/>
      <c r="AM127" s="300"/>
      <c r="AN127" s="299">
        <f t="shared" si="0"/>
        <v>0</v>
      </c>
      <c r="AO127" s="300"/>
      <c r="AP127" s="300"/>
      <c r="AQ127" s="97" t="s">
        <v>82</v>
      </c>
      <c r="AR127" s="98"/>
      <c r="AS127" s="99">
        <v>0</v>
      </c>
      <c r="AT127" s="100">
        <f t="shared" si="1"/>
        <v>0</v>
      </c>
      <c r="AU127" s="101">
        <f>'04 - SO 04 - Sadové úpravy'!P126</f>
        <v>0</v>
      </c>
      <c r="AV127" s="100">
        <f>'04 - SO 04 - Sadové úpravy'!J33</f>
        <v>0</v>
      </c>
      <c r="AW127" s="100">
        <f>'04 - SO 04 - Sadové úpravy'!J34</f>
        <v>0</v>
      </c>
      <c r="AX127" s="100">
        <f>'04 - SO 04 - Sadové úpravy'!J35</f>
        <v>0</v>
      </c>
      <c r="AY127" s="100">
        <f>'04 - SO 04 - Sadové úpravy'!J36</f>
        <v>0</v>
      </c>
      <c r="AZ127" s="100">
        <f>'04 - SO 04 - Sadové úpravy'!F33</f>
        <v>0</v>
      </c>
      <c r="BA127" s="100">
        <f>'04 - SO 04 - Sadové úpravy'!F34</f>
        <v>0</v>
      </c>
      <c r="BB127" s="100">
        <f>'04 - SO 04 - Sadové úpravy'!F35</f>
        <v>0</v>
      </c>
      <c r="BC127" s="100">
        <f>'04 - SO 04 - Sadové úpravy'!F36</f>
        <v>0</v>
      </c>
      <c r="BD127" s="102">
        <f>'04 - SO 04 - Sadové úpravy'!F37</f>
        <v>0</v>
      </c>
      <c r="BT127" s="103" t="s">
        <v>83</v>
      </c>
      <c r="BV127" s="103" t="s">
        <v>78</v>
      </c>
      <c r="BW127" s="103" t="s">
        <v>184</v>
      </c>
      <c r="BX127" s="103" t="s">
        <v>5</v>
      </c>
      <c r="CL127" s="103" t="s">
        <v>1</v>
      </c>
      <c r="CM127" s="103" t="s">
        <v>85</v>
      </c>
    </row>
    <row r="128" spans="1:91" s="7" customFormat="1" ht="16.5" customHeight="1">
      <c r="A128" s="104" t="s">
        <v>86</v>
      </c>
      <c r="B128" s="94"/>
      <c r="C128" s="95"/>
      <c r="D128" s="285" t="s">
        <v>185</v>
      </c>
      <c r="E128" s="285"/>
      <c r="F128" s="285"/>
      <c r="G128" s="285"/>
      <c r="H128" s="285"/>
      <c r="I128" s="96"/>
      <c r="J128" s="285" t="s">
        <v>186</v>
      </c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99">
        <f>'11 - SO 11 - Gastrotechno...'!J30</f>
        <v>0</v>
      </c>
      <c r="AH128" s="300"/>
      <c r="AI128" s="300"/>
      <c r="AJ128" s="300"/>
      <c r="AK128" s="300"/>
      <c r="AL128" s="300"/>
      <c r="AM128" s="300"/>
      <c r="AN128" s="299">
        <f t="shared" si="0"/>
        <v>0</v>
      </c>
      <c r="AO128" s="300"/>
      <c r="AP128" s="300"/>
      <c r="AQ128" s="97" t="s">
        <v>82</v>
      </c>
      <c r="AR128" s="98"/>
      <c r="AS128" s="99">
        <v>0</v>
      </c>
      <c r="AT128" s="100">
        <f t="shared" si="1"/>
        <v>0</v>
      </c>
      <c r="AU128" s="101">
        <f>'11 - SO 11 - Gastrotechno...'!P127</f>
        <v>0</v>
      </c>
      <c r="AV128" s="100">
        <f>'11 - SO 11 - Gastrotechno...'!J33</f>
        <v>0</v>
      </c>
      <c r="AW128" s="100">
        <f>'11 - SO 11 - Gastrotechno...'!J34</f>
        <v>0</v>
      </c>
      <c r="AX128" s="100">
        <f>'11 - SO 11 - Gastrotechno...'!J35</f>
        <v>0</v>
      </c>
      <c r="AY128" s="100">
        <f>'11 - SO 11 - Gastrotechno...'!J36</f>
        <v>0</v>
      </c>
      <c r="AZ128" s="100">
        <f>'11 - SO 11 - Gastrotechno...'!F33</f>
        <v>0</v>
      </c>
      <c r="BA128" s="100">
        <f>'11 - SO 11 - Gastrotechno...'!F34</f>
        <v>0</v>
      </c>
      <c r="BB128" s="100">
        <f>'11 - SO 11 - Gastrotechno...'!F35</f>
        <v>0</v>
      </c>
      <c r="BC128" s="100">
        <f>'11 - SO 11 - Gastrotechno...'!F36</f>
        <v>0</v>
      </c>
      <c r="BD128" s="102">
        <f>'11 - SO 11 - Gastrotechno...'!F37</f>
        <v>0</v>
      </c>
      <c r="BT128" s="103" t="s">
        <v>83</v>
      </c>
      <c r="BV128" s="103" t="s">
        <v>78</v>
      </c>
      <c r="BW128" s="103" t="s">
        <v>187</v>
      </c>
      <c r="BX128" s="103" t="s">
        <v>5</v>
      </c>
      <c r="CL128" s="103" t="s">
        <v>1</v>
      </c>
      <c r="CM128" s="103" t="s">
        <v>85</v>
      </c>
    </row>
    <row r="129" spans="1:91" s="7" customFormat="1" ht="16.5" customHeight="1">
      <c r="A129" s="104" t="s">
        <v>86</v>
      </c>
      <c r="B129" s="94"/>
      <c r="C129" s="95"/>
      <c r="D129" s="285" t="s">
        <v>188</v>
      </c>
      <c r="E129" s="285"/>
      <c r="F129" s="285"/>
      <c r="G129" s="285"/>
      <c r="H129" s="285"/>
      <c r="I129" s="96"/>
      <c r="J129" s="285" t="s">
        <v>189</v>
      </c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99">
        <f>'12 - SO 12 - Přípojka kan...'!J30</f>
        <v>0</v>
      </c>
      <c r="AH129" s="300"/>
      <c r="AI129" s="300"/>
      <c r="AJ129" s="300"/>
      <c r="AK129" s="300"/>
      <c r="AL129" s="300"/>
      <c r="AM129" s="300"/>
      <c r="AN129" s="299">
        <f t="shared" si="0"/>
        <v>0</v>
      </c>
      <c r="AO129" s="300"/>
      <c r="AP129" s="300"/>
      <c r="AQ129" s="97" t="s">
        <v>82</v>
      </c>
      <c r="AR129" s="98"/>
      <c r="AS129" s="99">
        <v>0</v>
      </c>
      <c r="AT129" s="100">
        <f t="shared" si="1"/>
        <v>0</v>
      </c>
      <c r="AU129" s="101">
        <f>'12 - SO 12 - Přípojka kan...'!P121</f>
        <v>0</v>
      </c>
      <c r="AV129" s="100">
        <f>'12 - SO 12 - Přípojka kan...'!J33</f>
        <v>0</v>
      </c>
      <c r="AW129" s="100">
        <f>'12 - SO 12 - Přípojka kan...'!J34</f>
        <v>0</v>
      </c>
      <c r="AX129" s="100">
        <f>'12 - SO 12 - Přípojka kan...'!J35</f>
        <v>0</v>
      </c>
      <c r="AY129" s="100">
        <f>'12 - SO 12 - Přípojka kan...'!J36</f>
        <v>0</v>
      </c>
      <c r="AZ129" s="100">
        <f>'12 - SO 12 - Přípojka kan...'!F33</f>
        <v>0</v>
      </c>
      <c r="BA129" s="100">
        <f>'12 - SO 12 - Přípojka kan...'!F34</f>
        <v>0</v>
      </c>
      <c r="BB129" s="100">
        <f>'12 - SO 12 - Přípojka kan...'!F35</f>
        <v>0</v>
      </c>
      <c r="BC129" s="100">
        <f>'12 - SO 12 - Přípojka kan...'!F36</f>
        <v>0</v>
      </c>
      <c r="BD129" s="102">
        <f>'12 - SO 12 - Přípojka kan...'!F37</f>
        <v>0</v>
      </c>
      <c r="BT129" s="103" t="s">
        <v>83</v>
      </c>
      <c r="BV129" s="103" t="s">
        <v>78</v>
      </c>
      <c r="BW129" s="103" t="s">
        <v>190</v>
      </c>
      <c r="BX129" s="103" t="s">
        <v>5</v>
      </c>
      <c r="CL129" s="103" t="s">
        <v>1</v>
      </c>
      <c r="CM129" s="103" t="s">
        <v>85</v>
      </c>
    </row>
    <row r="130" spans="1:91" s="7" customFormat="1" ht="16.5" customHeight="1">
      <c r="A130" s="104" t="s">
        <v>86</v>
      </c>
      <c r="B130" s="94"/>
      <c r="C130" s="95"/>
      <c r="D130" s="285" t="s">
        <v>191</v>
      </c>
      <c r="E130" s="285"/>
      <c r="F130" s="285"/>
      <c r="G130" s="285"/>
      <c r="H130" s="285"/>
      <c r="I130" s="96"/>
      <c r="J130" s="285" t="s">
        <v>192</v>
      </c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99">
        <f>'13 - SO 13 - Přípojka vod...'!J30</f>
        <v>0</v>
      </c>
      <c r="AH130" s="300"/>
      <c r="AI130" s="300"/>
      <c r="AJ130" s="300"/>
      <c r="AK130" s="300"/>
      <c r="AL130" s="300"/>
      <c r="AM130" s="300"/>
      <c r="AN130" s="299">
        <f t="shared" si="0"/>
        <v>0</v>
      </c>
      <c r="AO130" s="300"/>
      <c r="AP130" s="300"/>
      <c r="AQ130" s="97" t="s">
        <v>82</v>
      </c>
      <c r="AR130" s="98"/>
      <c r="AS130" s="99">
        <v>0</v>
      </c>
      <c r="AT130" s="100">
        <f t="shared" si="1"/>
        <v>0</v>
      </c>
      <c r="AU130" s="101">
        <f>'13 - SO 13 - Přípojka vod...'!P123</f>
        <v>0</v>
      </c>
      <c r="AV130" s="100">
        <f>'13 - SO 13 - Přípojka vod...'!J33</f>
        <v>0</v>
      </c>
      <c r="AW130" s="100">
        <f>'13 - SO 13 - Přípojka vod...'!J34</f>
        <v>0</v>
      </c>
      <c r="AX130" s="100">
        <f>'13 - SO 13 - Přípojka vod...'!J35</f>
        <v>0</v>
      </c>
      <c r="AY130" s="100">
        <f>'13 - SO 13 - Přípojka vod...'!J36</f>
        <v>0</v>
      </c>
      <c r="AZ130" s="100">
        <f>'13 - SO 13 - Přípojka vod...'!F33</f>
        <v>0</v>
      </c>
      <c r="BA130" s="100">
        <f>'13 - SO 13 - Přípojka vod...'!F34</f>
        <v>0</v>
      </c>
      <c r="BB130" s="100">
        <f>'13 - SO 13 - Přípojka vod...'!F35</f>
        <v>0</v>
      </c>
      <c r="BC130" s="100">
        <f>'13 - SO 13 - Přípojka vod...'!F36</f>
        <v>0</v>
      </c>
      <c r="BD130" s="102">
        <f>'13 - SO 13 - Přípojka vod...'!F37</f>
        <v>0</v>
      </c>
      <c r="BT130" s="103" t="s">
        <v>83</v>
      </c>
      <c r="BV130" s="103" t="s">
        <v>78</v>
      </c>
      <c r="BW130" s="103" t="s">
        <v>193</v>
      </c>
      <c r="BX130" s="103" t="s">
        <v>5</v>
      </c>
      <c r="CL130" s="103" t="s">
        <v>1</v>
      </c>
      <c r="CM130" s="103" t="s">
        <v>85</v>
      </c>
    </row>
    <row r="131" spans="1:91" s="7" customFormat="1" ht="16.5" customHeight="1">
      <c r="A131" s="104" t="s">
        <v>86</v>
      </c>
      <c r="B131" s="94"/>
      <c r="C131" s="95"/>
      <c r="D131" s="285" t="s">
        <v>194</v>
      </c>
      <c r="E131" s="285"/>
      <c r="F131" s="285"/>
      <c r="G131" s="285"/>
      <c r="H131" s="285"/>
      <c r="I131" s="96"/>
      <c r="J131" s="285" t="s">
        <v>195</v>
      </c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99">
        <f>'14 - SO 14 - Přípojka ply...'!J30</f>
        <v>0</v>
      </c>
      <c r="AH131" s="300"/>
      <c r="AI131" s="300"/>
      <c r="AJ131" s="300"/>
      <c r="AK131" s="300"/>
      <c r="AL131" s="300"/>
      <c r="AM131" s="300"/>
      <c r="AN131" s="299">
        <f t="shared" si="0"/>
        <v>0</v>
      </c>
      <c r="AO131" s="300"/>
      <c r="AP131" s="300"/>
      <c r="AQ131" s="97" t="s">
        <v>82</v>
      </c>
      <c r="AR131" s="98"/>
      <c r="AS131" s="99">
        <v>0</v>
      </c>
      <c r="AT131" s="100">
        <f t="shared" si="1"/>
        <v>0</v>
      </c>
      <c r="AU131" s="101">
        <f>'14 - SO 14 - Přípojka ply...'!P122</f>
        <v>0</v>
      </c>
      <c r="AV131" s="100">
        <f>'14 - SO 14 - Přípojka ply...'!J33</f>
        <v>0</v>
      </c>
      <c r="AW131" s="100">
        <f>'14 - SO 14 - Přípojka ply...'!J34</f>
        <v>0</v>
      </c>
      <c r="AX131" s="100">
        <f>'14 - SO 14 - Přípojka ply...'!J35</f>
        <v>0</v>
      </c>
      <c r="AY131" s="100">
        <f>'14 - SO 14 - Přípojka ply...'!J36</f>
        <v>0</v>
      </c>
      <c r="AZ131" s="100">
        <f>'14 - SO 14 - Přípojka ply...'!F33</f>
        <v>0</v>
      </c>
      <c r="BA131" s="100">
        <f>'14 - SO 14 - Přípojka ply...'!F34</f>
        <v>0</v>
      </c>
      <c r="BB131" s="100">
        <f>'14 - SO 14 - Přípojka ply...'!F35</f>
        <v>0</v>
      </c>
      <c r="BC131" s="100">
        <f>'14 - SO 14 - Přípojka ply...'!F36</f>
        <v>0</v>
      </c>
      <c r="BD131" s="102">
        <f>'14 - SO 14 - Přípojka ply...'!F37</f>
        <v>0</v>
      </c>
      <c r="BT131" s="103" t="s">
        <v>83</v>
      </c>
      <c r="BV131" s="103" t="s">
        <v>78</v>
      </c>
      <c r="BW131" s="103" t="s">
        <v>196</v>
      </c>
      <c r="BX131" s="103" t="s">
        <v>5</v>
      </c>
      <c r="CL131" s="103" t="s">
        <v>1</v>
      </c>
      <c r="CM131" s="103" t="s">
        <v>85</v>
      </c>
    </row>
    <row r="132" spans="1:91" s="7" customFormat="1" ht="16.5" customHeight="1">
      <c r="A132" s="104" t="s">
        <v>86</v>
      </c>
      <c r="B132" s="94"/>
      <c r="C132" s="95"/>
      <c r="D132" s="285" t="s">
        <v>8</v>
      </c>
      <c r="E132" s="285"/>
      <c r="F132" s="285"/>
      <c r="G132" s="285"/>
      <c r="H132" s="285"/>
      <c r="I132" s="96"/>
      <c r="J132" s="285" t="s">
        <v>197</v>
      </c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99">
        <f>'15 - SO 15 - Přeložka VO'!J30</f>
        <v>0</v>
      </c>
      <c r="AH132" s="300"/>
      <c r="AI132" s="300"/>
      <c r="AJ132" s="300"/>
      <c r="AK132" s="300"/>
      <c r="AL132" s="300"/>
      <c r="AM132" s="300"/>
      <c r="AN132" s="299">
        <f t="shared" si="0"/>
        <v>0</v>
      </c>
      <c r="AO132" s="300"/>
      <c r="AP132" s="300"/>
      <c r="AQ132" s="97" t="s">
        <v>82</v>
      </c>
      <c r="AR132" s="98"/>
      <c r="AS132" s="99">
        <v>0</v>
      </c>
      <c r="AT132" s="100">
        <f t="shared" si="1"/>
        <v>0</v>
      </c>
      <c r="AU132" s="101">
        <f>'15 - SO 15 - Přeložka VO'!P124</f>
        <v>0</v>
      </c>
      <c r="AV132" s="100">
        <f>'15 - SO 15 - Přeložka VO'!J33</f>
        <v>0</v>
      </c>
      <c r="AW132" s="100">
        <f>'15 - SO 15 - Přeložka VO'!J34</f>
        <v>0</v>
      </c>
      <c r="AX132" s="100">
        <f>'15 - SO 15 - Přeložka VO'!J35</f>
        <v>0</v>
      </c>
      <c r="AY132" s="100">
        <f>'15 - SO 15 - Přeložka VO'!J36</f>
        <v>0</v>
      </c>
      <c r="AZ132" s="100">
        <f>'15 - SO 15 - Přeložka VO'!F33</f>
        <v>0</v>
      </c>
      <c r="BA132" s="100">
        <f>'15 - SO 15 - Přeložka VO'!F34</f>
        <v>0</v>
      </c>
      <c r="BB132" s="100">
        <f>'15 - SO 15 - Přeložka VO'!F35</f>
        <v>0</v>
      </c>
      <c r="BC132" s="100">
        <f>'15 - SO 15 - Přeložka VO'!F36</f>
        <v>0</v>
      </c>
      <c r="BD132" s="102">
        <f>'15 - SO 15 - Přeložka VO'!F37</f>
        <v>0</v>
      </c>
      <c r="BT132" s="103" t="s">
        <v>83</v>
      </c>
      <c r="BV132" s="103" t="s">
        <v>78</v>
      </c>
      <c r="BW132" s="103" t="s">
        <v>198</v>
      </c>
      <c r="BX132" s="103" t="s">
        <v>5</v>
      </c>
      <c r="CL132" s="103" t="s">
        <v>1</v>
      </c>
      <c r="CM132" s="103" t="s">
        <v>85</v>
      </c>
    </row>
    <row r="133" spans="1:91" s="7" customFormat="1" ht="16.5" customHeight="1">
      <c r="A133" s="104" t="s">
        <v>86</v>
      </c>
      <c r="B133" s="94"/>
      <c r="C133" s="95"/>
      <c r="D133" s="285" t="s">
        <v>199</v>
      </c>
      <c r="E133" s="285"/>
      <c r="F133" s="285"/>
      <c r="G133" s="285"/>
      <c r="H133" s="285"/>
      <c r="I133" s="96"/>
      <c r="J133" s="285" t="s">
        <v>200</v>
      </c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99">
        <f>'16 - SO 16 - Přípojka CETIN'!J30</f>
        <v>0</v>
      </c>
      <c r="AH133" s="300"/>
      <c r="AI133" s="300"/>
      <c r="AJ133" s="300"/>
      <c r="AK133" s="300"/>
      <c r="AL133" s="300"/>
      <c r="AM133" s="300"/>
      <c r="AN133" s="299">
        <f t="shared" si="0"/>
        <v>0</v>
      </c>
      <c r="AO133" s="300"/>
      <c r="AP133" s="300"/>
      <c r="AQ133" s="97" t="s">
        <v>82</v>
      </c>
      <c r="AR133" s="98"/>
      <c r="AS133" s="99">
        <v>0</v>
      </c>
      <c r="AT133" s="100">
        <f t="shared" si="1"/>
        <v>0</v>
      </c>
      <c r="AU133" s="101">
        <f>'16 - SO 16 - Přípojka CETIN'!P123</f>
        <v>0</v>
      </c>
      <c r="AV133" s="100">
        <f>'16 - SO 16 - Přípojka CETIN'!J33</f>
        <v>0</v>
      </c>
      <c r="AW133" s="100">
        <f>'16 - SO 16 - Přípojka CETIN'!J34</f>
        <v>0</v>
      </c>
      <c r="AX133" s="100">
        <f>'16 - SO 16 - Přípojka CETIN'!J35</f>
        <v>0</v>
      </c>
      <c r="AY133" s="100">
        <f>'16 - SO 16 - Přípojka CETIN'!J36</f>
        <v>0</v>
      </c>
      <c r="AZ133" s="100">
        <f>'16 - SO 16 - Přípojka CETIN'!F33</f>
        <v>0</v>
      </c>
      <c r="BA133" s="100">
        <f>'16 - SO 16 - Přípojka CETIN'!F34</f>
        <v>0</v>
      </c>
      <c r="BB133" s="100">
        <f>'16 - SO 16 - Přípojka CETIN'!F35</f>
        <v>0</v>
      </c>
      <c r="BC133" s="100">
        <f>'16 - SO 16 - Přípojka CETIN'!F36</f>
        <v>0</v>
      </c>
      <c r="BD133" s="102">
        <f>'16 - SO 16 - Přípojka CETIN'!F37</f>
        <v>0</v>
      </c>
      <c r="BT133" s="103" t="s">
        <v>83</v>
      </c>
      <c r="BV133" s="103" t="s">
        <v>78</v>
      </c>
      <c r="BW133" s="103" t="s">
        <v>201</v>
      </c>
      <c r="BX133" s="103" t="s">
        <v>5</v>
      </c>
      <c r="CL133" s="103" t="s">
        <v>1</v>
      </c>
      <c r="CM133" s="103" t="s">
        <v>85</v>
      </c>
    </row>
    <row r="134" spans="1:91" s="7" customFormat="1" ht="16.5" customHeight="1">
      <c r="A134" s="104" t="s">
        <v>86</v>
      </c>
      <c r="B134" s="94"/>
      <c r="C134" s="95"/>
      <c r="D134" s="285" t="s">
        <v>202</v>
      </c>
      <c r="E134" s="285"/>
      <c r="F134" s="285"/>
      <c r="G134" s="285"/>
      <c r="H134" s="285"/>
      <c r="I134" s="96"/>
      <c r="J134" s="285" t="s">
        <v>203</v>
      </c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99">
        <f>'17 - SO 17 - Přípojka PE3NY'!J30</f>
        <v>0</v>
      </c>
      <c r="AH134" s="300"/>
      <c r="AI134" s="300"/>
      <c r="AJ134" s="300"/>
      <c r="AK134" s="300"/>
      <c r="AL134" s="300"/>
      <c r="AM134" s="300"/>
      <c r="AN134" s="299">
        <f t="shared" si="0"/>
        <v>0</v>
      </c>
      <c r="AO134" s="300"/>
      <c r="AP134" s="300"/>
      <c r="AQ134" s="97" t="s">
        <v>82</v>
      </c>
      <c r="AR134" s="98"/>
      <c r="AS134" s="99">
        <v>0</v>
      </c>
      <c r="AT134" s="100">
        <f t="shared" si="1"/>
        <v>0</v>
      </c>
      <c r="AU134" s="101">
        <f>'17 - SO 17 - Přípojka PE3NY'!P123</f>
        <v>0</v>
      </c>
      <c r="AV134" s="100">
        <f>'17 - SO 17 - Přípojka PE3NY'!J33</f>
        <v>0</v>
      </c>
      <c r="AW134" s="100">
        <f>'17 - SO 17 - Přípojka PE3NY'!J34</f>
        <v>0</v>
      </c>
      <c r="AX134" s="100">
        <f>'17 - SO 17 - Přípojka PE3NY'!J35</f>
        <v>0</v>
      </c>
      <c r="AY134" s="100">
        <f>'17 - SO 17 - Přípojka PE3NY'!J36</f>
        <v>0</v>
      </c>
      <c r="AZ134" s="100">
        <f>'17 - SO 17 - Přípojka PE3NY'!F33</f>
        <v>0</v>
      </c>
      <c r="BA134" s="100">
        <f>'17 - SO 17 - Přípojka PE3NY'!F34</f>
        <v>0</v>
      </c>
      <c r="BB134" s="100">
        <f>'17 - SO 17 - Přípojka PE3NY'!F35</f>
        <v>0</v>
      </c>
      <c r="BC134" s="100">
        <f>'17 - SO 17 - Přípojka PE3NY'!F36</f>
        <v>0</v>
      </c>
      <c r="BD134" s="102">
        <f>'17 - SO 17 - Přípojka PE3NY'!F37</f>
        <v>0</v>
      </c>
      <c r="BT134" s="103" t="s">
        <v>83</v>
      </c>
      <c r="BV134" s="103" t="s">
        <v>78</v>
      </c>
      <c r="BW134" s="103" t="s">
        <v>204</v>
      </c>
      <c r="BX134" s="103" t="s">
        <v>5</v>
      </c>
      <c r="CL134" s="103" t="s">
        <v>1</v>
      </c>
      <c r="CM134" s="103" t="s">
        <v>85</v>
      </c>
    </row>
    <row r="135" spans="1:91" s="7" customFormat="1" ht="16.5" customHeight="1">
      <c r="A135" s="104" t="s">
        <v>86</v>
      </c>
      <c r="B135" s="94"/>
      <c r="C135" s="95"/>
      <c r="D135" s="285" t="s">
        <v>205</v>
      </c>
      <c r="E135" s="285"/>
      <c r="F135" s="285"/>
      <c r="G135" s="285"/>
      <c r="H135" s="285"/>
      <c r="I135" s="96"/>
      <c r="J135" s="285" t="s">
        <v>206</v>
      </c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99">
        <f>'18 - SO 18 - Přípojka tep...'!J30</f>
        <v>0</v>
      </c>
      <c r="AH135" s="300"/>
      <c r="AI135" s="300"/>
      <c r="AJ135" s="300"/>
      <c r="AK135" s="300"/>
      <c r="AL135" s="300"/>
      <c r="AM135" s="300"/>
      <c r="AN135" s="299">
        <f t="shared" si="0"/>
        <v>0</v>
      </c>
      <c r="AO135" s="300"/>
      <c r="AP135" s="300"/>
      <c r="AQ135" s="97" t="s">
        <v>82</v>
      </c>
      <c r="AR135" s="98"/>
      <c r="AS135" s="99">
        <v>0</v>
      </c>
      <c r="AT135" s="100">
        <f t="shared" si="1"/>
        <v>0</v>
      </c>
      <c r="AU135" s="101">
        <f>'18 - SO 18 - Přípojka tep...'!P119</f>
        <v>0</v>
      </c>
      <c r="AV135" s="100">
        <f>'18 - SO 18 - Přípojka tep...'!J33</f>
        <v>0</v>
      </c>
      <c r="AW135" s="100">
        <f>'18 - SO 18 - Přípojka tep...'!J34</f>
        <v>0</v>
      </c>
      <c r="AX135" s="100">
        <f>'18 - SO 18 - Přípojka tep...'!J35</f>
        <v>0</v>
      </c>
      <c r="AY135" s="100">
        <f>'18 - SO 18 - Přípojka tep...'!J36</f>
        <v>0</v>
      </c>
      <c r="AZ135" s="100">
        <f>'18 - SO 18 - Přípojka tep...'!F33</f>
        <v>0</v>
      </c>
      <c r="BA135" s="100">
        <f>'18 - SO 18 - Přípojka tep...'!F34</f>
        <v>0</v>
      </c>
      <c r="BB135" s="100">
        <f>'18 - SO 18 - Přípojka tep...'!F35</f>
        <v>0</v>
      </c>
      <c r="BC135" s="100">
        <f>'18 - SO 18 - Přípojka tep...'!F36</f>
        <v>0</v>
      </c>
      <c r="BD135" s="102">
        <f>'18 - SO 18 - Přípojka tep...'!F37</f>
        <v>0</v>
      </c>
      <c r="BT135" s="103" t="s">
        <v>83</v>
      </c>
      <c r="BV135" s="103" t="s">
        <v>78</v>
      </c>
      <c r="BW135" s="103" t="s">
        <v>207</v>
      </c>
      <c r="BX135" s="103" t="s">
        <v>5</v>
      </c>
      <c r="CL135" s="103" t="s">
        <v>1</v>
      </c>
      <c r="CM135" s="103" t="s">
        <v>85</v>
      </c>
    </row>
    <row r="136" spans="1:91" s="7" customFormat="1" ht="16.5" customHeight="1">
      <c r="A136" s="104" t="s">
        <v>86</v>
      </c>
      <c r="B136" s="94"/>
      <c r="C136" s="95"/>
      <c r="D136" s="285" t="s">
        <v>208</v>
      </c>
      <c r="E136" s="285"/>
      <c r="F136" s="285"/>
      <c r="G136" s="285"/>
      <c r="H136" s="285"/>
      <c r="I136" s="96"/>
      <c r="J136" s="285" t="s">
        <v>209</v>
      </c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99">
        <f>'20 - SO 20 - Závlahový sy...'!J30</f>
        <v>0</v>
      </c>
      <c r="AH136" s="300"/>
      <c r="AI136" s="300"/>
      <c r="AJ136" s="300"/>
      <c r="AK136" s="300"/>
      <c r="AL136" s="300"/>
      <c r="AM136" s="300"/>
      <c r="AN136" s="299">
        <f t="shared" si="0"/>
        <v>0</v>
      </c>
      <c r="AO136" s="300"/>
      <c r="AP136" s="300"/>
      <c r="AQ136" s="97" t="s">
        <v>82</v>
      </c>
      <c r="AR136" s="98"/>
      <c r="AS136" s="99">
        <v>0</v>
      </c>
      <c r="AT136" s="100">
        <f t="shared" si="1"/>
        <v>0</v>
      </c>
      <c r="AU136" s="101">
        <f>'20 - SO 20 - Závlahový sy...'!P121</f>
        <v>0</v>
      </c>
      <c r="AV136" s="100">
        <f>'20 - SO 20 - Závlahový sy...'!J33</f>
        <v>0</v>
      </c>
      <c r="AW136" s="100">
        <f>'20 - SO 20 - Závlahový sy...'!J34</f>
        <v>0</v>
      </c>
      <c r="AX136" s="100">
        <f>'20 - SO 20 - Závlahový sy...'!J35</f>
        <v>0</v>
      </c>
      <c r="AY136" s="100">
        <f>'20 - SO 20 - Závlahový sy...'!J36</f>
        <v>0</v>
      </c>
      <c r="AZ136" s="100">
        <f>'20 - SO 20 - Závlahový sy...'!F33</f>
        <v>0</v>
      </c>
      <c r="BA136" s="100">
        <f>'20 - SO 20 - Závlahový sy...'!F34</f>
        <v>0</v>
      </c>
      <c r="BB136" s="100">
        <f>'20 - SO 20 - Závlahový sy...'!F35</f>
        <v>0</v>
      </c>
      <c r="BC136" s="100">
        <f>'20 - SO 20 - Závlahový sy...'!F36</f>
        <v>0</v>
      </c>
      <c r="BD136" s="102">
        <f>'20 - SO 20 - Závlahový sy...'!F37</f>
        <v>0</v>
      </c>
      <c r="BT136" s="103" t="s">
        <v>83</v>
      </c>
      <c r="BV136" s="103" t="s">
        <v>78</v>
      </c>
      <c r="BW136" s="103" t="s">
        <v>210</v>
      </c>
      <c r="BX136" s="103" t="s">
        <v>5</v>
      </c>
      <c r="CL136" s="103" t="s">
        <v>1</v>
      </c>
      <c r="CM136" s="103" t="s">
        <v>85</v>
      </c>
    </row>
    <row r="137" spans="1:91" s="7" customFormat="1" ht="16.5" customHeight="1">
      <c r="B137" s="94"/>
      <c r="C137" s="95"/>
      <c r="D137" s="285" t="s">
        <v>7</v>
      </c>
      <c r="E137" s="285"/>
      <c r="F137" s="285"/>
      <c r="G137" s="285"/>
      <c r="H137" s="285"/>
      <c r="I137" s="96"/>
      <c r="J137" s="285" t="s">
        <v>211</v>
      </c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301">
        <f>ROUND(SUM(AG138:AG140),2)</f>
        <v>0</v>
      </c>
      <c r="AH137" s="300"/>
      <c r="AI137" s="300"/>
      <c r="AJ137" s="300"/>
      <c r="AK137" s="300"/>
      <c r="AL137" s="300"/>
      <c r="AM137" s="300"/>
      <c r="AN137" s="299">
        <f t="shared" si="0"/>
        <v>0</v>
      </c>
      <c r="AO137" s="300"/>
      <c r="AP137" s="300"/>
      <c r="AQ137" s="97" t="s">
        <v>82</v>
      </c>
      <c r="AR137" s="98"/>
      <c r="AS137" s="99">
        <f>ROUND(SUM(AS138:AS140),2)</f>
        <v>0</v>
      </c>
      <c r="AT137" s="100">
        <f t="shared" si="1"/>
        <v>0</v>
      </c>
      <c r="AU137" s="101">
        <f>ROUND(SUM(AU138:AU140),5)</f>
        <v>0</v>
      </c>
      <c r="AV137" s="100">
        <f>ROUND(AZ137*L29,2)</f>
        <v>0</v>
      </c>
      <c r="AW137" s="100">
        <f>ROUND(BA137*L30,2)</f>
        <v>0</v>
      </c>
      <c r="AX137" s="100">
        <f>ROUND(BB137*L29,2)</f>
        <v>0</v>
      </c>
      <c r="AY137" s="100">
        <f>ROUND(BC137*L30,2)</f>
        <v>0</v>
      </c>
      <c r="AZ137" s="100">
        <f>ROUND(SUM(AZ138:AZ140),2)</f>
        <v>0</v>
      </c>
      <c r="BA137" s="100">
        <f>ROUND(SUM(BA138:BA140),2)</f>
        <v>0</v>
      </c>
      <c r="BB137" s="100">
        <f>ROUND(SUM(BB138:BB140),2)</f>
        <v>0</v>
      </c>
      <c r="BC137" s="100">
        <f>ROUND(SUM(BC138:BC140),2)</f>
        <v>0</v>
      </c>
      <c r="BD137" s="102">
        <f>ROUND(SUM(BD138:BD140),2)</f>
        <v>0</v>
      </c>
      <c r="BS137" s="103" t="s">
        <v>75</v>
      </c>
      <c r="BT137" s="103" t="s">
        <v>83</v>
      </c>
      <c r="BU137" s="103" t="s">
        <v>77</v>
      </c>
      <c r="BV137" s="103" t="s">
        <v>78</v>
      </c>
      <c r="BW137" s="103" t="s">
        <v>212</v>
      </c>
      <c r="BX137" s="103" t="s">
        <v>5</v>
      </c>
      <c r="CL137" s="103" t="s">
        <v>1</v>
      </c>
      <c r="CM137" s="103" t="s">
        <v>85</v>
      </c>
    </row>
    <row r="138" spans="1:91" s="4" customFormat="1" ht="16.5" customHeight="1">
      <c r="A138" s="104" t="s">
        <v>86</v>
      </c>
      <c r="B138" s="59"/>
      <c r="C138" s="105"/>
      <c r="D138" s="105"/>
      <c r="E138" s="284" t="s">
        <v>213</v>
      </c>
      <c r="F138" s="284"/>
      <c r="G138" s="284"/>
      <c r="H138" s="284"/>
      <c r="I138" s="284"/>
      <c r="J138" s="105"/>
      <c r="K138" s="284" t="s">
        <v>214</v>
      </c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302">
        <f>'2191 - Demolice objekt MŠ'!J32</f>
        <v>0</v>
      </c>
      <c r="AH138" s="303"/>
      <c r="AI138" s="303"/>
      <c r="AJ138" s="303"/>
      <c r="AK138" s="303"/>
      <c r="AL138" s="303"/>
      <c r="AM138" s="303"/>
      <c r="AN138" s="302">
        <f t="shared" si="0"/>
        <v>0</v>
      </c>
      <c r="AO138" s="303"/>
      <c r="AP138" s="303"/>
      <c r="AQ138" s="106" t="s">
        <v>89</v>
      </c>
      <c r="AR138" s="61"/>
      <c r="AS138" s="107">
        <v>0</v>
      </c>
      <c r="AT138" s="108">
        <f t="shared" si="1"/>
        <v>0</v>
      </c>
      <c r="AU138" s="109">
        <f>'2191 - Demolice objekt MŠ'!P146</f>
        <v>0</v>
      </c>
      <c r="AV138" s="108">
        <f>'2191 - Demolice objekt MŠ'!J35</f>
        <v>0</v>
      </c>
      <c r="AW138" s="108">
        <f>'2191 - Demolice objekt MŠ'!J36</f>
        <v>0</v>
      </c>
      <c r="AX138" s="108">
        <f>'2191 - Demolice objekt MŠ'!J37</f>
        <v>0</v>
      </c>
      <c r="AY138" s="108">
        <f>'2191 - Demolice objekt MŠ'!J38</f>
        <v>0</v>
      </c>
      <c r="AZ138" s="108">
        <f>'2191 - Demolice objekt MŠ'!F35</f>
        <v>0</v>
      </c>
      <c r="BA138" s="108">
        <f>'2191 - Demolice objekt MŠ'!F36</f>
        <v>0</v>
      </c>
      <c r="BB138" s="108">
        <f>'2191 - Demolice objekt MŠ'!F37</f>
        <v>0</v>
      </c>
      <c r="BC138" s="108">
        <f>'2191 - Demolice objekt MŠ'!F38</f>
        <v>0</v>
      </c>
      <c r="BD138" s="110">
        <f>'2191 - Demolice objekt MŠ'!F39</f>
        <v>0</v>
      </c>
      <c r="BT138" s="111" t="s">
        <v>85</v>
      </c>
      <c r="BV138" s="111" t="s">
        <v>78</v>
      </c>
      <c r="BW138" s="111" t="s">
        <v>215</v>
      </c>
      <c r="BX138" s="111" t="s">
        <v>212</v>
      </c>
      <c r="CL138" s="111" t="s">
        <v>1</v>
      </c>
    </row>
    <row r="139" spans="1:91" s="4" customFormat="1" ht="16.5" customHeight="1">
      <c r="A139" s="104" t="s">
        <v>86</v>
      </c>
      <c r="B139" s="59"/>
      <c r="C139" s="105"/>
      <c r="D139" s="105"/>
      <c r="E139" s="284" t="s">
        <v>216</v>
      </c>
      <c r="F139" s="284"/>
      <c r="G139" s="284"/>
      <c r="H139" s="284"/>
      <c r="I139" s="284"/>
      <c r="J139" s="105"/>
      <c r="K139" s="284" t="s">
        <v>217</v>
      </c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302">
        <f>'2192 - Demolice sklad'!J32</f>
        <v>0</v>
      </c>
      <c r="AH139" s="303"/>
      <c r="AI139" s="303"/>
      <c r="AJ139" s="303"/>
      <c r="AK139" s="303"/>
      <c r="AL139" s="303"/>
      <c r="AM139" s="303"/>
      <c r="AN139" s="302">
        <f t="shared" si="0"/>
        <v>0</v>
      </c>
      <c r="AO139" s="303"/>
      <c r="AP139" s="303"/>
      <c r="AQ139" s="106" t="s">
        <v>89</v>
      </c>
      <c r="AR139" s="61"/>
      <c r="AS139" s="107">
        <v>0</v>
      </c>
      <c r="AT139" s="108">
        <f t="shared" si="1"/>
        <v>0</v>
      </c>
      <c r="AU139" s="109">
        <f>'2192 - Demolice sklad'!P133</f>
        <v>0</v>
      </c>
      <c r="AV139" s="108">
        <f>'2192 - Demolice sklad'!J35</f>
        <v>0</v>
      </c>
      <c r="AW139" s="108">
        <f>'2192 - Demolice sklad'!J36</f>
        <v>0</v>
      </c>
      <c r="AX139" s="108">
        <f>'2192 - Demolice sklad'!J37</f>
        <v>0</v>
      </c>
      <c r="AY139" s="108">
        <f>'2192 - Demolice sklad'!J38</f>
        <v>0</v>
      </c>
      <c r="AZ139" s="108">
        <f>'2192 - Demolice sklad'!F35</f>
        <v>0</v>
      </c>
      <c r="BA139" s="108">
        <f>'2192 - Demolice sklad'!F36</f>
        <v>0</v>
      </c>
      <c r="BB139" s="108">
        <f>'2192 - Demolice sklad'!F37</f>
        <v>0</v>
      </c>
      <c r="BC139" s="108">
        <f>'2192 - Demolice sklad'!F38</f>
        <v>0</v>
      </c>
      <c r="BD139" s="110">
        <f>'2192 - Demolice sklad'!F39</f>
        <v>0</v>
      </c>
      <c r="BT139" s="111" t="s">
        <v>85</v>
      </c>
      <c r="BV139" s="111" t="s">
        <v>78</v>
      </c>
      <c r="BW139" s="111" t="s">
        <v>218</v>
      </c>
      <c r="BX139" s="111" t="s">
        <v>212</v>
      </c>
      <c r="CL139" s="111" t="s">
        <v>1</v>
      </c>
    </row>
    <row r="140" spans="1:91" s="4" customFormat="1" ht="16.5" customHeight="1">
      <c r="A140" s="104" t="s">
        <v>86</v>
      </c>
      <c r="B140" s="59"/>
      <c r="C140" s="105"/>
      <c r="D140" s="105"/>
      <c r="E140" s="284" t="s">
        <v>219</v>
      </c>
      <c r="F140" s="284"/>
      <c r="G140" s="284"/>
      <c r="H140" s="284"/>
      <c r="I140" s="284"/>
      <c r="J140" s="105"/>
      <c r="K140" s="284" t="s">
        <v>220</v>
      </c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302">
        <f>'2193 - Bourání exteriér'!J32</f>
        <v>0</v>
      </c>
      <c r="AH140" s="303"/>
      <c r="AI140" s="303"/>
      <c r="AJ140" s="303"/>
      <c r="AK140" s="303"/>
      <c r="AL140" s="303"/>
      <c r="AM140" s="303"/>
      <c r="AN140" s="302">
        <f t="shared" si="0"/>
        <v>0</v>
      </c>
      <c r="AO140" s="303"/>
      <c r="AP140" s="303"/>
      <c r="AQ140" s="106" t="s">
        <v>89</v>
      </c>
      <c r="AR140" s="61"/>
      <c r="AS140" s="107">
        <v>0</v>
      </c>
      <c r="AT140" s="108">
        <f t="shared" si="1"/>
        <v>0</v>
      </c>
      <c r="AU140" s="109">
        <f>'2193 - Bourání exteriér'!P129</f>
        <v>0</v>
      </c>
      <c r="AV140" s="108">
        <f>'2193 - Bourání exteriér'!J35</f>
        <v>0</v>
      </c>
      <c r="AW140" s="108">
        <f>'2193 - Bourání exteriér'!J36</f>
        <v>0</v>
      </c>
      <c r="AX140" s="108">
        <f>'2193 - Bourání exteriér'!J37</f>
        <v>0</v>
      </c>
      <c r="AY140" s="108">
        <f>'2193 - Bourání exteriér'!J38</f>
        <v>0</v>
      </c>
      <c r="AZ140" s="108">
        <f>'2193 - Bourání exteriér'!F35</f>
        <v>0</v>
      </c>
      <c r="BA140" s="108">
        <f>'2193 - Bourání exteriér'!F36</f>
        <v>0</v>
      </c>
      <c r="BB140" s="108">
        <f>'2193 - Bourání exteriér'!F37</f>
        <v>0</v>
      </c>
      <c r="BC140" s="108">
        <f>'2193 - Bourání exteriér'!F38</f>
        <v>0</v>
      </c>
      <c r="BD140" s="110">
        <f>'2193 - Bourání exteriér'!F39</f>
        <v>0</v>
      </c>
      <c r="BT140" s="111" t="s">
        <v>85</v>
      </c>
      <c r="BV140" s="111" t="s">
        <v>78</v>
      </c>
      <c r="BW140" s="111" t="s">
        <v>221</v>
      </c>
      <c r="BX140" s="111" t="s">
        <v>212</v>
      </c>
      <c r="CL140" s="111" t="s">
        <v>1</v>
      </c>
    </row>
    <row r="141" spans="1:91" s="7" customFormat="1" ht="16.5" customHeight="1">
      <c r="A141" s="104" t="s">
        <v>86</v>
      </c>
      <c r="B141" s="94"/>
      <c r="C141" s="95"/>
      <c r="D141" s="285" t="s">
        <v>222</v>
      </c>
      <c r="E141" s="285"/>
      <c r="F141" s="285"/>
      <c r="G141" s="285"/>
      <c r="H141" s="285"/>
      <c r="I141" s="96"/>
      <c r="J141" s="285" t="s">
        <v>223</v>
      </c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99">
        <f>'22 - FS 4.b - Projekt int...'!J30</f>
        <v>0</v>
      </c>
      <c r="AH141" s="300"/>
      <c r="AI141" s="300"/>
      <c r="AJ141" s="300"/>
      <c r="AK141" s="300"/>
      <c r="AL141" s="300"/>
      <c r="AM141" s="300"/>
      <c r="AN141" s="299">
        <f t="shared" si="0"/>
        <v>0</v>
      </c>
      <c r="AO141" s="300"/>
      <c r="AP141" s="300"/>
      <c r="AQ141" s="97" t="s">
        <v>82</v>
      </c>
      <c r="AR141" s="98"/>
      <c r="AS141" s="112">
        <v>0</v>
      </c>
      <c r="AT141" s="113">
        <f t="shared" si="1"/>
        <v>0</v>
      </c>
      <c r="AU141" s="114">
        <f>'22 - FS 4.b - Projekt int...'!P122</f>
        <v>0</v>
      </c>
      <c r="AV141" s="113">
        <f>'22 - FS 4.b - Projekt int...'!J33</f>
        <v>0</v>
      </c>
      <c r="AW141" s="113">
        <f>'22 - FS 4.b - Projekt int...'!J34</f>
        <v>0</v>
      </c>
      <c r="AX141" s="113">
        <f>'22 - FS 4.b - Projekt int...'!J35</f>
        <v>0</v>
      </c>
      <c r="AY141" s="113">
        <f>'22 - FS 4.b - Projekt int...'!J36</f>
        <v>0</v>
      </c>
      <c r="AZ141" s="113">
        <f>'22 - FS 4.b - Projekt int...'!F33</f>
        <v>0</v>
      </c>
      <c r="BA141" s="113">
        <f>'22 - FS 4.b - Projekt int...'!F34</f>
        <v>0</v>
      </c>
      <c r="BB141" s="113">
        <f>'22 - FS 4.b - Projekt int...'!F35</f>
        <v>0</v>
      </c>
      <c r="BC141" s="113">
        <f>'22 - FS 4.b - Projekt int...'!F36</f>
        <v>0</v>
      </c>
      <c r="BD141" s="115">
        <f>'22 - FS 4.b - Projekt int...'!F37</f>
        <v>0</v>
      </c>
      <c r="BT141" s="103" t="s">
        <v>83</v>
      </c>
      <c r="BV141" s="103" t="s">
        <v>78</v>
      </c>
      <c r="BW141" s="103" t="s">
        <v>224</v>
      </c>
      <c r="BX141" s="103" t="s">
        <v>5</v>
      </c>
      <c r="CL141" s="103" t="s">
        <v>1</v>
      </c>
      <c r="CM141" s="103" t="s">
        <v>85</v>
      </c>
    </row>
    <row r="142" spans="1:91" s="2" customFormat="1" ht="30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40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</row>
    <row r="143" spans="1:91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40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</row>
  </sheetData>
  <sheetProtection algorithmName="SHA-512" hashValue="9jO/QUw5WeUJIojo7/wA0T/1UxoukombhxxUp7fvPbEPU5YuMIES2Ua5d7Oidb5zXnp2Nm0n+sk3NbItlsxDvg==" saltValue="BOJpZGMfZX3Rv+QDvL1NAosL+hDrcPFHbglZGQN4csrxvehlIf0RHG2IeRNnDlnYytB4VGzO3ZWaKB8oNwgK/g==" spinCount="100000" sheet="1" objects="1" scenarios="1" formatColumns="0" formatRows="0"/>
  <mergeCells count="226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G126:AM126"/>
    <mergeCell ref="AN126:AP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F101:J101"/>
    <mergeCell ref="L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L104:AF104"/>
    <mergeCell ref="F104:J104"/>
    <mergeCell ref="E105:I105"/>
    <mergeCell ref="K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L111:AF111"/>
    <mergeCell ref="F111:J111"/>
    <mergeCell ref="L112:AF112"/>
    <mergeCell ref="F112:J112"/>
    <mergeCell ref="L113:AF113"/>
    <mergeCell ref="F113:J113"/>
    <mergeCell ref="F114:J114"/>
    <mergeCell ref="L114:AF114"/>
    <mergeCell ref="F115:J115"/>
    <mergeCell ref="L115:AF115"/>
    <mergeCell ref="L116:AF116"/>
    <mergeCell ref="F116:J116"/>
    <mergeCell ref="D117:H117"/>
    <mergeCell ref="J117:AF117"/>
    <mergeCell ref="E118:I118"/>
    <mergeCell ref="K118:AF118"/>
    <mergeCell ref="K119:AF119"/>
    <mergeCell ref="E119:I119"/>
    <mergeCell ref="E120:I120"/>
    <mergeCell ref="K120:AF120"/>
    <mergeCell ref="E121:I121"/>
    <mergeCell ref="K121:AF121"/>
    <mergeCell ref="K122:AF122"/>
    <mergeCell ref="E122:I122"/>
    <mergeCell ref="K123:AF123"/>
    <mergeCell ref="E123:I123"/>
    <mergeCell ref="K124:AF124"/>
    <mergeCell ref="E124:I124"/>
    <mergeCell ref="K125:AF125"/>
    <mergeCell ref="E125:I125"/>
    <mergeCell ref="J126:AF126"/>
    <mergeCell ref="D126:H126"/>
    <mergeCell ref="J127:AF127"/>
    <mergeCell ref="D127:H127"/>
    <mergeCell ref="J128:AF128"/>
    <mergeCell ref="D128:H128"/>
    <mergeCell ref="D129:H129"/>
    <mergeCell ref="J129:AF129"/>
    <mergeCell ref="D130:H130"/>
    <mergeCell ref="J130:AF130"/>
    <mergeCell ref="D131:H131"/>
    <mergeCell ref="J131:AF131"/>
    <mergeCell ref="D132:H132"/>
    <mergeCell ref="J132:AF132"/>
    <mergeCell ref="D133:H133"/>
    <mergeCell ref="J133:AF133"/>
    <mergeCell ref="E139:I139"/>
    <mergeCell ref="K139:AF139"/>
    <mergeCell ref="E140:I140"/>
    <mergeCell ref="K140:AF140"/>
    <mergeCell ref="D141:H141"/>
    <mergeCell ref="J141:AF141"/>
    <mergeCell ref="D134:H134"/>
    <mergeCell ref="J134:AF134"/>
    <mergeCell ref="D135:H135"/>
    <mergeCell ref="J135:AF135"/>
    <mergeCell ref="D136:H136"/>
    <mergeCell ref="J136:AF136"/>
    <mergeCell ref="D137:H137"/>
    <mergeCell ref="J137:AF137"/>
    <mergeCell ref="E138:I138"/>
    <mergeCell ref="K138:AF138"/>
  </mergeCells>
  <hyperlinks>
    <hyperlink ref="A96" location="'01a - Architektonicko-sta...'!C2" display="/"/>
    <hyperlink ref="A97" location="'04a - Vytápění'!C2" display="/"/>
    <hyperlink ref="A98" location="'04b - Chlazení a vzduchot...'!C2" display="/"/>
    <hyperlink ref="A99" location="'04d - Měření a regulace'!C2" display="/"/>
    <hyperlink ref="A101" location="'04e.1 - Kanalizace'!C2" display="/"/>
    <hyperlink ref="A102" location="'04e.2 - Vodovod'!C2" display="/"/>
    <hyperlink ref="A103" location="'04e.3 - Areálová kanalizace'!C2" display="/"/>
    <hyperlink ref="A104" location="'04e.4 - Areálový vodovod'!C2" display="/"/>
    <hyperlink ref="A106" location="'04g.1 - Silnoproud'!C2" display="/"/>
    <hyperlink ref="A107" location="'04g.2 - Rozváděče'!C2" display="/"/>
    <hyperlink ref="A108" location="'04d.3 - Ochrana před bleskem'!C2" display="/"/>
    <hyperlink ref="A109" location="'04g.4 - Svitidla'!C2" display="/"/>
    <hyperlink ref="A111" location="'04h.1 - ESLB - DATA'!C2" display="/"/>
    <hyperlink ref="A112" location="'04h.2 - ESLB - IPŠR'!C2" display="/"/>
    <hyperlink ref="A113" location="'04h.3 - ESLB - NOUZ. ODCH.'!C2" display="/"/>
    <hyperlink ref="A114" location="'04h.4 - ESLB - NOUZ. PŘI....'!C2" display="/"/>
    <hyperlink ref="A115" location="'04h.5 - ESLB - PZTS'!C2" display="/"/>
    <hyperlink ref="A116" location="'04h.6 - ESLB - IPVDT'!C2" display="/"/>
    <hyperlink ref="A118" location="'02a - Přístřešek na kola ...'!C2" display="/"/>
    <hyperlink ref="A119" location="'02b - Sklad zahradního ná...'!C2" display="/"/>
    <hyperlink ref="A120" location="'02c - Oplocení'!C2" display="/"/>
    <hyperlink ref="A121" location="'02d - Hřiště'!C2" display="/"/>
    <hyperlink ref="A122" location="'02e - Pískoviště 1'!C2" display="/"/>
    <hyperlink ref="A123" location="'02f - Pískoviště 2'!C2" display="/"/>
    <hyperlink ref="A124" location="'02g - Lanovka'!C2" display="/"/>
    <hyperlink ref="A125" location="'02h-m - Samostatné herní ...'!C2" display="/"/>
    <hyperlink ref="A126" location="'03 - SO 03 - Komunikace a...'!C2" display="/"/>
    <hyperlink ref="A127" location="'04 - SO 04 - Sadové úpravy'!C2" display="/"/>
    <hyperlink ref="A128" location="'11 - SO 11 - Gastrotechno...'!C2" display="/"/>
    <hyperlink ref="A129" location="'12 - SO 12 - Přípojka kan...'!C2" display="/"/>
    <hyperlink ref="A130" location="'13 - SO 13 - Přípojka vod...'!C2" display="/"/>
    <hyperlink ref="A131" location="'14 - SO 14 - Přípojka ply...'!C2" display="/"/>
    <hyperlink ref="A132" location="'15 - SO 15 - Přeložka VO'!C2" display="/"/>
    <hyperlink ref="A133" location="'16 - SO 16 - Přípojka CETIN'!C2" display="/"/>
    <hyperlink ref="A134" location="'17 - SO 17 - Přípojka PE3NY'!C2" display="/"/>
    <hyperlink ref="A135" location="'18 - SO 18 - Přípojka tep...'!C2" display="/"/>
    <hyperlink ref="A136" location="'20 - SO 20 - Závlahový sy...'!C2" display="/"/>
    <hyperlink ref="A138" location="'2191 - Demolice objekt MŠ'!C2" display="/"/>
    <hyperlink ref="A139" location="'2192 - Demolice sklad'!C2" display="/"/>
    <hyperlink ref="A140" location="'2193 - Bourání exteriér'!C2" display="/"/>
    <hyperlink ref="A141" location="'22 - FS 4.b - Projekt in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227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229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ROUND((SUM(BE153:BE2828)),  2)</f>
        <v>0</v>
      </c>
      <c r="G35" s="35"/>
      <c r="H35" s="35"/>
      <c r="I35" s="131">
        <v>0.21</v>
      </c>
      <c r="J35" s="130">
        <f>ROUND(((SUM(BE153:BE2828))*I35),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ROUND((SUM(BF153:BF2828)),  2)</f>
        <v>0</v>
      </c>
      <c r="G36" s="35"/>
      <c r="H36" s="35"/>
      <c r="I36" s="131">
        <v>0.15</v>
      </c>
      <c r="J36" s="130">
        <f>ROUND(((SUM(BF153:BF2828))*I36),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ROUND((SUM(BG153:BG2828)),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ROUND((SUM(BH153:BH2828)),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ROUND((SUM(BI153:BI2828)),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227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01a - Architektonicko-stavební řešení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J286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J447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239</v>
      </c>
      <c r="E103" s="162"/>
      <c r="F103" s="162"/>
      <c r="G103" s="162"/>
      <c r="H103" s="162"/>
      <c r="I103" s="162"/>
      <c r="J103" s="163">
        <f>J598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240</v>
      </c>
      <c r="E104" s="162"/>
      <c r="F104" s="162"/>
      <c r="G104" s="162"/>
      <c r="H104" s="162"/>
      <c r="I104" s="162"/>
      <c r="J104" s="163">
        <f>J769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241</v>
      </c>
      <c r="E105" s="162"/>
      <c r="F105" s="162"/>
      <c r="G105" s="162"/>
      <c r="H105" s="162"/>
      <c r="I105" s="162"/>
      <c r="J105" s="163">
        <f>J800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242</v>
      </c>
      <c r="E106" s="162"/>
      <c r="F106" s="162"/>
      <c r="G106" s="162"/>
      <c r="H106" s="162"/>
      <c r="I106" s="162"/>
      <c r="J106" s="163">
        <f>J1118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243</v>
      </c>
      <c r="E107" s="162"/>
      <c r="F107" s="162"/>
      <c r="G107" s="162"/>
      <c r="H107" s="162"/>
      <c r="I107" s="162"/>
      <c r="J107" s="163">
        <f>J1174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244</v>
      </c>
      <c r="E108" s="157"/>
      <c r="F108" s="157"/>
      <c r="G108" s="157"/>
      <c r="H108" s="157"/>
      <c r="I108" s="157"/>
      <c r="J108" s="158">
        <f>J1176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245</v>
      </c>
      <c r="E109" s="162"/>
      <c r="F109" s="162"/>
      <c r="G109" s="162"/>
      <c r="H109" s="162"/>
      <c r="I109" s="162"/>
      <c r="J109" s="163">
        <f>J1177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246</v>
      </c>
      <c r="E110" s="162"/>
      <c r="F110" s="162"/>
      <c r="G110" s="162"/>
      <c r="H110" s="162"/>
      <c r="I110" s="162"/>
      <c r="J110" s="163">
        <f>J1235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247</v>
      </c>
      <c r="E111" s="162"/>
      <c r="F111" s="162"/>
      <c r="G111" s="162"/>
      <c r="H111" s="162"/>
      <c r="I111" s="162"/>
      <c r="J111" s="163">
        <f>J1403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248</v>
      </c>
      <c r="E112" s="162"/>
      <c r="F112" s="162"/>
      <c r="G112" s="162"/>
      <c r="H112" s="162"/>
      <c r="I112" s="162"/>
      <c r="J112" s="163">
        <f>J1704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249</v>
      </c>
      <c r="E113" s="162"/>
      <c r="F113" s="162"/>
      <c r="G113" s="162"/>
      <c r="H113" s="162"/>
      <c r="I113" s="162"/>
      <c r="J113" s="163">
        <f>J1719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250</v>
      </c>
      <c r="E114" s="162"/>
      <c r="F114" s="162"/>
      <c r="G114" s="162"/>
      <c r="H114" s="162"/>
      <c r="I114" s="162"/>
      <c r="J114" s="163">
        <f>J1722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251</v>
      </c>
      <c r="E115" s="162"/>
      <c r="F115" s="162"/>
      <c r="G115" s="162"/>
      <c r="H115" s="162"/>
      <c r="I115" s="162"/>
      <c r="J115" s="163">
        <f>J1727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252</v>
      </c>
      <c r="E116" s="162"/>
      <c r="F116" s="162"/>
      <c r="G116" s="162"/>
      <c r="H116" s="162"/>
      <c r="I116" s="162"/>
      <c r="J116" s="163">
        <f>J1862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253</v>
      </c>
      <c r="E117" s="162"/>
      <c r="F117" s="162"/>
      <c r="G117" s="162"/>
      <c r="H117" s="162"/>
      <c r="I117" s="162"/>
      <c r="J117" s="163">
        <f>J1953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254</v>
      </c>
      <c r="E118" s="162"/>
      <c r="F118" s="162"/>
      <c r="G118" s="162"/>
      <c r="H118" s="162"/>
      <c r="I118" s="162"/>
      <c r="J118" s="163">
        <f>J2025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255</v>
      </c>
      <c r="E119" s="162"/>
      <c r="F119" s="162"/>
      <c r="G119" s="162"/>
      <c r="H119" s="162"/>
      <c r="I119" s="162"/>
      <c r="J119" s="163">
        <f>J2031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256</v>
      </c>
      <c r="E120" s="162"/>
      <c r="F120" s="162"/>
      <c r="G120" s="162"/>
      <c r="H120" s="162"/>
      <c r="I120" s="162"/>
      <c r="J120" s="163">
        <f>J2195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257</v>
      </c>
      <c r="E121" s="162"/>
      <c r="F121" s="162"/>
      <c r="G121" s="162"/>
      <c r="H121" s="162"/>
      <c r="I121" s="162"/>
      <c r="J121" s="163">
        <f>J2432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J2527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259</v>
      </c>
      <c r="E123" s="162"/>
      <c r="F123" s="162"/>
      <c r="G123" s="162"/>
      <c r="H123" s="162"/>
      <c r="I123" s="162"/>
      <c r="J123" s="163">
        <f>J2618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260</v>
      </c>
      <c r="E124" s="162"/>
      <c r="F124" s="162"/>
      <c r="G124" s="162"/>
      <c r="H124" s="162"/>
      <c r="I124" s="162"/>
      <c r="J124" s="163">
        <f>J2658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261</v>
      </c>
      <c r="E125" s="162"/>
      <c r="F125" s="162"/>
      <c r="G125" s="162"/>
      <c r="H125" s="162"/>
      <c r="I125" s="162"/>
      <c r="J125" s="163">
        <f>J2684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262</v>
      </c>
      <c r="E126" s="162"/>
      <c r="F126" s="162"/>
      <c r="G126" s="162"/>
      <c r="H126" s="162"/>
      <c r="I126" s="162"/>
      <c r="J126" s="163">
        <f>J2705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263</v>
      </c>
      <c r="E127" s="162"/>
      <c r="F127" s="162"/>
      <c r="G127" s="162"/>
      <c r="H127" s="162"/>
      <c r="I127" s="162"/>
      <c r="J127" s="163">
        <f>J2724</f>
        <v>0</v>
      </c>
      <c r="K127" s="105"/>
      <c r="L127" s="164"/>
    </row>
    <row r="128" spans="2:12" s="9" customFormat="1" ht="24.95" customHeight="1">
      <c r="B128" s="154"/>
      <c r="C128" s="155"/>
      <c r="D128" s="156" t="s">
        <v>264</v>
      </c>
      <c r="E128" s="157"/>
      <c r="F128" s="157"/>
      <c r="G128" s="157"/>
      <c r="H128" s="157"/>
      <c r="I128" s="157"/>
      <c r="J128" s="158">
        <f>J2745</f>
        <v>0</v>
      </c>
      <c r="K128" s="155"/>
      <c r="L128" s="159"/>
    </row>
    <row r="129" spans="1:31" s="10" customFormat="1" ht="19.899999999999999" customHeight="1">
      <c r="B129" s="160"/>
      <c r="C129" s="105"/>
      <c r="D129" s="161" t="s">
        <v>265</v>
      </c>
      <c r="E129" s="162"/>
      <c r="F129" s="162"/>
      <c r="G129" s="162"/>
      <c r="H129" s="162"/>
      <c r="I129" s="162"/>
      <c r="J129" s="163">
        <f>J2746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266</v>
      </c>
      <c r="E130" s="162"/>
      <c r="F130" s="162"/>
      <c r="G130" s="162"/>
      <c r="H130" s="162"/>
      <c r="I130" s="162"/>
      <c r="J130" s="163">
        <f>J2787</f>
        <v>0</v>
      </c>
      <c r="K130" s="105"/>
      <c r="L130" s="164"/>
    </row>
    <row r="131" spans="1:31" s="10" customFormat="1" ht="19.899999999999999" customHeight="1">
      <c r="B131" s="160"/>
      <c r="C131" s="105"/>
      <c r="D131" s="161" t="s">
        <v>267</v>
      </c>
      <c r="E131" s="162"/>
      <c r="F131" s="162"/>
      <c r="G131" s="162"/>
      <c r="H131" s="162"/>
      <c r="I131" s="162"/>
      <c r="J131" s="163">
        <f>J2827</f>
        <v>0</v>
      </c>
      <c r="K131" s="105"/>
      <c r="L131" s="164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31" t="str">
        <f>E7</f>
        <v>MŠ Vokovická</v>
      </c>
      <c r="F141" s="332"/>
      <c r="G141" s="332"/>
      <c r="H141" s="332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31" t="s">
        <v>227</v>
      </c>
      <c r="F143" s="330"/>
      <c r="G143" s="330"/>
      <c r="H143" s="330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7" t="str">
        <f>E11</f>
        <v>01a - Architektonicko-stavební řešení</v>
      </c>
      <c r="F145" s="330"/>
      <c r="G145" s="330"/>
      <c r="H145" s="330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P154+P1176+P2745</f>
        <v>0</v>
      </c>
      <c r="Q153" s="80"/>
      <c r="R153" s="174">
        <f>R154+R1176+R2745</f>
        <v>2966.5549570799994</v>
      </c>
      <c r="S153" s="80"/>
      <c r="T153" s="175">
        <f>T154+T1176+T2745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BK154+BK1176+BK2745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281</v>
      </c>
      <c r="F154" s="180" t="s">
        <v>282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P155+P286+P447+P598+P769+P800+P1118+P1174</f>
        <v>0</v>
      </c>
      <c r="Q154" s="185"/>
      <c r="R154" s="186">
        <f>R155+R286+R447+R598+R769+R800+R1118+R1174</f>
        <v>2697.8494952199994</v>
      </c>
      <c r="S154" s="185"/>
      <c r="T154" s="187">
        <f>T155+T286+T447+T598+T769+T800+T1118+T1174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BK155+BK286+BK447+BK598+BK769+BK800+BK1118+BK1174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83</v>
      </c>
      <c r="F155" s="191" t="s">
        <v>284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SUM(P156:P285)</f>
        <v>0</v>
      </c>
      <c r="Q155" s="185"/>
      <c r="R155" s="186">
        <f>SUM(R156:R285)</f>
        <v>0</v>
      </c>
      <c r="S155" s="185"/>
      <c r="T155" s="187">
        <f>SUM(T156:T285)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SUM(BK156:BK285)</f>
        <v>0</v>
      </c>
    </row>
    <row r="156" spans="1:65" s="2" customFormat="1" ht="24.2" customHeight="1">
      <c r="A156" s="35"/>
      <c r="B156" s="36"/>
      <c r="C156" s="193" t="s">
        <v>83</v>
      </c>
      <c r="D156" s="193" t="s">
        <v>285</v>
      </c>
      <c r="E156" s="194" t="s">
        <v>286</v>
      </c>
      <c r="F156" s="195" t="s">
        <v>287</v>
      </c>
      <c r="G156" s="196" t="s">
        <v>288</v>
      </c>
      <c r="H156" s="197">
        <v>1468.7170000000001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290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292</v>
      </c>
      <c r="G157" s="208"/>
      <c r="H157" s="212">
        <v>1468.7170000000001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4" customFormat="1">
      <c r="B158" s="219"/>
      <c r="C158" s="220"/>
      <c r="D158" s="209" t="s">
        <v>291</v>
      </c>
      <c r="E158" s="221" t="s">
        <v>1</v>
      </c>
      <c r="F158" s="222" t="s">
        <v>293</v>
      </c>
      <c r="G158" s="220"/>
      <c r="H158" s="223">
        <v>1468.7170000000001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291</v>
      </c>
      <c r="AU158" s="229" t="s">
        <v>85</v>
      </c>
      <c r="AV158" s="14" t="s">
        <v>289</v>
      </c>
      <c r="AW158" s="14" t="s">
        <v>32</v>
      </c>
      <c r="AX158" s="14" t="s">
        <v>83</v>
      </c>
      <c r="AY158" s="229" t="s">
        <v>283</v>
      </c>
    </row>
    <row r="159" spans="1:65" s="2" customFormat="1" ht="33" customHeight="1">
      <c r="A159" s="35"/>
      <c r="B159" s="36"/>
      <c r="C159" s="193" t="s">
        <v>85</v>
      </c>
      <c r="D159" s="193" t="s">
        <v>285</v>
      </c>
      <c r="E159" s="194" t="s">
        <v>294</v>
      </c>
      <c r="F159" s="195" t="s">
        <v>295</v>
      </c>
      <c r="G159" s="196" t="s">
        <v>296</v>
      </c>
      <c r="H159" s="197">
        <v>898.13499999999999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297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298</v>
      </c>
      <c r="G160" s="208"/>
      <c r="H160" s="212">
        <v>1499.4269999999999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299</v>
      </c>
      <c r="G161" s="208"/>
      <c r="H161" s="212">
        <v>-71.5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3" customFormat="1">
      <c r="B162" s="207"/>
      <c r="C162" s="208"/>
      <c r="D162" s="209" t="s">
        <v>291</v>
      </c>
      <c r="E162" s="210" t="s">
        <v>1</v>
      </c>
      <c r="F162" s="211" t="s">
        <v>300</v>
      </c>
      <c r="G162" s="208"/>
      <c r="H162" s="212">
        <v>18.7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283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301</v>
      </c>
      <c r="G163" s="208"/>
      <c r="H163" s="212">
        <v>-13.25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3" customFormat="1">
      <c r="B164" s="207"/>
      <c r="C164" s="208"/>
      <c r="D164" s="209" t="s">
        <v>291</v>
      </c>
      <c r="E164" s="210" t="s">
        <v>1</v>
      </c>
      <c r="F164" s="211" t="s">
        <v>302</v>
      </c>
      <c r="G164" s="208"/>
      <c r="H164" s="212">
        <v>-18.678000000000001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303</v>
      </c>
      <c r="G165" s="208"/>
      <c r="H165" s="212">
        <v>-25.399000000000001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3" customFormat="1">
      <c r="B166" s="207"/>
      <c r="C166" s="208"/>
      <c r="D166" s="209" t="s">
        <v>291</v>
      </c>
      <c r="E166" s="210" t="s">
        <v>1</v>
      </c>
      <c r="F166" s="211" t="s">
        <v>304</v>
      </c>
      <c r="G166" s="208"/>
      <c r="H166" s="212">
        <v>-67.603999999999999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3" customFormat="1">
      <c r="B167" s="207"/>
      <c r="C167" s="208"/>
      <c r="D167" s="209" t="s">
        <v>291</v>
      </c>
      <c r="E167" s="210" t="s">
        <v>1</v>
      </c>
      <c r="F167" s="211" t="s">
        <v>305</v>
      </c>
      <c r="G167" s="208"/>
      <c r="H167" s="212">
        <v>13.816000000000001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306</v>
      </c>
      <c r="G168" s="208"/>
      <c r="H168" s="212">
        <v>-53.802999999999997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5" customFormat="1">
      <c r="B169" s="230"/>
      <c r="C169" s="231"/>
      <c r="D169" s="209" t="s">
        <v>291</v>
      </c>
      <c r="E169" s="232" t="s">
        <v>1</v>
      </c>
      <c r="F169" s="233" t="s">
        <v>307</v>
      </c>
      <c r="G169" s="231"/>
      <c r="H169" s="234">
        <v>1281.7090000000001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291</v>
      </c>
      <c r="AU169" s="240" t="s">
        <v>85</v>
      </c>
      <c r="AV169" s="15" t="s">
        <v>105</v>
      </c>
      <c r="AW169" s="15" t="s">
        <v>32</v>
      </c>
      <c r="AX169" s="15" t="s">
        <v>76</v>
      </c>
      <c r="AY169" s="240" t="s">
        <v>283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308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309</v>
      </c>
      <c r="G171" s="208"/>
      <c r="H171" s="212">
        <v>0.441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3" customFormat="1">
      <c r="B172" s="207"/>
      <c r="C172" s="208"/>
      <c r="D172" s="209" t="s">
        <v>291</v>
      </c>
      <c r="E172" s="210" t="s">
        <v>1</v>
      </c>
      <c r="F172" s="211" t="s">
        <v>310</v>
      </c>
      <c r="G172" s="208"/>
      <c r="H172" s="212">
        <v>0.9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291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283</v>
      </c>
    </row>
    <row r="173" spans="1:65" s="15" customFormat="1">
      <c r="B173" s="230"/>
      <c r="C173" s="231"/>
      <c r="D173" s="209" t="s">
        <v>291</v>
      </c>
      <c r="E173" s="232" t="s">
        <v>1</v>
      </c>
      <c r="F173" s="233" t="s">
        <v>307</v>
      </c>
      <c r="G173" s="231"/>
      <c r="H173" s="234">
        <v>1.341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291</v>
      </c>
      <c r="AU173" s="240" t="s">
        <v>85</v>
      </c>
      <c r="AV173" s="15" t="s">
        <v>105</v>
      </c>
      <c r="AW173" s="15" t="s">
        <v>32</v>
      </c>
      <c r="AX173" s="15" t="s">
        <v>76</v>
      </c>
      <c r="AY173" s="240" t="s">
        <v>283</v>
      </c>
    </row>
    <row r="174" spans="1:65" s="14" customFormat="1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1283.05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13" customFormat="1">
      <c r="B175" s="207"/>
      <c r="C175" s="208"/>
      <c r="D175" s="209" t="s">
        <v>291</v>
      </c>
      <c r="E175" s="208"/>
      <c r="F175" s="211" t="s">
        <v>311</v>
      </c>
      <c r="G175" s="208"/>
      <c r="H175" s="212">
        <v>898.13499999999999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291</v>
      </c>
      <c r="AU175" s="218" t="s">
        <v>85</v>
      </c>
      <c r="AV175" s="13" t="s">
        <v>85</v>
      </c>
      <c r="AW175" s="13" t="s">
        <v>4</v>
      </c>
      <c r="AX175" s="13" t="s">
        <v>83</v>
      </c>
      <c r="AY175" s="218" t="s">
        <v>283</v>
      </c>
    </row>
    <row r="176" spans="1:65" s="2" customFormat="1" ht="33" customHeight="1">
      <c r="A176" s="35"/>
      <c r="B176" s="36"/>
      <c r="C176" s="193" t="s">
        <v>105</v>
      </c>
      <c r="D176" s="193" t="s">
        <v>285</v>
      </c>
      <c r="E176" s="194" t="s">
        <v>312</v>
      </c>
      <c r="F176" s="195" t="s">
        <v>313</v>
      </c>
      <c r="G176" s="196" t="s">
        <v>296</v>
      </c>
      <c r="H176" s="197">
        <v>384.91500000000002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314</v>
      </c>
    </row>
    <row r="177" spans="2:51" s="13" customFormat="1">
      <c r="B177" s="207"/>
      <c r="C177" s="208"/>
      <c r="D177" s="209" t="s">
        <v>291</v>
      </c>
      <c r="E177" s="210" t="s">
        <v>1</v>
      </c>
      <c r="F177" s="211" t="s">
        <v>298</v>
      </c>
      <c r="G177" s="208"/>
      <c r="H177" s="212">
        <v>1499.4269999999999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2:51" s="13" customFormat="1">
      <c r="B178" s="207"/>
      <c r="C178" s="208"/>
      <c r="D178" s="209" t="s">
        <v>291</v>
      </c>
      <c r="E178" s="210" t="s">
        <v>1</v>
      </c>
      <c r="F178" s="211" t="s">
        <v>299</v>
      </c>
      <c r="G178" s="208"/>
      <c r="H178" s="212">
        <v>-71.5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3" customFormat="1">
      <c r="B179" s="207"/>
      <c r="C179" s="208"/>
      <c r="D179" s="209" t="s">
        <v>291</v>
      </c>
      <c r="E179" s="210" t="s">
        <v>1</v>
      </c>
      <c r="F179" s="211" t="s">
        <v>300</v>
      </c>
      <c r="G179" s="208"/>
      <c r="H179" s="212">
        <v>18.7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2:51" s="13" customFormat="1">
      <c r="B180" s="207"/>
      <c r="C180" s="208"/>
      <c r="D180" s="209" t="s">
        <v>291</v>
      </c>
      <c r="E180" s="210" t="s">
        <v>1</v>
      </c>
      <c r="F180" s="211" t="s">
        <v>301</v>
      </c>
      <c r="G180" s="208"/>
      <c r="H180" s="212">
        <v>-13.25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3" customFormat="1">
      <c r="B181" s="207"/>
      <c r="C181" s="208"/>
      <c r="D181" s="209" t="s">
        <v>291</v>
      </c>
      <c r="E181" s="210" t="s">
        <v>1</v>
      </c>
      <c r="F181" s="211" t="s">
        <v>302</v>
      </c>
      <c r="G181" s="208"/>
      <c r="H181" s="212">
        <v>-18.678000000000001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2:51" s="13" customFormat="1">
      <c r="B182" s="207"/>
      <c r="C182" s="208"/>
      <c r="D182" s="209" t="s">
        <v>291</v>
      </c>
      <c r="E182" s="210" t="s">
        <v>1</v>
      </c>
      <c r="F182" s="211" t="s">
        <v>303</v>
      </c>
      <c r="G182" s="208"/>
      <c r="H182" s="212">
        <v>-25.399000000000001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3" customFormat="1">
      <c r="B183" s="207"/>
      <c r="C183" s="208"/>
      <c r="D183" s="209" t="s">
        <v>291</v>
      </c>
      <c r="E183" s="210" t="s">
        <v>1</v>
      </c>
      <c r="F183" s="211" t="s">
        <v>304</v>
      </c>
      <c r="G183" s="208"/>
      <c r="H183" s="212">
        <v>-67.603999999999999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2:51" s="13" customFormat="1">
      <c r="B184" s="207"/>
      <c r="C184" s="208"/>
      <c r="D184" s="209" t="s">
        <v>291</v>
      </c>
      <c r="E184" s="210" t="s">
        <v>1</v>
      </c>
      <c r="F184" s="211" t="s">
        <v>305</v>
      </c>
      <c r="G184" s="208"/>
      <c r="H184" s="212">
        <v>13.816000000000001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3" customFormat="1">
      <c r="B185" s="207"/>
      <c r="C185" s="208"/>
      <c r="D185" s="209" t="s">
        <v>291</v>
      </c>
      <c r="E185" s="210" t="s">
        <v>1</v>
      </c>
      <c r="F185" s="211" t="s">
        <v>306</v>
      </c>
      <c r="G185" s="208"/>
      <c r="H185" s="212">
        <v>-53.802999999999997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2:51" s="15" customFormat="1">
      <c r="B186" s="230"/>
      <c r="C186" s="231"/>
      <c r="D186" s="209" t="s">
        <v>291</v>
      </c>
      <c r="E186" s="232" t="s">
        <v>1</v>
      </c>
      <c r="F186" s="233" t="s">
        <v>307</v>
      </c>
      <c r="G186" s="231"/>
      <c r="H186" s="234">
        <v>1281.7090000000001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291</v>
      </c>
      <c r="AU186" s="240" t="s">
        <v>85</v>
      </c>
      <c r="AV186" s="15" t="s">
        <v>105</v>
      </c>
      <c r="AW186" s="15" t="s">
        <v>32</v>
      </c>
      <c r="AX186" s="15" t="s">
        <v>76</v>
      </c>
      <c r="AY186" s="240" t="s">
        <v>283</v>
      </c>
    </row>
    <row r="187" spans="2:51" s="16" customFormat="1">
      <c r="B187" s="241"/>
      <c r="C187" s="242"/>
      <c r="D187" s="209" t="s">
        <v>291</v>
      </c>
      <c r="E187" s="243" t="s">
        <v>1</v>
      </c>
      <c r="F187" s="244" t="s">
        <v>308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3" customFormat="1">
      <c r="B188" s="207"/>
      <c r="C188" s="208"/>
      <c r="D188" s="209" t="s">
        <v>291</v>
      </c>
      <c r="E188" s="210" t="s">
        <v>1</v>
      </c>
      <c r="F188" s="211" t="s">
        <v>309</v>
      </c>
      <c r="G188" s="208"/>
      <c r="H188" s="212">
        <v>0.441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2:51" s="13" customFormat="1">
      <c r="B189" s="207"/>
      <c r="C189" s="208"/>
      <c r="D189" s="209" t="s">
        <v>291</v>
      </c>
      <c r="E189" s="210" t="s">
        <v>1</v>
      </c>
      <c r="F189" s="211" t="s">
        <v>310</v>
      </c>
      <c r="G189" s="208"/>
      <c r="H189" s="212">
        <v>0.9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5" customFormat="1">
      <c r="B190" s="230"/>
      <c r="C190" s="231"/>
      <c r="D190" s="209" t="s">
        <v>291</v>
      </c>
      <c r="E190" s="232" t="s">
        <v>1</v>
      </c>
      <c r="F190" s="233" t="s">
        <v>307</v>
      </c>
      <c r="G190" s="231"/>
      <c r="H190" s="234">
        <v>1.341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291</v>
      </c>
      <c r="AU190" s="240" t="s">
        <v>85</v>
      </c>
      <c r="AV190" s="15" t="s">
        <v>105</v>
      </c>
      <c r="AW190" s="15" t="s">
        <v>32</v>
      </c>
      <c r="AX190" s="15" t="s">
        <v>76</v>
      </c>
      <c r="AY190" s="240" t="s">
        <v>283</v>
      </c>
    </row>
    <row r="191" spans="2:51" s="14" customFormat="1">
      <c r="B191" s="219"/>
      <c r="C191" s="220"/>
      <c r="D191" s="209" t="s">
        <v>291</v>
      </c>
      <c r="E191" s="221" t="s">
        <v>1</v>
      </c>
      <c r="F191" s="222" t="s">
        <v>293</v>
      </c>
      <c r="G191" s="220"/>
      <c r="H191" s="223">
        <v>1283.05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291</v>
      </c>
      <c r="AU191" s="229" t="s">
        <v>85</v>
      </c>
      <c r="AV191" s="14" t="s">
        <v>289</v>
      </c>
      <c r="AW191" s="14" t="s">
        <v>32</v>
      </c>
      <c r="AX191" s="14" t="s">
        <v>83</v>
      </c>
      <c r="AY191" s="229" t="s">
        <v>283</v>
      </c>
    </row>
    <row r="192" spans="2:51" s="13" customFormat="1">
      <c r="B192" s="207"/>
      <c r="C192" s="208"/>
      <c r="D192" s="209" t="s">
        <v>291</v>
      </c>
      <c r="E192" s="208"/>
      <c r="F192" s="211" t="s">
        <v>315</v>
      </c>
      <c r="G192" s="208"/>
      <c r="H192" s="212">
        <v>384.91500000000002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4</v>
      </c>
      <c r="AX192" s="13" t="s">
        <v>83</v>
      </c>
      <c r="AY192" s="218" t="s">
        <v>283</v>
      </c>
    </row>
    <row r="193" spans="1:65" s="2" customFormat="1" ht="33" customHeight="1">
      <c r="A193" s="35"/>
      <c r="B193" s="36"/>
      <c r="C193" s="193" t="s">
        <v>289</v>
      </c>
      <c r="D193" s="193" t="s">
        <v>285</v>
      </c>
      <c r="E193" s="194" t="s">
        <v>316</v>
      </c>
      <c r="F193" s="195" t="s">
        <v>317</v>
      </c>
      <c r="G193" s="196" t="s">
        <v>296</v>
      </c>
      <c r="H193" s="197">
        <v>47.131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318</v>
      </c>
    </row>
    <row r="194" spans="1:65" s="16" customFormat="1">
      <c r="B194" s="241"/>
      <c r="C194" s="242"/>
      <c r="D194" s="209" t="s">
        <v>291</v>
      </c>
      <c r="E194" s="243" t="s">
        <v>1</v>
      </c>
      <c r="F194" s="244" t="s">
        <v>319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>
      <c r="B195" s="207"/>
      <c r="C195" s="208"/>
      <c r="D195" s="209" t="s">
        <v>291</v>
      </c>
      <c r="E195" s="210" t="s">
        <v>1</v>
      </c>
      <c r="F195" s="211" t="s">
        <v>320</v>
      </c>
      <c r="G195" s="208"/>
      <c r="H195" s="212">
        <v>9.2119999999999997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15" customFormat="1">
      <c r="B196" s="230"/>
      <c r="C196" s="231"/>
      <c r="D196" s="209" t="s">
        <v>291</v>
      </c>
      <c r="E196" s="232" t="s">
        <v>1</v>
      </c>
      <c r="F196" s="233" t="s">
        <v>307</v>
      </c>
      <c r="G196" s="231"/>
      <c r="H196" s="234">
        <v>9.2119999999999997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291</v>
      </c>
      <c r="AU196" s="240" t="s">
        <v>85</v>
      </c>
      <c r="AV196" s="15" t="s">
        <v>105</v>
      </c>
      <c r="AW196" s="15" t="s">
        <v>32</v>
      </c>
      <c r="AX196" s="15" t="s">
        <v>76</v>
      </c>
      <c r="AY196" s="240" t="s">
        <v>283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321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322</v>
      </c>
      <c r="G198" s="208"/>
      <c r="H198" s="212">
        <v>4.16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3" customFormat="1">
      <c r="B199" s="207"/>
      <c r="C199" s="208"/>
      <c r="D199" s="209" t="s">
        <v>291</v>
      </c>
      <c r="E199" s="210" t="s">
        <v>1</v>
      </c>
      <c r="F199" s="211" t="s">
        <v>323</v>
      </c>
      <c r="G199" s="208"/>
      <c r="H199" s="212">
        <v>6.016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3" customFormat="1">
      <c r="B200" s="207"/>
      <c r="C200" s="208"/>
      <c r="D200" s="209" t="s">
        <v>291</v>
      </c>
      <c r="E200" s="210" t="s">
        <v>1</v>
      </c>
      <c r="F200" s="211" t="s">
        <v>324</v>
      </c>
      <c r="G200" s="208"/>
      <c r="H200" s="212">
        <v>2.4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323</v>
      </c>
      <c r="G201" s="208"/>
      <c r="H201" s="212">
        <v>6.016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3" customFormat="1">
      <c r="B202" s="207"/>
      <c r="C202" s="208"/>
      <c r="D202" s="209" t="s">
        <v>291</v>
      </c>
      <c r="E202" s="210" t="s">
        <v>1</v>
      </c>
      <c r="F202" s="211" t="s">
        <v>325</v>
      </c>
      <c r="G202" s="208"/>
      <c r="H202" s="212">
        <v>2.2320000000000002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13" customFormat="1">
      <c r="B203" s="207"/>
      <c r="C203" s="208"/>
      <c r="D203" s="209" t="s">
        <v>291</v>
      </c>
      <c r="E203" s="210" t="s">
        <v>1</v>
      </c>
      <c r="F203" s="211" t="s">
        <v>326</v>
      </c>
      <c r="G203" s="208"/>
      <c r="H203" s="212">
        <v>0.248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327</v>
      </c>
      <c r="G204" s="208"/>
      <c r="H204" s="212">
        <v>0.16500000000000001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328</v>
      </c>
      <c r="G205" s="208"/>
      <c r="H205" s="212">
        <v>0.248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5" customFormat="1">
      <c r="B206" s="230"/>
      <c r="C206" s="231"/>
      <c r="D206" s="209" t="s">
        <v>291</v>
      </c>
      <c r="E206" s="232" t="s">
        <v>1</v>
      </c>
      <c r="F206" s="233" t="s">
        <v>307</v>
      </c>
      <c r="G206" s="231"/>
      <c r="H206" s="234">
        <v>21.484999999999999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291</v>
      </c>
      <c r="AU206" s="240" t="s">
        <v>85</v>
      </c>
      <c r="AV206" s="15" t="s">
        <v>105</v>
      </c>
      <c r="AW206" s="15" t="s">
        <v>32</v>
      </c>
      <c r="AX206" s="15" t="s">
        <v>76</v>
      </c>
      <c r="AY206" s="240" t="s">
        <v>283</v>
      </c>
    </row>
    <row r="207" spans="1:65" s="16" customFormat="1">
      <c r="B207" s="241"/>
      <c r="C207" s="242"/>
      <c r="D207" s="209" t="s">
        <v>291</v>
      </c>
      <c r="E207" s="243" t="s">
        <v>1</v>
      </c>
      <c r="F207" s="244" t="s">
        <v>329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 ht="22.5">
      <c r="B208" s="207"/>
      <c r="C208" s="208"/>
      <c r="D208" s="209" t="s">
        <v>291</v>
      </c>
      <c r="E208" s="210" t="s">
        <v>1</v>
      </c>
      <c r="F208" s="211" t="s">
        <v>330</v>
      </c>
      <c r="G208" s="208"/>
      <c r="H208" s="212">
        <v>16.434000000000001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5" customFormat="1">
      <c r="B209" s="230"/>
      <c r="C209" s="231"/>
      <c r="D209" s="209" t="s">
        <v>291</v>
      </c>
      <c r="E209" s="232" t="s">
        <v>1</v>
      </c>
      <c r="F209" s="233" t="s">
        <v>307</v>
      </c>
      <c r="G209" s="231"/>
      <c r="H209" s="234">
        <v>16.434000000000001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291</v>
      </c>
      <c r="AU209" s="240" t="s">
        <v>85</v>
      </c>
      <c r="AV209" s="15" t="s">
        <v>105</v>
      </c>
      <c r="AW209" s="15" t="s">
        <v>32</v>
      </c>
      <c r="AX209" s="15" t="s">
        <v>76</v>
      </c>
      <c r="AY209" s="240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47.131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37.9" customHeight="1">
      <c r="A211" s="35"/>
      <c r="B211" s="36"/>
      <c r="C211" s="193" t="s">
        <v>331</v>
      </c>
      <c r="D211" s="193" t="s">
        <v>285</v>
      </c>
      <c r="E211" s="194" t="s">
        <v>332</v>
      </c>
      <c r="F211" s="195" t="s">
        <v>333</v>
      </c>
      <c r="G211" s="196" t="s">
        <v>296</v>
      </c>
      <c r="H211" s="197">
        <v>2314.6089999999999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334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335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336</v>
      </c>
      <c r="G213" s="208"/>
      <c r="H213" s="212">
        <v>1796.27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337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338</v>
      </c>
      <c r="G215" s="208"/>
      <c r="H215" s="212">
        <v>518.33900000000006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2314.6089999999999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37.9" customHeight="1">
      <c r="A217" s="35"/>
      <c r="B217" s="36"/>
      <c r="C217" s="193" t="s">
        <v>339</v>
      </c>
      <c r="D217" s="193" t="s">
        <v>285</v>
      </c>
      <c r="E217" s="194" t="s">
        <v>340</v>
      </c>
      <c r="F217" s="195" t="s">
        <v>341</v>
      </c>
      <c r="G217" s="196" t="s">
        <v>296</v>
      </c>
      <c r="H217" s="197">
        <v>864.09199999999998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342</v>
      </c>
    </row>
    <row r="218" spans="1:65" s="16" customFormat="1">
      <c r="B218" s="241"/>
      <c r="C218" s="242"/>
      <c r="D218" s="209" t="s">
        <v>291</v>
      </c>
      <c r="E218" s="243" t="s">
        <v>1</v>
      </c>
      <c r="F218" s="244" t="s">
        <v>335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>
      <c r="B219" s="207"/>
      <c r="C219" s="208"/>
      <c r="D219" s="209" t="s">
        <v>291</v>
      </c>
      <c r="E219" s="210" t="s">
        <v>1</v>
      </c>
      <c r="F219" s="211" t="s">
        <v>343</v>
      </c>
      <c r="G219" s="208"/>
      <c r="H219" s="212">
        <v>864.09199999999998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4" customFormat="1">
      <c r="B220" s="219"/>
      <c r="C220" s="220"/>
      <c r="D220" s="209" t="s">
        <v>291</v>
      </c>
      <c r="E220" s="221" t="s">
        <v>1</v>
      </c>
      <c r="F220" s="222" t="s">
        <v>293</v>
      </c>
      <c r="G220" s="220"/>
      <c r="H220" s="223">
        <v>864.09199999999998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291</v>
      </c>
      <c r="AU220" s="229" t="s">
        <v>85</v>
      </c>
      <c r="AV220" s="14" t="s">
        <v>289</v>
      </c>
      <c r="AW220" s="14" t="s">
        <v>32</v>
      </c>
      <c r="AX220" s="14" t="s">
        <v>83</v>
      </c>
      <c r="AY220" s="229" t="s">
        <v>283</v>
      </c>
    </row>
    <row r="221" spans="1:65" s="2" customFormat="1" ht="37.9" customHeight="1">
      <c r="A221" s="35"/>
      <c r="B221" s="36"/>
      <c r="C221" s="193" t="s">
        <v>344</v>
      </c>
      <c r="D221" s="193" t="s">
        <v>285</v>
      </c>
      <c r="E221" s="194" t="s">
        <v>345</v>
      </c>
      <c r="F221" s="195" t="s">
        <v>346</v>
      </c>
      <c r="G221" s="196" t="s">
        <v>296</v>
      </c>
      <c r="H221" s="197">
        <v>167.6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289</v>
      </c>
      <c r="BM221" s="205" t="s">
        <v>347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348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349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350</v>
      </c>
      <c r="G224" s="208"/>
      <c r="H224" s="212">
        <v>167.6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167.6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2" customFormat="1" ht="37.9" customHeight="1">
      <c r="A226" s="35"/>
      <c r="B226" s="36"/>
      <c r="C226" s="193" t="s">
        <v>351</v>
      </c>
      <c r="D226" s="193" t="s">
        <v>285</v>
      </c>
      <c r="E226" s="194" t="s">
        <v>352</v>
      </c>
      <c r="F226" s="195" t="s">
        <v>353</v>
      </c>
      <c r="G226" s="196" t="s">
        <v>296</v>
      </c>
      <c r="H226" s="197">
        <v>273.01499999999999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289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289</v>
      </c>
      <c r="BM226" s="205" t="s">
        <v>354</v>
      </c>
    </row>
    <row r="227" spans="1:65" s="16" customFormat="1">
      <c r="B227" s="241"/>
      <c r="C227" s="242"/>
      <c r="D227" s="209" t="s">
        <v>291</v>
      </c>
      <c r="E227" s="243" t="s">
        <v>1</v>
      </c>
      <c r="F227" s="244" t="s">
        <v>348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>
      <c r="B228" s="207"/>
      <c r="C228" s="208"/>
      <c r="D228" s="209" t="s">
        <v>291</v>
      </c>
      <c r="E228" s="210" t="s">
        <v>1</v>
      </c>
      <c r="F228" s="211" t="s">
        <v>355</v>
      </c>
      <c r="G228" s="208"/>
      <c r="H228" s="212">
        <v>440.61500000000001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15" customFormat="1">
      <c r="B229" s="230"/>
      <c r="C229" s="231"/>
      <c r="D229" s="209" t="s">
        <v>291</v>
      </c>
      <c r="E229" s="232" t="s">
        <v>1</v>
      </c>
      <c r="F229" s="233" t="s">
        <v>307</v>
      </c>
      <c r="G229" s="231"/>
      <c r="H229" s="234">
        <v>440.61500000000001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291</v>
      </c>
      <c r="AU229" s="240" t="s">
        <v>85</v>
      </c>
      <c r="AV229" s="15" t="s">
        <v>105</v>
      </c>
      <c r="AW229" s="15" t="s">
        <v>32</v>
      </c>
      <c r="AX229" s="15" t="s">
        <v>76</v>
      </c>
      <c r="AY229" s="240" t="s">
        <v>283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349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>
      <c r="B231" s="207"/>
      <c r="C231" s="208"/>
      <c r="D231" s="209" t="s">
        <v>291</v>
      </c>
      <c r="E231" s="210" t="s">
        <v>1</v>
      </c>
      <c r="F231" s="211" t="s">
        <v>356</v>
      </c>
      <c r="G231" s="208"/>
      <c r="H231" s="212">
        <v>-167.6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-167.6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273.01499999999999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37.9" customHeight="1">
      <c r="A234" s="35"/>
      <c r="B234" s="36"/>
      <c r="C234" s="193" t="s">
        <v>357</v>
      </c>
      <c r="D234" s="193" t="s">
        <v>285</v>
      </c>
      <c r="E234" s="194" t="s">
        <v>358</v>
      </c>
      <c r="F234" s="195" t="s">
        <v>359</v>
      </c>
      <c r="G234" s="196" t="s">
        <v>296</v>
      </c>
      <c r="H234" s="197">
        <v>8190.45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360</v>
      </c>
    </row>
    <row r="235" spans="1:65" s="13" customFormat="1">
      <c r="B235" s="207"/>
      <c r="C235" s="208"/>
      <c r="D235" s="209" t="s">
        <v>291</v>
      </c>
      <c r="E235" s="208"/>
      <c r="F235" s="211" t="s">
        <v>361</v>
      </c>
      <c r="G235" s="208"/>
      <c r="H235" s="212">
        <v>8190.45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4</v>
      </c>
      <c r="AX235" s="13" t="s">
        <v>83</v>
      </c>
      <c r="AY235" s="218" t="s">
        <v>283</v>
      </c>
    </row>
    <row r="236" spans="1:65" s="2" customFormat="1" ht="24.2" customHeight="1">
      <c r="A236" s="35"/>
      <c r="B236" s="36"/>
      <c r="C236" s="193" t="s">
        <v>362</v>
      </c>
      <c r="D236" s="193" t="s">
        <v>285</v>
      </c>
      <c r="E236" s="194" t="s">
        <v>363</v>
      </c>
      <c r="F236" s="195" t="s">
        <v>364</v>
      </c>
      <c r="G236" s="196" t="s">
        <v>296</v>
      </c>
      <c r="H236" s="197">
        <v>1416.4739999999999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365</v>
      </c>
    </row>
    <row r="237" spans="1:65" s="16" customFormat="1">
      <c r="B237" s="241"/>
      <c r="C237" s="242"/>
      <c r="D237" s="209" t="s">
        <v>291</v>
      </c>
      <c r="E237" s="243" t="s">
        <v>1</v>
      </c>
      <c r="F237" s="244" t="s">
        <v>335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>
      <c r="B238" s="207"/>
      <c r="C238" s="208"/>
      <c r="D238" s="209" t="s">
        <v>291</v>
      </c>
      <c r="E238" s="210" t="s">
        <v>1</v>
      </c>
      <c r="F238" s="211" t="s">
        <v>366</v>
      </c>
      <c r="G238" s="208"/>
      <c r="H238" s="212">
        <v>898.13499999999999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6" customFormat="1">
      <c r="B239" s="241"/>
      <c r="C239" s="242"/>
      <c r="D239" s="209" t="s">
        <v>291</v>
      </c>
      <c r="E239" s="243" t="s">
        <v>1</v>
      </c>
      <c r="F239" s="244" t="s">
        <v>337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291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283</v>
      </c>
    </row>
    <row r="240" spans="1:65" s="13" customFormat="1">
      <c r="B240" s="207"/>
      <c r="C240" s="208"/>
      <c r="D240" s="209" t="s">
        <v>291</v>
      </c>
      <c r="E240" s="210" t="s">
        <v>1</v>
      </c>
      <c r="F240" s="211" t="s">
        <v>338</v>
      </c>
      <c r="G240" s="208"/>
      <c r="H240" s="212">
        <v>518.33900000000006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291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283</v>
      </c>
    </row>
    <row r="241" spans="1:65" s="15" customFormat="1">
      <c r="B241" s="230"/>
      <c r="C241" s="231"/>
      <c r="D241" s="209" t="s">
        <v>291</v>
      </c>
      <c r="E241" s="232" t="s">
        <v>1</v>
      </c>
      <c r="F241" s="233" t="s">
        <v>307</v>
      </c>
      <c r="G241" s="231"/>
      <c r="H241" s="234">
        <v>1416.4740000000002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291</v>
      </c>
      <c r="AU241" s="240" t="s">
        <v>85</v>
      </c>
      <c r="AV241" s="15" t="s">
        <v>105</v>
      </c>
      <c r="AW241" s="15" t="s">
        <v>32</v>
      </c>
      <c r="AX241" s="15" t="s">
        <v>76</v>
      </c>
      <c r="AY241" s="240" t="s">
        <v>283</v>
      </c>
    </row>
    <row r="242" spans="1:65" s="14" customFormat="1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1416.4740000000002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>
      <c r="A243" s="35"/>
      <c r="B243" s="36"/>
      <c r="C243" s="193" t="s">
        <v>185</v>
      </c>
      <c r="D243" s="193" t="s">
        <v>285</v>
      </c>
      <c r="E243" s="194" t="s">
        <v>367</v>
      </c>
      <c r="F243" s="195" t="s">
        <v>368</v>
      </c>
      <c r="G243" s="196" t="s">
        <v>296</v>
      </c>
      <c r="H243" s="197">
        <v>432.04599999999999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369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335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370</v>
      </c>
      <c r="G245" s="208"/>
      <c r="H245" s="212">
        <v>432.04599999999999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432.04599999999999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24.2" customHeight="1">
      <c r="A247" s="35"/>
      <c r="B247" s="36"/>
      <c r="C247" s="193" t="s">
        <v>188</v>
      </c>
      <c r="D247" s="193" t="s">
        <v>285</v>
      </c>
      <c r="E247" s="194" t="s">
        <v>371</v>
      </c>
      <c r="F247" s="195" t="s">
        <v>372</v>
      </c>
      <c r="G247" s="196" t="s">
        <v>288</v>
      </c>
      <c r="H247" s="197">
        <v>1257.5129999999999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373</v>
      </c>
    </row>
    <row r="248" spans="1:65" s="13" customFormat="1">
      <c r="B248" s="207"/>
      <c r="C248" s="208"/>
      <c r="D248" s="209" t="s">
        <v>291</v>
      </c>
      <c r="E248" s="210" t="s">
        <v>1</v>
      </c>
      <c r="F248" s="211" t="s">
        <v>374</v>
      </c>
      <c r="G248" s="208"/>
      <c r="H248" s="212">
        <v>1257.5129999999999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14" customFormat="1">
      <c r="B249" s="219"/>
      <c r="C249" s="220"/>
      <c r="D249" s="209" t="s">
        <v>291</v>
      </c>
      <c r="E249" s="221" t="s">
        <v>1</v>
      </c>
      <c r="F249" s="222" t="s">
        <v>293</v>
      </c>
      <c r="G249" s="220"/>
      <c r="H249" s="223">
        <v>1257.5129999999999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291</v>
      </c>
      <c r="AU249" s="229" t="s">
        <v>85</v>
      </c>
      <c r="AV249" s="14" t="s">
        <v>289</v>
      </c>
      <c r="AW249" s="14" t="s">
        <v>32</v>
      </c>
      <c r="AX249" s="14" t="s">
        <v>83</v>
      </c>
      <c r="AY249" s="229" t="s">
        <v>283</v>
      </c>
    </row>
    <row r="250" spans="1:65" s="2" customFormat="1" ht="33" customHeight="1">
      <c r="A250" s="35"/>
      <c r="B250" s="36"/>
      <c r="C250" s="193" t="s">
        <v>191</v>
      </c>
      <c r="D250" s="193" t="s">
        <v>285</v>
      </c>
      <c r="E250" s="194" t="s">
        <v>375</v>
      </c>
      <c r="F250" s="195" t="s">
        <v>376</v>
      </c>
      <c r="G250" s="196" t="s">
        <v>377</v>
      </c>
      <c r="H250" s="197">
        <v>455.935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378</v>
      </c>
    </row>
    <row r="251" spans="1:65" s="16" customFormat="1">
      <c r="B251" s="241"/>
      <c r="C251" s="242"/>
      <c r="D251" s="209" t="s">
        <v>291</v>
      </c>
      <c r="E251" s="243" t="s">
        <v>1</v>
      </c>
      <c r="F251" s="244" t="s">
        <v>348</v>
      </c>
      <c r="G251" s="242"/>
      <c r="H251" s="243" t="s">
        <v>1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291</v>
      </c>
      <c r="AU251" s="250" t="s">
        <v>85</v>
      </c>
      <c r="AV251" s="16" t="s">
        <v>83</v>
      </c>
      <c r="AW251" s="16" t="s">
        <v>32</v>
      </c>
      <c r="AX251" s="16" t="s">
        <v>76</v>
      </c>
      <c r="AY251" s="250" t="s">
        <v>283</v>
      </c>
    </row>
    <row r="252" spans="1:65" s="13" customFormat="1">
      <c r="B252" s="207"/>
      <c r="C252" s="208"/>
      <c r="D252" s="209" t="s">
        <v>291</v>
      </c>
      <c r="E252" s="210" t="s">
        <v>1</v>
      </c>
      <c r="F252" s="211" t="s">
        <v>355</v>
      </c>
      <c r="G252" s="208"/>
      <c r="H252" s="212">
        <v>440.61500000000001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291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283</v>
      </c>
    </row>
    <row r="253" spans="1:65" s="15" customFormat="1">
      <c r="B253" s="230"/>
      <c r="C253" s="231"/>
      <c r="D253" s="209" t="s">
        <v>291</v>
      </c>
      <c r="E253" s="232" t="s">
        <v>1</v>
      </c>
      <c r="F253" s="233" t="s">
        <v>307</v>
      </c>
      <c r="G253" s="231"/>
      <c r="H253" s="234">
        <v>440.61500000000001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291</v>
      </c>
      <c r="AU253" s="240" t="s">
        <v>85</v>
      </c>
      <c r="AV253" s="15" t="s">
        <v>105</v>
      </c>
      <c r="AW253" s="15" t="s">
        <v>32</v>
      </c>
      <c r="AX253" s="15" t="s">
        <v>76</v>
      </c>
      <c r="AY253" s="240" t="s">
        <v>283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349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356</v>
      </c>
      <c r="G255" s="208"/>
      <c r="H255" s="212">
        <v>-167.6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5" customFormat="1">
      <c r="B256" s="230"/>
      <c r="C256" s="231"/>
      <c r="D256" s="209" t="s">
        <v>291</v>
      </c>
      <c r="E256" s="232" t="s">
        <v>1</v>
      </c>
      <c r="F256" s="233" t="s">
        <v>307</v>
      </c>
      <c r="G256" s="231"/>
      <c r="H256" s="234">
        <v>-167.6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291</v>
      </c>
      <c r="AU256" s="240" t="s">
        <v>85</v>
      </c>
      <c r="AV256" s="15" t="s">
        <v>105</v>
      </c>
      <c r="AW256" s="15" t="s">
        <v>32</v>
      </c>
      <c r="AX256" s="15" t="s">
        <v>76</v>
      </c>
      <c r="AY256" s="240" t="s">
        <v>283</v>
      </c>
    </row>
    <row r="257" spans="1:65" s="14" customFormat="1">
      <c r="B257" s="219"/>
      <c r="C257" s="220"/>
      <c r="D257" s="209" t="s">
        <v>291</v>
      </c>
      <c r="E257" s="221" t="s">
        <v>1</v>
      </c>
      <c r="F257" s="222" t="s">
        <v>293</v>
      </c>
      <c r="G257" s="220"/>
      <c r="H257" s="223">
        <v>273.01499999999999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291</v>
      </c>
      <c r="AU257" s="229" t="s">
        <v>85</v>
      </c>
      <c r="AV257" s="14" t="s">
        <v>289</v>
      </c>
      <c r="AW257" s="14" t="s">
        <v>32</v>
      </c>
      <c r="AX257" s="14" t="s">
        <v>83</v>
      </c>
      <c r="AY257" s="229" t="s">
        <v>283</v>
      </c>
    </row>
    <row r="258" spans="1:65" s="13" customFormat="1">
      <c r="B258" s="207"/>
      <c r="C258" s="208"/>
      <c r="D258" s="209" t="s">
        <v>291</v>
      </c>
      <c r="E258" s="208"/>
      <c r="F258" s="211" t="s">
        <v>379</v>
      </c>
      <c r="G258" s="208"/>
      <c r="H258" s="212">
        <v>455.935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4</v>
      </c>
      <c r="AX258" s="13" t="s">
        <v>83</v>
      </c>
      <c r="AY258" s="218" t="s">
        <v>283</v>
      </c>
    </row>
    <row r="259" spans="1:65" s="2" customFormat="1" ht="16.5" customHeight="1">
      <c r="A259" s="35"/>
      <c r="B259" s="36"/>
      <c r="C259" s="193" t="s">
        <v>194</v>
      </c>
      <c r="D259" s="193" t="s">
        <v>285</v>
      </c>
      <c r="E259" s="194" t="s">
        <v>380</v>
      </c>
      <c r="F259" s="195" t="s">
        <v>381</v>
      </c>
      <c r="G259" s="196" t="s">
        <v>296</v>
      </c>
      <c r="H259" s="197">
        <v>1330.181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382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383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384</v>
      </c>
      <c r="G261" s="208"/>
      <c r="H261" s="212">
        <v>1330.181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4" customFormat="1">
      <c r="B262" s="219"/>
      <c r="C262" s="220"/>
      <c r="D262" s="209" t="s">
        <v>291</v>
      </c>
      <c r="E262" s="221" t="s">
        <v>1</v>
      </c>
      <c r="F262" s="222" t="s">
        <v>293</v>
      </c>
      <c r="G262" s="220"/>
      <c r="H262" s="223">
        <v>1330.181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291</v>
      </c>
      <c r="AU262" s="229" t="s">
        <v>85</v>
      </c>
      <c r="AV262" s="14" t="s">
        <v>289</v>
      </c>
      <c r="AW262" s="14" t="s">
        <v>32</v>
      </c>
      <c r="AX262" s="14" t="s">
        <v>83</v>
      </c>
      <c r="AY262" s="229" t="s">
        <v>283</v>
      </c>
    </row>
    <row r="263" spans="1:65" s="2" customFormat="1" ht="16.5" customHeight="1">
      <c r="A263" s="35"/>
      <c r="B263" s="36"/>
      <c r="C263" s="193" t="s">
        <v>8</v>
      </c>
      <c r="D263" s="193" t="s">
        <v>285</v>
      </c>
      <c r="E263" s="194" t="s">
        <v>385</v>
      </c>
      <c r="F263" s="195" t="s">
        <v>381</v>
      </c>
      <c r="G263" s="196" t="s">
        <v>296</v>
      </c>
      <c r="H263" s="197">
        <v>440.61500000000001</v>
      </c>
      <c r="I263" s="198"/>
      <c r="J263" s="199">
        <f>ROUND(I263*H263,2)</f>
        <v>0</v>
      </c>
      <c r="K263" s="200"/>
      <c r="L263" s="40"/>
      <c r="M263" s="201" t="s">
        <v>1</v>
      </c>
      <c r="N263" s="202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289</v>
      </c>
      <c r="AT263" s="205" t="s">
        <v>285</v>
      </c>
      <c r="AU263" s="205" t="s">
        <v>85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289</v>
      </c>
      <c r="BM263" s="205" t="s">
        <v>386</v>
      </c>
    </row>
    <row r="264" spans="1:65" s="16" customFormat="1">
      <c r="B264" s="241"/>
      <c r="C264" s="242"/>
      <c r="D264" s="209" t="s">
        <v>291</v>
      </c>
      <c r="E264" s="243" t="s">
        <v>1</v>
      </c>
      <c r="F264" s="244" t="s">
        <v>348</v>
      </c>
      <c r="G264" s="242"/>
      <c r="H264" s="243" t="s">
        <v>1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291</v>
      </c>
      <c r="AU264" s="250" t="s">
        <v>85</v>
      </c>
      <c r="AV264" s="16" t="s">
        <v>83</v>
      </c>
      <c r="AW264" s="16" t="s">
        <v>32</v>
      </c>
      <c r="AX264" s="16" t="s">
        <v>76</v>
      </c>
      <c r="AY264" s="250" t="s">
        <v>283</v>
      </c>
    </row>
    <row r="265" spans="1:65" s="13" customFormat="1">
      <c r="B265" s="207"/>
      <c r="C265" s="208"/>
      <c r="D265" s="209" t="s">
        <v>291</v>
      </c>
      <c r="E265" s="210" t="s">
        <v>1</v>
      </c>
      <c r="F265" s="211" t="s">
        <v>387</v>
      </c>
      <c r="G265" s="208"/>
      <c r="H265" s="212">
        <v>440.61500000000001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291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283</v>
      </c>
    </row>
    <row r="266" spans="1:65" s="14" customFormat="1">
      <c r="B266" s="219"/>
      <c r="C266" s="220"/>
      <c r="D266" s="209" t="s">
        <v>291</v>
      </c>
      <c r="E266" s="221" t="s">
        <v>1</v>
      </c>
      <c r="F266" s="222" t="s">
        <v>293</v>
      </c>
      <c r="G266" s="220"/>
      <c r="H266" s="223">
        <v>440.61500000000001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291</v>
      </c>
      <c r="AU266" s="229" t="s">
        <v>85</v>
      </c>
      <c r="AV266" s="14" t="s">
        <v>289</v>
      </c>
      <c r="AW266" s="14" t="s">
        <v>32</v>
      </c>
      <c r="AX266" s="14" t="s">
        <v>83</v>
      </c>
      <c r="AY266" s="229" t="s">
        <v>283</v>
      </c>
    </row>
    <row r="267" spans="1:65" s="2" customFormat="1" ht="37.9" customHeight="1">
      <c r="A267" s="35"/>
      <c r="B267" s="36"/>
      <c r="C267" s="193" t="s">
        <v>199</v>
      </c>
      <c r="D267" s="193" t="s">
        <v>285</v>
      </c>
      <c r="E267" s="194" t="s">
        <v>388</v>
      </c>
      <c r="F267" s="195" t="s">
        <v>389</v>
      </c>
      <c r="G267" s="196" t="s">
        <v>296</v>
      </c>
      <c r="H267" s="197">
        <v>1848.52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390</v>
      </c>
    </row>
    <row r="268" spans="1:65" s="16" customFormat="1">
      <c r="B268" s="241"/>
      <c r="C268" s="242"/>
      <c r="D268" s="209" t="s">
        <v>291</v>
      </c>
      <c r="E268" s="243" t="s">
        <v>1</v>
      </c>
      <c r="F268" s="244" t="s">
        <v>391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>
      <c r="B269" s="207"/>
      <c r="C269" s="208"/>
      <c r="D269" s="209" t="s">
        <v>291</v>
      </c>
      <c r="E269" s="210" t="s">
        <v>1</v>
      </c>
      <c r="F269" s="211" t="s">
        <v>392</v>
      </c>
      <c r="G269" s="208"/>
      <c r="H269" s="212">
        <v>789.98299999999995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5" customFormat="1">
      <c r="B270" s="230"/>
      <c r="C270" s="231"/>
      <c r="D270" s="209" t="s">
        <v>291</v>
      </c>
      <c r="E270" s="232" t="s">
        <v>1</v>
      </c>
      <c r="F270" s="233" t="s">
        <v>307</v>
      </c>
      <c r="G270" s="231"/>
      <c r="H270" s="234">
        <v>789.98299999999995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291</v>
      </c>
      <c r="AU270" s="240" t="s">
        <v>85</v>
      </c>
      <c r="AV270" s="15" t="s">
        <v>105</v>
      </c>
      <c r="AW270" s="15" t="s">
        <v>32</v>
      </c>
      <c r="AX270" s="15" t="s">
        <v>76</v>
      </c>
      <c r="AY270" s="240" t="s">
        <v>283</v>
      </c>
    </row>
    <row r="271" spans="1:65" s="16" customFormat="1">
      <c r="B271" s="241"/>
      <c r="C271" s="242"/>
      <c r="D271" s="209" t="s">
        <v>291</v>
      </c>
      <c r="E271" s="243" t="s">
        <v>1</v>
      </c>
      <c r="F271" s="244" t="s">
        <v>393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291</v>
      </c>
      <c r="AU271" s="250" t="s">
        <v>85</v>
      </c>
      <c r="AV271" s="16" t="s">
        <v>83</v>
      </c>
      <c r="AW271" s="16" t="s">
        <v>32</v>
      </c>
      <c r="AX271" s="16" t="s">
        <v>76</v>
      </c>
      <c r="AY271" s="250" t="s">
        <v>283</v>
      </c>
    </row>
    <row r="272" spans="1:65" s="13" customFormat="1">
      <c r="B272" s="207"/>
      <c r="C272" s="208"/>
      <c r="D272" s="209" t="s">
        <v>291</v>
      </c>
      <c r="E272" s="210" t="s">
        <v>1</v>
      </c>
      <c r="F272" s="211" t="s">
        <v>394</v>
      </c>
      <c r="G272" s="208"/>
      <c r="H272" s="212">
        <v>1281.7090000000001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3" customFormat="1" ht="33.75">
      <c r="B273" s="207"/>
      <c r="C273" s="208"/>
      <c r="D273" s="209" t="s">
        <v>291</v>
      </c>
      <c r="E273" s="210" t="s">
        <v>1</v>
      </c>
      <c r="F273" s="211" t="s">
        <v>395</v>
      </c>
      <c r="G273" s="208"/>
      <c r="H273" s="212">
        <v>-36.976999999999997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3" customFormat="1">
      <c r="B274" s="207"/>
      <c r="C274" s="208"/>
      <c r="D274" s="209" t="s">
        <v>291</v>
      </c>
      <c r="E274" s="210" t="s">
        <v>1</v>
      </c>
      <c r="F274" s="211" t="s">
        <v>396</v>
      </c>
      <c r="G274" s="208"/>
      <c r="H274" s="212">
        <v>-52.64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397</v>
      </c>
      <c r="G275" s="208"/>
      <c r="H275" s="212">
        <v>-26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3" customFormat="1">
      <c r="B276" s="207"/>
      <c r="C276" s="208"/>
      <c r="D276" s="209" t="s">
        <v>291</v>
      </c>
      <c r="E276" s="210" t="s">
        <v>1</v>
      </c>
      <c r="F276" s="211" t="s">
        <v>398</v>
      </c>
      <c r="G276" s="208"/>
      <c r="H276" s="212">
        <v>-37.6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3" customFormat="1">
      <c r="B277" s="207"/>
      <c r="C277" s="208"/>
      <c r="D277" s="209" t="s">
        <v>291</v>
      </c>
      <c r="E277" s="210" t="s">
        <v>1</v>
      </c>
      <c r="F277" s="211" t="s">
        <v>399</v>
      </c>
      <c r="G277" s="208"/>
      <c r="H277" s="212">
        <v>-15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3" customFormat="1">
      <c r="B278" s="207"/>
      <c r="C278" s="208"/>
      <c r="D278" s="209" t="s">
        <v>291</v>
      </c>
      <c r="E278" s="210" t="s">
        <v>1</v>
      </c>
      <c r="F278" s="211" t="s">
        <v>398</v>
      </c>
      <c r="G278" s="208"/>
      <c r="H278" s="212">
        <v>-37.6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13" customFormat="1">
      <c r="B279" s="207"/>
      <c r="C279" s="208"/>
      <c r="D279" s="209" t="s">
        <v>291</v>
      </c>
      <c r="E279" s="210" t="s">
        <v>1</v>
      </c>
      <c r="F279" s="211" t="s">
        <v>400</v>
      </c>
      <c r="G279" s="208"/>
      <c r="H279" s="212">
        <v>-13.95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401</v>
      </c>
      <c r="G280" s="208"/>
      <c r="H280" s="212">
        <v>-0.93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3" customFormat="1">
      <c r="B281" s="207"/>
      <c r="C281" s="208"/>
      <c r="D281" s="209" t="s">
        <v>291</v>
      </c>
      <c r="E281" s="210" t="s">
        <v>1</v>
      </c>
      <c r="F281" s="211" t="s">
        <v>402</v>
      </c>
      <c r="G281" s="208"/>
      <c r="H281" s="212">
        <v>-0.82499999999999996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13" customFormat="1">
      <c r="B282" s="207"/>
      <c r="C282" s="208"/>
      <c r="D282" s="209" t="s">
        <v>291</v>
      </c>
      <c r="E282" s="210" t="s">
        <v>1</v>
      </c>
      <c r="F282" s="211" t="s">
        <v>403</v>
      </c>
      <c r="G282" s="208"/>
      <c r="H282" s="212">
        <v>-1.65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5" customFormat="1">
      <c r="B283" s="230"/>
      <c r="C283" s="231"/>
      <c r="D283" s="209" t="s">
        <v>291</v>
      </c>
      <c r="E283" s="232" t="s">
        <v>1</v>
      </c>
      <c r="F283" s="233" t="s">
        <v>307</v>
      </c>
      <c r="G283" s="231"/>
      <c r="H283" s="234">
        <v>1058.5369999999998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291</v>
      </c>
      <c r="AU283" s="240" t="s">
        <v>85</v>
      </c>
      <c r="AV283" s="15" t="s">
        <v>105</v>
      </c>
      <c r="AW283" s="15" t="s">
        <v>32</v>
      </c>
      <c r="AX283" s="15" t="s">
        <v>76</v>
      </c>
      <c r="AY283" s="240" t="s">
        <v>283</v>
      </c>
    </row>
    <row r="284" spans="1:65" s="16" customFormat="1">
      <c r="B284" s="241"/>
      <c r="C284" s="242"/>
      <c r="D284" s="209" t="s">
        <v>291</v>
      </c>
      <c r="E284" s="243" t="s">
        <v>1</v>
      </c>
      <c r="F284" s="244" t="s">
        <v>404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4" customFormat="1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1848.5199999999998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2" customFormat="1" ht="22.9" customHeight="1">
      <c r="B286" s="177"/>
      <c r="C286" s="178"/>
      <c r="D286" s="179" t="s">
        <v>75</v>
      </c>
      <c r="E286" s="191" t="s">
        <v>85</v>
      </c>
      <c r="F286" s="191" t="s">
        <v>405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SUM(P287:P446)</f>
        <v>0</v>
      </c>
      <c r="Q286" s="185"/>
      <c r="R286" s="186">
        <f>SUM(R287:R446)</f>
        <v>1170.7663087299998</v>
      </c>
      <c r="S286" s="185"/>
      <c r="T286" s="187">
        <f>SUM(T287:T446)</f>
        <v>0</v>
      </c>
      <c r="AR286" s="188" t="s">
        <v>83</v>
      </c>
      <c r="AT286" s="189" t="s">
        <v>75</v>
      </c>
      <c r="AU286" s="189" t="s">
        <v>83</v>
      </c>
      <c r="AY286" s="188" t="s">
        <v>283</v>
      </c>
      <c r="BK286" s="190">
        <f>SUM(BK287:BK446)</f>
        <v>0</v>
      </c>
    </row>
    <row r="287" spans="1:65" s="2" customFormat="1" ht="24.2" customHeight="1">
      <c r="A287" s="35"/>
      <c r="B287" s="36"/>
      <c r="C287" s="193" t="s">
        <v>202</v>
      </c>
      <c r="D287" s="193" t="s">
        <v>285</v>
      </c>
      <c r="E287" s="194" t="s">
        <v>406</v>
      </c>
      <c r="F287" s="195" t="s">
        <v>407</v>
      </c>
      <c r="G287" s="196" t="s">
        <v>296</v>
      </c>
      <c r="H287" s="197">
        <v>32.037999999999997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2.45329</v>
      </c>
      <c r="R287" s="203">
        <f>Q287*H287</f>
        <v>78.59850501999999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289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289</v>
      </c>
      <c r="BM287" s="205" t="s">
        <v>408</v>
      </c>
    </row>
    <row r="288" spans="1:65" s="16" customFormat="1">
      <c r="B288" s="241"/>
      <c r="C288" s="242"/>
      <c r="D288" s="209" t="s">
        <v>291</v>
      </c>
      <c r="E288" s="243" t="s">
        <v>1</v>
      </c>
      <c r="F288" s="244" t="s">
        <v>319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2:51" s="13" customFormat="1">
      <c r="B289" s="207"/>
      <c r="C289" s="208"/>
      <c r="D289" s="209" t="s">
        <v>291</v>
      </c>
      <c r="E289" s="210" t="s">
        <v>1</v>
      </c>
      <c r="F289" s="211" t="s">
        <v>320</v>
      </c>
      <c r="G289" s="208"/>
      <c r="H289" s="212">
        <v>9.2119999999999997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2:51" s="15" customFormat="1">
      <c r="B290" s="230"/>
      <c r="C290" s="231"/>
      <c r="D290" s="209" t="s">
        <v>291</v>
      </c>
      <c r="E290" s="232" t="s">
        <v>1</v>
      </c>
      <c r="F290" s="233" t="s">
        <v>307</v>
      </c>
      <c r="G290" s="231"/>
      <c r="H290" s="234">
        <v>9.2119999999999997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291</v>
      </c>
      <c r="AU290" s="240" t="s">
        <v>85</v>
      </c>
      <c r="AV290" s="15" t="s">
        <v>105</v>
      </c>
      <c r="AW290" s="15" t="s">
        <v>32</v>
      </c>
      <c r="AX290" s="15" t="s">
        <v>76</v>
      </c>
      <c r="AY290" s="240" t="s">
        <v>283</v>
      </c>
    </row>
    <row r="291" spans="2:51" s="16" customFormat="1">
      <c r="B291" s="241"/>
      <c r="C291" s="242"/>
      <c r="D291" s="209" t="s">
        <v>291</v>
      </c>
      <c r="E291" s="243" t="s">
        <v>1</v>
      </c>
      <c r="F291" s="244" t="s">
        <v>321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2:51" s="13" customFormat="1">
      <c r="B292" s="207"/>
      <c r="C292" s="208"/>
      <c r="D292" s="209" t="s">
        <v>291</v>
      </c>
      <c r="E292" s="210" t="s">
        <v>1</v>
      </c>
      <c r="F292" s="211" t="s">
        <v>322</v>
      </c>
      <c r="G292" s="208"/>
      <c r="H292" s="212">
        <v>4.16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2:51" s="13" customFormat="1">
      <c r="B293" s="207"/>
      <c r="C293" s="208"/>
      <c r="D293" s="209" t="s">
        <v>291</v>
      </c>
      <c r="E293" s="210" t="s">
        <v>1</v>
      </c>
      <c r="F293" s="211" t="s">
        <v>323</v>
      </c>
      <c r="G293" s="208"/>
      <c r="H293" s="212">
        <v>6.016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2:51" s="13" customFormat="1">
      <c r="B294" s="207"/>
      <c r="C294" s="208"/>
      <c r="D294" s="209" t="s">
        <v>291</v>
      </c>
      <c r="E294" s="210" t="s">
        <v>1</v>
      </c>
      <c r="F294" s="211" t="s">
        <v>324</v>
      </c>
      <c r="G294" s="208"/>
      <c r="H294" s="212">
        <v>2.4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291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283</v>
      </c>
    </row>
    <row r="295" spans="2:51" s="13" customFormat="1">
      <c r="B295" s="207"/>
      <c r="C295" s="208"/>
      <c r="D295" s="209" t="s">
        <v>291</v>
      </c>
      <c r="E295" s="210" t="s">
        <v>1</v>
      </c>
      <c r="F295" s="211" t="s">
        <v>323</v>
      </c>
      <c r="G295" s="208"/>
      <c r="H295" s="212">
        <v>6.016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2:51" s="13" customFormat="1">
      <c r="B296" s="207"/>
      <c r="C296" s="208"/>
      <c r="D296" s="209" t="s">
        <v>291</v>
      </c>
      <c r="E296" s="210" t="s">
        <v>1</v>
      </c>
      <c r="F296" s="211" t="s">
        <v>325</v>
      </c>
      <c r="G296" s="208"/>
      <c r="H296" s="212">
        <v>2.2320000000000002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2:51" s="13" customFormat="1">
      <c r="B297" s="207"/>
      <c r="C297" s="208"/>
      <c r="D297" s="209" t="s">
        <v>291</v>
      </c>
      <c r="E297" s="210" t="s">
        <v>1</v>
      </c>
      <c r="F297" s="211" t="s">
        <v>326</v>
      </c>
      <c r="G297" s="208"/>
      <c r="H297" s="212">
        <v>0.248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2:51" s="13" customFormat="1">
      <c r="B298" s="207"/>
      <c r="C298" s="208"/>
      <c r="D298" s="209" t="s">
        <v>291</v>
      </c>
      <c r="E298" s="210" t="s">
        <v>1</v>
      </c>
      <c r="F298" s="211" t="s">
        <v>327</v>
      </c>
      <c r="G298" s="208"/>
      <c r="H298" s="212">
        <v>0.16500000000000001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2:51" s="13" customFormat="1">
      <c r="B299" s="207"/>
      <c r="C299" s="208"/>
      <c r="D299" s="209" t="s">
        <v>291</v>
      </c>
      <c r="E299" s="210" t="s">
        <v>1</v>
      </c>
      <c r="F299" s="211" t="s">
        <v>328</v>
      </c>
      <c r="G299" s="208"/>
      <c r="H299" s="212">
        <v>0.248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2:51" s="15" customFormat="1">
      <c r="B300" s="230"/>
      <c r="C300" s="231"/>
      <c r="D300" s="209" t="s">
        <v>291</v>
      </c>
      <c r="E300" s="232" t="s">
        <v>1</v>
      </c>
      <c r="F300" s="233" t="s">
        <v>307</v>
      </c>
      <c r="G300" s="231"/>
      <c r="H300" s="234">
        <v>21.484999999999999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291</v>
      </c>
      <c r="AU300" s="240" t="s">
        <v>85</v>
      </c>
      <c r="AV300" s="15" t="s">
        <v>105</v>
      </c>
      <c r="AW300" s="15" t="s">
        <v>32</v>
      </c>
      <c r="AX300" s="15" t="s">
        <v>76</v>
      </c>
      <c r="AY300" s="240" t="s">
        <v>283</v>
      </c>
    </row>
    <row r="301" spans="2:51" s="16" customFormat="1">
      <c r="B301" s="241"/>
      <c r="C301" s="242"/>
      <c r="D301" s="209" t="s">
        <v>291</v>
      </c>
      <c r="E301" s="243" t="s">
        <v>1</v>
      </c>
      <c r="F301" s="244" t="s">
        <v>308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2:51" s="13" customFormat="1">
      <c r="B302" s="207"/>
      <c r="C302" s="208"/>
      <c r="D302" s="209" t="s">
        <v>291</v>
      </c>
      <c r="E302" s="210" t="s">
        <v>1</v>
      </c>
      <c r="F302" s="211" t="s">
        <v>309</v>
      </c>
      <c r="G302" s="208"/>
      <c r="H302" s="212">
        <v>0.441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2:51" s="13" customFormat="1">
      <c r="B303" s="207"/>
      <c r="C303" s="208"/>
      <c r="D303" s="209" t="s">
        <v>291</v>
      </c>
      <c r="E303" s="210" t="s">
        <v>1</v>
      </c>
      <c r="F303" s="211" t="s">
        <v>310</v>
      </c>
      <c r="G303" s="208"/>
      <c r="H303" s="212">
        <v>0.9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2:51" s="15" customFormat="1">
      <c r="B304" s="230"/>
      <c r="C304" s="231"/>
      <c r="D304" s="209" t="s">
        <v>291</v>
      </c>
      <c r="E304" s="232" t="s">
        <v>1</v>
      </c>
      <c r="F304" s="233" t="s">
        <v>307</v>
      </c>
      <c r="G304" s="231"/>
      <c r="H304" s="234">
        <v>1.341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291</v>
      </c>
      <c r="AU304" s="240" t="s">
        <v>85</v>
      </c>
      <c r="AV304" s="15" t="s">
        <v>105</v>
      </c>
      <c r="AW304" s="15" t="s">
        <v>32</v>
      </c>
      <c r="AX304" s="15" t="s">
        <v>76</v>
      </c>
      <c r="AY304" s="240" t="s">
        <v>283</v>
      </c>
    </row>
    <row r="305" spans="1:65" s="14" customFormat="1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32.037999999999997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>
      <c r="A306" s="35"/>
      <c r="B306" s="36"/>
      <c r="C306" s="193" t="s">
        <v>205</v>
      </c>
      <c r="D306" s="193" t="s">
        <v>285</v>
      </c>
      <c r="E306" s="194" t="s">
        <v>409</v>
      </c>
      <c r="F306" s="195" t="s">
        <v>410</v>
      </c>
      <c r="G306" s="196" t="s">
        <v>296</v>
      </c>
      <c r="H306" s="197">
        <v>128.92099999999999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2.45329</v>
      </c>
      <c r="R306" s="203">
        <f>Q306*H306</f>
        <v>316.28060008999995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289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289</v>
      </c>
      <c r="BM306" s="205" t="s">
        <v>411</v>
      </c>
    </row>
    <row r="307" spans="1:65" s="16" customFormat="1">
      <c r="B307" s="241"/>
      <c r="C307" s="242"/>
      <c r="D307" s="209" t="s">
        <v>291</v>
      </c>
      <c r="E307" s="243" t="s">
        <v>1</v>
      </c>
      <c r="F307" s="244" t="s">
        <v>412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1:65" s="13" customFormat="1" ht="22.5">
      <c r="B308" s="207"/>
      <c r="C308" s="208"/>
      <c r="D308" s="209" t="s">
        <v>291</v>
      </c>
      <c r="E308" s="210" t="s">
        <v>1</v>
      </c>
      <c r="F308" s="211" t="s">
        <v>413</v>
      </c>
      <c r="G308" s="208"/>
      <c r="H308" s="212">
        <v>39.642000000000003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1:65" s="13" customFormat="1">
      <c r="B309" s="207"/>
      <c r="C309" s="208"/>
      <c r="D309" s="209" t="s">
        <v>291</v>
      </c>
      <c r="E309" s="210" t="s">
        <v>1</v>
      </c>
      <c r="F309" s="211" t="s">
        <v>414</v>
      </c>
      <c r="G309" s="208"/>
      <c r="H309" s="212">
        <v>9.9410000000000007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13" customFormat="1" ht="22.5">
      <c r="B310" s="207"/>
      <c r="C310" s="208"/>
      <c r="D310" s="209" t="s">
        <v>291</v>
      </c>
      <c r="E310" s="210" t="s">
        <v>1</v>
      </c>
      <c r="F310" s="211" t="s">
        <v>415</v>
      </c>
      <c r="G310" s="208"/>
      <c r="H310" s="212">
        <v>26.64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3" customFormat="1">
      <c r="B311" s="207"/>
      <c r="C311" s="208"/>
      <c r="D311" s="209" t="s">
        <v>291</v>
      </c>
      <c r="E311" s="210" t="s">
        <v>1</v>
      </c>
      <c r="F311" s="211" t="s">
        <v>414</v>
      </c>
      <c r="G311" s="208"/>
      <c r="H311" s="212">
        <v>9.9410000000000007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291</v>
      </c>
      <c r="AU311" s="218" t="s">
        <v>85</v>
      </c>
      <c r="AV311" s="13" t="s">
        <v>85</v>
      </c>
      <c r="AW311" s="13" t="s">
        <v>32</v>
      </c>
      <c r="AX311" s="13" t="s">
        <v>76</v>
      </c>
      <c r="AY311" s="218" t="s">
        <v>283</v>
      </c>
    </row>
    <row r="312" spans="1:65" s="13" customFormat="1">
      <c r="B312" s="207"/>
      <c r="C312" s="208"/>
      <c r="D312" s="209" t="s">
        <v>291</v>
      </c>
      <c r="E312" s="210" t="s">
        <v>1</v>
      </c>
      <c r="F312" s="211" t="s">
        <v>416</v>
      </c>
      <c r="G312" s="208"/>
      <c r="H312" s="212">
        <v>42.756999999999998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15" customFormat="1">
      <c r="B313" s="230"/>
      <c r="C313" s="231"/>
      <c r="D313" s="209" t="s">
        <v>291</v>
      </c>
      <c r="E313" s="232" t="s">
        <v>1</v>
      </c>
      <c r="F313" s="233" t="s">
        <v>307</v>
      </c>
      <c r="G313" s="231"/>
      <c r="H313" s="234">
        <v>128.92099999999999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291</v>
      </c>
      <c r="AU313" s="240" t="s">
        <v>85</v>
      </c>
      <c r="AV313" s="15" t="s">
        <v>105</v>
      </c>
      <c r="AW313" s="15" t="s">
        <v>32</v>
      </c>
      <c r="AX313" s="15" t="s">
        <v>76</v>
      </c>
      <c r="AY313" s="240" t="s">
        <v>283</v>
      </c>
    </row>
    <row r="314" spans="1:65" s="14" customFormat="1">
      <c r="B314" s="219"/>
      <c r="C314" s="220"/>
      <c r="D314" s="209" t="s">
        <v>291</v>
      </c>
      <c r="E314" s="221" t="s">
        <v>1</v>
      </c>
      <c r="F314" s="222" t="s">
        <v>293</v>
      </c>
      <c r="G314" s="220"/>
      <c r="H314" s="223">
        <v>128.92099999999999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291</v>
      </c>
      <c r="AU314" s="229" t="s">
        <v>85</v>
      </c>
      <c r="AV314" s="14" t="s">
        <v>289</v>
      </c>
      <c r="AW314" s="14" t="s">
        <v>32</v>
      </c>
      <c r="AX314" s="14" t="s">
        <v>83</v>
      </c>
      <c r="AY314" s="229" t="s">
        <v>283</v>
      </c>
    </row>
    <row r="315" spans="1:65" s="2" customFormat="1" ht="24.2" customHeight="1">
      <c r="A315" s="35"/>
      <c r="B315" s="36"/>
      <c r="C315" s="193" t="s">
        <v>417</v>
      </c>
      <c r="D315" s="193" t="s">
        <v>285</v>
      </c>
      <c r="E315" s="194" t="s">
        <v>418</v>
      </c>
      <c r="F315" s="195" t="s">
        <v>419</v>
      </c>
      <c r="G315" s="196" t="s">
        <v>296</v>
      </c>
      <c r="H315" s="197">
        <v>299.15699999999998</v>
      </c>
      <c r="I315" s="198"/>
      <c r="J315" s="199">
        <f>ROUND(I315*H315,2)</f>
        <v>0</v>
      </c>
      <c r="K315" s="200"/>
      <c r="L315" s="40"/>
      <c r="M315" s="201" t="s">
        <v>1</v>
      </c>
      <c r="N315" s="202" t="s">
        <v>41</v>
      </c>
      <c r="O315" s="72"/>
      <c r="P315" s="203">
        <f>O315*H315</f>
        <v>0</v>
      </c>
      <c r="Q315" s="203">
        <v>2.45329</v>
      </c>
      <c r="R315" s="203">
        <f>Q315*H315</f>
        <v>733.91887652999992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289</v>
      </c>
      <c r="AT315" s="205" t="s">
        <v>285</v>
      </c>
      <c r="AU315" s="205" t="s">
        <v>85</v>
      </c>
      <c r="AY315" s="18" t="s">
        <v>283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289</v>
      </c>
      <c r="BM315" s="205" t="s">
        <v>420</v>
      </c>
    </row>
    <row r="316" spans="1:65" s="16" customFormat="1">
      <c r="B316" s="241"/>
      <c r="C316" s="242"/>
      <c r="D316" s="209" t="s">
        <v>291</v>
      </c>
      <c r="E316" s="243" t="s">
        <v>1</v>
      </c>
      <c r="F316" s="244" t="s">
        <v>329</v>
      </c>
      <c r="G316" s="242"/>
      <c r="H316" s="243" t="s">
        <v>1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291</v>
      </c>
      <c r="AU316" s="250" t="s">
        <v>85</v>
      </c>
      <c r="AV316" s="16" t="s">
        <v>83</v>
      </c>
      <c r="AW316" s="16" t="s">
        <v>32</v>
      </c>
      <c r="AX316" s="16" t="s">
        <v>76</v>
      </c>
      <c r="AY316" s="250" t="s">
        <v>283</v>
      </c>
    </row>
    <row r="317" spans="1:65" s="13" customFormat="1" ht="22.5">
      <c r="B317" s="207"/>
      <c r="C317" s="208"/>
      <c r="D317" s="209" t="s">
        <v>291</v>
      </c>
      <c r="E317" s="210" t="s">
        <v>1</v>
      </c>
      <c r="F317" s="211" t="s">
        <v>421</v>
      </c>
      <c r="G317" s="208"/>
      <c r="H317" s="212">
        <v>47.247999999999998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291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283</v>
      </c>
    </row>
    <row r="318" spans="1:65" s="15" customFormat="1">
      <c r="B318" s="230"/>
      <c r="C318" s="231"/>
      <c r="D318" s="209" t="s">
        <v>291</v>
      </c>
      <c r="E318" s="232" t="s">
        <v>1</v>
      </c>
      <c r="F318" s="233" t="s">
        <v>307</v>
      </c>
      <c r="G318" s="231"/>
      <c r="H318" s="234">
        <v>47.247999999999998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291</v>
      </c>
      <c r="AU318" s="240" t="s">
        <v>85</v>
      </c>
      <c r="AV318" s="15" t="s">
        <v>105</v>
      </c>
      <c r="AW318" s="15" t="s">
        <v>32</v>
      </c>
      <c r="AX318" s="15" t="s">
        <v>76</v>
      </c>
      <c r="AY318" s="240" t="s">
        <v>283</v>
      </c>
    </row>
    <row r="319" spans="1:65" s="16" customFormat="1">
      <c r="B319" s="241"/>
      <c r="C319" s="242"/>
      <c r="D319" s="209" t="s">
        <v>291</v>
      </c>
      <c r="E319" s="243" t="s">
        <v>1</v>
      </c>
      <c r="F319" s="244" t="s">
        <v>319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>
      <c r="B320" s="207"/>
      <c r="C320" s="208"/>
      <c r="D320" s="209" t="s">
        <v>291</v>
      </c>
      <c r="E320" s="210" t="s">
        <v>1</v>
      </c>
      <c r="F320" s="211" t="s">
        <v>422</v>
      </c>
      <c r="G320" s="208"/>
      <c r="H320" s="212">
        <v>71.063999999999993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5" customFormat="1">
      <c r="B321" s="230"/>
      <c r="C321" s="231"/>
      <c r="D321" s="209" t="s">
        <v>291</v>
      </c>
      <c r="E321" s="232" t="s">
        <v>1</v>
      </c>
      <c r="F321" s="233" t="s">
        <v>307</v>
      </c>
      <c r="G321" s="231"/>
      <c r="H321" s="234">
        <v>71.063999999999993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291</v>
      </c>
      <c r="AU321" s="240" t="s">
        <v>85</v>
      </c>
      <c r="AV321" s="15" t="s">
        <v>105</v>
      </c>
      <c r="AW321" s="15" t="s">
        <v>32</v>
      </c>
      <c r="AX321" s="15" t="s">
        <v>76</v>
      </c>
      <c r="AY321" s="240" t="s">
        <v>283</v>
      </c>
    </row>
    <row r="322" spans="1:65" s="16" customFormat="1">
      <c r="B322" s="241"/>
      <c r="C322" s="242"/>
      <c r="D322" s="209" t="s">
        <v>291</v>
      </c>
      <c r="E322" s="243" t="s">
        <v>1</v>
      </c>
      <c r="F322" s="244" t="s">
        <v>321</v>
      </c>
      <c r="G322" s="242"/>
      <c r="H322" s="243" t="s">
        <v>1</v>
      </c>
      <c r="I322" s="245"/>
      <c r="J322" s="242"/>
      <c r="K322" s="242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291</v>
      </c>
      <c r="AU322" s="250" t="s">
        <v>85</v>
      </c>
      <c r="AV322" s="16" t="s">
        <v>83</v>
      </c>
      <c r="AW322" s="16" t="s">
        <v>32</v>
      </c>
      <c r="AX322" s="16" t="s">
        <v>76</v>
      </c>
      <c r="AY322" s="250" t="s">
        <v>283</v>
      </c>
    </row>
    <row r="323" spans="1:65" s="13" customFormat="1">
      <c r="B323" s="207"/>
      <c r="C323" s="208"/>
      <c r="D323" s="209" t="s">
        <v>291</v>
      </c>
      <c r="E323" s="210" t="s">
        <v>1</v>
      </c>
      <c r="F323" s="211" t="s">
        <v>423</v>
      </c>
      <c r="G323" s="208"/>
      <c r="H323" s="212">
        <v>35.1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291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283</v>
      </c>
    </row>
    <row r="324" spans="1:65" s="13" customFormat="1">
      <c r="B324" s="207"/>
      <c r="C324" s="208"/>
      <c r="D324" s="209" t="s">
        <v>291</v>
      </c>
      <c r="E324" s="210" t="s">
        <v>1</v>
      </c>
      <c r="F324" s="211" t="s">
        <v>424</v>
      </c>
      <c r="G324" s="208"/>
      <c r="H324" s="212">
        <v>50.76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13" customFormat="1">
      <c r="B325" s="207"/>
      <c r="C325" s="208"/>
      <c r="D325" s="209" t="s">
        <v>291</v>
      </c>
      <c r="E325" s="210" t="s">
        <v>1</v>
      </c>
      <c r="F325" s="211" t="s">
        <v>425</v>
      </c>
      <c r="G325" s="208"/>
      <c r="H325" s="212">
        <v>20.25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283</v>
      </c>
    </row>
    <row r="326" spans="1:65" s="13" customFormat="1">
      <c r="B326" s="207"/>
      <c r="C326" s="208"/>
      <c r="D326" s="209" t="s">
        <v>291</v>
      </c>
      <c r="E326" s="210" t="s">
        <v>1</v>
      </c>
      <c r="F326" s="211" t="s">
        <v>424</v>
      </c>
      <c r="G326" s="208"/>
      <c r="H326" s="212">
        <v>50.76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3" customFormat="1">
      <c r="B327" s="207"/>
      <c r="C327" s="208"/>
      <c r="D327" s="209" t="s">
        <v>291</v>
      </c>
      <c r="E327" s="210" t="s">
        <v>1</v>
      </c>
      <c r="F327" s="211" t="s">
        <v>426</v>
      </c>
      <c r="G327" s="208"/>
      <c r="H327" s="212">
        <v>18.832999999999998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427</v>
      </c>
      <c r="G328" s="208"/>
      <c r="H328" s="212">
        <v>1.256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>
      <c r="B329" s="207"/>
      <c r="C329" s="208"/>
      <c r="D329" s="209" t="s">
        <v>291</v>
      </c>
      <c r="E329" s="210" t="s">
        <v>1</v>
      </c>
      <c r="F329" s="211" t="s">
        <v>428</v>
      </c>
      <c r="G329" s="208"/>
      <c r="H329" s="212">
        <v>1.2949999999999999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3" customFormat="1">
      <c r="B330" s="207"/>
      <c r="C330" s="208"/>
      <c r="D330" s="209" t="s">
        <v>291</v>
      </c>
      <c r="E330" s="210" t="s">
        <v>1</v>
      </c>
      <c r="F330" s="211" t="s">
        <v>429</v>
      </c>
      <c r="G330" s="208"/>
      <c r="H330" s="212">
        <v>2.5910000000000002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5" customFormat="1">
      <c r="B331" s="230"/>
      <c r="C331" s="231"/>
      <c r="D331" s="209" t="s">
        <v>291</v>
      </c>
      <c r="E331" s="232" t="s">
        <v>1</v>
      </c>
      <c r="F331" s="233" t="s">
        <v>307</v>
      </c>
      <c r="G331" s="231"/>
      <c r="H331" s="234">
        <v>180.845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291</v>
      </c>
      <c r="AU331" s="240" t="s">
        <v>85</v>
      </c>
      <c r="AV331" s="15" t="s">
        <v>105</v>
      </c>
      <c r="AW331" s="15" t="s">
        <v>32</v>
      </c>
      <c r="AX331" s="15" t="s">
        <v>76</v>
      </c>
      <c r="AY331" s="240" t="s">
        <v>283</v>
      </c>
    </row>
    <row r="332" spans="1:65" s="14" customFormat="1">
      <c r="B332" s="219"/>
      <c r="C332" s="220"/>
      <c r="D332" s="209" t="s">
        <v>291</v>
      </c>
      <c r="E332" s="221" t="s">
        <v>1</v>
      </c>
      <c r="F332" s="222" t="s">
        <v>293</v>
      </c>
      <c r="G332" s="220"/>
      <c r="H332" s="223">
        <v>299.15699999999998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291</v>
      </c>
      <c r="AU332" s="229" t="s">
        <v>85</v>
      </c>
      <c r="AV332" s="14" t="s">
        <v>289</v>
      </c>
      <c r="AW332" s="14" t="s">
        <v>32</v>
      </c>
      <c r="AX332" s="14" t="s">
        <v>83</v>
      </c>
      <c r="AY332" s="229" t="s">
        <v>283</v>
      </c>
    </row>
    <row r="333" spans="1:65" s="2" customFormat="1" ht="16.5" customHeight="1">
      <c r="A333" s="35"/>
      <c r="B333" s="36"/>
      <c r="C333" s="193" t="s">
        <v>208</v>
      </c>
      <c r="D333" s="193" t="s">
        <v>285</v>
      </c>
      <c r="E333" s="194" t="s">
        <v>430</v>
      </c>
      <c r="F333" s="195" t="s">
        <v>431</v>
      </c>
      <c r="G333" s="196" t="s">
        <v>288</v>
      </c>
      <c r="H333" s="197">
        <v>1398.7550000000001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2.6900000000000001E-3</v>
      </c>
      <c r="R333" s="203">
        <f>Q333*H333</f>
        <v>3.7626509500000003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432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329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 ht="22.5">
      <c r="B335" s="207"/>
      <c r="C335" s="208"/>
      <c r="D335" s="209" t="s">
        <v>291</v>
      </c>
      <c r="E335" s="210" t="s">
        <v>1</v>
      </c>
      <c r="F335" s="211" t="s">
        <v>433</v>
      </c>
      <c r="G335" s="208"/>
      <c r="H335" s="212">
        <v>314.98500000000001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5" customFormat="1">
      <c r="B336" s="230"/>
      <c r="C336" s="231"/>
      <c r="D336" s="209" t="s">
        <v>291</v>
      </c>
      <c r="E336" s="232" t="s">
        <v>1</v>
      </c>
      <c r="F336" s="233" t="s">
        <v>307</v>
      </c>
      <c r="G336" s="231"/>
      <c r="H336" s="234">
        <v>314.98500000000001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291</v>
      </c>
      <c r="AU336" s="240" t="s">
        <v>85</v>
      </c>
      <c r="AV336" s="15" t="s">
        <v>105</v>
      </c>
      <c r="AW336" s="15" t="s">
        <v>32</v>
      </c>
      <c r="AX336" s="15" t="s">
        <v>76</v>
      </c>
      <c r="AY336" s="240" t="s">
        <v>283</v>
      </c>
    </row>
    <row r="337" spans="1:65" s="16" customFormat="1">
      <c r="B337" s="241"/>
      <c r="C337" s="242"/>
      <c r="D337" s="209" t="s">
        <v>291</v>
      </c>
      <c r="E337" s="243" t="s">
        <v>1</v>
      </c>
      <c r="F337" s="244" t="s">
        <v>319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3" customFormat="1">
      <c r="B338" s="207"/>
      <c r="C338" s="208"/>
      <c r="D338" s="209" t="s">
        <v>291</v>
      </c>
      <c r="E338" s="210" t="s">
        <v>1</v>
      </c>
      <c r="F338" s="211" t="s">
        <v>434</v>
      </c>
      <c r="G338" s="208"/>
      <c r="H338" s="212">
        <v>355.32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65" s="15" customFormat="1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355.32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65" s="16" customFormat="1">
      <c r="B340" s="241"/>
      <c r="C340" s="242"/>
      <c r="D340" s="209" t="s">
        <v>291</v>
      </c>
      <c r="E340" s="243" t="s">
        <v>1</v>
      </c>
      <c r="F340" s="244" t="s">
        <v>321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65" s="13" customFormat="1">
      <c r="B341" s="207"/>
      <c r="C341" s="208"/>
      <c r="D341" s="209" t="s">
        <v>291</v>
      </c>
      <c r="E341" s="210" t="s">
        <v>1</v>
      </c>
      <c r="F341" s="211" t="s">
        <v>435</v>
      </c>
      <c r="G341" s="208"/>
      <c r="H341" s="212">
        <v>140.4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436</v>
      </c>
      <c r="G342" s="208"/>
      <c r="H342" s="212">
        <v>203.04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3" customFormat="1">
      <c r="B343" s="207"/>
      <c r="C343" s="208"/>
      <c r="D343" s="209" t="s">
        <v>291</v>
      </c>
      <c r="E343" s="210" t="s">
        <v>1</v>
      </c>
      <c r="F343" s="211" t="s">
        <v>437</v>
      </c>
      <c r="G343" s="208"/>
      <c r="H343" s="212">
        <v>81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291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436</v>
      </c>
      <c r="G344" s="208"/>
      <c r="H344" s="212">
        <v>203.04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3" customFormat="1">
      <c r="B345" s="207"/>
      <c r="C345" s="208"/>
      <c r="D345" s="209" t="s">
        <v>291</v>
      </c>
      <c r="E345" s="210" t="s">
        <v>1</v>
      </c>
      <c r="F345" s="211" t="s">
        <v>438</v>
      </c>
      <c r="G345" s="208"/>
      <c r="H345" s="212">
        <v>75.33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291</v>
      </c>
      <c r="AU345" s="218" t="s">
        <v>85</v>
      </c>
      <c r="AV345" s="13" t="s">
        <v>85</v>
      </c>
      <c r="AW345" s="13" t="s">
        <v>32</v>
      </c>
      <c r="AX345" s="13" t="s">
        <v>76</v>
      </c>
      <c r="AY345" s="218" t="s">
        <v>283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439</v>
      </c>
      <c r="G346" s="208"/>
      <c r="H346" s="212">
        <v>8.3699999999999992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3" customFormat="1">
      <c r="B347" s="207"/>
      <c r="C347" s="208"/>
      <c r="D347" s="209" t="s">
        <v>291</v>
      </c>
      <c r="E347" s="210" t="s">
        <v>1</v>
      </c>
      <c r="F347" s="211" t="s">
        <v>440</v>
      </c>
      <c r="G347" s="208"/>
      <c r="H347" s="212">
        <v>8.6349999999999998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291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283</v>
      </c>
    </row>
    <row r="348" spans="1:65" s="13" customFormat="1">
      <c r="B348" s="207"/>
      <c r="C348" s="208"/>
      <c r="D348" s="209" t="s">
        <v>291</v>
      </c>
      <c r="E348" s="210" t="s">
        <v>1</v>
      </c>
      <c r="F348" s="211" t="s">
        <v>440</v>
      </c>
      <c r="G348" s="208"/>
      <c r="H348" s="212">
        <v>8.6349999999999998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291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283</v>
      </c>
    </row>
    <row r="349" spans="1:65" s="15" customFormat="1">
      <c r="B349" s="230"/>
      <c r="C349" s="231"/>
      <c r="D349" s="209" t="s">
        <v>291</v>
      </c>
      <c r="E349" s="232" t="s">
        <v>1</v>
      </c>
      <c r="F349" s="233" t="s">
        <v>307</v>
      </c>
      <c r="G349" s="231"/>
      <c r="H349" s="234">
        <v>728.45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291</v>
      </c>
      <c r="AU349" s="240" t="s">
        <v>85</v>
      </c>
      <c r="AV349" s="15" t="s">
        <v>105</v>
      </c>
      <c r="AW349" s="15" t="s">
        <v>32</v>
      </c>
      <c r="AX349" s="15" t="s">
        <v>76</v>
      </c>
      <c r="AY349" s="240" t="s">
        <v>283</v>
      </c>
    </row>
    <row r="350" spans="1:65" s="14" customFormat="1">
      <c r="B350" s="219"/>
      <c r="C350" s="220"/>
      <c r="D350" s="209" t="s">
        <v>291</v>
      </c>
      <c r="E350" s="221" t="s">
        <v>1</v>
      </c>
      <c r="F350" s="222" t="s">
        <v>293</v>
      </c>
      <c r="G350" s="220"/>
      <c r="H350" s="223">
        <v>1398.7550000000001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291</v>
      </c>
      <c r="AU350" s="229" t="s">
        <v>85</v>
      </c>
      <c r="AV350" s="14" t="s">
        <v>289</v>
      </c>
      <c r="AW350" s="14" t="s">
        <v>32</v>
      </c>
      <c r="AX350" s="14" t="s">
        <v>83</v>
      </c>
      <c r="AY350" s="229" t="s">
        <v>283</v>
      </c>
    </row>
    <row r="351" spans="1:65" s="2" customFormat="1" ht="16.5" customHeight="1">
      <c r="A351" s="35"/>
      <c r="B351" s="36"/>
      <c r="C351" s="193" t="s">
        <v>7</v>
      </c>
      <c r="D351" s="193" t="s">
        <v>285</v>
      </c>
      <c r="E351" s="194" t="s">
        <v>441</v>
      </c>
      <c r="F351" s="195" t="s">
        <v>442</v>
      </c>
      <c r="G351" s="196" t="s">
        <v>288</v>
      </c>
      <c r="H351" s="197">
        <v>1398.7550000000001</v>
      </c>
      <c r="I351" s="198"/>
      <c r="J351" s="199">
        <f>ROUND(I351*H351,2)</f>
        <v>0</v>
      </c>
      <c r="K351" s="200"/>
      <c r="L351" s="40"/>
      <c r="M351" s="201" t="s">
        <v>1</v>
      </c>
      <c r="N351" s="202" t="s">
        <v>41</v>
      </c>
      <c r="O351" s="72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289</v>
      </c>
      <c r="AT351" s="205" t="s">
        <v>285</v>
      </c>
      <c r="AU351" s="205" t="s">
        <v>85</v>
      </c>
      <c r="AY351" s="18" t="s">
        <v>283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289</v>
      </c>
      <c r="BM351" s="205" t="s">
        <v>443</v>
      </c>
    </row>
    <row r="352" spans="1:65" s="2" customFormat="1" ht="21.75" customHeight="1">
      <c r="A352" s="35"/>
      <c r="B352" s="36"/>
      <c r="C352" s="193" t="s">
        <v>222</v>
      </c>
      <c r="D352" s="193" t="s">
        <v>285</v>
      </c>
      <c r="E352" s="194" t="s">
        <v>444</v>
      </c>
      <c r="F352" s="195" t="s">
        <v>445</v>
      </c>
      <c r="G352" s="196" t="s">
        <v>377</v>
      </c>
      <c r="H352" s="197">
        <v>16.591999999999999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1.0606199999999999</v>
      </c>
      <c r="R352" s="203">
        <f>Q352*H352</f>
        <v>17.597807039999996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289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289</v>
      </c>
      <c r="BM352" s="205" t="s">
        <v>446</v>
      </c>
    </row>
    <row r="353" spans="1:65" s="13" customFormat="1">
      <c r="B353" s="207"/>
      <c r="C353" s="208"/>
      <c r="D353" s="209" t="s">
        <v>291</v>
      </c>
      <c r="E353" s="210" t="s">
        <v>1</v>
      </c>
      <c r="F353" s="211" t="s">
        <v>447</v>
      </c>
      <c r="G353" s="208"/>
      <c r="H353" s="212">
        <v>16.591999999999999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291</v>
      </c>
      <c r="AU353" s="218" t="s">
        <v>85</v>
      </c>
      <c r="AV353" s="13" t="s">
        <v>85</v>
      </c>
      <c r="AW353" s="13" t="s">
        <v>32</v>
      </c>
      <c r="AX353" s="13" t="s">
        <v>76</v>
      </c>
      <c r="AY353" s="218" t="s">
        <v>283</v>
      </c>
    </row>
    <row r="354" spans="1:65" s="14" customFormat="1">
      <c r="B354" s="219"/>
      <c r="C354" s="220"/>
      <c r="D354" s="209" t="s">
        <v>291</v>
      </c>
      <c r="E354" s="221" t="s">
        <v>1</v>
      </c>
      <c r="F354" s="222" t="s">
        <v>293</v>
      </c>
      <c r="G354" s="220"/>
      <c r="H354" s="223">
        <v>16.591999999999999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291</v>
      </c>
      <c r="AU354" s="229" t="s">
        <v>85</v>
      </c>
      <c r="AV354" s="14" t="s">
        <v>289</v>
      </c>
      <c r="AW354" s="14" t="s">
        <v>32</v>
      </c>
      <c r="AX354" s="14" t="s">
        <v>83</v>
      </c>
      <c r="AY354" s="229" t="s">
        <v>283</v>
      </c>
    </row>
    <row r="355" spans="1:65" s="2" customFormat="1" ht="24.2" customHeight="1">
      <c r="A355" s="35"/>
      <c r="B355" s="36"/>
      <c r="C355" s="193" t="s">
        <v>448</v>
      </c>
      <c r="D355" s="193" t="s">
        <v>285</v>
      </c>
      <c r="E355" s="194" t="s">
        <v>449</v>
      </c>
      <c r="F355" s="195" t="s">
        <v>450</v>
      </c>
      <c r="G355" s="196" t="s">
        <v>296</v>
      </c>
      <c r="H355" s="197">
        <v>8.1</v>
      </c>
      <c r="I355" s="198"/>
      <c r="J355" s="199">
        <f>ROUND(I355*H355,2)</f>
        <v>0</v>
      </c>
      <c r="K355" s="200"/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2.45329</v>
      </c>
      <c r="R355" s="203">
        <f>Q355*H355</f>
        <v>19.871648999999998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289</v>
      </c>
      <c r="AT355" s="205" t="s">
        <v>285</v>
      </c>
      <c r="AU355" s="205" t="s">
        <v>85</v>
      </c>
      <c r="AY355" s="18" t="s">
        <v>283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289</v>
      </c>
      <c r="BM355" s="205" t="s">
        <v>451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452</v>
      </c>
      <c r="G356" s="208"/>
      <c r="H356" s="212">
        <v>2.9159999999999999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3" customFormat="1">
      <c r="B357" s="207"/>
      <c r="C357" s="208"/>
      <c r="D357" s="209" t="s">
        <v>291</v>
      </c>
      <c r="E357" s="210" t="s">
        <v>1</v>
      </c>
      <c r="F357" s="211" t="s">
        <v>453</v>
      </c>
      <c r="G357" s="208"/>
      <c r="H357" s="212">
        <v>5.1840000000000002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291</v>
      </c>
      <c r="AU357" s="218" t="s">
        <v>85</v>
      </c>
      <c r="AV357" s="13" t="s">
        <v>85</v>
      </c>
      <c r="AW357" s="13" t="s">
        <v>32</v>
      </c>
      <c r="AX357" s="13" t="s">
        <v>76</v>
      </c>
      <c r="AY357" s="218" t="s">
        <v>283</v>
      </c>
    </row>
    <row r="358" spans="1:65" s="14" customFormat="1">
      <c r="B358" s="219"/>
      <c r="C358" s="220"/>
      <c r="D358" s="209" t="s">
        <v>291</v>
      </c>
      <c r="E358" s="221" t="s">
        <v>1</v>
      </c>
      <c r="F358" s="222" t="s">
        <v>293</v>
      </c>
      <c r="G358" s="220"/>
      <c r="H358" s="223">
        <v>8.1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291</v>
      </c>
      <c r="AU358" s="229" t="s">
        <v>85</v>
      </c>
      <c r="AV358" s="14" t="s">
        <v>289</v>
      </c>
      <c r="AW358" s="14" t="s">
        <v>32</v>
      </c>
      <c r="AX358" s="14" t="s">
        <v>83</v>
      </c>
      <c r="AY358" s="229" t="s">
        <v>283</v>
      </c>
    </row>
    <row r="359" spans="1:65" s="2" customFormat="1" ht="16.5" customHeight="1">
      <c r="A359" s="35"/>
      <c r="B359" s="36"/>
      <c r="C359" s="193" t="s">
        <v>454</v>
      </c>
      <c r="D359" s="193" t="s">
        <v>285</v>
      </c>
      <c r="E359" s="194" t="s">
        <v>455</v>
      </c>
      <c r="F359" s="195" t="s">
        <v>456</v>
      </c>
      <c r="G359" s="196" t="s">
        <v>288</v>
      </c>
      <c r="H359" s="197">
        <v>23.76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2.64E-3</v>
      </c>
      <c r="R359" s="203">
        <f>Q359*H359</f>
        <v>6.2726400000000002E-2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457</v>
      </c>
    </row>
    <row r="360" spans="1:65" s="13" customFormat="1">
      <c r="B360" s="207"/>
      <c r="C360" s="208"/>
      <c r="D360" s="209" t="s">
        <v>291</v>
      </c>
      <c r="E360" s="210" t="s">
        <v>1</v>
      </c>
      <c r="F360" s="211" t="s">
        <v>458</v>
      </c>
      <c r="G360" s="208"/>
      <c r="H360" s="212">
        <v>6.48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291</v>
      </c>
      <c r="AU360" s="218" t="s">
        <v>85</v>
      </c>
      <c r="AV360" s="13" t="s">
        <v>85</v>
      </c>
      <c r="AW360" s="13" t="s">
        <v>32</v>
      </c>
      <c r="AX360" s="13" t="s">
        <v>76</v>
      </c>
      <c r="AY360" s="218" t="s">
        <v>283</v>
      </c>
    </row>
    <row r="361" spans="1:65" s="13" customFormat="1">
      <c r="B361" s="207"/>
      <c r="C361" s="208"/>
      <c r="D361" s="209" t="s">
        <v>291</v>
      </c>
      <c r="E361" s="210" t="s">
        <v>1</v>
      </c>
      <c r="F361" s="211" t="s">
        <v>459</v>
      </c>
      <c r="G361" s="208"/>
      <c r="H361" s="212">
        <v>17.28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4" customFormat="1">
      <c r="B362" s="219"/>
      <c r="C362" s="220"/>
      <c r="D362" s="209" t="s">
        <v>291</v>
      </c>
      <c r="E362" s="221" t="s">
        <v>1</v>
      </c>
      <c r="F362" s="222" t="s">
        <v>293</v>
      </c>
      <c r="G362" s="220"/>
      <c r="H362" s="223">
        <v>23.76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291</v>
      </c>
      <c r="AU362" s="229" t="s">
        <v>85</v>
      </c>
      <c r="AV362" s="14" t="s">
        <v>289</v>
      </c>
      <c r="AW362" s="14" t="s">
        <v>32</v>
      </c>
      <c r="AX362" s="14" t="s">
        <v>83</v>
      </c>
      <c r="AY362" s="229" t="s">
        <v>283</v>
      </c>
    </row>
    <row r="363" spans="1:65" s="2" customFormat="1" ht="16.5" customHeight="1">
      <c r="A363" s="35"/>
      <c r="B363" s="36"/>
      <c r="C363" s="193" t="s">
        <v>460</v>
      </c>
      <c r="D363" s="193" t="s">
        <v>285</v>
      </c>
      <c r="E363" s="194" t="s">
        <v>461</v>
      </c>
      <c r="F363" s="195" t="s">
        <v>462</v>
      </c>
      <c r="G363" s="196" t="s">
        <v>288</v>
      </c>
      <c r="H363" s="197">
        <v>23.76</v>
      </c>
      <c r="I363" s="198"/>
      <c r="J363" s="199">
        <f>ROUND(I363*H363,2)</f>
        <v>0</v>
      </c>
      <c r="K363" s="200"/>
      <c r="L363" s="40"/>
      <c r="M363" s="201" t="s">
        <v>1</v>
      </c>
      <c r="N363" s="202" t="s">
        <v>41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289</v>
      </c>
      <c r="AT363" s="205" t="s">
        <v>285</v>
      </c>
      <c r="AU363" s="205" t="s">
        <v>85</v>
      </c>
      <c r="AY363" s="18" t="s">
        <v>283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289</v>
      </c>
      <c r="BM363" s="205" t="s">
        <v>463</v>
      </c>
    </row>
    <row r="364" spans="1:65" s="2" customFormat="1" ht="21.75" customHeight="1">
      <c r="A364" s="35"/>
      <c r="B364" s="36"/>
      <c r="C364" s="193" t="s">
        <v>464</v>
      </c>
      <c r="D364" s="193" t="s">
        <v>285</v>
      </c>
      <c r="E364" s="194" t="s">
        <v>465</v>
      </c>
      <c r="F364" s="195" t="s">
        <v>466</v>
      </c>
      <c r="G364" s="196" t="s">
        <v>377</v>
      </c>
      <c r="H364" s="197">
        <v>0.63500000000000001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1.0606199999999999</v>
      </c>
      <c r="R364" s="203">
        <f>Q364*H364</f>
        <v>0.67349369999999997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289</v>
      </c>
      <c r="AT364" s="205" t="s">
        <v>285</v>
      </c>
      <c r="AU364" s="205" t="s">
        <v>85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289</v>
      </c>
      <c r="BM364" s="205" t="s">
        <v>467</v>
      </c>
    </row>
    <row r="365" spans="1:65" s="13" customFormat="1">
      <c r="B365" s="207"/>
      <c r="C365" s="208"/>
      <c r="D365" s="209" t="s">
        <v>291</v>
      </c>
      <c r="E365" s="210" t="s">
        <v>1</v>
      </c>
      <c r="F365" s="211" t="s">
        <v>468</v>
      </c>
      <c r="G365" s="208"/>
      <c r="H365" s="212">
        <v>0.63500000000000001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14" customFormat="1">
      <c r="B366" s="219"/>
      <c r="C366" s="220"/>
      <c r="D366" s="209" t="s">
        <v>291</v>
      </c>
      <c r="E366" s="221" t="s">
        <v>1</v>
      </c>
      <c r="F366" s="222" t="s">
        <v>293</v>
      </c>
      <c r="G366" s="220"/>
      <c r="H366" s="223">
        <v>0.63500000000000001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291</v>
      </c>
      <c r="AU366" s="229" t="s">
        <v>85</v>
      </c>
      <c r="AV366" s="14" t="s">
        <v>289</v>
      </c>
      <c r="AW366" s="14" t="s">
        <v>32</v>
      </c>
      <c r="AX366" s="14" t="s">
        <v>83</v>
      </c>
      <c r="AY366" s="229" t="s">
        <v>283</v>
      </c>
    </row>
    <row r="367" spans="1:65" s="2" customFormat="1" ht="16.5" customHeight="1">
      <c r="A367" s="35"/>
      <c r="B367" s="36"/>
      <c r="C367" s="193" t="s">
        <v>469</v>
      </c>
      <c r="D367" s="193" t="s">
        <v>285</v>
      </c>
      <c r="E367" s="194" t="s">
        <v>470</v>
      </c>
      <c r="F367" s="195" t="s">
        <v>471</v>
      </c>
      <c r="G367" s="196" t="s">
        <v>472</v>
      </c>
      <c r="H367" s="197">
        <v>18.5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41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289</v>
      </c>
      <c r="AT367" s="205" t="s">
        <v>285</v>
      </c>
      <c r="AU367" s="205" t="s">
        <v>85</v>
      </c>
      <c r="AY367" s="18" t="s">
        <v>283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289</v>
      </c>
      <c r="BM367" s="205" t="s">
        <v>473</v>
      </c>
    </row>
    <row r="368" spans="1:65" s="13" customFormat="1">
      <c r="B368" s="207"/>
      <c r="C368" s="208"/>
      <c r="D368" s="209" t="s">
        <v>291</v>
      </c>
      <c r="E368" s="210" t="s">
        <v>1</v>
      </c>
      <c r="F368" s="211" t="s">
        <v>474</v>
      </c>
      <c r="G368" s="208"/>
      <c r="H368" s="212">
        <v>0.9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291</v>
      </c>
      <c r="AU368" s="218" t="s">
        <v>85</v>
      </c>
      <c r="AV368" s="13" t="s">
        <v>85</v>
      </c>
      <c r="AW368" s="13" t="s">
        <v>32</v>
      </c>
      <c r="AX368" s="13" t="s">
        <v>76</v>
      </c>
      <c r="AY368" s="218" t="s">
        <v>283</v>
      </c>
    </row>
    <row r="369" spans="1:65" s="13" customFormat="1">
      <c r="B369" s="207"/>
      <c r="C369" s="208"/>
      <c r="D369" s="209" t="s">
        <v>291</v>
      </c>
      <c r="E369" s="210" t="s">
        <v>1</v>
      </c>
      <c r="F369" s="211" t="s">
        <v>475</v>
      </c>
      <c r="G369" s="208"/>
      <c r="H369" s="212">
        <v>1.6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3" customFormat="1">
      <c r="B370" s="207"/>
      <c r="C370" s="208"/>
      <c r="D370" s="209" t="s">
        <v>291</v>
      </c>
      <c r="E370" s="210" t="s">
        <v>1</v>
      </c>
      <c r="F370" s="211" t="s">
        <v>476</v>
      </c>
      <c r="G370" s="208"/>
      <c r="H370" s="212">
        <v>16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291</v>
      </c>
      <c r="AU370" s="218" t="s">
        <v>85</v>
      </c>
      <c r="AV370" s="13" t="s">
        <v>85</v>
      </c>
      <c r="AW370" s="13" t="s">
        <v>32</v>
      </c>
      <c r="AX370" s="13" t="s">
        <v>76</v>
      </c>
      <c r="AY370" s="218" t="s">
        <v>283</v>
      </c>
    </row>
    <row r="371" spans="1:65" s="15" customFormat="1">
      <c r="B371" s="230"/>
      <c r="C371" s="231"/>
      <c r="D371" s="209" t="s">
        <v>291</v>
      </c>
      <c r="E371" s="232" t="s">
        <v>1</v>
      </c>
      <c r="F371" s="233" t="s">
        <v>307</v>
      </c>
      <c r="G371" s="231"/>
      <c r="H371" s="234">
        <v>18.5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291</v>
      </c>
      <c r="AU371" s="240" t="s">
        <v>85</v>
      </c>
      <c r="AV371" s="15" t="s">
        <v>105</v>
      </c>
      <c r="AW371" s="15" t="s">
        <v>32</v>
      </c>
      <c r="AX371" s="15" t="s">
        <v>76</v>
      </c>
      <c r="AY371" s="240" t="s">
        <v>283</v>
      </c>
    </row>
    <row r="372" spans="1:65" s="14" customFormat="1">
      <c r="B372" s="219"/>
      <c r="C372" s="220"/>
      <c r="D372" s="209" t="s">
        <v>291</v>
      </c>
      <c r="E372" s="221" t="s">
        <v>1</v>
      </c>
      <c r="F372" s="222" t="s">
        <v>293</v>
      </c>
      <c r="G372" s="220"/>
      <c r="H372" s="223">
        <v>18.5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291</v>
      </c>
      <c r="AU372" s="229" t="s">
        <v>85</v>
      </c>
      <c r="AV372" s="14" t="s">
        <v>289</v>
      </c>
      <c r="AW372" s="14" t="s">
        <v>32</v>
      </c>
      <c r="AX372" s="14" t="s">
        <v>83</v>
      </c>
      <c r="AY372" s="229" t="s">
        <v>283</v>
      </c>
    </row>
    <row r="373" spans="1:65" s="2" customFormat="1" ht="16.5" customHeight="1">
      <c r="A373" s="35"/>
      <c r="B373" s="36"/>
      <c r="C373" s="193" t="s">
        <v>477</v>
      </c>
      <c r="D373" s="193" t="s">
        <v>285</v>
      </c>
      <c r="E373" s="194" t="s">
        <v>478</v>
      </c>
      <c r="F373" s="195" t="s">
        <v>479</v>
      </c>
      <c r="G373" s="196" t="s">
        <v>472</v>
      </c>
      <c r="H373" s="197">
        <v>12.4</v>
      </c>
      <c r="I373" s="198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289</v>
      </c>
      <c r="AT373" s="205" t="s">
        <v>285</v>
      </c>
      <c r="AU373" s="205" t="s">
        <v>85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289</v>
      </c>
      <c r="BM373" s="205" t="s">
        <v>480</v>
      </c>
    </row>
    <row r="374" spans="1:65" s="13" customFormat="1">
      <c r="B374" s="207"/>
      <c r="C374" s="208"/>
      <c r="D374" s="209" t="s">
        <v>291</v>
      </c>
      <c r="E374" s="210" t="s">
        <v>1</v>
      </c>
      <c r="F374" s="211" t="s">
        <v>474</v>
      </c>
      <c r="G374" s="208"/>
      <c r="H374" s="212">
        <v>0.9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3" customFormat="1">
      <c r="B375" s="207"/>
      <c r="C375" s="208"/>
      <c r="D375" s="209" t="s">
        <v>291</v>
      </c>
      <c r="E375" s="210" t="s">
        <v>1</v>
      </c>
      <c r="F375" s="211" t="s">
        <v>481</v>
      </c>
      <c r="G375" s="208"/>
      <c r="H375" s="212">
        <v>4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291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283</v>
      </c>
    </row>
    <row r="376" spans="1:65" s="13" customFormat="1">
      <c r="B376" s="207"/>
      <c r="C376" s="208"/>
      <c r="D376" s="209" t="s">
        <v>291</v>
      </c>
      <c r="E376" s="210" t="s">
        <v>1</v>
      </c>
      <c r="F376" s="211" t="s">
        <v>482</v>
      </c>
      <c r="G376" s="208"/>
      <c r="H376" s="212">
        <v>7.5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15" customFormat="1">
      <c r="B377" s="230"/>
      <c r="C377" s="231"/>
      <c r="D377" s="209" t="s">
        <v>291</v>
      </c>
      <c r="E377" s="232" t="s">
        <v>1</v>
      </c>
      <c r="F377" s="233" t="s">
        <v>307</v>
      </c>
      <c r="G377" s="231"/>
      <c r="H377" s="234">
        <v>12.4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291</v>
      </c>
      <c r="AU377" s="240" t="s">
        <v>85</v>
      </c>
      <c r="AV377" s="15" t="s">
        <v>105</v>
      </c>
      <c r="AW377" s="15" t="s">
        <v>32</v>
      </c>
      <c r="AX377" s="15" t="s">
        <v>76</v>
      </c>
      <c r="AY377" s="240" t="s">
        <v>283</v>
      </c>
    </row>
    <row r="378" spans="1:65" s="14" customFormat="1">
      <c r="B378" s="219"/>
      <c r="C378" s="220"/>
      <c r="D378" s="209" t="s">
        <v>291</v>
      </c>
      <c r="E378" s="221" t="s">
        <v>1</v>
      </c>
      <c r="F378" s="222" t="s">
        <v>293</v>
      </c>
      <c r="G378" s="220"/>
      <c r="H378" s="223">
        <v>12.4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291</v>
      </c>
      <c r="AU378" s="229" t="s">
        <v>85</v>
      </c>
      <c r="AV378" s="14" t="s">
        <v>289</v>
      </c>
      <c r="AW378" s="14" t="s">
        <v>32</v>
      </c>
      <c r="AX378" s="14" t="s">
        <v>83</v>
      </c>
      <c r="AY378" s="229" t="s">
        <v>283</v>
      </c>
    </row>
    <row r="379" spans="1:65" s="2" customFormat="1" ht="16.5" customHeight="1">
      <c r="A379" s="35"/>
      <c r="B379" s="36"/>
      <c r="C379" s="193" t="s">
        <v>483</v>
      </c>
      <c r="D379" s="193" t="s">
        <v>285</v>
      </c>
      <c r="E379" s="194" t="s">
        <v>484</v>
      </c>
      <c r="F379" s="195" t="s">
        <v>485</v>
      </c>
      <c r="G379" s="196" t="s">
        <v>472</v>
      </c>
      <c r="H379" s="197">
        <v>2.1</v>
      </c>
      <c r="I379" s="198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289</v>
      </c>
      <c r="AT379" s="205" t="s">
        <v>285</v>
      </c>
      <c r="AU379" s="205" t="s">
        <v>85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289</v>
      </c>
      <c r="BM379" s="205" t="s">
        <v>486</v>
      </c>
    </row>
    <row r="380" spans="1:65" s="13" customFormat="1">
      <c r="B380" s="207"/>
      <c r="C380" s="208"/>
      <c r="D380" s="209" t="s">
        <v>291</v>
      </c>
      <c r="E380" s="210" t="s">
        <v>1</v>
      </c>
      <c r="F380" s="211" t="s">
        <v>487</v>
      </c>
      <c r="G380" s="208"/>
      <c r="H380" s="212">
        <v>2.1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291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283</v>
      </c>
    </row>
    <row r="381" spans="1:65" s="15" customFormat="1">
      <c r="B381" s="230"/>
      <c r="C381" s="231"/>
      <c r="D381" s="209" t="s">
        <v>291</v>
      </c>
      <c r="E381" s="232" t="s">
        <v>1</v>
      </c>
      <c r="F381" s="233" t="s">
        <v>307</v>
      </c>
      <c r="G381" s="231"/>
      <c r="H381" s="234">
        <v>2.1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291</v>
      </c>
      <c r="AU381" s="240" t="s">
        <v>85</v>
      </c>
      <c r="AV381" s="15" t="s">
        <v>105</v>
      </c>
      <c r="AW381" s="15" t="s">
        <v>32</v>
      </c>
      <c r="AX381" s="15" t="s">
        <v>76</v>
      </c>
      <c r="AY381" s="240" t="s">
        <v>283</v>
      </c>
    </row>
    <row r="382" spans="1:65" s="14" customFormat="1">
      <c r="B382" s="219"/>
      <c r="C382" s="220"/>
      <c r="D382" s="209" t="s">
        <v>291</v>
      </c>
      <c r="E382" s="221" t="s">
        <v>1</v>
      </c>
      <c r="F382" s="222" t="s">
        <v>293</v>
      </c>
      <c r="G382" s="220"/>
      <c r="H382" s="223">
        <v>2.1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291</v>
      </c>
      <c r="AU382" s="229" t="s">
        <v>85</v>
      </c>
      <c r="AV382" s="14" t="s">
        <v>289</v>
      </c>
      <c r="AW382" s="14" t="s">
        <v>32</v>
      </c>
      <c r="AX382" s="14" t="s">
        <v>83</v>
      </c>
      <c r="AY382" s="229" t="s">
        <v>283</v>
      </c>
    </row>
    <row r="383" spans="1:65" s="2" customFormat="1" ht="16.5" customHeight="1">
      <c r="A383" s="35"/>
      <c r="B383" s="36"/>
      <c r="C383" s="193" t="s">
        <v>488</v>
      </c>
      <c r="D383" s="193" t="s">
        <v>285</v>
      </c>
      <c r="E383" s="194" t="s">
        <v>489</v>
      </c>
      <c r="F383" s="195" t="s">
        <v>490</v>
      </c>
      <c r="G383" s="196" t="s">
        <v>472</v>
      </c>
      <c r="H383" s="197">
        <v>2.4</v>
      </c>
      <c r="I383" s="198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289</v>
      </c>
      <c r="AT383" s="205" t="s">
        <v>285</v>
      </c>
      <c r="AU383" s="205" t="s">
        <v>85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289</v>
      </c>
      <c r="BM383" s="205" t="s">
        <v>491</v>
      </c>
    </row>
    <row r="384" spans="1:65" s="13" customFormat="1">
      <c r="B384" s="207"/>
      <c r="C384" s="208"/>
      <c r="D384" s="209" t="s">
        <v>291</v>
      </c>
      <c r="E384" s="210" t="s">
        <v>1</v>
      </c>
      <c r="F384" s="211" t="s">
        <v>492</v>
      </c>
      <c r="G384" s="208"/>
      <c r="H384" s="212">
        <v>2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3" customFormat="1">
      <c r="B385" s="207"/>
      <c r="C385" s="208"/>
      <c r="D385" s="209" t="s">
        <v>291</v>
      </c>
      <c r="E385" s="210" t="s">
        <v>1</v>
      </c>
      <c r="F385" s="211" t="s">
        <v>493</v>
      </c>
      <c r="G385" s="208"/>
      <c r="H385" s="212">
        <v>0.4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291</v>
      </c>
      <c r="AU385" s="218" t="s">
        <v>85</v>
      </c>
      <c r="AV385" s="13" t="s">
        <v>85</v>
      </c>
      <c r="AW385" s="13" t="s">
        <v>32</v>
      </c>
      <c r="AX385" s="13" t="s">
        <v>76</v>
      </c>
      <c r="AY385" s="218" t="s">
        <v>283</v>
      </c>
    </row>
    <row r="386" spans="1:65" s="15" customFormat="1">
      <c r="B386" s="230"/>
      <c r="C386" s="231"/>
      <c r="D386" s="209" t="s">
        <v>291</v>
      </c>
      <c r="E386" s="232" t="s">
        <v>1</v>
      </c>
      <c r="F386" s="233" t="s">
        <v>307</v>
      </c>
      <c r="G386" s="231"/>
      <c r="H386" s="234">
        <v>2.4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291</v>
      </c>
      <c r="AU386" s="240" t="s">
        <v>85</v>
      </c>
      <c r="AV386" s="15" t="s">
        <v>105</v>
      </c>
      <c r="AW386" s="15" t="s">
        <v>32</v>
      </c>
      <c r="AX386" s="15" t="s">
        <v>76</v>
      </c>
      <c r="AY386" s="240" t="s">
        <v>283</v>
      </c>
    </row>
    <row r="387" spans="1:65" s="14" customFormat="1">
      <c r="B387" s="219"/>
      <c r="C387" s="220"/>
      <c r="D387" s="209" t="s">
        <v>291</v>
      </c>
      <c r="E387" s="221" t="s">
        <v>1</v>
      </c>
      <c r="F387" s="222" t="s">
        <v>293</v>
      </c>
      <c r="G387" s="220"/>
      <c r="H387" s="223">
        <v>2.4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291</v>
      </c>
      <c r="AU387" s="229" t="s">
        <v>85</v>
      </c>
      <c r="AV387" s="14" t="s">
        <v>289</v>
      </c>
      <c r="AW387" s="14" t="s">
        <v>32</v>
      </c>
      <c r="AX387" s="14" t="s">
        <v>83</v>
      </c>
      <c r="AY387" s="229" t="s">
        <v>283</v>
      </c>
    </row>
    <row r="388" spans="1:65" s="2" customFormat="1" ht="16.5" customHeight="1">
      <c r="A388" s="35"/>
      <c r="B388" s="36"/>
      <c r="C388" s="193" t="s">
        <v>494</v>
      </c>
      <c r="D388" s="193" t="s">
        <v>285</v>
      </c>
      <c r="E388" s="194" t="s">
        <v>495</v>
      </c>
      <c r="F388" s="195" t="s">
        <v>496</v>
      </c>
      <c r="G388" s="196" t="s">
        <v>472</v>
      </c>
      <c r="H388" s="197">
        <v>0.5</v>
      </c>
      <c r="I388" s="198"/>
      <c r="J388" s="199">
        <f>ROUND(I388*H388,2)</f>
        <v>0</v>
      </c>
      <c r="K388" s="200"/>
      <c r="L388" s="40"/>
      <c r="M388" s="201" t="s">
        <v>1</v>
      </c>
      <c r="N388" s="202" t="s">
        <v>41</v>
      </c>
      <c r="O388" s="72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289</v>
      </c>
      <c r="AT388" s="205" t="s">
        <v>285</v>
      </c>
      <c r="AU388" s="205" t="s">
        <v>85</v>
      </c>
      <c r="AY388" s="18" t="s">
        <v>283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8" t="s">
        <v>83</v>
      </c>
      <c r="BK388" s="206">
        <f>ROUND(I388*H388,2)</f>
        <v>0</v>
      </c>
      <c r="BL388" s="18" t="s">
        <v>289</v>
      </c>
      <c r="BM388" s="205" t="s">
        <v>497</v>
      </c>
    </row>
    <row r="389" spans="1:65" s="13" customFormat="1">
      <c r="B389" s="207"/>
      <c r="C389" s="208"/>
      <c r="D389" s="209" t="s">
        <v>291</v>
      </c>
      <c r="E389" s="210" t="s">
        <v>1</v>
      </c>
      <c r="F389" s="211" t="s">
        <v>498</v>
      </c>
      <c r="G389" s="208"/>
      <c r="H389" s="212">
        <v>0.5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5" customFormat="1">
      <c r="B390" s="230"/>
      <c r="C390" s="231"/>
      <c r="D390" s="209" t="s">
        <v>291</v>
      </c>
      <c r="E390" s="232" t="s">
        <v>1</v>
      </c>
      <c r="F390" s="233" t="s">
        <v>307</v>
      </c>
      <c r="G390" s="231"/>
      <c r="H390" s="234">
        <v>0.5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291</v>
      </c>
      <c r="AU390" s="240" t="s">
        <v>85</v>
      </c>
      <c r="AV390" s="15" t="s">
        <v>105</v>
      </c>
      <c r="AW390" s="15" t="s">
        <v>32</v>
      </c>
      <c r="AX390" s="15" t="s">
        <v>76</v>
      </c>
      <c r="AY390" s="240" t="s">
        <v>283</v>
      </c>
    </row>
    <row r="391" spans="1:65" s="14" customFormat="1">
      <c r="B391" s="219"/>
      <c r="C391" s="220"/>
      <c r="D391" s="209" t="s">
        <v>291</v>
      </c>
      <c r="E391" s="221" t="s">
        <v>1</v>
      </c>
      <c r="F391" s="222" t="s">
        <v>293</v>
      </c>
      <c r="G391" s="220"/>
      <c r="H391" s="223">
        <v>0.5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291</v>
      </c>
      <c r="AU391" s="229" t="s">
        <v>85</v>
      </c>
      <c r="AV391" s="14" t="s">
        <v>289</v>
      </c>
      <c r="AW391" s="14" t="s">
        <v>32</v>
      </c>
      <c r="AX391" s="14" t="s">
        <v>83</v>
      </c>
      <c r="AY391" s="229" t="s">
        <v>283</v>
      </c>
    </row>
    <row r="392" spans="1:65" s="2" customFormat="1" ht="16.5" customHeight="1">
      <c r="A392" s="35"/>
      <c r="B392" s="36"/>
      <c r="C392" s="193" t="s">
        <v>499</v>
      </c>
      <c r="D392" s="193" t="s">
        <v>285</v>
      </c>
      <c r="E392" s="194" t="s">
        <v>500</v>
      </c>
      <c r="F392" s="195" t="s">
        <v>501</v>
      </c>
      <c r="G392" s="196" t="s">
        <v>472</v>
      </c>
      <c r="H392" s="197">
        <v>3</v>
      </c>
      <c r="I392" s="198"/>
      <c r="J392" s="199">
        <f>ROUND(I392*H392,2)</f>
        <v>0</v>
      </c>
      <c r="K392" s="200"/>
      <c r="L392" s="40"/>
      <c r="M392" s="201" t="s">
        <v>1</v>
      </c>
      <c r="N392" s="202" t="s">
        <v>41</v>
      </c>
      <c r="O392" s="72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289</v>
      </c>
      <c r="AT392" s="205" t="s">
        <v>285</v>
      </c>
      <c r="AU392" s="205" t="s">
        <v>85</v>
      </c>
      <c r="AY392" s="18" t="s">
        <v>283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8" t="s">
        <v>83</v>
      </c>
      <c r="BK392" s="206">
        <f>ROUND(I392*H392,2)</f>
        <v>0</v>
      </c>
      <c r="BL392" s="18" t="s">
        <v>289</v>
      </c>
      <c r="BM392" s="205" t="s">
        <v>502</v>
      </c>
    </row>
    <row r="393" spans="1:65" s="13" customFormat="1">
      <c r="B393" s="207"/>
      <c r="C393" s="208"/>
      <c r="D393" s="209" t="s">
        <v>291</v>
      </c>
      <c r="E393" s="210" t="s">
        <v>1</v>
      </c>
      <c r="F393" s="211" t="s">
        <v>503</v>
      </c>
      <c r="G393" s="208"/>
      <c r="H393" s="212">
        <v>3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5" customFormat="1">
      <c r="B394" s="230"/>
      <c r="C394" s="231"/>
      <c r="D394" s="209" t="s">
        <v>291</v>
      </c>
      <c r="E394" s="232" t="s">
        <v>1</v>
      </c>
      <c r="F394" s="233" t="s">
        <v>307</v>
      </c>
      <c r="G394" s="231"/>
      <c r="H394" s="234">
        <v>3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291</v>
      </c>
      <c r="AU394" s="240" t="s">
        <v>85</v>
      </c>
      <c r="AV394" s="15" t="s">
        <v>105</v>
      </c>
      <c r="AW394" s="15" t="s">
        <v>32</v>
      </c>
      <c r="AX394" s="15" t="s">
        <v>76</v>
      </c>
      <c r="AY394" s="240" t="s">
        <v>283</v>
      </c>
    </row>
    <row r="395" spans="1:65" s="14" customFormat="1">
      <c r="B395" s="219"/>
      <c r="C395" s="220"/>
      <c r="D395" s="209" t="s">
        <v>291</v>
      </c>
      <c r="E395" s="221" t="s">
        <v>1</v>
      </c>
      <c r="F395" s="222" t="s">
        <v>293</v>
      </c>
      <c r="G395" s="220"/>
      <c r="H395" s="223">
        <v>3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291</v>
      </c>
      <c r="AU395" s="229" t="s">
        <v>85</v>
      </c>
      <c r="AV395" s="14" t="s">
        <v>289</v>
      </c>
      <c r="AW395" s="14" t="s">
        <v>32</v>
      </c>
      <c r="AX395" s="14" t="s">
        <v>83</v>
      </c>
      <c r="AY395" s="229" t="s">
        <v>283</v>
      </c>
    </row>
    <row r="396" spans="1:65" s="2" customFormat="1" ht="16.5" customHeight="1">
      <c r="A396" s="35"/>
      <c r="B396" s="36"/>
      <c r="C396" s="193" t="s">
        <v>504</v>
      </c>
      <c r="D396" s="193" t="s">
        <v>285</v>
      </c>
      <c r="E396" s="194" t="s">
        <v>505</v>
      </c>
      <c r="F396" s="195" t="s">
        <v>506</v>
      </c>
      <c r="G396" s="196" t="s">
        <v>472</v>
      </c>
      <c r="H396" s="197">
        <v>1</v>
      </c>
      <c r="I396" s="198"/>
      <c r="J396" s="199">
        <f>ROUND(I396*H396,2)</f>
        <v>0</v>
      </c>
      <c r="K396" s="200"/>
      <c r="L396" s="40"/>
      <c r="M396" s="201" t="s">
        <v>1</v>
      </c>
      <c r="N396" s="202" t="s">
        <v>41</v>
      </c>
      <c r="O396" s="72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5" t="s">
        <v>289</v>
      </c>
      <c r="AT396" s="205" t="s">
        <v>285</v>
      </c>
      <c r="AU396" s="205" t="s">
        <v>85</v>
      </c>
      <c r="AY396" s="18" t="s">
        <v>283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8" t="s">
        <v>83</v>
      </c>
      <c r="BK396" s="206">
        <f>ROUND(I396*H396,2)</f>
        <v>0</v>
      </c>
      <c r="BL396" s="18" t="s">
        <v>289</v>
      </c>
      <c r="BM396" s="205" t="s">
        <v>507</v>
      </c>
    </row>
    <row r="397" spans="1:65" s="13" customFormat="1">
      <c r="B397" s="207"/>
      <c r="C397" s="208"/>
      <c r="D397" s="209" t="s">
        <v>291</v>
      </c>
      <c r="E397" s="210" t="s">
        <v>1</v>
      </c>
      <c r="F397" s="211" t="s">
        <v>508</v>
      </c>
      <c r="G397" s="208"/>
      <c r="H397" s="212">
        <v>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5" customFormat="1">
      <c r="B398" s="230"/>
      <c r="C398" s="231"/>
      <c r="D398" s="209" t="s">
        <v>291</v>
      </c>
      <c r="E398" s="232" t="s">
        <v>1</v>
      </c>
      <c r="F398" s="233" t="s">
        <v>307</v>
      </c>
      <c r="G398" s="231"/>
      <c r="H398" s="234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291</v>
      </c>
      <c r="AU398" s="240" t="s">
        <v>85</v>
      </c>
      <c r="AV398" s="15" t="s">
        <v>105</v>
      </c>
      <c r="AW398" s="15" t="s">
        <v>32</v>
      </c>
      <c r="AX398" s="15" t="s">
        <v>76</v>
      </c>
      <c r="AY398" s="240" t="s">
        <v>283</v>
      </c>
    </row>
    <row r="399" spans="1:65" s="14" customFormat="1">
      <c r="B399" s="219"/>
      <c r="C399" s="220"/>
      <c r="D399" s="209" t="s">
        <v>291</v>
      </c>
      <c r="E399" s="221" t="s">
        <v>1</v>
      </c>
      <c r="F399" s="222" t="s">
        <v>293</v>
      </c>
      <c r="G399" s="220"/>
      <c r="H399" s="223">
        <v>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291</v>
      </c>
      <c r="AU399" s="229" t="s">
        <v>85</v>
      </c>
      <c r="AV399" s="14" t="s">
        <v>289</v>
      </c>
      <c r="AW399" s="14" t="s">
        <v>32</v>
      </c>
      <c r="AX399" s="14" t="s">
        <v>83</v>
      </c>
      <c r="AY399" s="229" t="s">
        <v>283</v>
      </c>
    </row>
    <row r="400" spans="1:65" s="2" customFormat="1" ht="16.5" customHeight="1">
      <c r="A400" s="35"/>
      <c r="B400" s="36"/>
      <c r="C400" s="193" t="s">
        <v>509</v>
      </c>
      <c r="D400" s="193" t="s">
        <v>285</v>
      </c>
      <c r="E400" s="194" t="s">
        <v>510</v>
      </c>
      <c r="F400" s="195" t="s">
        <v>511</v>
      </c>
      <c r="G400" s="196" t="s">
        <v>472</v>
      </c>
      <c r="H400" s="197">
        <v>5.2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41</v>
      </c>
      <c r="O400" s="72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289</v>
      </c>
      <c r="AT400" s="205" t="s">
        <v>285</v>
      </c>
      <c r="AU400" s="205" t="s">
        <v>85</v>
      </c>
      <c r="AY400" s="18" t="s">
        <v>283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83</v>
      </c>
      <c r="BK400" s="206">
        <f>ROUND(I400*H400,2)</f>
        <v>0</v>
      </c>
      <c r="BL400" s="18" t="s">
        <v>289</v>
      </c>
      <c r="BM400" s="205" t="s">
        <v>512</v>
      </c>
    </row>
    <row r="401" spans="1:65" s="13" customFormat="1">
      <c r="B401" s="207"/>
      <c r="C401" s="208"/>
      <c r="D401" s="209" t="s">
        <v>291</v>
      </c>
      <c r="E401" s="210" t="s">
        <v>1</v>
      </c>
      <c r="F401" s="211" t="s">
        <v>513</v>
      </c>
      <c r="G401" s="208"/>
      <c r="H401" s="212">
        <v>5.2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15" customFormat="1">
      <c r="B402" s="230"/>
      <c r="C402" s="231"/>
      <c r="D402" s="209" t="s">
        <v>291</v>
      </c>
      <c r="E402" s="232" t="s">
        <v>1</v>
      </c>
      <c r="F402" s="233" t="s">
        <v>307</v>
      </c>
      <c r="G402" s="231"/>
      <c r="H402" s="234">
        <v>5.2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291</v>
      </c>
      <c r="AU402" s="240" t="s">
        <v>85</v>
      </c>
      <c r="AV402" s="15" t="s">
        <v>105</v>
      </c>
      <c r="AW402" s="15" t="s">
        <v>32</v>
      </c>
      <c r="AX402" s="15" t="s">
        <v>76</v>
      </c>
      <c r="AY402" s="240" t="s">
        <v>283</v>
      </c>
    </row>
    <row r="403" spans="1:65" s="14" customFormat="1">
      <c r="B403" s="219"/>
      <c r="C403" s="220"/>
      <c r="D403" s="209" t="s">
        <v>291</v>
      </c>
      <c r="E403" s="221" t="s">
        <v>1</v>
      </c>
      <c r="F403" s="222" t="s">
        <v>293</v>
      </c>
      <c r="G403" s="220"/>
      <c r="H403" s="223">
        <v>5.2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291</v>
      </c>
      <c r="AU403" s="229" t="s">
        <v>85</v>
      </c>
      <c r="AV403" s="14" t="s">
        <v>289</v>
      </c>
      <c r="AW403" s="14" t="s">
        <v>32</v>
      </c>
      <c r="AX403" s="14" t="s">
        <v>83</v>
      </c>
      <c r="AY403" s="229" t="s">
        <v>283</v>
      </c>
    </row>
    <row r="404" spans="1:65" s="2" customFormat="1" ht="16.5" customHeight="1">
      <c r="A404" s="35"/>
      <c r="B404" s="36"/>
      <c r="C404" s="193" t="s">
        <v>514</v>
      </c>
      <c r="D404" s="193" t="s">
        <v>285</v>
      </c>
      <c r="E404" s="194" t="s">
        <v>515</v>
      </c>
      <c r="F404" s="195" t="s">
        <v>516</v>
      </c>
      <c r="G404" s="196" t="s">
        <v>472</v>
      </c>
      <c r="H404" s="197">
        <v>1.3</v>
      </c>
      <c r="I404" s="198"/>
      <c r="J404" s="199">
        <f>ROUND(I404*H404,2)</f>
        <v>0</v>
      </c>
      <c r="K404" s="200"/>
      <c r="L404" s="40"/>
      <c r="M404" s="201" t="s">
        <v>1</v>
      </c>
      <c r="N404" s="202" t="s">
        <v>41</v>
      </c>
      <c r="O404" s="72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5" t="s">
        <v>289</v>
      </c>
      <c r="AT404" s="205" t="s">
        <v>285</v>
      </c>
      <c r="AU404" s="205" t="s">
        <v>85</v>
      </c>
      <c r="AY404" s="18" t="s">
        <v>283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8" t="s">
        <v>83</v>
      </c>
      <c r="BK404" s="206">
        <f>ROUND(I404*H404,2)</f>
        <v>0</v>
      </c>
      <c r="BL404" s="18" t="s">
        <v>289</v>
      </c>
      <c r="BM404" s="205" t="s">
        <v>517</v>
      </c>
    </row>
    <row r="405" spans="1:65" s="13" customFormat="1">
      <c r="B405" s="207"/>
      <c r="C405" s="208"/>
      <c r="D405" s="209" t="s">
        <v>291</v>
      </c>
      <c r="E405" s="210" t="s">
        <v>1</v>
      </c>
      <c r="F405" s="211" t="s">
        <v>518</v>
      </c>
      <c r="G405" s="208"/>
      <c r="H405" s="212">
        <v>1.3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291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283</v>
      </c>
    </row>
    <row r="406" spans="1:65" s="15" customFormat="1">
      <c r="B406" s="230"/>
      <c r="C406" s="231"/>
      <c r="D406" s="209" t="s">
        <v>291</v>
      </c>
      <c r="E406" s="232" t="s">
        <v>1</v>
      </c>
      <c r="F406" s="233" t="s">
        <v>307</v>
      </c>
      <c r="G406" s="231"/>
      <c r="H406" s="234">
        <v>1.3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291</v>
      </c>
      <c r="AU406" s="240" t="s">
        <v>85</v>
      </c>
      <c r="AV406" s="15" t="s">
        <v>105</v>
      </c>
      <c r="AW406" s="15" t="s">
        <v>32</v>
      </c>
      <c r="AX406" s="15" t="s">
        <v>76</v>
      </c>
      <c r="AY406" s="240" t="s">
        <v>283</v>
      </c>
    </row>
    <row r="407" spans="1:65" s="14" customFormat="1">
      <c r="B407" s="219"/>
      <c r="C407" s="220"/>
      <c r="D407" s="209" t="s">
        <v>291</v>
      </c>
      <c r="E407" s="221" t="s">
        <v>1</v>
      </c>
      <c r="F407" s="222" t="s">
        <v>293</v>
      </c>
      <c r="G407" s="220"/>
      <c r="H407" s="223">
        <v>1.3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291</v>
      </c>
      <c r="AU407" s="229" t="s">
        <v>85</v>
      </c>
      <c r="AV407" s="14" t="s">
        <v>289</v>
      </c>
      <c r="AW407" s="14" t="s">
        <v>32</v>
      </c>
      <c r="AX407" s="14" t="s">
        <v>83</v>
      </c>
      <c r="AY407" s="229" t="s">
        <v>283</v>
      </c>
    </row>
    <row r="408" spans="1:65" s="2" customFormat="1" ht="16.5" customHeight="1">
      <c r="A408" s="35"/>
      <c r="B408" s="36"/>
      <c r="C408" s="193" t="s">
        <v>519</v>
      </c>
      <c r="D408" s="193" t="s">
        <v>285</v>
      </c>
      <c r="E408" s="194" t="s">
        <v>520</v>
      </c>
      <c r="F408" s="195" t="s">
        <v>521</v>
      </c>
      <c r="G408" s="196" t="s">
        <v>472</v>
      </c>
      <c r="H408" s="197">
        <v>2.52</v>
      </c>
      <c r="I408" s="198"/>
      <c r="J408" s="199">
        <f>ROUND(I408*H408,2)</f>
        <v>0</v>
      </c>
      <c r="K408" s="200"/>
      <c r="L408" s="40"/>
      <c r="M408" s="201" t="s">
        <v>1</v>
      </c>
      <c r="N408" s="202" t="s">
        <v>41</v>
      </c>
      <c r="O408" s="72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289</v>
      </c>
      <c r="AT408" s="205" t="s">
        <v>285</v>
      </c>
      <c r="AU408" s="205" t="s">
        <v>85</v>
      </c>
      <c r="AY408" s="18" t="s">
        <v>283</v>
      </c>
      <c r="BE408" s="206">
        <f>IF(N408="základní",J408,0)</f>
        <v>0</v>
      </c>
      <c r="BF408" s="206">
        <f>IF(N408="snížená",J408,0)</f>
        <v>0</v>
      </c>
      <c r="BG408" s="206">
        <f>IF(N408="zákl. přenesená",J408,0)</f>
        <v>0</v>
      </c>
      <c r="BH408" s="206">
        <f>IF(N408="sníž. přenesená",J408,0)</f>
        <v>0</v>
      </c>
      <c r="BI408" s="206">
        <f>IF(N408="nulová",J408,0)</f>
        <v>0</v>
      </c>
      <c r="BJ408" s="18" t="s">
        <v>83</v>
      </c>
      <c r="BK408" s="206">
        <f>ROUND(I408*H408,2)</f>
        <v>0</v>
      </c>
      <c r="BL408" s="18" t="s">
        <v>289</v>
      </c>
      <c r="BM408" s="205" t="s">
        <v>522</v>
      </c>
    </row>
    <row r="409" spans="1:65" s="13" customFormat="1">
      <c r="B409" s="207"/>
      <c r="C409" s="208"/>
      <c r="D409" s="209" t="s">
        <v>291</v>
      </c>
      <c r="E409" s="210" t="s">
        <v>1</v>
      </c>
      <c r="F409" s="211" t="s">
        <v>523</v>
      </c>
      <c r="G409" s="208"/>
      <c r="H409" s="212">
        <v>2.52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291</v>
      </c>
      <c r="AU409" s="218" t="s">
        <v>85</v>
      </c>
      <c r="AV409" s="13" t="s">
        <v>85</v>
      </c>
      <c r="AW409" s="13" t="s">
        <v>32</v>
      </c>
      <c r="AX409" s="13" t="s">
        <v>76</v>
      </c>
      <c r="AY409" s="218" t="s">
        <v>283</v>
      </c>
    </row>
    <row r="410" spans="1:65" s="15" customFormat="1">
      <c r="B410" s="230"/>
      <c r="C410" s="231"/>
      <c r="D410" s="209" t="s">
        <v>291</v>
      </c>
      <c r="E410" s="232" t="s">
        <v>1</v>
      </c>
      <c r="F410" s="233" t="s">
        <v>307</v>
      </c>
      <c r="G410" s="231"/>
      <c r="H410" s="234">
        <v>2.52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291</v>
      </c>
      <c r="AU410" s="240" t="s">
        <v>85</v>
      </c>
      <c r="AV410" s="15" t="s">
        <v>105</v>
      </c>
      <c r="AW410" s="15" t="s">
        <v>32</v>
      </c>
      <c r="AX410" s="15" t="s">
        <v>76</v>
      </c>
      <c r="AY410" s="240" t="s">
        <v>283</v>
      </c>
    </row>
    <row r="411" spans="1:65" s="14" customFormat="1">
      <c r="B411" s="219"/>
      <c r="C411" s="220"/>
      <c r="D411" s="209" t="s">
        <v>291</v>
      </c>
      <c r="E411" s="221" t="s">
        <v>1</v>
      </c>
      <c r="F411" s="222" t="s">
        <v>293</v>
      </c>
      <c r="G411" s="220"/>
      <c r="H411" s="223">
        <v>2.52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291</v>
      </c>
      <c r="AU411" s="229" t="s">
        <v>85</v>
      </c>
      <c r="AV411" s="14" t="s">
        <v>289</v>
      </c>
      <c r="AW411" s="14" t="s">
        <v>32</v>
      </c>
      <c r="AX411" s="14" t="s">
        <v>83</v>
      </c>
      <c r="AY411" s="229" t="s">
        <v>283</v>
      </c>
    </row>
    <row r="412" spans="1:65" s="2" customFormat="1" ht="16.5" customHeight="1">
      <c r="A412" s="35"/>
      <c r="B412" s="36"/>
      <c r="C412" s="193" t="s">
        <v>524</v>
      </c>
      <c r="D412" s="193" t="s">
        <v>285</v>
      </c>
      <c r="E412" s="194" t="s">
        <v>525</v>
      </c>
      <c r="F412" s="195" t="s">
        <v>526</v>
      </c>
      <c r="G412" s="196" t="s">
        <v>472</v>
      </c>
      <c r="H412" s="197">
        <v>1.1399999999999999</v>
      </c>
      <c r="I412" s="198"/>
      <c r="J412" s="199">
        <f>ROUND(I412*H412,2)</f>
        <v>0</v>
      </c>
      <c r="K412" s="200"/>
      <c r="L412" s="40"/>
      <c r="M412" s="201" t="s">
        <v>1</v>
      </c>
      <c r="N412" s="202" t="s">
        <v>41</v>
      </c>
      <c r="O412" s="72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289</v>
      </c>
      <c r="AT412" s="205" t="s">
        <v>285</v>
      </c>
      <c r="AU412" s="205" t="s">
        <v>85</v>
      </c>
      <c r="AY412" s="18" t="s">
        <v>283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8" t="s">
        <v>83</v>
      </c>
      <c r="BK412" s="206">
        <f>ROUND(I412*H412,2)</f>
        <v>0</v>
      </c>
      <c r="BL412" s="18" t="s">
        <v>289</v>
      </c>
      <c r="BM412" s="205" t="s">
        <v>527</v>
      </c>
    </row>
    <row r="413" spans="1:65" s="13" customFormat="1">
      <c r="B413" s="207"/>
      <c r="C413" s="208"/>
      <c r="D413" s="209" t="s">
        <v>291</v>
      </c>
      <c r="E413" s="210" t="s">
        <v>1</v>
      </c>
      <c r="F413" s="211" t="s">
        <v>528</v>
      </c>
      <c r="G413" s="208"/>
      <c r="H413" s="212">
        <v>1.1399999999999999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15" customFormat="1">
      <c r="B414" s="230"/>
      <c r="C414" s="231"/>
      <c r="D414" s="209" t="s">
        <v>291</v>
      </c>
      <c r="E414" s="232" t="s">
        <v>1</v>
      </c>
      <c r="F414" s="233" t="s">
        <v>307</v>
      </c>
      <c r="G414" s="231"/>
      <c r="H414" s="234">
        <v>1.1399999999999999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291</v>
      </c>
      <c r="AU414" s="240" t="s">
        <v>85</v>
      </c>
      <c r="AV414" s="15" t="s">
        <v>105</v>
      </c>
      <c r="AW414" s="15" t="s">
        <v>32</v>
      </c>
      <c r="AX414" s="15" t="s">
        <v>76</v>
      </c>
      <c r="AY414" s="240" t="s">
        <v>283</v>
      </c>
    </row>
    <row r="415" spans="1:65" s="14" customFormat="1">
      <c r="B415" s="219"/>
      <c r="C415" s="220"/>
      <c r="D415" s="209" t="s">
        <v>291</v>
      </c>
      <c r="E415" s="221" t="s">
        <v>1</v>
      </c>
      <c r="F415" s="222" t="s">
        <v>293</v>
      </c>
      <c r="G415" s="220"/>
      <c r="H415" s="223">
        <v>1.1399999999999999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291</v>
      </c>
      <c r="AU415" s="229" t="s">
        <v>85</v>
      </c>
      <c r="AV415" s="14" t="s">
        <v>289</v>
      </c>
      <c r="AW415" s="14" t="s">
        <v>32</v>
      </c>
      <c r="AX415" s="14" t="s">
        <v>83</v>
      </c>
      <c r="AY415" s="229" t="s">
        <v>283</v>
      </c>
    </row>
    <row r="416" spans="1:65" s="2" customFormat="1" ht="16.5" customHeight="1">
      <c r="A416" s="35"/>
      <c r="B416" s="36"/>
      <c r="C416" s="193" t="s">
        <v>529</v>
      </c>
      <c r="D416" s="193" t="s">
        <v>285</v>
      </c>
      <c r="E416" s="194" t="s">
        <v>530</v>
      </c>
      <c r="F416" s="195" t="s">
        <v>531</v>
      </c>
      <c r="G416" s="196" t="s">
        <v>472</v>
      </c>
      <c r="H416" s="197">
        <v>26.004999999999999</v>
      </c>
      <c r="I416" s="198"/>
      <c r="J416" s="199">
        <f>ROUND(I416*H416,2)</f>
        <v>0</v>
      </c>
      <c r="K416" s="200"/>
      <c r="L416" s="40"/>
      <c r="M416" s="201" t="s">
        <v>1</v>
      </c>
      <c r="N416" s="202" t="s">
        <v>41</v>
      </c>
      <c r="O416" s="72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5" t="s">
        <v>289</v>
      </c>
      <c r="AT416" s="205" t="s">
        <v>285</v>
      </c>
      <c r="AU416" s="205" t="s">
        <v>85</v>
      </c>
      <c r="AY416" s="18" t="s">
        <v>283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8" t="s">
        <v>83</v>
      </c>
      <c r="BK416" s="206">
        <f>ROUND(I416*H416,2)</f>
        <v>0</v>
      </c>
      <c r="BL416" s="18" t="s">
        <v>289</v>
      </c>
      <c r="BM416" s="205" t="s">
        <v>532</v>
      </c>
    </row>
    <row r="417" spans="1:65" s="13" customFormat="1">
      <c r="B417" s="207"/>
      <c r="C417" s="208"/>
      <c r="D417" s="209" t="s">
        <v>291</v>
      </c>
      <c r="E417" s="210" t="s">
        <v>1</v>
      </c>
      <c r="F417" s="211" t="s">
        <v>533</v>
      </c>
      <c r="G417" s="208"/>
      <c r="H417" s="212">
        <v>3.89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3" customFormat="1">
      <c r="B418" s="207"/>
      <c r="C418" s="208"/>
      <c r="D418" s="209" t="s">
        <v>291</v>
      </c>
      <c r="E418" s="210" t="s">
        <v>1</v>
      </c>
      <c r="F418" s="211" t="s">
        <v>534</v>
      </c>
      <c r="G418" s="208"/>
      <c r="H418" s="212">
        <v>3.32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291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283</v>
      </c>
    </row>
    <row r="419" spans="1:65" s="13" customFormat="1">
      <c r="B419" s="207"/>
      <c r="C419" s="208"/>
      <c r="D419" s="209" t="s">
        <v>291</v>
      </c>
      <c r="E419" s="210" t="s">
        <v>1</v>
      </c>
      <c r="F419" s="211" t="s">
        <v>535</v>
      </c>
      <c r="G419" s="208"/>
      <c r="H419" s="212">
        <v>2.99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3" customFormat="1">
      <c r="B420" s="207"/>
      <c r="C420" s="208"/>
      <c r="D420" s="209" t="s">
        <v>291</v>
      </c>
      <c r="E420" s="210" t="s">
        <v>1</v>
      </c>
      <c r="F420" s="211" t="s">
        <v>536</v>
      </c>
      <c r="G420" s="208"/>
      <c r="H420" s="212">
        <v>3.27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291</v>
      </c>
      <c r="AU420" s="218" t="s">
        <v>85</v>
      </c>
      <c r="AV420" s="13" t="s">
        <v>85</v>
      </c>
      <c r="AW420" s="13" t="s">
        <v>32</v>
      </c>
      <c r="AX420" s="13" t="s">
        <v>76</v>
      </c>
      <c r="AY420" s="218" t="s">
        <v>283</v>
      </c>
    </row>
    <row r="421" spans="1:65" s="13" customFormat="1">
      <c r="B421" s="207"/>
      <c r="C421" s="208"/>
      <c r="D421" s="209" t="s">
        <v>291</v>
      </c>
      <c r="E421" s="210" t="s">
        <v>1</v>
      </c>
      <c r="F421" s="211" t="s">
        <v>537</v>
      </c>
      <c r="G421" s="208"/>
      <c r="H421" s="212">
        <v>6.5049999999999999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291</v>
      </c>
      <c r="AU421" s="218" t="s">
        <v>85</v>
      </c>
      <c r="AV421" s="13" t="s">
        <v>85</v>
      </c>
      <c r="AW421" s="13" t="s">
        <v>32</v>
      </c>
      <c r="AX421" s="13" t="s">
        <v>76</v>
      </c>
      <c r="AY421" s="218" t="s">
        <v>283</v>
      </c>
    </row>
    <row r="422" spans="1:65" s="13" customFormat="1">
      <c r="B422" s="207"/>
      <c r="C422" s="208"/>
      <c r="D422" s="209" t="s">
        <v>291</v>
      </c>
      <c r="E422" s="210" t="s">
        <v>1</v>
      </c>
      <c r="F422" s="211" t="s">
        <v>538</v>
      </c>
      <c r="G422" s="208"/>
      <c r="H422" s="212">
        <v>3.2650000000000001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3" customFormat="1">
      <c r="B423" s="207"/>
      <c r="C423" s="208"/>
      <c r="D423" s="209" t="s">
        <v>291</v>
      </c>
      <c r="E423" s="210" t="s">
        <v>1</v>
      </c>
      <c r="F423" s="211" t="s">
        <v>539</v>
      </c>
      <c r="G423" s="208"/>
      <c r="H423" s="212">
        <v>2.7650000000000001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291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283</v>
      </c>
    </row>
    <row r="424" spans="1:65" s="15" customFormat="1">
      <c r="B424" s="230"/>
      <c r="C424" s="231"/>
      <c r="D424" s="209" t="s">
        <v>291</v>
      </c>
      <c r="E424" s="232" t="s">
        <v>1</v>
      </c>
      <c r="F424" s="233" t="s">
        <v>307</v>
      </c>
      <c r="G424" s="231"/>
      <c r="H424" s="234">
        <v>26.004999999999999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291</v>
      </c>
      <c r="AU424" s="240" t="s">
        <v>85</v>
      </c>
      <c r="AV424" s="15" t="s">
        <v>105</v>
      </c>
      <c r="AW424" s="15" t="s">
        <v>32</v>
      </c>
      <c r="AX424" s="15" t="s">
        <v>76</v>
      </c>
      <c r="AY424" s="240" t="s">
        <v>283</v>
      </c>
    </row>
    <row r="425" spans="1:65" s="14" customFormat="1">
      <c r="B425" s="219"/>
      <c r="C425" s="220"/>
      <c r="D425" s="209" t="s">
        <v>291</v>
      </c>
      <c r="E425" s="221" t="s">
        <v>1</v>
      </c>
      <c r="F425" s="222" t="s">
        <v>293</v>
      </c>
      <c r="G425" s="220"/>
      <c r="H425" s="223">
        <v>26.004999999999999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291</v>
      </c>
      <c r="AU425" s="229" t="s">
        <v>85</v>
      </c>
      <c r="AV425" s="14" t="s">
        <v>289</v>
      </c>
      <c r="AW425" s="14" t="s">
        <v>32</v>
      </c>
      <c r="AX425" s="14" t="s">
        <v>83</v>
      </c>
      <c r="AY425" s="229" t="s">
        <v>283</v>
      </c>
    </row>
    <row r="426" spans="1:65" s="2" customFormat="1" ht="16.5" customHeight="1">
      <c r="A426" s="35"/>
      <c r="B426" s="36"/>
      <c r="C426" s="193" t="s">
        <v>540</v>
      </c>
      <c r="D426" s="193" t="s">
        <v>285</v>
      </c>
      <c r="E426" s="194" t="s">
        <v>541</v>
      </c>
      <c r="F426" s="195" t="s">
        <v>542</v>
      </c>
      <c r="G426" s="196" t="s">
        <v>472</v>
      </c>
      <c r="H426" s="197">
        <v>4.2850000000000001</v>
      </c>
      <c r="I426" s="198"/>
      <c r="J426" s="199">
        <f>ROUND(I426*H426,2)</f>
        <v>0</v>
      </c>
      <c r="K426" s="200"/>
      <c r="L426" s="40"/>
      <c r="M426" s="201" t="s">
        <v>1</v>
      </c>
      <c r="N426" s="202" t="s">
        <v>41</v>
      </c>
      <c r="O426" s="72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5" t="s">
        <v>289</v>
      </c>
      <c r="AT426" s="205" t="s">
        <v>285</v>
      </c>
      <c r="AU426" s="205" t="s">
        <v>85</v>
      </c>
      <c r="AY426" s="18" t="s">
        <v>283</v>
      </c>
      <c r="BE426" s="206">
        <f>IF(N426="základní",J426,0)</f>
        <v>0</v>
      </c>
      <c r="BF426" s="206">
        <f>IF(N426="snížená",J426,0)</f>
        <v>0</v>
      </c>
      <c r="BG426" s="206">
        <f>IF(N426="zákl. přenesená",J426,0)</f>
        <v>0</v>
      </c>
      <c r="BH426" s="206">
        <f>IF(N426="sníž. přenesená",J426,0)</f>
        <v>0</v>
      </c>
      <c r="BI426" s="206">
        <f>IF(N426="nulová",J426,0)</f>
        <v>0</v>
      </c>
      <c r="BJ426" s="18" t="s">
        <v>83</v>
      </c>
      <c r="BK426" s="206">
        <f>ROUND(I426*H426,2)</f>
        <v>0</v>
      </c>
      <c r="BL426" s="18" t="s">
        <v>289</v>
      </c>
      <c r="BM426" s="205" t="s">
        <v>543</v>
      </c>
    </row>
    <row r="427" spans="1:65" s="13" customFormat="1">
      <c r="B427" s="207"/>
      <c r="C427" s="208"/>
      <c r="D427" s="209" t="s">
        <v>291</v>
      </c>
      <c r="E427" s="210" t="s">
        <v>1</v>
      </c>
      <c r="F427" s="211" t="s">
        <v>544</v>
      </c>
      <c r="G427" s="208"/>
      <c r="H427" s="212">
        <v>2.2000000000000002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291</v>
      </c>
      <c r="AU427" s="218" t="s">
        <v>85</v>
      </c>
      <c r="AV427" s="13" t="s">
        <v>85</v>
      </c>
      <c r="AW427" s="13" t="s">
        <v>32</v>
      </c>
      <c r="AX427" s="13" t="s">
        <v>76</v>
      </c>
      <c r="AY427" s="218" t="s">
        <v>283</v>
      </c>
    </row>
    <row r="428" spans="1:65" s="13" customFormat="1">
      <c r="B428" s="207"/>
      <c r="C428" s="208"/>
      <c r="D428" s="209" t="s">
        <v>291</v>
      </c>
      <c r="E428" s="210" t="s">
        <v>1</v>
      </c>
      <c r="F428" s="211" t="s">
        <v>545</v>
      </c>
      <c r="G428" s="208"/>
      <c r="H428" s="212">
        <v>2.085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15" customFormat="1">
      <c r="B429" s="230"/>
      <c r="C429" s="231"/>
      <c r="D429" s="209" t="s">
        <v>291</v>
      </c>
      <c r="E429" s="232" t="s">
        <v>1</v>
      </c>
      <c r="F429" s="233" t="s">
        <v>307</v>
      </c>
      <c r="G429" s="231"/>
      <c r="H429" s="234">
        <v>4.2850000000000001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291</v>
      </c>
      <c r="AU429" s="240" t="s">
        <v>85</v>
      </c>
      <c r="AV429" s="15" t="s">
        <v>105</v>
      </c>
      <c r="AW429" s="15" t="s">
        <v>32</v>
      </c>
      <c r="AX429" s="15" t="s">
        <v>76</v>
      </c>
      <c r="AY429" s="240" t="s">
        <v>283</v>
      </c>
    </row>
    <row r="430" spans="1:65" s="14" customFormat="1">
      <c r="B430" s="219"/>
      <c r="C430" s="220"/>
      <c r="D430" s="209" t="s">
        <v>291</v>
      </c>
      <c r="E430" s="221" t="s">
        <v>1</v>
      </c>
      <c r="F430" s="222" t="s">
        <v>293</v>
      </c>
      <c r="G430" s="220"/>
      <c r="H430" s="223">
        <v>4.2850000000000001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291</v>
      </c>
      <c r="AU430" s="229" t="s">
        <v>85</v>
      </c>
      <c r="AV430" s="14" t="s">
        <v>289</v>
      </c>
      <c r="AW430" s="14" t="s">
        <v>32</v>
      </c>
      <c r="AX430" s="14" t="s">
        <v>83</v>
      </c>
      <c r="AY430" s="229" t="s">
        <v>283</v>
      </c>
    </row>
    <row r="431" spans="1:65" s="2" customFormat="1" ht="16.5" customHeight="1">
      <c r="A431" s="35"/>
      <c r="B431" s="36"/>
      <c r="C431" s="193" t="s">
        <v>546</v>
      </c>
      <c r="D431" s="193" t="s">
        <v>285</v>
      </c>
      <c r="E431" s="194" t="s">
        <v>547</v>
      </c>
      <c r="F431" s="195" t="s">
        <v>548</v>
      </c>
      <c r="G431" s="196" t="s">
        <v>472</v>
      </c>
      <c r="H431" s="197">
        <v>0.85499999999999998</v>
      </c>
      <c r="I431" s="198"/>
      <c r="J431" s="199">
        <f>ROUND(I431*H431,2)</f>
        <v>0</v>
      </c>
      <c r="K431" s="200"/>
      <c r="L431" s="40"/>
      <c r="M431" s="201" t="s">
        <v>1</v>
      </c>
      <c r="N431" s="202" t="s">
        <v>41</v>
      </c>
      <c r="O431" s="72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289</v>
      </c>
      <c r="AT431" s="205" t="s">
        <v>285</v>
      </c>
      <c r="AU431" s="205" t="s">
        <v>85</v>
      </c>
      <c r="AY431" s="18" t="s">
        <v>283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8" t="s">
        <v>83</v>
      </c>
      <c r="BK431" s="206">
        <f>ROUND(I431*H431,2)</f>
        <v>0</v>
      </c>
      <c r="BL431" s="18" t="s">
        <v>289</v>
      </c>
      <c r="BM431" s="205" t="s">
        <v>549</v>
      </c>
    </row>
    <row r="432" spans="1:65" s="13" customFormat="1">
      <c r="B432" s="207"/>
      <c r="C432" s="208"/>
      <c r="D432" s="209" t="s">
        <v>291</v>
      </c>
      <c r="E432" s="210" t="s">
        <v>1</v>
      </c>
      <c r="F432" s="211" t="s">
        <v>550</v>
      </c>
      <c r="G432" s="208"/>
      <c r="H432" s="212">
        <v>0.85499999999999998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15" customFormat="1">
      <c r="B433" s="230"/>
      <c r="C433" s="231"/>
      <c r="D433" s="209" t="s">
        <v>291</v>
      </c>
      <c r="E433" s="232" t="s">
        <v>1</v>
      </c>
      <c r="F433" s="233" t="s">
        <v>307</v>
      </c>
      <c r="G433" s="231"/>
      <c r="H433" s="234">
        <v>0.85499999999999998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291</v>
      </c>
      <c r="AU433" s="240" t="s">
        <v>85</v>
      </c>
      <c r="AV433" s="15" t="s">
        <v>105</v>
      </c>
      <c r="AW433" s="15" t="s">
        <v>32</v>
      </c>
      <c r="AX433" s="15" t="s">
        <v>76</v>
      </c>
      <c r="AY433" s="240" t="s">
        <v>283</v>
      </c>
    </row>
    <row r="434" spans="1:65" s="14" customFormat="1">
      <c r="B434" s="219"/>
      <c r="C434" s="220"/>
      <c r="D434" s="209" t="s">
        <v>291</v>
      </c>
      <c r="E434" s="221" t="s">
        <v>1</v>
      </c>
      <c r="F434" s="222" t="s">
        <v>293</v>
      </c>
      <c r="G434" s="220"/>
      <c r="H434" s="223">
        <v>0.85499999999999998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291</v>
      </c>
      <c r="AU434" s="229" t="s">
        <v>85</v>
      </c>
      <c r="AV434" s="14" t="s">
        <v>289</v>
      </c>
      <c r="AW434" s="14" t="s">
        <v>32</v>
      </c>
      <c r="AX434" s="14" t="s">
        <v>83</v>
      </c>
      <c r="AY434" s="229" t="s">
        <v>283</v>
      </c>
    </row>
    <row r="435" spans="1:65" s="2" customFormat="1" ht="16.5" customHeight="1">
      <c r="A435" s="35"/>
      <c r="B435" s="36"/>
      <c r="C435" s="193" t="s">
        <v>551</v>
      </c>
      <c r="D435" s="193" t="s">
        <v>285</v>
      </c>
      <c r="E435" s="194" t="s">
        <v>552</v>
      </c>
      <c r="F435" s="195" t="s">
        <v>553</v>
      </c>
      <c r="G435" s="196" t="s">
        <v>472</v>
      </c>
      <c r="H435" s="197">
        <v>2.335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289</v>
      </c>
      <c r="AT435" s="205" t="s">
        <v>285</v>
      </c>
      <c r="AU435" s="205" t="s">
        <v>85</v>
      </c>
      <c r="AY435" s="18" t="s">
        <v>283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289</v>
      </c>
      <c r="BM435" s="205" t="s">
        <v>554</v>
      </c>
    </row>
    <row r="436" spans="1:65" s="13" customFormat="1">
      <c r="B436" s="207"/>
      <c r="C436" s="208"/>
      <c r="D436" s="209" t="s">
        <v>291</v>
      </c>
      <c r="E436" s="210" t="s">
        <v>1</v>
      </c>
      <c r="F436" s="211" t="s">
        <v>555</v>
      </c>
      <c r="G436" s="208"/>
      <c r="H436" s="212">
        <v>2.335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291</v>
      </c>
      <c r="AU436" s="218" t="s">
        <v>85</v>
      </c>
      <c r="AV436" s="13" t="s">
        <v>85</v>
      </c>
      <c r="AW436" s="13" t="s">
        <v>32</v>
      </c>
      <c r="AX436" s="13" t="s">
        <v>76</v>
      </c>
      <c r="AY436" s="218" t="s">
        <v>283</v>
      </c>
    </row>
    <row r="437" spans="1:65" s="15" customFormat="1">
      <c r="B437" s="230"/>
      <c r="C437" s="231"/>
      <c r="D437" s="209" t="s">
        <v>291</v>
      </c>
      <c r="E437" s="232" t="s">
        <v>1</v>
      </c>
      <c r="F437" s="233" t="s">
        <v>307</v>
      </c>
      <c r="G437" s="231"/>
      <c r="H437" s="234">
        <v>2.335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291</v>
      </c>
      <c r="AU437" s="240" t="s">
        <v>85</v>
      </c>
      <c r="AV437" s="15" t="s">
        <v>105</v>
      </c>
      <c r="AW437" s="15" t="s">
        <v>32</v>
      </c>
      <c r="AX437" s="15" t="s">
        <v>76</v>
      </c>
      <c r="AY437" s="240" t="s">
        <v>283</v>
      </c>
    </row>
    <row r="438" spans="1:65" s="14" customFormat="1">
      <c r="B438" s="219"/>
      <c r="C438" s="220"/>
      <c r="D438" s="209" t="s">
        <v>291</v>
      </c>
      <c r="E438" s="221" t="s">
        <v>1</v>
      </c>
      <c r="F438" s="222" t="s">
        <v>293</v>
      </c>
      <c r="G438" s="220"/>
      <c r="H438" s="223">
        <v>2.335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291</v>
      </c>
      <c r="AU438" s="229" t="s">
        <v>85</v>
      </c>
      <c r="AV438" s="14" t="s">
        <v>289</v>
      </c>
      <c r="AW438" s="14" t="s">
        <v>32</v>
      </c>
      <c r="AX438" s="14" t="s">
        <v>83</v>
      </c>
      <c r="AY438" s="229" t="s">
        <v>283</v>
      </c>
    </row>
    <row r="439" spans="1:65" s="2" customFormat="1" ht="16.5" customHeight="1">
      <c r="A439" s="35"/>
      <c r="B439" s="36"/>
      <c r="C439" s="193" t="s">
        <v>556</v>
      </c>
      <c r="D439" s="193" t="s">
        <v>285</v>
      </c>
      <c r="E439" s="194" t="s">
        <v>557</v>
      </c>
      <c r="F439" s="195" t="s">
        <v>558</v>
      </c>
      <c r="G439" s="196" t="s">
        <v>472</v>
      </c>
      <c r="H439" s="197">
        <v>0.9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559</v>
      </c>
    </row>
    <row r="440" spans="1:65" s="13" customFormat="1">
      <c r="B440" s="207"/>
      <c r="C440" s="208"/>
      <c r="D440" s="209" t="s">
        <v>291</v>
      </c>
      <c r="E440" s="210" t="s">
        <v>1</v>
      </c>
      <c r="F440" s="211" t="s">
        <v>560</v>
      </c>
      <c r="G440" s="208"/>
      <c r="H440" s="212">
        <v>0.9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291</v>
      </c>
      <c r="AU440" s="218" t="s">
        <v>85</v>
      </c>
      <c r="AV440" s="13" t="s">
        <v>85</v>
      </c>
      <c r="AW440" s="13" t="s">
        <v>32</v>
      </c>
      <c r="AX440" s="13" t="s">
        <v>76</v>
      </c>
      <c r="AY440" s="218" t="s">
        <v>283</v>
      </c>
    </row>
    <row r="441" spans="1:65" s="15" customFormat="1">
      <c r="B441" s="230"/>
      <c r="C441" s="231"/>
      <c r="D441" s="209" t="s">
        <v>291</v>
      </c>
      <c r="E441" s="232" t="s">
        <v>1</v>
      </c>
      <c r="F441" s="233" t="s">
        <v>307</v>
      </c>
      <c r="G441" s="231"/>
      <c r="H441" s="234">
        <v>0.9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291</v>
      </c>
      <c r="AU441" s="240" t="s">
        <v>85</v>
      </c>
      <c r="AV441" s="15" t="s">
        <v>105</v>
      </c>
      <c r="AW441" s="15" t="s">
        <v>32</v>
      </c>
      <c r="AX441" s="15" t="s">
        <v>76</v>
      </c>
      <c r="AY441" s="240" t="s">
        <v>283</v>
      </c>
    </row>
    <row r="442" spans="1:65" s="14" customFormat="1">
      <c r="B442" s="219"/>
      <c r="C442" s="220"/>
      <c r="D442" s="209" t="s">
        <v>291</v>
      </c>
      <c r="E442" s="221" t="s">
        <v>1</v>
      </c>
      <c r="F442" s="222" t="s">
        <v>293</v>
      </c>
      <c r="G442" s="220"/>
      <c r="H442" s="223">
        <v>0.9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291</v>
      </c>
      <c r="AU442" s="229" t="s">
        <v>85</v>
      </c>
      <c r="AV442" s="14" t="s">
        <v>289</v>
      </c>
      <c r="AW442" s="14" t="s">
        <v>32</v>
      </c>
      <c r="AX442" s="14" t="s">
        <v>83</v>
      </c>
      <c r="AY442" s="229" t="s">
        <v>283</v>
      </c>
    </row>
    <row r="443" spans="1:65" s="2" customFormat="1" ht="16.5" customHeight="1">
      <c r="A443" s="35"/>
      <c r="B443" s="36"/>
      <c r="C443" s="193" t="s">
        <v>561</v>
      </c>
      <c r="D443" s="193" t="s">
        <v>285</v>
      </c>
      <c r="E443" s="194" t="s">
        <v>562</v>
      </c>
      <c r="F443" s="195" t="s">
        <v>563</v>
      </c>
      <c r="G443" s="196" t="s">
        <v>472</v>
      </c>
      <c r="H443" s="197">
        <v>1.76</v>
      </c>
      <c r="I443" s="198"/>
      <c r="J443" s="199">
        <f>ROUND(I443*H443,2)</f>
        <v>0</v>
      </c>
      <c r="K443" s="200"/>
      <c r="L443" s="40"/>
      <c r="M443" s="201" t="s">
        <v>1</v>
      </c>
      <c r="N443" s="202" t="s">
        <v>41</v>
      </c>
      <c r="O443" s="72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289</v>
      </c>
      <c r="AT443" s="205" t="s">
        <v>285</v>
      </c>
      <c r="AU443" s="205" t="s">
        <v>85</v>
      </c>
      <c r="AY443" s="18" t="s">
        <v>283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83</v>
      </c>
      <c r="BK443" s="206">
        <f>ROUND(I443*H443,2)</f>
        <v>0</v>
      </c>
      <c r="BL443" s="18" t="s">
        <v>289</v>
      </c>
      <c r="BM443" s="205" t="s">
        <v>564</v>
      </c>
    </row>
    <row r="444" spans="1:65" s="13" customFormat="1">
      <c r="B444" s="207"/>
      <c r="C444" s="208"/>
      <c r="D444" s="209" t="s">
        <v>291</v>
      </c>
      <c r="E444" s="210" t="s">
        <v>1</v>
      </c>
      <c r="F444" s="211" t="s">
        <v>565</v>
      </c>
      <c r="G444" s="208"/>
      <c r="H444" s="212">
        <v>1.76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5" customFormat="1">
      <c r="B445" s="230"/>
      <c r="C445" s="231"/>
      <c r="D445" s="209" t="s">
        <v>291</v>
      </c>
      <c r="E445" s="232" t="s">
        <v>1</v>
      </c>
      <c r="F445" s="233" t="s">
        <v>307</v>
      </c>
      <c r="G445" s="231"/>
      <c r="H445" s="234">
        <v>1.76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291</v>
      </c>
      <c r="AU445" s="240" t="s">
        <v>85</v>
      </c>
      <c r="AV445" s="15" t="s">
        <v>105</v>
      </c>
      <c r="AW445" s="15" t="s">
        <v>32</v>
      </c>
      <c r="AX445" s="15" t="s">
        <v>76</v>
      </c>
      <c r="AY445" s="240" t="s">
        <v>283</v>
      </c>
    </row>
    <row r="446" spans="1:65" s="14" customFormat="1">
      <c r="B446" s="219"/>
      <c r="C446" s="220"/>
      <c r="D446" s="209" t="s">
        <v>291</v>
      </c>
      <c r="E446" s="221" t="s">
        <v>1</v>
      </c>
      <c r="F446" s="222" t="s">
        <v>293</v>
      </c>
      <c r="G446" s="220"/>
      <c r="H446" s="223">
        <v>1.76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291</v>
      </c>
      <c r="AU446" s="229" t="s">
        <v>85</v>
      </c>
      <c r="AV446" s="14" t="s">
        <v>289</v>
      </c>
      <c r="AW446" s="14" t="s">
        <v>32</v>
      </c>
      <c r="AX446" s="14" t="s">
        <v>83</v>
      </c>
      <c r="AY446" s="229" t="s">
        <v>283</v>
      </c>
    </row>
    <row r="447" spans="1:65" s="12" customFormat="1" ht="22.9" customHeight="1">
      <c r="B447" s="177"/>
      <c r="C447" s="178"/>
      <c r="D447" s="179" t="s">
        <v>75</v>
      </c>
      <c r="E447" s="191" t="s">
        <v>105</v>
      </c>
      <c r="F447" s="191" t="s">
        <v>566</v>
      </c>
      <c r="G447" s="178"/>
      <c r="H447" s="178"/>
      <c r="I447" s="181"/>
      <c r="J447" s="192">
        <f>BK447</f>
        <v>0</v>
      </c>
      <c r="K447" s="178"/>
      <c r="L447" s="183"/>
      <c r="M447" s="184"/>
      <c r="N447" s="185"/>
      <c r="O447" s="185"/>
      <c r="P447" s="186">
        <f>SUM(P448:P597)</f>
        <v>0</v>
      </c>
      <c r="Q447" s="185"/>
      <c r="R447" s="186">
        <f>SUM(R448:R597)</f>
        <v>342.90974845999995</v>
      </c>
      <c r="S447" s="185"/>
      <c r="T447" s="187">
        <f>SUM(T448:T597)</f>
        <v>0</v>
      </c>
      <c r="AR447" s="188" t="s">
        <v>83</v>
      </c>
      <c r="AT447" s="189" t="s">
        <v>75</v>
      </c>
      <c r="AU447" s="189" t="s">
        <v>83</v>
      </c>
      <c r="AY447" s="188" t="s">
        <v>283</v>
      </c>
      <c r="BK447" s="190">
        <f>SUM(BK448:BK597)</f>
        <v>0</v>
      </c>
    </row>
    <row r="448" spans="1:65" s="2" customFormat="1" ht="16.5" customHeight="1">
      <c r="A448" s="35"/>
      <c r="B448" s="36"/>
      <c r="C448" s="193" t="s">
        <v>567</v>
      </c>
      <c r="D448" s="193" t="s">
        <v>285</v>
      </c>
      <c r="E448" s="194" t="s">
        <v>568</v>
      </c>
      <c r="F448" s="195" t="s">
        <v>569</v>
      </c>
      <c r="G448" s="196" t="s">
        <v>296</v>
      </c>
      <c r="H448" s="197">
        <v>4.883</v>
      </c>
      <c r="I448" s="198"/>
      <c r="J448" s="199">
        <f>ROUND(I448*H448,2)</f>
        <v>0</v>
      </c>
      <c r="K448" s="200"/>
      <c r="L448" s="40"/>
      <c r="M448" s="201" t="s">
        <v>1</v>
      </c>
      <c r="N448" s="202" t="s">
        <v>41</v>
      </c>
      <c r="O448" s="72"/>
      <c r="P448" s="203">
        <f>O448*H448</f>
        <v>0</v>
      </c>
      <c r="Q448" s="203">
        <v>1.80972</v>
      </c>
      <c r="R448" s="203">
        <f>Q448*H448</f>
        <v>8.8368627600000007</v>
      </c>
      <c r="S448" s="203">
        <v>0</v>
      </c>
      <c r="T448" s="20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5" t="s">
        <v>289</v>
      </c>
      <c r="AT448" s="205" t="s">
        <v>285</v>
      </c>
      <c r="AU448" s="205" t="s">
        <v>85</v>
      </c>
      <c r="AY448" s="18" t="s">
        <v>283</v>
      </c>
      <c r="BE448" s="206">
        <f>IF(N448="základní",J448,0)</f>
        <v>0</v>
      </c>
      <c r="BF448" s="206">
        <f>IF(N448="snížená",J448,0)</f>
        <v>0</v>
      </c>
      <c r="BG448" s="206">
        <f>IF(N448="zákl. přenesená",J448,0)</f>
        <v>0</v>
      </c>
      <c r="BH448" s="206">
        <f>IF(N448="sníž. přenesená",J448,0)</f>
        <v>0</v>
      </c>
      <c r="BI448" s="206">
        <f>IF(N448="nulová",J448,0)</f>
        <v>0</v>
      </c>
      <c r="BJ448" s="18" t="s">
        <v>83</v>
      </c>
      <c r="BK448" s="206">
        <f>ROUND(I448*H448,2)</f>
        <v>0</v>
      </c>
      <c r="BL448" s="18" t="s">
        <v>289</v>
      </c>
      <c r="BM448" s="205" t="s">
        <v>570</v>
      </c>
    </row>
    <row r="449" spans="1:65" s="16" customFormat="1">
      <c r="B449" s="241"/>
      <c r="C449" s="242"/>
      <c r="D449" s="209" t="s">
        <v>291</v>
      </c>
      <c r="E449" s="243" t="s">
        <v>1</v>
      </c>
      <c r="F449" s="244" t="s">
        <v>571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>
      <c r="B450" s="207"/>
      <c r="C450" s="208"/>
      <c r="D450" s="209" t="s">
        <v>291</v>
      </c>
      <c r="E450" s="210" t="s">
        <v>1</v>
      </c>
      <c r="F450" s="211" t="s">
        <v>572</v>
      </c>
      <c r="G450" s="208"/>
      <c r="H450" s="212">
        <v>3.3170000000000002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>
      <c r="B451" s="241"/>
      <c r="C451" s="242"/>
      <c r="D451" s="209" t="s">
        <v>291</v>
      </c>
      <c r="E451" s="243" t="s">
        <v>1</v>
      </c>
      <c r="F451" s="244" t="s">
        <v>573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>
      <c r="B452" s="207"/>
      <c r="C452" s="208"/>
      <c r="D452" s="209" t="s">
        <v>291</v>
      </c>
      <c r="E452" s="210" t="s">
        <v>1</v>
      </c>
      <c r="F452" s="211" t="s">
        <v>574</v>
      </c>
      <c r="G452" s="208"/>
      <c r="H452" s="212">
        <v>1.5660000000000001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14" customFormat="1">
      <c r="B453" s="219"/>
      <c r="C453" s="220"/>
      <c r="D453" s="209" t="s">
        <v>291</v>
      </c>
      <c r="E453" s="221" t="s">
        <v>1</v>
      </c>
      <c r="F453" s="222" t="s">
        <v>293</v>
      </c>
      <c r="G453" s="220"/>
      <c r="H453" s="223">
        <v>4.883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291</v>
      </c>
      <c r="AU453" s="229" t="s">
        <v>85</v>
      </c>
      <c r="AV453" s="14" t="s">
        <v>289</v>
      </c>
      <c r="AW453" s="14" t="s">
        <v>32</v>
      </c>
      <c r="AX453" s="14" t="s">
        <v>83</v>
      </c>
      <c r="AY453" s="229" t="s">
        <v>283</v>
      </c>
    </row>
    <row r="454" spans="1:65" s="2" customFormat="1" ht="21.75" customHeight="1">
      <c r="A454" s="35"/>
      <c r="B454" s="36"/>
      <c r="C454" s="193" t="s">
        <v>575</v>
      </c>
      <c r="D454" s="193" t="s">
        <v>285</v>
      </c>
      <c r="E454" s="194" t="s">
        <v>576</v>
      </c>
      <c r="F454" s="195" t="s">
        <v>577</v>
      </c>
      <c r="G454" s="196" t="s">
        <v>296</v>
      </c>
      <c r="H454" s="197">
        <v>3.202</v>
      </c>
      <c r="I454" s="198"/>
      <c r="J454" s="199">
        <f>ROUND(I454*H454,2)</f>
        <v>0</v>
      </c>
      <c r="K454" s="200"/>
      <c r="L454" s="40"/>
      <c r="M454" s="201" t="s">
        <v>1</v>
      </c>
      <c r="N454" s="202" t="s">
        <v>41</v>
      </c>
      <c r="O454" s="72"/>
      <c r="P454" s="203">
        <f>O454*H454</f>
        <v>0</v>
      </c>
      <c r="Q454" s="203">
        <v>1.8089599999999999</v>
      </c>
      <c r="R454" s="203">
        <f>Q454*H454</f>
        <v>5.79228992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289</v>
      </c>
      <c r="AT454" s="205" t="s">
        <v>285</v>
      </c>
      <c r="AU454" s="205" t="s">
        <v>85</v>
      </c>
      <c r="AY454" s="18" t="s">
        <v>283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83</v>
      </c>
      <c r="BK454" s="206">
        <f>ROUND(I454*H454,2)</f>
        <v>0</v>
      </c>
      <c r="BL454" s="18" t="s">
        <v>289</v>
      </c>
      <c r="BM454" s="205" t="s">
        <v>578</v>
      </c>
    </row>
    <row r="455" spans="1:65" s="16" customFormat="1">
      <c r="B455" s="241"/>
      <c r="C455" s="242"/>
      <c r="D455" s="209" t="s">
        <v>291</v>
      </c>
      <c r="E455" s="243" t="s">
        <v>1</v>
      </c>
      <c r="F455" s="244" t="s">
        <v>579</v>
      </c>
      <c r="G455" s="242"/>
      <c r="H455" s="243" t="s">
        <v>1</v>
      </c>
      <c r="I455" s="245"/>
      <c r="J455" s="242"/>
      <c r="K455" s="242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291</v>
      </c>
      <c r="AU455" s="250" t="s">
        <v>85</v>
      </c>
      <c r="AV455" s="16" t="s">
        <v>83</v>
      </c>
      <c r="AW455" s="16" t="s">
        <v>32</v>
      </c>
      <c r="AX455" s="16" t="s">
        <v>76</v>
      </c>
      <c r="AY455" s="250" t="s">
        <v>283</v>
      </c>
    </row>
    <row r="456" spans="1:65" s="13" customFormat="1">
      <c r="B456" s="207"/>
      <c r="C456" s="208"/>
      <c r="D456" s="209" t="s">
        <v>291</v>
      </c>
      <c r="E456" s="210" t="s">
        <v>1</v>
      </c>
      <c r="F456" s="211" t="s">
        <v>580</v>
      </c>
      <c r="G456" s="208"/>
      <c r="H456" s="212">
        <v>3.202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291</v>
      </c>
      <c r="AU456" s="218" t="s">
        <v>85</v>
      </c>
      <c r="AV456" s="13" t="s">
        <v>85</v>
      </c>
      <c r="AW456" s="13" t="s">
        <v>32</v>
      </c>
      <c r="AX456" s="13" t="s">
        <v>76</v>
      </c>
      <c r="AY456" s="218" t="s">
        <v>283</v>
      </c>
    </row>
    <row r="457" spans="1:65" s="14" customFormat="1">
      <c r="B457" s="219"/>
      <c r="C457" s="220"/>
      <c r="D457" s="209" t="s">
        <v>291</v>
      </c>
      <c r="E457" s="221" t="s">
        <v>1</v>
      </c>
      <c r="F457" s="222" t="s">
        <v>293</v>
      </c>
      <c r="G457" s="220"/>
      <c r="H457" s="223">
        <v>3.202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291</v>
      </c>
      <c r="AU457" s="229" t="s">
        <v>85</v>
      </c>
      <c r="AV457" s="14" t="s">
        <v>289</v>
      </c>
      <c r="AW457" s="14" t="s">
        <v>32</v>
      </c>
      <c r="AX457" s="14" t="s">
        <v>83</v>
      </c>
      <c r="AY457" s="229" t="s">
        <v>283</v>
      </c>
    </row>
    <row r="458" spans="1:65" s="2" customFormat="1" ht="33" customHeight="1">
      <c r="A458" s="35"/>
      <c r="B458" s="36"/>
      <c r="C458" s="193" t="s">
        <v>581</v>
      </c>
      <c r="D458" s="193" t="s">
        <v>285</v>
      </c>
      <c r="E458" s="194" t="s">
        <v>582</v>
      </c>
      <c r="F458" s="195" t="s">
        <v>583</v>
      </c>
      <c r="G458" s="196" t="s">
        <v>288</v>
      </c>
      <c r="H458" s="197">
        <v>1054.605</v>
      </c>
      <c r="I458" s="198"/>
      <c r="J458" s="199">
        <f>ROUND(I458*H458,2)</f>
        <v>0</v>
      </c>
      <c r="K458" s="200"/>
      <c r="L458" s="40"/>
      <c r="M458" s="201" t="s">
        <v>1</v>
      </c>
      <c r="N458" s="202" t="s">
        <v>41</v>
      </c>
      <c r="O458" s="72"/>
      <c r="P458" s="203">
        <f>O458*H458</f>
        <v>0</v>
      </c>
      <c r="Q458" s="203">
        <v>0.25098999999999999</v>
      </c>
      <c r="R458" s="203">
        <f>Q458*H458</f>
        <v>264.69530894999997</v>
      </c>
      <c r="S458" s="203">
        <v>0</v>
      </c>
      <c r="T458" s="20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289</v>
      </c>
      <c r="AT458" s="205" t="s">
        <v>285</v>
      </c>
      <c r="AU458" s="205" t="s">
        <v>85</v>
      </c>
      <c r="AY458" s="18" t="s">
        <v>283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8" t="s">
        <v>83</v>
      </c>
      <c r="BK458" s="206">
        <f>ROUND(I458*H458,2)</f>
        <v>0</v>
      </c>
      <c r="BL458" s="18" t="s">
        <v>289</v>
      </c>
      <c r="BM458" s="205" t="s">
        <v>584</v>
      </c>
    </row>
    <row r="459" spans="1:65" s="16" customFormat="1">
      <c r="B459" s="241"/>
      <c r="C459" s="242"/>
      <c r="D459" s="209" t="s">
        <v>291</v>
      </c>
      <c r="E459" s="243" t="s">
        <v>1</v>
      </c>
      <c r="F459" s="244" t="s">
        <v>585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6" customFormat="1">
      <c r="B460" s="241"/>
      <c r="C460" s="242"/>
      <c r="D460" s="209" t="s">
        <v>291</v>
      </c>
      <c r="E460" s="243" t="s">
        <v>1</v>
      </c>
      <c r="F460" s="244" t="s">
        <v>586</v>
      </c>
      <c r="G460" s="242"/>
      <c r="H460" s="243" t="s">
        <v>1</v>
      </c>
      <c r="I460" s="245"/>
      <c r="J460" s="242"/>
      <c r="K460" s="242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291</v>
      </c>
      <c r="AU460" s="250" t="s">
        <v>85</v>
      </c>
      <c r="AV460" s="16" t="s">
        <v>83</v>
      </c>
      <c r="AW460" s="16" t="s">
        <v>32</v>
      </c>
      <c r="AX460" s="16" t="s">
        <v>76</v>
      </c>
      <c r="AY460" s="250" t="s">
        <v>283</v>
      </c>
    </row>
    <row r="461" spans="1:65" s="13" customFormat="1">
      <c r="B461" s="207"/>
      <c r="C461" s="208"/>
      <c r="D461" s="209" t="s">
        <v>291</v>
      </c>
      <c r="E461" s="210" t="s">
        <v>1</v>
      </c>
      <c r="F461" s="211" t="s">
        <v>587</v>
      </c>
      <c r="G461" s="208"/>
      <c r="H461" s="212">
        <v>802.91300000000001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291</v>
      </c>
      <c r="AU461" s="218" t="s">
        <v>85</v>
      </c>
      <c r="AV461" s="13" t="s">
        <v>85</v>
      </c>
      <c r="AW461" s="13" t="s">
        <v>32</v>
      </c>
      <c r="AX461" s="13" t="s">
        <v>76</v>
      </c>
      <c r="AY461" s="218" t="s">
        <v>283</v>
      </c>
    </row>
    <row r="462" spans="1:65" s="13" customFormat="1">
      <c r="B462" s="207"/>
      <c r="C462" s="208"/>
      <c r="D462" s="209" t="s">
        <v>291</v>
      </c>
      <c r="E462" s="210" t="s">
        <v>1</v>
      </c>
      <c r="F462" s="211" t="s">
        <v>588</v>
      </c>
      <c r="G462" s="208"/>
      <c r="H462" s="212">
        <v>3.6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3" customFormat="1">
      <c r="B463" s="207"/>
      <c r="C463" s="208"/>
      <c r="D463" s="209" t="s">
        <v>291</v>
      </c>
      <c r="E463" s="210" t="s">
        <v>1</v>
      </c>
      <c r="F463" s="211" t="s">
        <v>589</v>
      </c>
      <c r="G463" s="208"/>
      <c r="H463" s="212">
        <v>-57.692999999999998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291</v>
      </c>
      <c r="AU463" s="218" t="s">
        <v>85</v>
      </c>
      <c r="AV463" s="13" t="s">
        <v>85</v>
      </c>
      <c r="AW463" s="13" t="s">
        <v>32</v>
      </c>
      <c r="AX463" s="13" t="s">
        <v>76</v>
      </c>
      <c r="AY463" s="218" t="s">
        <v>283</v>
      </c>
    </row>
    <row r="464" spans="1:65" s="13" customFormat="1">
      <c r="B464" s="207"/>
      <c r="C464" s="208"/>
      <c r="D464" s="209" t="s">
        <v>291</v>
      </c>
      <c r="E464" s="210" t="s">
        <v>1</v>
      </c>
      <c r="F464" s="211" t="s">
        <v>590</v>
      </c>
      <c r="G464" s="208"/>
      <c r="H464" s="212">
        <v>-8.1999999999999993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2:51" s="13" customFormat="1">
      <c r="B465" s="207"/>
      <c r="C465" s="208"/>
      <c r="D465" s="209" t="s">
        <v>291</v>
      </c>
      <c r="E465" s="210" t="s">
        <v>1</v>
      </c>
      <c r="F465" s="211" t="s">
        <v>591</v>
      </c>
      <c r="G465" s="208"/>
      <c r="H465" s="212">
        <v>-7.77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291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283</v>
      </c>
    </row>
    <row r="466" spans="2:51" s="13" customFormat="1">
      <c r="B466" s="207"/>
      <c r="C466" s="208"/>
      <c r="D466" s="209" t="s">
        <v>291</v>
      </c>
      <c r="E466" s="210" t="s">
        <v>1</v>
      </c>
      <c r="F466" s="211" t="s">
        <v>592</v>
      </c>
      <c r="G466" s="208"/>
      <c r="H466" s="212">
        <v>-11.25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2:51" s="13" customFormat="1">
      <c r="B467" s="207"/>
      <c r="C467" s="208"/>
      <c r="D467" s="209" t="s">
        <v>291</v>
      </c>
      <c r="E467" s="210" t="s">
        <v>1</v>
      </c>
      <c r="F467" s="211" t="s">
        <v>593</v>
      </c>
      <c r="G467" s="208"/>
      <c r="H467" s="212">
        <v>-3.778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291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283</v>
      </c>
    </row>
    <row r="468" spans="2:51" s="13" customFormat="1">
      <c r="B468" s="207"/>
      <c r="C468" s="208"/>
      <c r="D468" s="209" t="s">
        <v>291</v>
      </c>
      <c r="E468" s="210" t="s">
        <v>1</v>
      </c>
      <c r="F468" s="211" t="s">
        <v>594</v>
      </c>
      <c r="G468" s="208"/>
      <c r="H468" s="212">
        <v>-4.32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291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283</v>
      </c>
    </row>
    <row r="469" spans="2:51" s="13" customFormat="1">
      <c r="B469" s="207"/>
      <c r="C469" s="208"/>
      <c r="D469" s="209" t="s">
        <v>291</v>
      </c>
      <c r="E469" s="210" t="s">
        <v>1</v>
      </c>
      <c r="F469" s="211" t="s">
        <v>595</v>
      </c>
      <c r="G469" s="208"/>
      <c r="H469" s="212">
        <v>-54.54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2:51" s="13" customFormat="1">
      <c r="B470" s="207"/>
      <c r="C470" s="208"/>
      <c r="D470" s="209" t="s">
        <v>291</v>
      </c>
      <c r="E470" s="210" t="s">
        <v>1</v>
      </c>
      <c r="F470" s="211" t="s">
        <v>596</v>
      </c>
      <c r="G470" s="208"/>
      <c r="H470" s="212">
        <v>-10.8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291</v>
      </c>
      <c r="AU470" s="218" t="s">
        <v>85</v>
      </c>
      <c r="AV470" s="13" t="s">
        <v>85</v>
      </c>
      <c r="AW470" s="13" t="s">
        <v>32</v>
      </c>
      <c r="AX470" s="13" t="s">
        <v>76</v>
      </c>
      <c r="AY470" s="218" t="s">
        <v>283</v>
      </c>
    </row>
    <row r="471" spans="2:51" s="13" customFormat="1">
      <c r="B471" s="207"/>
      <c r="C471" s="208"/>
      <c r="D471" s="209" t="s">
        <v>291</v>
      </c>
      <c r="E471" s="210" t="s">
        <v>1</v>
      </c>
      <c r="F471" s="211" t="s">
        <v>597</v>
      </c>
      <c r="G471" s="208"/>
      <c r="H471" s="212">
        <v>-46.207999999999998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2:51" s="13" customFormat="1">
      <c r="B472" s="207"/>
      <c r="C472" s="208"/>
      <c r="D472" s="209" t="s">
        <v>291</v>
      </c>
      <c r="E472" s="210" t="s">
        <v>1</v>
      </c>
      <c r="F472" s="211" t="s">
        <v>598</v>
      </c>
      <c r="G472" s="208"/>
      <c r="H472" s="212">
        <v>-16.47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291</v>
      </c>
      <c r="AU472" s="218" t="s">
        <v>85</v>
      </c>
      <c r="AV472" s="13" t="s">
        <v>85</v>
      </c>
      <c r="AW472" s="13" t="s">
        <v>32</v>
      </c>
      <c r="AX472" s="13" t="s">
        <v>76</v>
      </c>
      <c r="AY472" s="218" t="s">
        <v>283</v>
      </c>
    </row>
    <row r="473" spans="2:51" s="15" customFormat="1">
      <c r="B473" s="230"/>
      <c r="C473" s="231"/>
      <c r="D473" s="209" t="s">
        <v>291</v>
      </c>
      <c r="E473" s="232" t="s">
        <v>1</v>
      </c>
      <c r="F473" s="233" t="s">
        <v>307</v>
      </c>
      <c r="G473" s="231"/>
      <c r="H473" s="234">
        <v>585.48400000000004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291</v>
      </c>
      <c r="AU473" s="240" t="s">
        <v>85</v>
      </c>
      <c r="AV473" s="15" t="s">
        <v>105</v>
      </c>
      <c r="AW473" s="15" t="s">
        <v>32</v>
      </c>
      <c r="AX473" s="15" t="s">
        <v>76</v>
      </c>
      <c r="AY473" s="240" t="s">
        <v>283</v>
      </c>
    </row>
    <row r="474" spans="2:51" s="16" customFormat="1">
      <c r="B474" s="241"/>
      <c r="C474" s="242"/>
      <c r="D474" s="209" t="s">
        <v>291</v>
      </c>
      <c r="E474" s="243" t="s">
        <v>1</v>
      </c>
      <c r="F474" s="244" t="s">
        <v>599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2:51" s="13" customFormat="1">
      <c r="B475" s="207"/>
      <c r="C475" s="208"/>
      <c r="D475" s="209" t="s">
        <v>291</v>
      </c>
      <c r="E475" s="210" t="s">
        <v>1</v>
      </c>
      <c r="F475" s="211" t="s">
        <v>600</v>
      </c>
      <c r="G475" s="208"/>
      <c r="H475" s="212">
        <v>2.25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2:51" s="13" customFormat="1">
      <c r="B476" s="207"/>
      <c r="C476" s="208"/>
      <c r="D476" s="209" t="s">
        <v>291</v>
      </c>
      <c r="E476" s="210" t="s">
        <v>1</v>
      </c>
      <c r="F476" s="211" t="s">
        <v>601</v>
      </c>
      <c r="G476" s="208"/>
      <c r="H476" s="212">
        <v>32.5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291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283</v>
      </c>
    </row>
    <row r="477" spans="2:51" s="13" customFormat="1">
      <c r="B477" s="207"/>
      <c r="C477" s="208"/>
      <c r="D477" s="209" t="s">
        <v>291</v>
      </c>
      <c r="E477" s="210" t="s">
        <v>1</v>
      </c>
      <c r="F477" s="211" t="s">
        <v>602</v>
      </c>
      <c r="G477" s="208"/>
      <c r="H477" s="212">
        <v>20.5</v>
      </c>
      <c r="I477" s="213"/>
      <c r="J477" s="208"/>
      <c r="K477" s="208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291</v>
      </c>
      <c r="AU477" s="218" t="s">
        <v>85</v>
      </c>
      <c r="AV477" s="13" t="s">
        <v>85</v>
      </c>
      <c r="AW477" s="13" t="s">
        <v>32</v>
      </c>
      <c r="AX477" s="13" t="s">
        <v>76</v>
      </c>
      <c r="AY477" s="218" t="s">
        <v>283</v>
      </c>
    </row>
    <row r="478" spans="2:51" s="13" customFormat="1">
      <c r="B478" s="207"/>
      <c r="C478" s="208"/>
      <c r="D478" s="209" t="s">
        <v>291</v>
      </c>
      <c r="E478" s="210" t="s">
        <v>1</v>
      </c>
      <c r="F478" s="211" t="s">
        <v>603</v>
      </c>
      <c r="G478" s="208"/>
      <c r="H478" s="212">
        <v>138.69999999999999</v>
      </c>
      <c r="I478" s="213"/>
      <c r="J478" s="208"/>
      <c r="K478" s="208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291</v>
      </c>
      <c r="AU478" s="218" t="s">
        <v>85</v>
      </c>
      <c r="AV478" s="13" t="s">
        <v>85</v>
      </c>
      <c r="AW478" s="13" t="s">
        <v>32</v>
      </c>
      <c r="AX478" s="13" t="s">
        <v>76</v>
      </c>
      <c r="AY478" s="218" t="s">
        <v>283</v>
      </c>
    </row>
    <row r="479" spans="2:51" s="13" customFormat="1">
      <c r="B479" s="207"/>
      <c r="C479" s="208"/>
      <c r="D479" s="209" t="s">
        <v>291</v>
      </c>
      <c r="E479" s="210" t="s">
        <v>1</v>
      </c>
      <c r="F479" s="211" t="s">
        <v>604</v>
      </c>
      <c r="G479" s="208"/>
      <c r="H479" s="212">
        <v>155.55000000000001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2:51" s="13" customFormat="1">
      <c r="B480" s="207"/>
      <c r="C480" s="208"/>
      <c r="D480" s="209" t="s">
        <v>291</v>
      </c>
      <c r="E480" s="210" t="s">
        <v>1</v>
      </c>
      <c r="F480" s="211" t="s">
        <v>605</v>
      </c>
      <c r="G480" s="208"/>
      <c r="H480" s="212">
        <v>-2.1280000000000001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291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283</v>
      </c>
    </row>
    <row r="481" spans="1:65" s="13" customFormat="1">
      <c r="B481" s="207"/>
      <c r="C481" s="208"/>
      <c r="D481" s="209" t="s">
        <v>291</v>
      </c>
      <c r="E481" s="210" t="s">
        <v>1</v>
      </c>
      <c r="F481" s="211" t="s">
        <v>606</v>
      </c>
      <c r="G481" s="208"/>
      <c r="H481" s="212">
        <v>-79.590999999999994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3" customFormat="1">
      <c r="B482" s="207"/>
      <c r="C482" s="208"/>
      <c r="D482" s="209" t="s">
        <v>291</v>
      </c>
      <c r="E482" s="210" t="s">
        <v>1</v>
      </c>
      <c r="F482" s="211" t="s">
        <v>607</v>
      </c>
      <c r="G482" s="208"/>
      <c r="H482" s="212">
        <v>-18.3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291</v>
      </c>
      <c r="AU482" s="218" t="s">
        <v>85</v>
      </c>
      <c r="AV482" s="13" t="s">
        <v>85</v>
      </c>
      <c r="AW482" s="13" t="s">
        <v>32</v>
      </c>
      <c r="AX482" s="13" t="s">
        <v>76</v>
      </c>
      <c r="AY482" s="218" t="s">
        <v>283</v>
      </c>
    </row>
    <row r="483" spans="1:65" s="15" customFormat="1">
      <c r="B483" s="230"/>
      <c r="C483" s="231"/>
      <c r="D483" s="209" t="s">
        <v>291</v>
      </c>
      <c r="E483" s="232" t="s">
        <v>1</v>
      </c>
      <c r="F483" s="233" t="s">
        <v>307</v>
      </c>
      <c r="G483" s="231"/>
      <c r="H483" s="234">
        <v>249.48099999999999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291</v>
      </c>
      <c r="AU483" s="240" t="s">
        <v>85</v>
      </c>
      <c r="AV483" s="15" t="s">
        <v>105</v>
      </c>
      <c r="AW483" s="15" t="s">
        <v>32</v>
      </c>
      <c r="AX483" s="15" t="s">
        <v>76</v>
      </c>
      <c r="AY483" s="240" t="s">
        <v>283</v>
      </c>
    </row>
    <row r="484" spans="1:65" s="16" customFormat="1">
      <c r="B484" s="241"/>
      <c r="C484" s="242"/>
      <c r="D484" s="209" t="s">
        <v>291</v>
      </c>
      <c r="E484" s="243" t="s">
        <v>1</v>
      </c>
      <c r="F484" s="244" t="s">
        <v>608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>
      <c r="B485" s="207"/>
      <c r="C485" s="208"/>
      <c r="D485" s="209" t="s">
        <v>291</v>
      </c>
      <c r="E485" s="210" t="s">
        <v>1</v>
      </c>
      <c r="F485" s="211" t="s">
        <v>609</v>
      </c>
      <c r="G485" s="208"/>
      <c r="H485" s="212">
        <v>399.55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3" customFormat="1">
      <c r="B486" s="207"/>
      <c r="C486" s="208"/>
      <c r="D486" s="209" t="s">
        <v>291</v>
      </c>
      <c r="E486" s="210" t="s">
        <v>1</v>
      </c>
      <c r="F486" s="211" t="s">
        <v>610</v>
      </c>
      <c r="G486" s="208"/>
      <c r="H486" s="212">
        <v>-179.91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291</v>
      </c>
      <c r="AU486" s="218" t="s">
        <v>85</v>
      </c>
      <c r="AV486" s="13" t="s">
        <v>85</v>
      </c>
      <c r="AW486" s="13" t="s">
        <v>32</v>
      </c>
      <c r="AX486" s="13" t="s">
        <v>76</v>
      </c>
      <c r="AY486" s="218" t="s">
        <v>283</v>
      </c>
    </row>
    <row r="487" spans="1:65" s="15" customFormat="1">
      <c r="B487" s="230"/>
      <c r="C487" s="231"/>
      <c r="D487" s="209" t="s">
        <v>291</v>
      </c>
      <c r="E487" s="232" t="s">
        <v>1</v>
      </c>
      <c r="F487" s="233" t="s">
        <v>307</v>
      </c>
      <c r="G487" s="231"/>
      <c r="H487" s="234">
        <v>219.64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291</v>
      </c>
      <c r="AU487" s="240" t="s">
        <v>85</v>
      </c>
      <c r="AV487" s="15" t="s">
        <v>105</v>
      </c>
      <c r="AW487" s="15" t="s">
        <v>32</v>
      </c>
      <c r="AX487" s="15" t="s">
        <v>76</v>
      </c>
      <c r="AY487" s="240" t="s">
        <v>283</v>
      </c>
    </row>
    <row r="488" spans="1:65" s="14" customFormat="1">
      <c r="B488" s="219"/>
      <c r="C488" s="220"/>
      <c r="D488" s="209" t="s">
        <v>291</v>
      </c>
      <c r="E488" s="221" t="s">
        <v>1</v>
      </c>
      <c r="F488" s="222" t="s">
        <v>293</v>
      </c>
      <c r="G488" s="220"/>
      <c r="H488" s="223">
        <v>1054.605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291</v>
      </c>
      <c r="AU488" s="229" t="s">
        <v>85</v>
      </c>
      <c r="AV488" s="14" t="s">
        <v>289</v>
      </c>
      <c r="AW488" s="14" t="s">
        <v>32</v>
      </c>
      <c r="AX488" s="14" t="s">
        <v>83</v>
      </c>
      <c r="AY488" s="229" t="s">
        <v>283</v>
      </c>
    </row>
    <row r="489" spans="1:65" s="2" customFormat="1" ht="21.75" customHeight="1">
      <c r="A489" s="35"/>
      <c r="B489" s="36"/>
      <c r="C489" s="193" t="s">
        <v>611</v>
      </c>
      <c r="D489" s="193" t="s">
        <v>285</v>
      </c>
      <c r="E489" s="194" t="s">
        <v>612</v>
      </c>
      <c r="F489" s="195" t="s">
        <v>613</v>
      </c>
      <c r="G489" s="196" t="s">
        <v>614</v>
      </c>
      <c r="H489" s="197">
        <v>1</v>
      </c>
      <c r="I489" s="198"/>
      <c r="J489" s="199">
        <f t="shared" ref="J489:J507" si="0">ROUND(I489*H489,2)</f>
        <v>0</v>
      </c>
      <c r="K489" s="200"/>
      <c r="L489" s="40"/>
      <c r="M489" s="201" t="s">
        <v>1</v>
      </c>
      <c r="N489" s="202" t="s">
        <v>41</v>
      </c>
      <c r="O489" s="72"/>
      <c r="P489" s="203">
        <f t="shared" ref="P489:P507" si="1">O489*H489</f>
        <v>0</v>
      </c>
      <c r="Q489" s="203">
        <v>1.7940000000000001E-2</v>
      </c>
      <c r="R489" s="203">
        <f t="shared" ref="R489:R507" si="2">Q489*H489</f>
        <v>1.7940000000000001E-2</v>
      </c>
      <c r="S489" s="203">
        <v>0</v>
      </c>
      <c r="T489" s="204">
        <f t="shared" ref="T489:T507" si="3"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5" t="s">
        <v>289</v>
      </c>
      <c r="AT489" s="205" t="s">
        <v>285</v>
      </c>
      <c r="AU489" s="205" t="s">
        <v>85</v>
      </c>
      <c r="AY489" s="18" t="s">
        <v>283</v>
      </c>
      <c r="BE489" s="206">
        <f t="shared" ref="BE489:BE507" si="4">IF(N489="základní",J489,0)</f>
        <v>0</v>
      </c>
      <c r="BF489" s="206">
        <f t="shared" ref="BF489:BF507" si="5">IF(N489="snížená",J489,0)</f>
        <v>0</v>
      </c>
      <c r="BG489" s="206">
        <f t="shared" ref="BG489:BG507" si="6">IF(N489="zákl. přenesená",J489,0)</f>
        <v>0</v>
      </c>
      <c r="BH489" s="206">
        <f t="shared" ref="BH489:BH507" si="7">IF(N489="sníž. přenesená",J489,0)</f>
        <v>0</v>
      </c>
      <c r="BI489" s="206">
        <f t="shared" ref="BI489:BI507" si="8">IF(N489="nulová",J489,0)</f>
        <v>0</v>
      </c>
      <c r="BJ489" s="18" t="s">
        <v>83</v>
      </c>
      <c r="BK489" s="206">
        <f t="shared" ref="BK489:BK507" si="9">ROUND(I489*H489,2)</f>
        <v>0</v>
      </c>
      <c r="BL489" s="18" t="s">
        <v>289</v>
      </c>
      <c r="BM489" s="205" t="s">
        <v>615</v>
      </c>
    </row>
    <row r="490" spans="1:65" s="2" customFormat="1" ht="21.75" customHeight="1">
      <c r="A490" s="35"/>
      <c r="B490" s="36"/>
      <c r="C490" s="193" t="s">
        <v>616</v>
      </c>
      <c r="D490" s="193" t="s">
        <v>285</v>
      </c>
      <c r="E490" s="194" t="s">
        <v>617</v>
      </c>
      <c r="F490" s="195" t="s">
        <v>618</v>
      </c>
      <c r="G490" s="196" t="s">
        <v>614</v>
      </c>
      <c r="H490" s="197">
        <v>2</v>
      </c>
      <c r="I490" s="198"/>
      <c r="J490" s="199">
        <f t="shared" si="0"/>
        <v>0</v>
      </c>
      <c r="K490" s="200"/>
      <c r="L490" s="40"/>
      <c r="M490" s="201" t="s">
        <v>1</v>
      </c>
      <c r="N490" s="202" t="s">
        <v>41</v>
      </c>
      <c r="O490" s="72"/>
      <c r="P490" s="203">
        <f t="shared" si="1"/>
        <v>0</v>
      </c>
      <c r="Q490" s="203">
        <v>1.7940000000000001E-2</v>
      </c>
      <c r="R490" s="203">
        <f t="shared" si="2"/>
        <v>3.5880000000000002E-2</v>
      </c>
      <c r="S490" s="203">
        <v>0</v>
      </c>
      <c r="T490" s="204">
        <f t="shared" si="3"/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289</v>
      </c>
      <c r="AT490" s="205" t="s">
        <v>285</v>
      </c>
      <c r="AU490" s="205" t="s">
        <v>85</v>
      </c>
      <c r="AY490" s="18" t="s">
        <v>283</v>
      </c>
      <c r="BE490" s="206">
        <f t="shared" si="4"/>
        <v>0</v>
      </c>
      <c r="BF490" s="206">
        <f t="shared" si="5"/>
        <v>0</v>
      </c>
      <c r="BG490" s="206">
        <f t="shared" si="6"/>
        <v>0</v>
      </c>
      <c r="BH490" s="206">
        <f t="shared" si="7"/>
        <v>0</v>
      </c>
      <c r="BI490" s="206">
        <f t="shared" si="8"/>
        <v>0</v>
      </c>
      <c r="BJ490" s="18" t="s">
        <v>83</v>
      </c>
      <c r="BK490" s="206">
        <f t="shared" si="9"/>
        <v>0</v>
      </c>
      <c r="BL490" s="18" t="s">
        <v>289</v>
      </c>
      <c r="BM490" s="205" t="s">
        <v>619</v>
      </c>
    </row>
    <row r="491" spans="1:65" s="2" customFormat="1" ht="21.75" customHeight="1">
      <c r="A491" s="35"/>
      <c r="B491" s="36"/>
      <c r="C491" s="193" t="s">
        <v>620</v>
      </c>
      <c r="D491" s="193" t="s">
        <v>285</v>
      </c>
      <c r="E491" s="194" t="s">
        <v>621</v>
      </c>
      <c r="F491" s="195" t="s">
        <v>622</v>
      </c>
      <c r="G491" s="196" t="s">
        <v>614</v>
      </c>
      <c r="H491" s="197">
        <v>13</v>
      </c>
      <c r="I491" s="198"/>
      <c r="J491" s="199">
        <f t="shared" si="0"/>
        <v>0</v>
      </c>
      <c r="K491" s="200"/>
      <c r="L491" s="40"/>
      <c r="M491" s="201" t="s">
        <v>1</v>
      </c>
      <c r="N491" s="202" t="s">
        <v>41</v>
      </c>
      <c r="O491" s="72"/>
      <c r="P491" s="203">
        <f t="shared" si="1"/>
        <v>0</v>
      </c>
      <c r="Q491" s="203">
        <v>2.2780000000000002E-2</v>
      </c>
      <c r="R491" s="203">
        <f t="shared" si="2"/>
        <v>0.29614000000000001</v>
      </c>
      <c r="S491" s="203">
        <v>0</v>
      </c>
      <c r="T491" s="204">
        <f t="shared" si="3"/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 t="shared" si="4"/>
        <v>0</v>
      </c>
      <c r="BF491" s="206">
        <f t="shared" si="5"/>
        <v>0</v>
      </c>
      <c r="BG491" s="206">
        <f t="shared" si="6"/>
        <v>0</v>
      </c>
      <c r="BH491" s="206">
        <f t="shared" si="7"/>
        <v>0</v>
      </c>
      <c r="BI491" s="206">
        <f t="shared" si="8"/>
        <v>0</v>
      </c>
      <c r="BJ491" s="18" t="s">
        <v>83</v>
      </c>
      <c r="BK491" s="206">
        <f t="shared" si="9"/>
        <v>0</v>
      </c>
      <c r="BL491" s="18" t="s">
        <v>289</v>
      </c>
      <c r="BM491" s="205" t="s">
        <v>623</v>
      </c>
    </row>
    <row r="492" spans="1:65" s="2" customFormat="1" ht="21.75" customHeight="1">
      <c r="A492" s="35"/>
      <c r="B492" s="36"/>
      <c r="C492" s="193" t="s">
        <v>624</v>
      </c>
      <c r="D492" s="193" t="s">
        <v>285</v>
      </c>
      <c r="E492" s="194" t="s">
        <v>625</v>
      </c>
      <c r="F492" s="195" t="s">
        <v>626</v>
      </c>
      <c r="G492" s="196" t="s">
        <v>614</v>
      </c>
      <c r="H492" s="197">
        <v>6</v>
      </c>
      <c r="I492" s="198"/>
      <c r="J492" s="199">
        <f t="shared" si="0"/>
        <v>0</v>
      </c>
      <c r="K492" s="200"/>
      <c r="L492" s="40"/>
      <c r="M492" s="201" t="s">
        <v>1</v>
      </c>
      <c r="N492" s="202" t="s">
        <v>41</v>
      </c>
      <c r="O492" s="72"/>
      <c r="P492" s="203">
        <f t="shared" si="1"/>
        <v>0</v>
      </c>
      <c r="Q492" s="203">
        <v>3.1320000000000001E-2</v>
      </c>
      <c r="R492" s="203">
        <f t="shared" si="2"/>
        <v>0.18792</v>
      </c>
      <c r="S492" s="203">
        <v>0</v>
      </c>
      <c r="T492" s="204">
        <f t="shared" si="3"/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289</v>
      </c>
      <c r="AT492" s="205" t="s">
        <v>285</v>
      </c>
      <c r="AU492" s="205" t="s">
        <v>85</v>
      </c>
      <c r="AY492" s="18" t="s">
        <v>283</v>
      </c>
      <c r="BE492" s="206">
        <f t="shared" si="4"/>
        <v>0</v>
      </c>
      <c r="BF492" s="206">
        <f t="shared" si="5"/>
        <v>0</v>
      </c>
      <c r="BG492" s="206">
        <f t="shared" si="6"/>
        <v>0</v>
      </c>
      <c r="BH492" s="206">
        <f t="shared" si="7"/>
        <v>0</v>
      </c>
      <c r="BI492" s="206">
        <f t="shared" si="8"/>
        <v>0</v>
      </c>
      <c r="BJ492" s="18" t="s">
        <v>83</v>
      </c>
      <c r="BK492" s="206">
        <f t="shared" si="9"/>
        <v>0</v>
      </c>
      <c r="BL492" s="18" t="s">
        <v>289</v>
      </c>
      <c r="BM492" s="205" t="s">
        <v>627</v>
      </c>
    </row>
    <row r="493" spans="1:65" s="2" customFormat="1" ht="21.75" customHeight="1">
      <c r="A493" s="35"/>
      <c r="B493" s="36"/>
      <c r="C493" s="193" t="s">
        <v>628</v>
      </c>
      <c r="D493" s="193" t="s">
        <v>285</v>
      </c>
      <c r="E493" s="194" t="s">
        <v>629</v>
      </c>
      <c r="F493" s="195" t="s">
        <v>630</v>
      </c>
      <c r="G493" s="196" t="s">
        <v>614</v>
      </c>
      <c r="H493" s="197">
        <v>2</v>
      </c>
      <c r="I493" s="198"/>
      <c r="J493" s="199">
        <f t="shared" si="0"/>
        <v>0</v>
      </c>
      <c r="K493" s="200"/>
      <c r="L493" s="40"/>
      <c r="M493" s="201" t="s">
        <v>1</v>
      </c>
      <c r="N493" s="202" t="s">
        <v>41</v>
      </c>
      <c r="O493" s="72"/>
      <c r="P493" s="203">
        <f t="shared" si="1"/>
        <v>0</v>
      </c>
      <c r="Q493" s="203">
        <v>3.1320000000000001E-2</v>
      </c>
      <c r="R493" s="203">
        <f t="shared" si="2"/>
        <v>6.2640000000000001E-2</v>
      </c>
      <c r="S493" s="203">
        <v>0</v>
      </c>
      <c r="T493" s="204">
        <f t="shared" si="3"/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289</v>
      </c>
      <c r="AT493" s="205" t="s">
        <v>285</v>
      </c>
      <c r="AU493" s="205" t="s">
        <v>85</v>
      </c>
      <c r="AY493" s="18" t="s">
        <v>283</v>
      </c>
      <c r="BE493" s="206">
        <f t="shared" si="4"/>
        <v>0</v>
      </c>
      <c r="BF493" s="206">
        <f t="shared" si="5"/>
        <v>0</v>
      </c>
      <c r="BG493" s="206">
        <f t="shared" si="6"/>
        <v>0</v>
      </c>
      <c r="BH493" s="206">
        <f t="shared" si="7"/>
        <v>0</v>
      </c>
      <c r="BI493" s="206">
        <f t="shared" si="8"/>
        <v>0</v>
      </c>
      <c r="BJ493" s="18" t="s">
        <v>83</v>
      </c>
      <c r="BK493" s="206">
        <f t="shared" si="9"/>
        <v>0</v>
      </c>
      <c r="BL493" s="18" t="s">
        <v>289</v>
      </c>
      <c r="BM493" s="205" t="s">
        <v>631</v>
      </c>
    </row>
    <row r="494" spans="1:65" s="2" customFormat="1" ht="21.75" customHeight="1">
      <c r="A494" s="35"/>
      <c r="B494" s="36"/>
      <c r="C494" s="193" t="s">
        <v>632</v>
      </c>
      <c r="D494" s="193" t="s">
        <v>285</v>
      </c>
      <c r="E494" s="194" t="s">
        <v>633</v>
      </c>
      <c r="F494" s="195" t="s">
        <v>634</v>
      </c>
      <c r="G494" s="196" t="s">
        <v>614</v>
      </c>
      <c r="H494" s="197">
        <v>7</v>
      </c>
      <c r="I494" s="198"/>
      <c r="J494" s="199">
        <f t="shared" si="0"/>
        <v>0</v>
      </c>
      <c r="K494" s="200"/>
      <c r="L494" s="40"/>
      <c r="M494" s="201" t="s">
        <v>1</v>
      </c>
      <c r="N494" s="202" t="s">
        <v>41</v>
      </c>
      <c r="O494" s="72"/>
      <c r="P494" s="203">
        <f t="shared" si="1"/>
        <v>0</v>
      </c>
      <c r="Q494" s="203">
        <v>4.0550000000000003E-2</v>
      </c>
      <c r="R494" s="203">
        <f t="shared" si="2"/>
        <v>0.28385000000000005</v>
      </c>
      <c r="S494" s="203">
        <v>0</v>
      </c>
      <c r="T494" s="204">
        <f t="shared" si="3"/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289</v>
      </c>
      <c r="AT494" s="205" t="s">
        <v>285</v>
      </c>
      <c r="AU494" s="205" t="s">
        <v>85</v>
      </c>
      <c r="AY494" s="18" t="s">
        <v>283</v>
      </c>
      <c r="BE494" s="206">
        <f t="shared" si="4"/>
        <v>0</v>
      </c>
      <c r="BF494" s="206">
        <f t="shared" si="5"/>
        <v>0</v>
      </c>
      <c r="BG494" s="206">
        <f t="shared" si="6"/>
        <v>0</v>
      </c>
      <c r="BH494" s="206">
        <f t="shared" si="7"/>
        <v>0</v>
      </c>
      <c r="BI494" s="206">
        <f t="shared" si="8"/>
        <v>0</v>
      </c>
      <c r="BJ494" s="18" t="s">
        <v>83</v>
      </c>
      <c r="BK494" s="206">
        <f t="shared" si="9"/>
        <v>0</v>
      </c>
      <c r="BL494" s="18" t="s">
        <v>289</v>
      </c>
      <c r="BM494" s="205" t="s">
        <v>635</v>
      </c>
    </row>
    <row r="495" spans="1:65" s="2" customFormat="1" ht="21.75" customHeight="1">
      <c r="A495" s="35"/>
      <c r="B495" s="36"/>
      <c r="C495" s="193" t="s">
        <v>636</v>
      </c>
      <c r="D495" s="193" t="s">
        <v>285</v>
      </c>
      <c r="E495" s="194" t="s">
        <v>637</v>
      </c>
      <c r="F495" s="195" t="s">
        <v>638</v>
      </c>
      <c r="G495" s="196" t="s">
        <v>614</v>
      </c>
      <c r="H495" s="197">
        <v>3</v>
      </c>
      <c r="I495" s="198"/>
      <c r="J495" s="199">
        <f t="shared" si="0"/>
        <v>0</v>
      </c>
      <c r="K495" s="200"/>
      <c r="L495" s="40"/>
      <c r="M495" s="201" t="s">
        <v>1</v>
      </c>
      <c r="N495" s="202" t="s">
        <v>41</v>
      </c>
      <c r="O495" s="72"/>
      <c r="P495" s="203">
        <f t="shared" si="1"/>
        <v>0</v>
      </c>
      <c r="Q495" s="203">
        <v>3.6549999999999999E-2</v>
      </c>
      <c r="R495" s="203">
        <f t="shared" si="2"/>
        <v>0.10965</v>
      </c>
      <c r="S495" s="203">
        <v>0</v>
      </c>
      <c r="T495" s="204">
        <f t="shared" si="3"/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289</v>
      </c>
      <c r="AT495" s="205" t="s">
        <v>285</v>
      </c>
      <c r="AU495" s="205" t="s">
        <v>85</v>
      </c>
      <c r="AY495" s="18" t="s">
        <v>283</v>
      </c>
      <c r="BE495" s="206">
        <f t="shared" si="4"/>
        <v>0</v>
      </c>
      <c r="BF495" s="206">
        <f t="shared" si="5"/>
        <v>0</v>
      </c>
      <c r="BG495" s="206">
        <f t="shared" si="6"/>
        <v>0</v>
      </c>
      <c r="BH495" s="206">
        <f t="shared" si="7"/>
        <v>0</v>
      </c>
      <c r="BI495" s="206">
        <f t="shared" si="8"/>
        <v>0</v>
      </c>
      <c r="BJ495" s="18" t="s">
        <v>83</v>
      </c>
      <c r="BK495" s="206">
        <f t="shared" si="9"/>
        <v>0</v>
      </c>
      <c r="BL495" s="18" t="s">
        <v>289</v>
      </c>
      <c r="BM495" s="205" t="s">
        <v>639</v>
      </c>
    </row>
    <row r="496" spans="1:65" s="2" customFormat="1" ht="21.75" customHeight="1">
      <c r="A496" s="35"/>
      <c r="B496" s="36"/>
      <c r="C496" s="193" t="s">
        <v>640</v>
      </c>
      <c r="D496" s="193" t="s">
        <v>285</v>
      </c>
      <c r="E496" s="194" t="s">
        <v>641</v>
      </c>
      <c r="F496" s="195" t="s">
        <v>642</v>
      </c>
      <c r="G496" s="196" t="s">
        <v>614</v>
      </c>
      <c r="H496" s="197">
        <v>8</v>
      </c>
      <c r="I496" s="198"/>
      <c r="J496" s="199">
        <f t="shared" si="0"/>
        <v>0</v>
      </c>
      <c r="K496" s="200"/>
      <c r="L496" s="40"/>
      <c r="M496" s="201" t="s">
        <v>1</v>
      </c>
      <c r="N496" s="202" t="s">
        <v>41</v>
      </c>
      <c r="O496" s="72"/>
      <c r="P496" s="203">
        <f t="shared" si="1"/>
        <v>0</v>
      </c>
      <c r="Q496" s="203">
        <v>3.6549999999999999E-2</v>
      </c>
      <c r="R496" s="203">
        <f t="shared" si="2"/>
        <v>0.29239999999999999</v>
      </c>
      <c r="S496" s="203">
        <v>0</v>
      </c>
      <c r="T496" s="204">
        <f t="shared" si="3"/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289</v>
      </c>
      <c r="AT496" s="205" t="s">
        <v>285</v>
      </c>
      <c r="AU496" s="205" t="s">
        <v>85</v>
      </c>
      <c r="AY496" s="18" t="s">
        <v>283</v>
      </c>
      <c r="BE496" s="206">
        <f t="shared" si="4"/>
        <v>0</v>
      </c>
      <c r="BF496" s="206">
        <f t="shared" si="5"/>
        <v>0</v>
      </c>
      <c r="BG496" s="206">
        <f t="shared" si="6"/>
        <v>0</v>
      </c>
      <c r="BH496" s="206">
        <f t="shared" si="7"/>
        <v>0</v>
      </c>
      <c r="BI496" s="206">
        <f t="shared" si="8"/>
        <v>0</v>
      </c>
      <c r="BJ496" s="18" t="s">
        <v>83</v>
      </c>
      <c r="BK496" s="206">
        <f t="shared" si="9"/>
        <v>0</v>
      </c>
      <c r="BL496" s="18" t="s">
        <v>289</v>
      </c>
      <c r="BM496" s="205" t="s">
        <v>643</v>
      </c>
    </row>
    <row r="497" spans="1:65" s="2" customFormat="1" ht="21.75" customHeight="1">
      <c r="A497" s="35"/>
      <c r="B497" s="36"/>
      <c r="C497" s="193" t="s">
        <v>644</v>
      </c>
      <c r="D497" s="193" t="s">
        <v>285</v>
      </c>
      <c r="E497" s="194" t="s">
        <v>645</v>
      </c>
      <c r="F497" s="195" t="s">
        <v>646</v>
      </c>
      <c r="G497" s="196" t="s">
        <v>614</v>
      </c>
      <c r="H497" s="197">
        <v>6</v>
      </c>
      <c r="I497" s="198"/>
      <c r="J497" s="199">
        <f t="shared" si="0"/>
        <v>0</v>
      </c>
      <c r="K497" s="200"/>
      <c r="L497" s="40"/>
      <c r="M497" s="201" t="s">
        <v>1</v>
      </c>
      <c r="N497" s="202" t="s">
        <v>41</v>
      </c>
      <c r="O497" s="72"/>
      <c r="P497" s="203">
        <f t="shared" si="1"/>
        <v>0</v>
      </c>
      <c r="Q497" s="203">
        <v>4.555E-2</v>
      </c>
      <c r="R497" s="203">
        <f t="shared" si="2"/>
        <v>0.27329999999999999</v>
      </c>
      <c r="S497" s="203">
        <v>0</v>
      </c>
      <c r="T497" s="204">
        <f t="shared" si="3"/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5" t="s">
        <v>289</v>
      </c>
      <c r="AT497" s="205" t="s">
        <v>285</v>
      </c>
      <c r="AU497" s="205" t="s">
        <v>85</v>
      </c>
      <c r="AY497" s="18" t="s">
        <v>283</v>
      </c>
      <c r="BE497" s="206">
        <f t="shared" si="4"/>
        <v>0</v>
      </c>
      <c r="BF497" s="206">
        <f t="shared" si="5"/>
        <v>0</v>
      </c>
      <c r="BG497" s="206">
        <f t="shared" si="6"/>
        <v>0</v>
      </c>
      <c r="BH497" s="206">
        <f t="shared" si="7"/>
        <v>0</v>
      </c>
      <c r="BI497" s="206">
        <f t="shared" si="8"/>
        <v>0</v>
      </c>
      <c r="BJ497" s="18" t="s">
        <v>83</v>
      </c>
      <c r="BK497" s="206">
        <f t="shared" si="9"/>
        <v>0</v>
      </c>
      <c r="BL497" s="18" t="s">
        <v>289</v>
      </c>
      <c r="BM497" s="205" t="s">
        <v>647</v>
      </c>
    </row>
    <row r="498" spans="1:65" s="2" customFormat="1" ht="21.75" customHeight="1">
      <c r="A498" s="35"/>
      <c r="B498" s="36"/>
      <c r="C498" s="193" t="s">
        <v>648</v>
      </c>
      <c r="D498" s="193" t="s">
        <v>285</v>
      </c>
      <c r="E498" s="194" t="s">
        <v>649</v>
      </c>
      <c r="F498" s="195" t="s">
        <v>650</v>
      </c>
      <c r="G498" s="196" t="s">
        <v>614</v>
      </c>
      <c r="H498" s="197">
        <v>4</v>
      </c>
      <c r="I498" s="198"/>
      <c r="J498" s="199">
        <f t="shared" si="0"/>
        <v>0</v>
      </c>
      <c r="K498" s="200"/>
      <c r="L498" s="40"/>
      <c r="M498" s="201" t="s">
        <v>1</v>
      </c>
      <c r="N498" s="202" t="s">
        <v>41</v>
      </c>
      <c r="O498" s="72"/>
      <c r="P498" s="203">
        <f t="shared" si="1"/>
        <v>0</v>
      </c>
      <c r="Q498" s="203">
        <v>4.555E-2</v>
      </c>
      <c r="R498" s="203">
        <f t="shared" si="2"/>
        <v>0.1822</v>
      </c>
      <c r="S498" s="203">
        <v>0</v>
      </c>
      <c r="T498" s="204">
        <f t="shared" si="3"/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5" t="s">
        <v>289</v>
      </c>
      <c r="AT498" s="205" t="s">
        <v>285</v>
      </c>
      <c r="AU498" s="205" t="s">
        <v>85</v>
      </c>
      <c r="AY498" s="18" t="s">
        <v>283</v>
      </c>
      <c r="BE498" s="206">
        <f t="shared" si="4"/>
        <v>0</v>
      </c>
      <c r="BF498" s="206">
        <f t="shared" si="5"/>
        <v>0</v>
      </c>
      <c r="BG498" s="206">
        <f t="shared" si="6"/>
        <v>0</v>
      </c>
      <c r="BH498" s="206">
        <f t="shared" si="7"/>
        <v>0</v>
      </c>
      <c r="BI498" s="206">
        <f t="shared" si="8"/>
        <v>0</v>
      </c>
      <c r="BJ498" s="18" t="s">
        <v>83</v>
      </c>
      <c r="BK498" s="206">
        <f t="shared" si="9"/>
        <v>0</v>
      </c>
      <c r="BL498" s="18" t="s">
        <v>289</v>
      </c>
      <c r="BM498" s="205" t="s">
        <v>651</v>
      </c>
    </row>
    <row r="499" spans="1:65" s="2" customFormat="1" ht="21.75" customHeight="1">
      <c r="A499" s="35"/>
      <c r="B499" s="36"/>
      <c r="C499" s="193" t="s">
        <v>652</v>
      </c>
      <c r="D499" s="193" t="s">
        <v>285</v>
      </c>
      <c r="E499" s="194" t="s">
        <v>653</v>
      </c>
      <c r="F499" s="195" t="s">
        <v>654</v>
      </c>
      <c r="G499" s="196" t="s">
        <v>614</v>
      </c>
      <c r="H499" s="197">
        <v>3</v>
      </c>
      <c r="I499" s="198"/>
      <c r="J499" s="199">
        <f t="shared" si="0"/>
        <v>0</v>
      </c>
      <c r="K499" s="200"/>
      <c r="L499" s="40"/>
      <c r="M499" s="201" t="s">
        <v>1</v>
      </c>
      <c r="N499" s="202" t="s">
        <v>41</v>
      </c>
      <c r="O499" s="72"/>
      <c r="P499" s="203">
        <f t="shared" si="1"/>
        <v>0</v>
      </c>
      <c r="Q499" s="203">
        <v>5.4550000000000001E-2</v>
      </c>
      <c r="R499" s="203">
        <f t="shared" si="2"/>
        <v>0.16365000000000002</v>
      </c>
      <c r="S499" s="203">
        <v>0</v>
      </c>
      <c r="T499" s="204">
        <f t="shared" si="3"/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289</v>
      </c>
      <c r="AT499" s="205" t="s">
        <v>285</v>
      </c>
      <c r="AU499" s="205" t="s">
        <v>85</v>
      </c>
      <c r="AY499" s="18" t="s">
        <v>283</v>
      </c>
      <c r="BE499" s="206">
        <f t="shared" si="4"/>
        <v>0</v>
      </c>
      <c r="BF499" s="206">
        <f t="shared" si="5"/>
        <v>0</v>
      </c>
      <c r="BG499" s="206">
        <f t="shared" si="6"/>
        <v>0</v>
      </c>
      <c r="BH499" s="206">
        <f t="shared" si="7"/>
        <v>0</v>
      </c>
      <c r="BI499" s="206">
        <f t="shared" si="8"/>
        <v>0</v>
      </c>
      <c r="BJ499" s="18" t="s">
        <v>83</v>
      </c>
      <c r="BK499" s="206">
        <f t="shared" si="9"/>
        <v>0</v>
      </c>
      <c r="BL499" s="18" t="s">
        <v>289</v>
      </c>
      <c r="BM499" s="205" t="s">
        <v>655</v>
      </c>
    </row>
    <row r="500" spans="1:65" s="2" customFormat="1" ht="21.75" customHeight="1">
      <c r="A500" s="35"/>
      <c r="B500" s="36"/>
      <c r="C500" s="193" t="s">
        <v>656</v>
      </c>
      <c r="D500" s="193" t="s">
        <v>285</v>
      </c>
      <c r="E500" s="194" t="s">
        <v>657</v>
      </c>
      <c r="F500" s="195" t="s">
        <v>658</v>
      </c>
      <c r="G500" s="196" t="s">
        <v>614</v>
      </c>
      <c r="H500" s="197">
        <v>39</v>
      </c>
      <c r="I500" s="198"/>
      <c r="J500" s="199">
        <f t="shared" si="0"/>
        <v>0</v>
      </c>
      <c r="K500" s="200"/>
      <c r="L500" s="40"/>
      <c r="M500" s="201" t="s">
        <v>1</v>
      </c>
      <c r="N500" s="202" t="s">
        <v>41</v>
      </c>
      <c r="O500" s="72"/>
      <c r="P500" s="203">
        <f t="shared" si="1"/>
        <v>0</v>
      </c>
      <c r="Q500" s="203">
        <v>6.3549999999999995E-2</v>
      </c>
      <c r="R500" s="203">
        <f t="shared" si="2"/>
        <v>2.4784499999999996</v>
      </c>
      <c r="S500" s="203">
        <v>0</v>
      </c>
      <c r="T500" s="204">
        <f t="shared" si="3"/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5" t="s">
        <v>289</v>
      </c>
      <c r="AT500" s="205" t="s">
        <v>285</v>
      </c>
      <c r="AU500" s="205" t="s">
        <v>85</v>
      </c>
      <c r="AY500" s="18" t="s">
        <v>283</v>
      </c>
      <c r="BE500" s="206">
        <f t="shared" si="4"/>
        <v>0</v>
      </c>
      <c r="BF500" s="206">
        <f t="shared" si="5"/>
        <v>0</v>
      </c>
      <c r="BG500" s="206">
        <f t="shared" si="6"/>
        <v>0</v>
      </c>
      <c r="BH500" s="206">
        <f t="shared" si="7"/>
        <v>0</v>
      </c>
      <c r="BI500" s="206">
        <f t="shared" si="8"/>
        <v>0</v>
      </c>
      <c r="BJ500" s="18" t="s">
        <v>83</v>
      </c>
      <c r="BK500" s="206">
        <f t="shared" si="9"/>
        <v>0</v>
      </c>
      <c r="BL500" s="18" t="s">
        <v>289</v>
      </c>
      <c r="BM500" s="205" t="s">
        <v>659</v>
      </c>
    </row>
    <row r="501" spans="1:65" s="2" customFormat="1" ht="21.75" customHeight="1">
      <c r="A501" s="35"/>
      <c r="B501" s="36"/>
      <c r="C501" s="193" t="s">
        <v>660</v>
      </c>
      <c r="D501" s="193" t="s">
        <v>285</v>
      </c>
      <c r="E501" s="194" t="s">
        <v>661</v>
      </c>
      <c r="F501" s="195" t="s">
        <v>662</v>
      </c>
      <c r="G501" s="196" t="s">
        <v>614</v>
      </c>
      <c r="H501" s="197">
        <v>3</v>
      </c>
      <c r="I501" s="198"/>
      <c r="J501" s="199">
        <f t="shared" si="0"/>
        <v>0</v>
      </c>
      <c r="K501" s="200"/>
      <c r="L501" s="40"/>
      <c r="M501" s="201" t="s">
        <v>1</v>
      </c>
      <c r="N501" s="202" t="s">
        <v>41</v>
      </c>
      <c r="O501" s="72"/>
      <c r="P501" s="203">
        <f t="shared" si="1"/>
        <v>0</v>
      </c>
      <c r="Q501" s="203">
        <v>7.2849999999999998E-2</v>
      </c>
      <c r="R501" s="203">
        <f t="shared" si="2"/>
        <v>0.21854999999999999</v>
      </c>
      <c r="S501" s="203">
        <v>0</v>
      </c>
      <c r="T501" s="204">
        <f t="shared" si="3"/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 t="shared" si="4"/>
        <v>0</v>
      </c>
      <c r="BF501" s="206">
        <f t="shared" si="5"/>
        <v>0</v>
      </c>
      <c r="BG501" s="206">
        <f t="shared" si="6"/>
        <v>0</v>
      </c>
      <c r="BH501" s="206">
        <f t="shared" si="7"/>
        <v>0</v>
      </c>
      <c r="BI501" s="206">
        <f t="shared" si="8"/>
        <v>0</v>
      </c>
      <c r="BJ501" s="18" t="s">
        <v>83</v>
      </c>
      <c r="BK501" s="206">
        <f t="shared" si="9"/>
        <v>0</v>
      </c>
      <c r="BL501" s="18" t="s">
        <v>289</v>
      </c>
      <c r="BM501" s="205" t="s">
        <v>663</v>
      </c>
    </row>
    <row r="502" spans="1:65" s="2" customFormat="1" ht="21.75" customHeight="1">
      <c r="A502" s="35"/>
      <c r="B502" s="36"/>
      <c r="C502" s="193" t="s">
        <v>664</v>
      </c>
      <c r="D502" s="193" t="s">
        <v>285</v>
      </c>
      <c r="E502" s="194" t="s">
        <v>665</v>
      </c>
      <c r="F502" s="195" t="s">
        <v>666</v>
      </c>
      <c r="G502" s="196" t="s">
        <v>614</v>
      </c>
      <c r="H502" s="197">
        <v>3</v>
      </c>
      <c r="I502" s="198"/>
      <c r="J502" s="199">
        <f t="shared" si="0"/>
        <v>0</v>
      </c>
      <c r="K502" s="200"/>
      <c r="L502" s="40"/>
      <c r="M502" s="201" t="s">
        <v>1</v>
      </c>
      <c r="N502" s="202" t="s">
        <v>41</v>
      </c>
      <c r="O502" s="72"/>
      <c r="P502" s="203">
        <f t="shared" si="1"/>
        <v>0</v>
      </c>
      <c r="Q502" s="203">
        <v>7.2849999999999998E-2</v>
      </c>
      <c r="R502" s="203">
        <f t="shared" si="2"/>
        <v>0.21854999999999999</v>
      </c>
      <c r="S502" s="203">
        <v>0</v>
      </c>
      <c r="T502" s="204">
        <f t="shared" si="3"/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5" t="s">
        <v>289</v>
      </c>
      <c r="AT502" s="205" t="s">
        <v>285</v>
      </c>
      <c r="AU502" s="205" t="s">
        <v>85</v>
      </c>
      <c r="AY502" s="18" t="s">
        <v>283</v>
      </c>
      <c r="BE502" s="206">
        <f t="shared" si="4"/>
        <v>0</v>
      </c>
      <c r="BF502" s="206">
        <f t="shared" si="5"/>
        <v>0</v>
      </c>
      <c r="BG502" s="206">
        <f t="shared" si="6"/>
        <v>0</v>
      </c>
      <c r="BH502" s="206">
        <f t="shared" si="7"/>
        <v>0</v>
      </c>
      <c r="BI502" s="206">
        <f t="shared" si="8"/>
        <v>0</v>
      </c>
      <c r="BJ502" s="18" t="s">
        <v>83</v>
      </c>
      <c r="BK502" s="206">
        <f t="shared" si="9"/>
        <v>0</v>
      </c>
      <c r="BL502" s="18" t="s">
        <v>289</v>
      </c>
      <c r="BM502" s="205" t="s">
        <v>667</v>
      </c>
    </row>
    <row r="503" spans="1:65" s="2" customFormat="1" ht="21.75" customHeight="1">
      <c r="A503" s="35"/>
      <c r="B503" s="36"/>
      <c r="C503" s="193" t="s">
        <v>668</v>
      </c>
      <c r="D503" s="193" t="s">
        <v>285</v>
      </c>
      <c r="E503" s="194" t="s">
        <v>669</v>
      </c>
      <c r="F503" s="195" t="s">
        <v>670</v>
      </c>
      <c r="G503" s="196" t="s">
        <v>614</v>
      </c>
      <c r="H503" s="197">
        <v>3</v>
      </c>
      <c r="I503" s="198"/>
      <c r="J503" s="199">
        <f t="shared" si="0"/>
        <v>0</v>
      </c>
      <c r="K503" s="200"/>
      <c r="L503" s="40"/>
      <c r="M503" s="201" t="s">
        <v>1</v>
      </c>
      <c r="N503" s="202" t="s">
        <v>41</v>
      </c>
      <c r="O503" s="72"/>
      <c r="P503" s="203">
        <f t="shared" si="1"/>
        <v>0</v>
      </c>
      <c r="Q503" s="203">
        <v>7.2849999999999998E-2</v>
      </c>
      <c r="R503" s="203">
        <f t="shared" si="2"/>
        <v>0.21854999999999999</v>
      </c>
      <c r="S503" s="203">
        <v>0</v>
      </c>
      <c r="T503" s="204">
        <f t="shared" si="3"/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5" t="s">
        <v>289</v>
      </c>
      <c r="AT503" s="205" t="s">
        <v>285</v>
      </c>
      <c r="AU503" s="205" t="s">
        <v>85</v>
      </c>
      <c r="AY503" s="18" t="s">
        <v>283</v>
      </c>
      <c r="BE503" s="206">
        <f t="shared" si="4"/>
        <v>0</v>
      </c>
      <c r="BF503" s="206">
        <f t="shared" si="5"/>
        <v>0</v>
      </c>
      <c r="BG503" s="206">
        <f t="shared" si="6"/>
        <v>0</v>
      </c>
      <c r="BH503" s="206">
        <f t="shared" si="7"/>
        <v>0</v>
      </c>
      <c r="BI503" s="206">
        <f t="shared" si="8"/>
        <v>0</v>
      </c>
      <c r="BJ503" s="18" t="s">
        <v>83</v>
      </c>
      <c r="BK503" s="206">
        <f t="shared" si="9"/>
        <v>0</v>
      </c>
      <c r="BL503" s="18" t="s">
        <v>289</v>
      </c>
      <c r="BM503" s="205" t="s">
        <v>671</v>
      </c>
    </row>
    <row r="504" spans="1:65" s="2" customFormat="1" ht="21.75" customHeight="1">
      <c r="A504" s="35"/>
      <c r="B504" s="36"/>
      <c r="C504" s="193" t="s">
        <v>672</v>
      </c>
      <c r="D504" s="193" t="s">
        <v>285</v>
      </c>
      <c r="E504" s="194" t="s">
        <v>673</v>
      </c>
      <c r="F504" s="195" t="s">
        <v>674</v>
      </c>
      <c r="G504" s="196" t="s">
        <v>614</v>
      </c>
      <c r="H504" s="197">
        <v>126</v>
      </c>
      <c r="I504" s="198"/>
      <c r="J504" s="199">
        <f t="shared" si="0"/>
        <v>0</v>
      </c>
      <c r="K504" s="200"/>
      <c r="L504" s="40"/>
      <c r="M504" s="201" t="s">
        <v>1</v>
      </c>
      <c r="N504" s="202" t="s">
        <v>41</v>
      </c>
      <c r="O504" s="72"/>
      <c r="P504" s="203">
        <f t="shared" si="1"/>
        <v>0</v>
      </c>
      <c r="Q504" s="203">
        <v>8.1850000000000006E-2</v>
      </c>
      <c r="R504" s="203">
        <f t="shared" si="2"/>
        <v>10.3131</v>
      </c>
      <c r="S504" s="203">
        <v>0</v>
      </c>
      <c r="T504" s="204">
        <f t="shared" si="3"/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289</v>
      </c>
      <c r="AT504" s="205" t="s">
        <v>285</v>
      </c>
      <c r="AU504" s="205" t="s">
        <v>85</v>
      </c>
      <c r="AY504" s="18" t="s">
        <v>283</v>
      </c>
      <c r="BE504" s="206">
        <f t="shared" si="4"/>
        <v>0</v>
      </c>
      <c r="BF504" s="206">
        <f t="shared" si="5"/>
        <v>0</v>
      </c>
      <c r="BG504" s="206">
        <f t="shared" si="6"/>
        <v>0</v>
      </c>
      <c r="BH504" s="206">
        <f t="shared" si="7"/>
        <v>0</v>
      </c>
      <c r="BI504" s="206">
        <f t="shared" si="8"/>
        <v>0</v>
      </c>
      <c r="BJ504" s="18" t="s">
        <v>83</v>
      </c>
      <c r="BK504" s="206">
        <f t="shared" si="9"/>
        <v>0</v>
      </c>
      <c r="BL504" s="18" t="s">
        <v>289</v>
      </c>
      <c r="BM504" s="205" t="s">
        <v>675</v>
      </c>
    </row>
    <row r="505" spans="1:65" s="2" customFormat="1" ht="21.75" customHeight="1">
      <c r="A505" s="35"/>
      <c r="B505" s="36"/>
      <c r="C505" s="193" t="s">
        <v>676</v>
      </c>
      <c r="D505" s="193" t="s">
        <v>285</v>
      </c>
      <c r="E505" s="194" t="s">
        <v>677</v>
      </c>
      <c r="F505" s="195" t="s">
        <v>678</v>
      </c>
      <c r="G505" s="196" t="s">
        <v>614</v>
      </c>
      <c r="H505" s="197">
        <v>3</v>
      </c>
      <c r="I505" s="198"/>
      <c r="J505" s="199">
        <f t="shared" si="0"/>
        <v>0</v>
      </c>
      <c r="K505" s="200"/>
      <c r="L505" s="40"/>
      <c r="M505" s="201" t="s">
        <v>1</v>
      </c>
      <c r="N505" s="202" t="s">
        <v>41</v>
      </c>
      <c r="O505" s="72"/>
      <c r="P505" s="203">
        <f t="shared" si="1"/>
        <v>0</v>
      </c>
      <c r="Q505" s="203">
        <v>9.1050000000000006E-2</v>
      </c>
      <c r="R505" s="203">
        <f t="shared" si="2"/>
        <v>0.27315</v>
      </c>
      <c r="S505" s="203">
        <v>0</v>
      </c>
      <c r="T505" s="204">
        <f t="shared" si="3"/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5" t="s">
        <v>289</v>
      </c>
      <c r="AT505" s="205" t="s">
        <v>285</v>
      </c>
      <c r="AU505" s="205" t="s">
        <v>85</v>
      </c>
      <c r="AY505" s="18" t="s">
        <v>283</v>
      </c>
      <c r="BE505" s="206">
        <f t="shared" si="4"/>
        <v>0</v>
      </c>
      <c r="BF505" s="206">
        <f t="shared" si="5"/>
        <v>0</v>
      </c>
      <c r="BG505" s="206">
        <f t="shared" si="6"/>
        <v>0</v>
      </c>
      <c r="BH505" s="206">
        <f t="shared" si="7"/>
        <v>0</v>
      </c>
      <c r="BI505" s="206">
        <f t="shared" si="8"/>
        <v>0</v>
      </c>
      <c r="BJ505" s="18" t="s">
        <v>83</v>
      </c>
      <c r="BK505" s="206">
        <f t="shared" si="9"/>
        <v>0</v>
      </c>
      <c r="BL505" s="18" t="s">
        <v>289</v>
      </c>
      <c r="BM505" s="205" t="s">
        <v>679</v>
      </c>
    </row>
    <row r="506" spans="1:65" s="2" customFormat="1" ht="21.75" customHeight="1">
      <c r="A506" s="35"/>
      <c r="B506" s="36"/>
      <c r="C506" s="193" t="s">
        <v>680</v>
      </c>
      <c r="D506" s="193" t="s">
        <v>285</v>
      </c>
      <c r="E506" s="194" t="s">
        <v>681</v>
      </c>
      <c r="F506" s="195" t="s">
        <v>682</v>
      </c>
      <c r="G506" s="196" t="s">
        <v>614</v>
      </c>
      <c r="H506" s="197">
        <v>2</v>
      </c>
      <c r="I506" s="198"/>
      <c r="J506" s="199">
        <f t="shared" si="0"/>
        <v>0</v>
      </c>
      <c r="K506" s="200"/>
      <c r="L506" s="40"/>
      <c r="M506" s="201" t="s">
        <v>1</v>
      </c>
      <c r="N506" s="202" t="s">
        <v>41</v>
      </c>
      <c r="O506" s="72"/>
      <c r="P506" s="203">
        <f t="shared" si="1"/>
        <v>0</v>
      </c>
      <c r="Q506" s="203">
        <v>0.12705</v>
      </c>
      <c r="R506" s="203">
        <f t="shared" si="2"/>
        <v>0.25409999999999999</v>
      </c>
      <c r="S506" s="203">
        <v>0</v>
      </c>
      <c r="T506" s="204">
        <f t="shared" si="3"/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5" t="s">
        <v>289</v>
      </c>
      <c r="AT506" s="205" t="s">
        <v>285</v>
      </c>
      <c r="AU506" s="205" t="s">
        <v>85</v>
      </c>
      <c r="AY506" s="18" t="s">
        <v>283</v>
      </c>
      <c r="BE506" s="206">
        <f t="shared" si="4"/>
        <v>0</v>
      </c>
      <c r="BF506" s="206">
        <f t="shared" si="5"/>
        <v>0</v>
      </c>
      <c r="BG506" s="206">
        <f t="shared" si="6"/>
        <v>0</v>
      </c>
      <c r="BH506" s="206">
        <f t="shared" si="7"/>
        <v>0</v>
      </c>
      <c r="BI506" s="206">
        <f t="shared" si="8"/>
        <v>0</v>
      </c>
      <c r="BJ506" s="18" t="s">
        <v>83</v>
      </c>
      <c r="BK506" s="206">
        <f t="shared" si="9"/>
        <v>0</v>
      </c>
      <c r="BL506" s="18" t="s">
        <v>289</v>
      </c>
      <c r="BM506" s="205" t="s">
        <v>683</v>
      </c>
    </row>
    <row r="507" spans="1:65" s="2" customFormat="1" ht="16.5" customHeight="1">
      <c r="A507" s="35"/>
      <c r="B507" s="36"/>
      <c r="C507" s="193" t="s">
        <v>684</v>
      </c>
      <c r="D507" s="193" t="s">
        <v>285</v>
      </c>
      <c r="E507" s="194" t="s">
        <v>685</v>
      </c>
      <c r="F507" s="195" t="s">
        <v>686</v>
      </c>
      <c r="G507" s="196" t="s">
        <v>288</v>
      </c>
      <c r="H507" s="197">
        <v>3.7879999999999998</v>
      </c>
      <c r="I507" s="198"/>
      <c r="J507" s="199">
        <f t="shared" si="0"/>
        <v>0</v>
      </c>
      <c r="K507" s="200"/>
      <c r="L507" s="40"/>
      <c r="M507" s="201" t="s">
        <v>1</v>
      </c>
      <c r="N507" s="202" t="s">
        <v>41</v>
      </c>
      <c r="O507" s="72"/>
      <c r="P507" s="203">
        <f t="shared" si="1"/>
        <v>0</v>
      </c>
      <c r="Q507" s="203">
        <v>7.5000000000000002E-4</v>
      </c>
      <c r="R507" s="203">
        <f t="shared" si="2"/>
        <v>2.8409999999999998E-3</v>
      </c>
      <c r="S507" s="203">
        <v>0</v>
      </c>
      <c r="T507" s="204">
        <f t="shared" si="3"/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5" t="s">
        <v>289</v>
      </c>
      <c r="AT507" s="205" t="s">
        <v>285</v>
      </c>
      <c r="AU507" s="205" t="s">
        <v>85</v>
      </c>
      <c r="AY507" s="18" t="s">
        <v>283</v>
      </c>
      <c r="BE507" s="206">
        <f t="shared" si="4"/>
        <v>0</v>
      </c>
      <c r="BF507" s="206">
        <f t="shared" si="5"/>
        <v>0</v>
      </c>
      <c r="BG507" s="206">
        <f t="shared" si="6"/>
        <v>0</v>
      </c>
      <c r="BH507" s="206">
        <f t="shared" si="7"/>
        <v>0</v>
      </c>
      <c r="BI507" s="206">
        <f t="shared" si="8"/>
        <v>0</v>
      </c>
      <c r="BJ507" s="18" t="s">
        <v>83</v>
      </c>
      <c r="BK507" s="206">
        <f t="shared" si="9"/>
        <v>0</v>
      </c>
      <c r="BL507" s="18" t="s">
        <v>289</v>
      </c>
      <c r="BM507" s="205" t="s">
        <v>687</v>
      </c>
    </row>
    <row r="508" spans="1:65" s="16" customFormat="1">
      <c r="B508" s="241"/>
      <c r="C508" s="242"/>
      <c r="D508" s="209" t="s">
        <v>291</v>
      </c>
      <c r="E508" s="243" t="s">
        <v>1</v>
      </c>
      <c r="F508" s="244" t="s">
        <v>688</v>
      </c>
      <c r="G508" s="242"/>
      <c r="H508" s="243" t="s">
        <v>1</v>
      </c>
      <c r="I508" s="245"/>
      <c r="J508" s="242"/>
      <c r="K508" s="242"/>
      <c r="L508" s="246"/>
      <c r="M508" s="247"/>
      <c r="N508" s="248"/>
      <c r="O508" s="248"/>
      <c r="P508" s="248"/>
      <c r="Q508" s="248"/>
      <c r="R508" s="248"/>
      <c r="S508" s="248"/>
      <c r="T508" s="249"/>
      <c r="AT508" s="250" t="s">
        <v>291</v>
      </c>
      <c r="AU508" s="250" t="s">
        <v>85</v>
      </c>
      <c r="AV508" s="16" t="s">
        <v>83</v>
      </c>
      <c r="AW508" s="16" t="s">
        <v>32</v>
      </c>
      <c r="AX508" s="16" t="s">
        <v>76</v>
      </c>
      <c r="AY508" s="250" t="s">
        <v>283</v>
      </c>
    </row>
    <row r="509" spans="1:65" s="13" customFormat="1">
      <c r="B509" s="207"/>
      <c r="C509" s="208"/>
      <c r="D509" s="209" t="s">
        <v>291</v>
      </c>
      <c r="E509" s="210" t="s">
        <v>1</v>
      </c>
      <c r="F509" s="211" t="s">
        <v>689</v>
      </c>
      <c r="G509" s="208"/>
      <c r="H509" s="212">
        <v>3.7879999999999998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291</v>
      </c>
      <c r="AU509" s="218" t="s">
        <v>85</v>
      </c>
      <c r="AV509" s="13" t="s">
        <v>85</v>
      </c>
      <c r="AW509" s="13" t="s">
        <v>32</v>
      </c>
      <c r="AX509" s="13" t="s">
        <v>76</v>
      </c>
      <c r="AY509" s="218" t="s">
        <v>283</v>
      </c>
    </row>
    <row r="510" spans="1:65" s="14" customFormat="1">
      <c r="B510" s="219"/>
      <c r="C510" s="220"/>
      <c r="D510" s="209" t="s">
        <v>291</v>
      </c>
      <c r="E510" s="221" t="s">
        <v>1</v>
      </c>
      <c r="F510" s="222" t="s">
        <v>293</v>
      </c>
      <c r="G510" s="220"/>
      <c r="H510" s="223">
        <v>3.7879999999999998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291</v>
      </c>
      <c r="AU510" s="229" t="s">
        <v>85</v>
      </c>
      <c r="AV510" s="14" t="s">
        <v>289</v>
      </c>
      <c r="AW510" s="14" t="s">
        <v>32</v>
      </c>
      <c r="AX510" s="14" t="s">
        <v>83</v>
      </c>
      <c r="AY510" s="229" t="s">
        <v>283</v>
      </c>
    </row>
    <row r="511" spans="1:65" s="2" customFormat="1" ht="21.75" customHeight="1">
      <c r="A511" s="35"/>
      <c r="B511" s="36"/>
      <c r="C511" s="193" t="s">
        <v>690</v>
      </c>
      <c r="D511" s="193" t="s">
        <v>285</v>
      </c>
      <c r="E511" s="194" t="s">
        <v>691</v>
      </c>
      <c r="F511" s="195" t="s">
        <v>692</v>
      </c>
      <c r="G511" s="196" t="s">
        <v>296</v>
      </c>
      <c r="H511" s="197">
        <v>0.68300000000000005</v>
      </c>
      <c r="I511" s="198"/>
      <c r="J511" s="199">
        <f>ROUND(I511*H511,2)</f>
        <v>0</v>
      </c>
      <c r="K511" s="200"/>
      <c r="L511" s="40"/>
      <c r="M511" s="201" t="s">
        <v>1</v>
      </c>
      <c r="N511" s="202" t="s">
        <v>41</v>
      </c>
      <c r="O511" s="72"/>
      <c r="P511" s="203">
        <f>O511*H511</f>
        <v>0</v>
      </c>
      <c r="Q511" s="203">
        <v>2.45329</v>
      </c>
      <c r="R511" s="203">
        <f>Q511*H511</f>
        <v>1.67559707</v>
      </c>
      <c r="S511" s="203">
        <v>0</v>
      </c>
      <c r="T511" s="20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5" t="s">
        <v>289</v>
      </c>
      <c r="AT511" s="205" t="s">
        <v>285</v>
      </c>
      <c r="AU511" s="205" t="s">
        <v>85</v>
      </c>
      <c r="AY511" s="18" t="s">
        <v>283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8" t="s">
        <v>83</v>
      </c>
      <c r="BK511" s="206">
        <f>ROUND(I511*H511,2)</f>
        <v>0</v>
      </c>
      <c r="BL511" s="18" t="s">
        <v>289</v>
      </c>
      <c r="BM511" s="205" t="s">
        <v>693</v>
      </c>
    </row>
    <row r="512" spans="1:65" s="13" customFormat="1">
      <c r="B512" s="207"/>
      <c r="C512" s="208"/>
      <c r="D512" s="209" t="s">
        <v>291</v>
      </c>
      <c r="E512" s="210" t="s">
        <v>1</v>
      </c>
      <c r="F512" s="211" t="s">
        <v>694</v>
      </c>
      <c r="G512" s="208"/>
      <c r="H512" s="212">
        <v>0.68300000000000005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14" customFormat="1">
      <c r="B513" s="219"/>
      <c r="C513" s="220"/>
      <c r="D513" s="209" t="s">
        <v>291</v>
      </c>
      <c r="E513" s="221" t="s">
        <v>1</v>
      </c>
      <c r="F513" s="222" t="s">
        <v>293</v>
      </c>
      <c r="G513" s="220"/>
      <c r="H513" s="223">
        <v>0.68300000000000005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291</v>
      </c>
      <c r="AU513" s="229" t="s">
        <v>85</v>
      </c>
      <c r="AV513" s="14" t="s">
        <v>289</v>
      </c>
      <c r="AW513" s="14" t="s">
        <v>32</v>
      </c>
      <c r="AX513" s="14" t="s">
        <v>83</v>
      </c>
      <c r="AY513" s="229" t="s">
        <v>283</v>
      </c>
    </row>
    <row r="514" spans="1:65" s="2" customFormat="1" ht="24.2" customHeight="1">
      <c r="A514" s="35"/>
      <c r="B514" s="36"/>
      <c r="C514" s="193" t="s">
        <v>695</v>
      </c>
      <c r="D514" s="193" t="s">
        <v>285</v>
      </c>
      <c r="E514" s="194" t="s">
        <v>696</v>
      </c>
      <c r="F514" s="195" t="s">
        <v>697</v>
      </c>
      <c r="G514" s="196" t="s">
        <v>288</v>
      </c>
      <c r="H514" s="197">
        <v>6.63</v>
      </c>
      <c r="I514" s="198"/>
      <c r="J514" s="199">
        <f>ROUND(I514*H514,2)</f>
        <v>0</v>
      </c>
      <c r="K514" s="200"/>
      <c r="L514" s="40"/>
      <c r="M514" s="201" t="s">
        <v>1</v>
      </c>
      <c r="N514" s="202" t="s">
        <v>41</v>
      </c>
      <c r="O514" s="72"/>
      <c r="P514" s="203">
        <f>O514*H514</f>
        <v>0</v>
      </c>
      <c r="Q514" s="203">
        <v>2.2000000000000001E-3</v>
      </c>
      <c r="R514" s="203">
        <f>Q514*H514</f>
        <v>1.4586E-2</v>
      </c>
      <c r="S514" s="203">
        <v>0</v>
      </c>
      <c r="T514" s="20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289</v>
      </c>
      <c r="AT514" s="205" t="s">
        <v>285</v>
      </c>
      <c r="AU514" s="205" t="s">
        <v>85</v>
      </c>
      <c r="AY514" s="18" t="s">
        <v>283</v>
      </c>
      <c r="BE514" s="206">
        <f>IF(N514="základní",J514,0)</f>
        <v>0</v>
      </c>
      <c r="BF514" s="206">
        <f>IF(N514="snížená",J514,0)</f>
        <v>0</v>
      </c>
      <c r="BG514" s="206">
        <f>IF(N514="zákl. přenesená",J514,0)</f>
        <v>0</v>
      </c>
      <c r="BH514" s="206">
        <f>IF(N514="sníž. přenesená",J514,0)</f>
        <v>0</v>
      </c>
      <c r="BI514" s="206">
        <f>IF(N514="nulová",J514,0)</f>
        <v>0</v>
      </c>
      <c r="BJ514" s="18" t="s">
        <v>83</v>
      </c>
      <c r="BK514" s="206">
        <f>ROUND(I514*H514,2)</f>
        <v>0</v>
      </c>
      <c r="BL514" s="18" t="s">
        <v>289</v>
      </c>
      <c r="BM514" s="205" t="s">
        <v>698</v>
      </c>
    </row>
    <row r="515" spans="1:65" s="13" customFormat="1">
      <c r="B515" s="207"/>
      <c r="C515" s="208"/>
      <c r="D515" s="209" t="s">
        <v>291</v>
      </c>
      <c r="E515" s="210" t="s">
        <v>1</v>
      </c>
      <c r="F515" s="211" t="s">
        <v>699</v>
      </c>
      <c r="G515" s="208"/>
      <c r="H515" s="212">
        <v>6.63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14" customFormat="1">
      <c r="B516" s="219"/>
      <c r="C516" s="220"/>
      <c r="D516" s="209" t="s">
        <v>291</v>
      </c>
      <c r="E516" s="221" t="s">
        <v>1</v>
      </c>
      <c r="F516" s="222" t="s">
        <v>293</v>
      </c>
      <c r="G516" s="220"/>
      <c r="H516" s="223">
        <v>6.63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291</v>
      </c>
      <c r="AU516" s="229" t="s">
        <v>85</v>
      </c>
      <c r="AV516" s="14" t="s">
        <v>289</v>
      </c>
      <c r="AW516" s="14" t="s">
        <v>32</v>
      </c>
      <c r="AX516" s="14" t="s">
        <v>83</v>
      </c>
      <c r="AY516" s="229" t="s">
        <v>283</v>
      </c>
    </row>
    <row r="517" spans="1:65" s="2" customFormat="1" ht="24.2" customHeight="1">
      <c r="A517" s="35"/>
      <c r="B517" s="36"/>
      <c r="C517" s="193" t="s">
        <v>700</v>
      </c>
      <c r="D517" s="193" t="s">
        <v>285</v>
      </c>
      <c r="E517" s="194" t="s">
        <v>701</v>
      </c>
      <c r="F517" s="195" t="s">
        <v>702</v>
      </c>
      <c r="G517" s="196" t="s">
        <v>288</v>
      </c>
      <c r="H517" s="197">
        <v>6.63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289</v>
      </c>
      <c r="AT517" s="205" t="s">
        <v>285</v>
      </c>
      <c r="AU517" s="205" t="s">
        <v>85</v>
      </c>
      <c r="AY517" s="18" t="s">
        <v>283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289</v>
      </c>
      <c r="BM517" s="205" t="s">
        <v>703</v>
      </c>
    </row>
    <row r="518" spans="1:65" s="2" customFormat="1" ht="21.75" customHeight="1">
      <c r="A518" s="35"/>
      <c r="B518" s="36"/>
      <c r="C518" s="193" t="s">
        <v>704</v>
      </c>
      <c r="D518" s="193" t="s">
        <v>285</v>
      </c>
      <c r="E518" s="194" t="s">
        <v>705</v>
      </c>
      <c r="F518" s="195" t="s">
        <v>706</v>
      </c>
      <c r="G518" s="196" t="s">
        <v>377</v>
      </c>
      <c r="H518" s="197">
        <v>0.40100000000000002</v>
      </c>
      <c r="I518" s="198"/>
      <c r="J518" s="199">
        <f>ROUND(I518*H518,2)</f>
        <v>0</v>
      </c>
      <c r="K518" s="200"/>
      <c r="L518" s="40"/>
      <c r="M518" s="201" t="s">
        <v>1</v>
      </c>
      <c r="N518" s="202" t="s">
        <v>41</v>
      </c>
      <c r="O518" s="72"/>
      <c r="P518" s="203">
        <f>O518*H518</f>
        <v>0</v>
      </c>
      <c r="Q518" s="203">
        <v>1.05237</v>
      </c>
      <c r="R518" s="203">
        <f>Q518*H518</f>
        <v>0.42200037000000001</v>
      </c>
      <c r="S518" s="203">
        <v>0</v>
      </c>
      <c r="T518" s="20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5" t="s">
        <v>289</v>
      </c>
      <c r="AT518" s="205" t="s">
        <v>285</v>
      </c>
      <c r="AU518" s="205" t="s">
        <v>85</v>
      </c>
      <c r="AY518" s="18" t="s">
        <v>283</v>
      </c>
      <c r="BE518" s="206">
        <f>IF(N518="základní",J518,0)</f>
        <v>0</v>
      </c>
      <c r="BF518" s="206">
        <f>IF(N518="snížená",J518,0)</f>
        <v>0</v>
      </c>
      <c r="BG518" s="206">
        <f>IF(N518="zákl. přenesená",J518,0)</f>
        <v>0</v>
      </c>
      <c r="BH518" s="206">
        <f>IF(N518="sníž. přenesená",J518,0)</f>
        <v>0</v>
      </c>
      <c r="BI518" s="206">
        <f>IF(N518="nulová",J518,0)</f>
        <v>0</v>
      </c>
      <c r="BJ518" s="18" t="s">
        <v>83</v>
      </c>
      <c r="BK518" s="206">
        <f>ROUND(I518*H518,2)</f>
        <v>0</v>
      </c>
      <c r="BL518" s="18" t="s">
        <v>289</v>
      </c>
      <c r="BM518" s="205" t="s">
        <v>707</v>
      </c>
    </row>
    <row r="519" spans="1:65" s="13" customFormat="1">
      <c r="B519" s="207"/>
      <c r="C519" s="208"/>
      <c r="D519" s="209" t="s">
        <v>291</v>
      </c>
      <c r="E519" s="210" t="s">
        <v>1</v>
      </c>
      <c r="F519" s="211" t="s">
        <v>708</v>
      </c>
      <c r="G519" s="208"/>
      <c r="H519" s="212">
        <v>0.38800000000000001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291</v>
      </c>
      <c r="AU519" s="218" t="s">
        <v>85</v>
      </c>
      <c r="AV519" s="13" t="s">
        <v>85</v>
      </c>
      <c r="AW519" s="13" t="s">
        <v>32</v>
      </c>
      <c r="AX519" s="13" t="s">
        <v>76</v>
      </c>
      <c r="AY519" s="218" t="s">
        <v>283</v>
      </c>
    </row>
    <row r="520" spans="1:65" s="13" customFormat="1">
      <c r="B520" s="207"/>
      <c r="C520" s="208"/>
      <c r="D520" s="209" t="s">
        <v>291</v>
      </c>
      <c r="E520" s="210" t="s">
        <v>1</v>
      </c>
      <c r="F520" s="211" t="s">
        <v>709</v>
      </c>
      <c r="G520" s="208"/>
      <c r="H520" s="212">
        <v>1.2999999999999999E-2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291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283</v>
      </c>
    </row>
    <row r="521" spans="1:65" s="14" customFormat="1">
      <c r="B521" s="219"/>
      <c r="C521" s="220"/>
      <c r="D521" s="209" t="s">
        <v>291</v>
      </c>
      <c r="E521" s="221" t="s">
        <v>1</v>
      </c>
      <c r="F521" s="222" t="s">
        <v>293</v>
      </c>
      <c r="G521" s="220"/>
      <c r="H521" s="223">
        <v>0.40100000000000002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291</v>
      </c>
      <c r="AU521" s="229" t="s">
        <v>85</v>
      </c>
      <c r="AV521" s="14" t="s">
        <v>289</v>
      </c>
      <c r="AW521" s="14" t="s">
        <v>32</v>
      </c>
      <c r="AX521" s="14" t="s">
        <v>83</v>
      </c>
      <c r="AY521" s="229" t="s">
        <v>283</v>
      </c>
    </row>
    <row r="522" spans="1:65" s="2" customFormat="1" ht="24.2" customHeight="1">
      <c r="A522" s="35"/>
      <c r="B522" s="36"/>
      <c r="C522" s="193" t="s">
        <v>710</v>
      </c>
      <c r="D522" s="193" t="s">
        <v>285</v>
      </c>
      <c r="E522" s="194" t="s">
        <v>711</v>
      </c>
      <c r="F522" s="195" t="s">
        <v>712</v>
      </c>
      <c r="G522" s="196" t="s">
        <v>288</v>
      </c>
      <c r="H522" s="197">
        <v>245.71100000000001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6.8430000000000005E-2</v>
      </c>
      <c r="R522" s="203">
        <f>Q522*H522</f>
        <v>16.814003730000003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713</v>
      </c>
    </row>
    <row r="523" spans="1:65" s="16" customFormat="1">
      <c r="B523" s="241"/>
      <c r="C523" s="242"/>
      <c r="D523" s="209" t="s">
        <v>291</v>
      </c>
      <c r="E523" s="243" t="s">
        <v>1</v>
      </c>
      <c r="F523" s="244" t="s">
        <v>586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>
      <c r="B524" s="207"/>
      <c r="C524" s="208"/>
      <c r="D524" s="209" t="s">
        <v>291</v>
      </c>
      <c r="E524" s="210" t="s">
        <v>1</v>
      </c>
      <c r="F524" s="211" t="s">
        <v>714</v>
      </c>
      <c r="G524" s="208"/>
      <c r="H524" s="212">
        <v>57.264000000000003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13" customFormat="1">
      <c r="B525" s="207"/>
      <c r="C525" s="208"/>
      <c r="D525" s="209" t="s">
        <v>291</v>
      </c>
      <c r="E525" s="210" t="s">
        <v>1</v>
      </c>
      <c r="F525" s="211" t="s">
        <v>715</v>
      </c>
      <c r="G525" s="208"/>
      <c r="H525" s="212">
        <v>-6.3550000000000004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291</v>
      </c>
      <c r="AU525" s="218" t="s">
        <v>85</v>
      </c>
      <c r="AV525" s="13" t="s">
        <v>85</v>
      </c>
      <c r="AW525" s="13" t="s">
        <v>32</v>
      </c>
      <c r="AX525" s="13" t="s">
        <v>76</v>
      </c>
      <c r="AY525" s="218" t="s">
        <v>283</v>
      </c>
    </row>
    <row r="526" spans="1:65" s="13" customFormat="1">
      <c r="B526" s="207"/>
      <c r="C526" s="208"/>
      <c r="D526" s="209" t="s">
        <v>291</v>
      </c>
      <c r="E526" s="210" t="s">
        <v>1</v>
      </c>
      <c r="F526" s="211" t="s">
        <v>716</v>
      </c>
      <c r="G526" s="208"/>
      <c r="H526" s="212">
        <v>57.523000000000003</v>
      </c>
      <c r="I526" s="213"/>
      <c r="J526" s="208"/>
      <c r="K526" s="208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291</v>
      </c>
      <c r="AU526" s="218" t="s">
        <v>85</v>
      </c>
      <c r="AV526" s="13" t="s">
        <v>85</v>
      </c>
      <c r="AW526" s="13" t="s">
        <v>32</v>
      </c>
      <c r="AX526" s="13" t="s">
        <v>76</v>
      </c>
      <c r="AY526" s="218" t="s">
        <v>283</v>
      </c>
    </row>
    <row r="527" spans="1:65" s="13" customFormat="1" ht="22.5">
      <c r="B527" s="207"/>
      <c r="C527" s="208"/>
      <c r="D527" s="209" t="s">
        <v>291</v>
      </c>
      <c r="E527" s="210" t="s">
        <v>1</v>
      </c>
      <c r="F527" s="211" t="s">
        <v>717</v>
      </c>
      <c r="G527" s="208"/>
      <c r="H527" s="212">
        <v>51.725000000000001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3" customFormat="1">
      <c r="B528" s="207"/>
      <c r="C528" s="208"/>
      <c r="D528" s="209" t="s">
        <v>291</v>
      </c>
      <c r="E528" s="210" t="s">
        <v>1</v>
      </c>
      <c r="F528" s="211" t="s">
        <v>718</v>
      </c>
      <c r="G528" s="208"/>
      <c r="H528" s="212">
        <v>-3.9950000000000001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291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283</v>
      </c>
    </row>
    <row r="529" spans="1:65" s="13" customFormat="1">
      <c r="B529" s="207"/>
      <c r="C529" s="208"/>
      <c r="D529" s="209" t="s">
        <v>291</v>
      </c>
      <c r="E529" s="210" t="s">
        <v>1</v>
      </c>
      <c r="F529" s="211" t="s">
        <v>719</v>
      </c>
      <c r="G529" s="208"/>
      <c r="H529" s="212">
        <v>-8.4429999999999996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3" customFormat="1">
      <c r="B530" s="207"/>
      <c r="C530" s="208"/>
      <c r="D530" s="209" t="s">
        <v>291</v>
      </c>
      <c r="E530" s="210" t="s">
        <v>1</v>
      </c>
      <c r="F530" s="211" t="s">
        <v>720</v>
      </c>
      <c r="G530" s="208"/>
      <c r="H530" s="212">
        <v>42.304000000000002</v>
      </c>
      <c r="I530" s="213"/>
      <c r="J530" s="208"/>
      <c r="K530" s="208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291</v>
      </c>
      <c r="AU530" s="218" t="s">
        <v>85</v>
      </c>
      <c r="AV530" s="13" t="s">
        <v>85</v>
      </c>
      <c r="AW530" s="13" t="s">
        <v>32</v>
      </c>
      <c r="AX530" s="13" t="s">
        <v>76</v>
      </c>
      <c r="AY530" s="218" t="s">
        <v>283</v>
      </c>
    </row>
    <row r="531" spans="1:65" s="13" customFormat="1">
      <c r="B531" s="207"/>
      <c r="C531" s="208"/>
      <c r="D531" s="209" t="s">
        <v>291</v>
      </c>
      <c r="E531" s="210" t="s">
        <v>1</v>
      </c>
      <c r="F531" s="211" t="s">
        <v>721</v>
      </c>
      <c r="G531" s="208"/>
      <c r="H531" s="212">
        <v>-6.2880000000000003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13" customFormat="1">
      <c r="B532" s="207"/>
      <c r="C532" s="208"/>
      <c r="D532" s="209" t="s">
        <v>291</v>
      </c>
      <c r="E532" s="210" t="s">
        <v>1</v>
      </c>
      <c r="F532" s="211" t="s">
        <v>722</v>
      </c>
      <c r="G532" s="208"/>
      <c r="H532" s="212">
        <v>41.235999999999997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291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283</v>
      </c>
    </row>
    <row r="533" spans="1:65" s="13" customFormat="1">
      <c r="B533" s="207"/>
      <c r="C533" s="208"/>
      <c r="D533" s="209" t="s">
        <v>291</v>
      </c>
      <c r="E533" s="210" t="s">
        <v>1</v>
      </c>
      <c r="F533" s="211" t="s">
        <v>723</v>
      </c>
      <c r="G533" s="208"/>
      <c r="H533" s="212">
        <v>-9.94</v>
      </c>
      <c r="I533" s="213"/>
      <c r="J533" s="208"/>
      <c r="K533" s="208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291</v>
      </c>
      <c r="AU533" s="218" t="s">
        <v>85</v>
      </c>
      <c r="AV533" s="13" t="s">
        <v>85</v>
      </c>
      <c r="AW533" s="13" t="s">
        <v>32</v>
      </c>
      <c r="AX533" s="13" t="s">
        <v>76</v>
      </c>
      <c r="AY533" s="218" t="s">
        <v>283</v>
      </c>
    </row>
    <row r="534" spans="1:65" s="13" customFormat="1">
      <c r="B534" s="207"/>
      <c r="C534" s="208"/>
      <c r="D534" s="209" t="s">
        <v>291</v>
      </c>
      <c r="E534" s="210" t="s">
        <v>1</v>
      </c>
      <c r="F534" s="211" t="s">
        <v>724</v>
      </c>
      <c r="G534" s="208"/>
      <c r="H534" s="212">
        <v>2.363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3" customFormat="1">
      <c r="B535" s="207"/>
      <c r="C535" s="208"/>
      <c r="D535" s="209" t="s">
        <v>291</v>
      </c>
      <c r="E535" s="210" t="s">
        <v>1</v>
      </c>
      <c r="F535" s="211" t="s">
        <v>725</v>
      </c>
      <c r="G535" s="208"/>
      <c r="H535" s="212">
        <v>36.6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291</v>
      </c>
      <c r="AU535" s="218" t="s">
        <v>85</v>
      </c>
      <c r="AV535" s="13" t="s">
        <v>85</v>
      </c>
      <c r="AW535" s="13" t="s">
        <v>32</v>
      </c>
      <c r="AX535" s="13" t="s">
        <v>76</v>
      </c>
      <c r="AY535" s="218" t="s">
        <v>283</v>
      </c>
    </row>
    <row r="536" spans="1:65" s="13" customFormat="1">
      <c r="B536" s="207"/>
      <c r="C536" s="208"/>
      <c r="D536" s="209" t="s">
        <v>291</v>
      </c>
      <c r="E536" s="210" t="s">
        <v>1</v>
      </c>
      <c r="F536" s="211" t="s">
        <v>726</v>
      </c>
      <c r="G536" s="208"/>
      <c r="H536" s="212">
        <v>-11.583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291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283</v>
      </c>
    </row>
    <row r="537" spans="1:65" s="15" customFormat="1">
      <c r="B537" s="230"/>
      <c r="C537" s="231"/>
      <c r="D537" s="209" t="s">
        <v>291</v>
      </c>
      <c r="E537" s="232" t="s">
        <v>1</v>
      </c>
      <c r="F537" s="233" t="s">
        <v>307</v>
      </c>
      <c r="G537" s="231"/>
      <c r="H537" s="234">
        <v>242.411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291</v>
      </c>
      <c r="AU537" s="240" t="s">
        <v>85</v>
      </c>
      <c r="AV537" s="15" t="s">
        <v>105</v>
      </c>
      <c r="AW537" s="15" t="s">
        <v>32</v>
      </c>
      <c r="AX537" s="15" t="s">
        <v>76</v>
      </c>
      <c r="AY537" s="240" t="s">
        <v>283</v>
      </c>
    </row>
    <row r="538" spans="1:65" s="16" customFormat="1">
      <c r="B538" s="241"/>
      <c r="C538" s="242"/>
      <c r="D538" s="209" t="s">
        <v>291</v>
      </c>
      <c r="E538" s="243" t="s">
        <v>1</v>
      </c>
      <c r="F538" s="244" t="s">
        <v>599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>
      <c r="B539" s="207"/>
      <c r="C539" s="208"/>
      <c r="D539" s="209" t="s">
        <v>291</v>
      </c>
      <c r="E539" s="210" t="s">
        <v>1</v>
      </c>
      <c r="F539" s="211" t="s">
        <v>727</v>
      </c>
      <c r="G539" s="208"/>
      <c r="H539" s="212">
        <v>3.3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15" customFormat="1">
      <c r="B540" s="230"/>
      <c r="C540" s="231"/>
      <c r="D540" s="209" t="s">
        <v>291</v>
      </c>
      <c r="E540" s="232" t="s">
        <v>1</v>
      </c>
      <c r="F540" s="233" t="s">
        <v>307</v>
      </c>
      <c r="G540" s="231"/>
      <c r="H540" s="234">
        <v>3.3</v>
      </c>
      <c r="I540" s="235"/>
      <c r="J540" s="231"/>
      <c r="K540" s="231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291</v>
      </c>
      <c r="AU540" s="240" t="s">
        <v>85</v>
      </c>
      <c r="AV540" s="15" t="s">
        <v>105</v>
      </c>
      <c r="AW540" s="15" t="s">
        <v>32</v>
      </c>
      <c r="AX540" s="15" t="s">
        <v>76</v>
      </c>
      <c r="AY540" s="240" t="s">
        <v>283</v>
      </c>
    </row>
    <row r="541" spans="1:65" s="14" customFormat="1">
      <c r="B541" s="219"/>
      <c r="C541" s="220"/>
      <c r="D541" s="209" t="s">
        <v>291</v>
      </c>
      <c r="E541" s="221" t="s">
        <v>1</v>
      </c>
      <c r="F541" s="222" t="s">
        <v>293</v>
      </c>
      <c r="G541" s="220"/>
      <c r="H541" s="223">
        <v>245.71100000000001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291</v>
      </c>
      <c r="AU541" s="229" t="s">
        <v>85</v>
      </c>
      <c r="AV541" s="14" t="s">
        <v>289</v>
      </c>
      <c r="AW541" s="14" t="s">
        <v>32</v>
      </c>
      <c r="AX541" s="14" t="s">
        <v>83</v>
      </c>
      <c r="AY541" s="229" t="s">
        <v>283</v>
      </c>
    </row>
    <row r="542" spans="1:65" s="2" customFormat="1" ht="24.2" customHeight="1">
      <c r="A542" s="35"/>
      <c r="B542" s="36"/>
      <c r="C542" s="193" t="s">
        <v>728</v>
      </c>
      <c r="D542" s="193" t="s">
        <v>285</v>
      </c>
      <c r="E542" s="194" t="s">
        <v>729</v>
      </c>
      <c r="F542" s="195" t="s">
        <v>730</v>
      </c>
      <c r="G542" s="196" t="s">
        <v>288</v>
      </c>
      <c r="H542" s="197">
        <v>51.469000000000001</v>
      </c>
      <c r="I542" s="198"/>
      <c r="J542" s="199">
        <f>ROUND(I542*H542,2)</f>
        <v>0</v>
      </c>
      <c r="K542" s="200"/>
      <c r="L542" s="40"/>
      <c r="M542" s="201" t="s">
        <v>1</v>
      </c>
      <c r="N542" s="202" t="s">
        <v>41</v>
      </c>
      <c r="O542" s="72"/>
      <c r="P542" s="203">
        <f>O542*H542</f>
        <v>0</v>
      </c>
      <c r="Q542" s="203">
        <v>8.7309999999999999E-2</v>
      </c>
      <c r="R542" s="203">
        <f>Q542*H542</f>
        <v>4.49375839</v>
      </c>
      <c r="S542" s="203">
        <v>0</v>
      </c>
      <c r="T542" s="20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5" t="s">
        <v>289</v>
      </c>
      <c r="AT542" s="205" t="s">
        <v>285</v>
      </c>
      <c r="AU542" s="205" t="s">
        <v>85</v>
      </c>
      <c r="AY542" s="18" t="s">
        <v>283</v>
      </c>
      <c r="BE542" s="206">
        <f>IF(N542="základní",J542,0)</f>
        <v>0</v>
      </c>
      <c r="BF542" s="206">
        <f>IF(N542="snížená",J542,0)</f>
        <v>0</v>
      </c>
      <c r="BG542" s="206">
        <f>IF(N542="zákl. přenesená",J542,0)</f>
        <v>0</v>
      </c>
      <c r="BH542" s="206">
        <f>IF(N542="sníž. přenesená",J542,0)</f>
        <v>0</v>
      </c>
      <c r="BI542" s="206">
        <f>IF(N542="nulová",J542,0)</f>
        <v>0</v>
      </c>
      <c r="BJ542" s="18" t="s">
        <v>83</v>
      </c>
      <c r="BK542" s="206">
        <f>ROUND(I542*H542,2)</f>
        <v>0</v>
      </c>
      <c r="BL542" s="18" t="s">
        <v>289</v>
      </c>
      <c r="BM542" s="205" t="s">
        <v>731</v>
      </c>
    </row>
    <row r="543" spans="1:65" s="16" customFormat="1">
      <c r="B543" s="241"/>
      <c r="C543" s="242"/>
      <c r="D543" s="209" t="s">
        <v>291</v>
      </c>
      <c r="E543" s="243" t="s">
        <v>1</v>
      </c>
      <c r="F543" s="244" t="s">
        <v>586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>
      <c r="B544" s="207"/>
      <c r="C544" s="208"/>
      <c r="D544" s="209" t="s">
        <v>291</v>
      </c>
      <c r="E544" s="210" t="s">
        <v>1</v>
      </c>
      <c r="F544" s="211" t="s">
        <v>732</v>
      </c>
      <c r="G544" s="208"/>
      <c r="H544" s="212">
        <v>36.6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3" customFormat="1">
      <c r="B545" s="207"/>
      <c r="C545" s="208"/>
      <c r="D545" s="209" t="s">
        <v>291</v>
      </c>
      <c r="E545" s="210" t="s">
        <v>1</v>
      </c>
      <c r="F545" s="211" t="s">
        <v>733</v>
      </c>
      <c r="G545" s="208"/>
      <c r="H545" s="212">
        <v>-10.345000000000001</v>
      </c>
      <c r="I545" s="213"/>
      <c r="J545" s="208"/>
      <c r="K545" s="208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291</v>
      </c>
      <c r="AU545" s="218" t="s">
        <v>85</v>
      </c>
      <c r="AV545" s="13" t="s">
        <v>85</v>
      </c>
      <c r="AW545" s="13" t="s">
        <v>32</v>
      </c>
      <c r="AX545" s="13" t="s">
        <v>76</v>
      </c>
      <c r="AY545" s="218" t="s">
        <v>283</v>
      </c>
    </row>
    <row r="546" spans="1:65" s="13" customFormat="1">
      <c r="B546" s="207"/>
      <c r="C546" s="208"/>
      <c r="D546" s="209" t="s">
        <v>291</v>
      </c>
      <c r="E546" s="210" t="s">
        <v>1</v>
      </c>
      <c r="F546" s="211" t="s">
        <v>734</v>
      </c>
      <c r="G546" s="208"/>
      <c r="H546" s="212">
        <v>19.751000000000001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291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283</v>
      </c>
    </row>
    <row r="547" spans="1:65" s="13" customFormat="1">
      <c r="B547" s="207"/>
      <c r="C547" s="208"/>
      <c r="D547" s="209" t="s">
        <v>291</v>
      </c>
      <c r="E547" s="210" t="s">
        <v>1</v>
      </c>
      <c r="F547" s="211" t="s">
        <v>735</v>
      </c>
      <c r="G547" s="208"/>
      <c r="H547" s="212">
        <v>2.835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291</v>
      </c>
      <c r="AU547" s="218" t="s">
        <v>85</v>
      </c>
      <c r="AV547" s="13" t="s">
        <v>85</v>
      </c>
      <c r="AW547" s="13" t="s">
        <v>32</v>
      </c>
      <c r="AX547" s="13" t="s">
        <v>76</v>
      </c>
      <c r="AY547" s="218" t="s">
        <v>283</v>
      </c>
    </row>
    <row r="548" spans="1:65" s="13" customFormat="1">
      <c r="B548" s="207"/>
      <c r="C548" s="208"/>
      <c r="D548" s="209" t="s">
        <v>291</v>
      </c>
      <c r="E548" s="210" t="s">
        <v>1</v>
      </c>
      <c r="F548" s="211" t="s">
        <v>736</v>
      </c>
      <c r="G548" s="208"/>
      <c r="H548" s="212">
        <v>2.6280000000000001</v>
      </c>
      <c r="I548" s="213"/>
      <c r="J548" s="208"/>
      <c r="K548" s="208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291</v>
      </c>
      <c r="AU548" s="218" t="s">
        <v>85</v>
      </c>
      <c r="AV548" s="13" t="s">
        <v>85</v>
      </c>
      <c r="AW548" s="13" t="s">
        <v>32</v>
      </c>
      <c r="AX548" s="13" t="s">
        <v>76</v>
      </c>
      <c r="AY548" s="218" t="s">
        <v>283</v>
      </c>
    </row>
    <row r="549" spans="1:65" s="15" customFormat="1">
      <c r="B549" s="230"/>
      <c r="C549" s="231"/>
      <c r="D549" s="209" t="s">
        <v>291</v>
      </c>
      <c r="E549" s="232" t="s">
        <v>1</v>
      </c>
      <c r="F549" s="233" t="s">
        <v>307</v>
      </c>
      <c r="G549" s="231"/>
      <c r="H549" s="234">
        <v>51.469000000000001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291</v>
      </c>
      <c r="AU549" s="240" t="s">
        <v>85</v>
      </c>
      <c r="AV549" s="15" t="s">
        <v>105</v>
      </c>
      <c r="AW549" s="15" t="s">
        <v>32</v>
      </c>
      <c r="AX549" s="15" t="s">
        <v>76</v>
      </c>
      <c r="AY549" s="240" t="s">
        <v>283</v>
      </c>
    </row>
    <row r="550" spans="1:65" s="14" customFormat="1">
      <c r="B550" s="219"/>
      <c r="C550" s="220"/>
      <c r="D550" s="209" t="s">
        <v>291</v>
      </c>
      <c r="E550" s="221" t="s">
        <v>1</v>
      </c>
      <c r="F550" s="222" t="s">
        <v>293</v>
      </c>
      <c r="G550" s="220"/>
      <c r="H550" s="223">
        <v>51.469000000000001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291</v>
      </c>
      <c r="AU550" s="229" t="s">
        <v>85</v>
      </c>
      <c r="AV550" s="14" t="s">
        <v>289</v>
      </c>
      <c r="AW550" s="14" t="s">
        <v>32</v>
      </c>
      <c r="AX550" s="14" t="s">
        <v>83</v>
      </c>
      <c r="AY550" s="229" t="s">
        <v>283</v>
      </c>
    </row>
    <row r="551" spans="1:65" s="2" customFormat="1" ht="24.2" customHeight="1">
      <c r="A551" s="35"/>
      <c r="B551" s="36"/>
      <c r="C551" s="193" t="s">
        <v>737</v>
      </c>
      <c r="D551" s="193" t="s">
        <v>285</v>
      </c>
      <c r="E551" s="194" t="s">
        <v>738</v>
      </c>
      <c r="F551" s="195" t="s">
        <v>739</v>
      </c>
      <c r="G551" s="196" t="s">
        <v>288</v>
      </c>
      <c r="H551" s="197">
        <v>49.399000000000001</v>
      </c>
      <c r="I551" s="198"/>
      <c r="J551" s="199">
        <f>ROUND(I551*H551,2)</f>
        <v>0</v>
      </c>
      <c r="K551" s="200"/>
      <c r="L551" s="40"/>
      <c r="M551" s="201" t="s">
        <v>1</v>
      </c>
      <c r="N551" s="202" t="s">
        <v>41</v>
      </c>
      <c r="O551" s="72"/>
      <c r="P551" s="203">
        <f>O551*H551</f>
        <v>0</v>
      </c>
      <c r="Q551" s="203">
        <v>0.10445</v>
      </c>
      <c r="R551" s="203">
        <f>Q551*H551</f>
        <v>5.1597255500000001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289</v>
      </c>
      <c r="AT551" s="205" t="s">
        <v>285</v>
      </c>
      <c r="AU551" s="205" t="s">
        <v>85</v>
      </c>
      <c r="AY551" s="18" t="s">
        <v>283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8" t="s">
        <v>83</v>
      </c>
      <c r="BK551" s="206">
        <f>ROUND(I551*H551,2)</f>
        <v>0</v>
      </c>
      <c r="BL551" s="18" t="s">
        <v>289</v>
      </c>
      <c r="BM551" s="205" t="s">
        <v>740</v>
      </c>
    </row>
    <row r="552" spans="1:65" s="16" customFormat="1">
      <c r="B552" s="241"/>
      <c r="C552" s="242"/>
      <c r="D552" s="209" t="s">
        <v>291</v>
      </c>
      <c r="E552" s="243" t="s">
        <v>1</v>
      </c>
      <c r="F552" s="244" t="s">
        <v>586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>
      <c r="B553" s="207"/>
      <c r="C553" s="208"/>
      <c r="D553" s="209" t="s">
        <v>291</v>
      </c>
      <c r="E553" s="210" t="s">
        <v>1</v>
      </c>
      <c r="F553" s="211" t="s">
        <v>741</v>
      </c>
      <c r="G553" s="208"/>
      <c r="H553" s="212">
        <v>52.064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3" customFormat="1">
      <c r="B554" s="207"/>
      <c r="C554" s="208"/>
      <c r="D554" s="209" t="s">
        <v>291</v>
      </c>
      <c r="E554" s="210" t="s">
        <v>1</v>
      </c>
      <c r="F554" s="211" t="s">
        <v>742</v>
      </c>
      <c r="G554" s="208"/>
      <c r="H554" s="212">
        <v>-2.665</v>
      </c>
      <c r="I554" s="213"/>
      <c r="J554" s="208"/>
      <c r="K554" s="208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291</v>
      </c>
      <c r="AU554" s="218" t="s">
        <v>85</v>
      </c>
      <c r="AV554" s="13" t="s">
        <v>85</v>
      </c>
      <c r="AW554" s="13" t="s">
        <v>32</v>
      </c>
      <c r="AX554" s="13" t="s">
        <v>76</v>
      </c>
      <c r="AY554" s="218" t="s">
        <v>283</v>
      </c>
    </row>
    <row r="555" spans="1:65" s="15" customFormat="1">
      <c r="B555" s="230"/>
      <c r="C555" s="231"/>
      <c r="D555" s="209" t="s">
        <v>291</v>
      </c>
      <c r="E555" s="232" t="s">
        <v>1</v>
      </c>
      <c r="F555" s="233" t="s">
        <v>307</v>
      </c>
      <c r="G555" s="231"/>
      <c r="H555" s="234">
        <v>49.399000000000001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291</v>
      </c>
      <c r="AU555" s="240" t="s">
        <v>85</v>
      </c>
      <c r="AV555" s="15" t="s">
        <v>105</v>
      </c>
      <c r="AW555" s="15" t="s">
        <v>32</v>
      </c>
      <c r="AX555" s="15" t="s">
        <v>76</v>
      </c>
      <c r="AY555" s="240" t="s">
        <v>283</v>
      </c>
    </row>
    <row r="556" spans="1:65" s="14" customFormat="1">
      <c r="B556" s="219"/>
      <c r="C556" s="220"/>
      <c r="D556" s="209" t="s">
        <v>291</v>
      </c>
      <c r="E556" s="221" t="s">
        <v>1</v>
      </c>
      <c r="F556" s="222" t="s">
        <v>293</v>
      </c>
      <c r="G556" s="220"/>
      <c r="H556" s="223">
        <v>49.399000000000001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291</v>
      </c>
      <c r="AU556" s="229" t="s">
        <v>85</v>
      </c>
      <c r="AV556" s="14" t="s">
        <v>289</v>
      </c>
      <c r="AW556" s="14" t="s">
        <v>32</v>
      </c>
      <c r="AX556" s="14" t="s">
        <v>83</v>
      </c>
      <c r="AY556" s="229" t="s">
        <v>283</v>
      </c>
    </row>
    <row r="557" spans="1:65" s="2" customFormat="1" ht="24.2" customHeight="1">
      <c r="A557" s="35"/>
      <c r="B557" s="36"/>
      <c r="C557" s="193" t="s">
        <v>743</v>
      </c>
      <c r="D557" s="193" t="s">
        <v>285</v>
      </c>
      <c r="E557" s="194" t="s">
        <v>744</v>
      </c>
      <c r="F557" s="195" t="s">
        <v>745</v>
      </c>
      <c r="G557" s="196" t="s">
        <v>296</v>
      </c>
      <c r="H557" s="197">
        <v>3.6160000000000001</v>
      </c>
      <c r="I557" s="198"/>
      <c r="J557" s="199">
        <f>ROUND(I557*H557,2)</f>
        <v>0</v>
      </c>
      <c r="K557" s="200"/>
      <c r="L557" s="40"/>
      <c r="M557" s="201" t="s">
        <v>1</v>
      </c>
      <c r="N557" s="202" t="s">
        <v>41</v>
      </c>
      <c r="O557" s="72"/>
      <c r="P557" s="203">
        <f>O557*H557</f>
        <v>0</v>
      </c>
      <c r="Q557" s="203">
        <v>2.4533100000000001</v>
      </c>
      <c r="R557" s="203">
        <f>Q557*H557</f>
        <v>8.8711689600000003</v>
      </c>
      <c r="S557" s="203">
        <v>0</v>
      </c>
      <c r="T557" s="20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5" t="s">
        <v>289</v>
      </c>
      <c r="AT557" s="205" t="s">
        <v>285</v>
      </c>
      <c r="AU557" s="205" t="s">
        <v>85</v>
      </c>
      <c r="AY557" s="18" t="s">
        <v>283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18" t="s">
        <v>83</v>
      </c>
      <c r="BK557" s="206">
        <f>ROUND(I557*H557,2)</f>
        <v>0</v>
      </c>
      <c r="BL557" s="18" t="s">
        <v>289</v>
      </c>
      <c r="BM557" s="205" t="s">
        <v>746</v>
      </c>
    </row>
    <row r="558" spans="1:65" s="13" customFormat="1">
      <c r="B558" s="207"/>
      <c r="C558" s="208"/>
      <c r="D558" s="209" t="s">
        <v>291</v>
      </c>
      <c r="E558" s="210" t="s">
        <v>1</v>
      </c>
      <c r="F558" s="211" t="s">
        <v>747</v>
      </c>
      <c r="G558" s="208"/>
      <c r="H558" s="212">
        <v>1.1639999999999999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291</v>
      </c>
      <c r="AU558" s="218" t="s">
        <v>85</v>
      </c>
      <c r="AV558" s="13" t="s">
        <v>85</v>
      </c>
      <c r="AW558" s="13" t="s">
        <v>32</v>
      </c>
      <c r="AX558" s="13" t="s">
        <v>76</v>
      </c>
      <c r="AY558" s="218" t="s">
        <v>283</v>
      </c>
    </row>
    <row r="559" spans="1:65" s="13" customFormat="1">
      <c r="B559" s="207"/>
      <c r="C559" s="208"/>
      <c r="D559" s="209" t="s">
        <v>291</v>
      </c>
      <c r="E559" s="210" t="s">
        <v>1</v>
      </c>
      <c r="F559" s="211" t="s">
        <v>748</v>
      </c>
      <c r="G559" s="208"/>
      <c r="H559" s="212">
        <v>1.8440000000000001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291</v>
      </c>
      <c r="AU559" s="218" t="s">
        <v>85</v>
      </c>
      <c r="AV559" s="13" t="s">
        <v>85</v>
      </c>
      <c r="AW559" s="13" t="s">
        <v>32</v>
      </c>
      <c r="AX559" s="13" t="s">
        <v>76</v>
      </c>
      <c r="AY559" s="218" t="s">
        <v>283</v>
      </c>
    </row>
    <row r="560" spans="1:65" s="13" customFormat="1">
      <c r="B560" s="207"/>
      <c r="C560" s="208"/>
      <c r="D560" s="209" t="s">
        <v>291</v>
      </c>
      <c r="E560" s="210" t="s">
        <v>1</v>
      </c>
      <c r="F560" s="211" t="s">
        <v>749</v>
      </c>
      <c r="G560" s="208"/>
      <c r="H560" s="212">
        <v>0.60799999999999998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5" customFormat="1">
      <c r="B561" s="230"/>
      <c r="C561" s="231"/>
      <c r="D561" s="209" t="s">
        <v>291</v>
      </c>
      <c r="E561" s="232" t="s">
        <v>1</v>
      </c>
      <c r="F561" s="233" t="s">
        <v>307</v>
      </c>
      <c r="G561" s="231"/>
      <c r="H561" s="234">
        <v>3.6160000000000001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291</v>
      </c>
      <c r="AU561" s="240" t="s">
        <v>85</v>
      </c>
      <c r="AV561" s="15" t="s">
        <v>105</v>
      </c>
      <c r="AW561" s="15" t="s">
        <v>32</v>
      </c>
      <c r="AX561" s="15" t="s">
        <v>76</v>
      </c>
      <c r="AY561" s="240" t="s">
        <v>283</v>
      </c>
    </row>
    <row r="562" spans="1:65" s="14" customFormat="1">
      <c r="B562" s="219"/>
      <c r="C562" s="220"/>
      <c r="D562" s="209" t="s">
        <v>291</v>
      </c>
      <c r="E562" s="221" t="s">
        <v>1</v>
      </c>
      <c r="F562" s="222" t="s">
        <v>293</v>
      </c>
      <c r="G562" s="220"/>
      <c r="H562" s="223">
        <v>3.6160000000000001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291</v>
      </c>
      <c r="AU562" s="229" t="s">
        <v>85</v>
      </c>
      <c r="AV562" s="14" t="s">
        <v>289</v>
      </c>
      <c r="AW562" s="14" t="s">
        <v>32</v>
      </c>
      <c r="AX562" s="14" t="s">
        <v>83</v>
      </c>
      <c r="AY562" s="229" t="s">
        <v>283</v>
      </c>
    </row>
    <row r="563" spans="1:65" s="2" customFormat="1" ht="24.2" customHeight="1">
      <c r="A563" s="35"/>
      <c r="B563" s="36"/>
      <c r="C563" s="193" t="s">
        <v>750</v>
      </c>
      <c r="D563" s="193" t="s">
        <v>285</v>
      </c>
      <c r="E563" s="194" t="s">
        <v>751</v>
      </c>
      <c r="F563" s="195" t="s">
        <v>752</v>
      </c>
      <c r="G563" s="196" t="s">
        <v>296</v>
      </c>
      <c r="H563" s="197">
        <v>2.76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2.4533100000000001</v>
      </c>
      <c r="R563" s="203">
        <f>Q563*H563</f>
        <v>6.7711356</v>
      </c>
      <c r="S563" s="203">
        <v>0</v>
      </c>
      <c r="T563" s="20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289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289</v>
      </c>
      <c r="BM563" s="205" t="s">
        <v>753</v>
      </c>
    </row>
    <row r="564" spans="1:65" s="16" customFormat="1">
      <c r="B564" s="241"/>
      <c r="C564" s="242"/>
      <c r="D564" s="209" t="s">
        <v>291</v>
      </c>
      <c r="E564" s="243" t="s">
        <v>1</v>
      </c>
      <c r="F564" s="244" t="s">
        <v>688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3" customFormat="1">
      <c r="B565" s="207"/>
      <c r="C565" s="208"/>
      <c r="D565" s="209" t="s">
        <v>291</v>
      </c>
      <c r="E565" s="210" t="s">
        <v>1</v>
      </c>
      <c r="F565" s="211" t="s">
        <v>754</v>
      </c>
      <c r="G565" s="208"/>
      <c r="H565" s="212">
        <v>0.38800000000000001</v>
      </c>
      <c r="I565" s="213"/>
      <c r="J565" s="208"/>
      <c r="K565" s="208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291</v>
      </c>
      <c r="AU565" s="218" t="s">
        <v>85</v>
      </c>
      <c r="AV565" s="13" t="s">
        <v>85</v>
      </c>
      <c r="AW565" s="13" t="s">
        <v>32</v>
      </c>
      <c r="AX565" s="13" t="s">
        <v>76</v>
      </c>
      <c r="AY565" s="218" t="s">
        <v>283</v>
      </c>
    </row>
    <row r="566" spans="1:65" s="16" customFormat="1">
      <c r="B566" s="241"/>
      <c r="C566" s="242"/>
      <c r="D566" s="209" t="s">
        <v>291</v>
      </c>
      <c r="E566" s="243" t="s">
        <v>1</v>
      </c>
      <c r="F566" s="244" t="s">
        <v>755</v>
      </c>
      <c r="G566" s="242"/>
      <c r="H566" s="243" t="s">
        <v>1</v>
      </c>
      <c r="I566" s="245"/>
      <c r="J566" s="242"/>
      <c r="K566" s="242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291</v>
      </c>
      <c r="AU566" s="250" t="s">
        <v>85</v>
      </c>
      <c r="AV566" s="16" t="s">
        <v>83</v>
      </c>
      <c r="AW566" s="16" t="s">
        <v>32</v>
      </c>
      <c r="AX566" s="16" t="s">
        <v>76</v>
      </c>
      <c r="AY566" s="250" t="s">
        <v>283</v>
      </c>
    </row>
    <row r="567" spans="1:65" s="13" customFormat="1">
      <c r="B567" s="207"/>
      <c r="C567" s="208"/>
      <c r="D567" s="209" t="s">
        <v>291</v>
      </c>
      <c r="E567" s="210" t="s">
        <v>1</v>
      </c>
      <c r="F567" s="211" t="s">
        <v>756</v>
      </c>
      <c r="G567" s="208"/>
      <c r="H567" s="212">
        <v>2.0089999999999999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291</v>
      </c>
      <c r="AU567" s="218" t="s">
        <v>85</v>
      </c>
      <c r="AV567" s="13" t="s">
        <v>85</v>
      </c>
      <c r="AW567" s="13" t="s">
        <v>32</v>
      </c>
      <c r="AX567" s="13" t="s">
        <v>76</v>
      </c>
      <c r="AY567" s="218" t="s">
        <v>283</v>
      </c>
    </row>
    <row r="568" spans="1:65" s="16" customFormat="1">
      <c r="B568" s="241"/>
      <c r="C568" s="242"/>
      <c r="D568" s="209" t="s">
        <v>291</v>
      </c>
      <c r="E568" s="243" t="s">
        <v>1</v>
      </c>
      <c r="F568" s="244" t="s">
        <v>757</v>
      </c>
      <c r="G568" s="242"/>
      <c r="H568" s="243" t="s">
        <v>1</v>
      </c>
      <c r="I568" s="245"/>
      <c r="J568" s="242"/>
      <c r="K568" s="242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291</v>
      </c>
      <c r="AU568" s="250" t="s">
        <v>85</v>
      </c>
      <c r="AV568" s="16" t="s">
        <v>83</v>
      </c>
      <c r="AW568" s="16" t="s">
        <v>32</v>
      </c>
      <c r="AX568" s="16" t="s">
        <v>76</v>
      </c>
      <c r="AY568" s="250" t="s">
        <v>283</v>
      </c>
    </row>
    <row r="569" spans="1:65" s="13" customFormat="1">
      <c r="B569" s="207"/>
      <c r="C569" s="208"/>
      <c r="D569" s="209" t="s">
        <v>291</v>
      </c>
      <c r="E569" s="210" t="s">
        <v>1</v>
      </c>
      <c r="F569" s="211" t="s">
        <v>758</v>
      </c>
      <c r="G569" s="208"/>
      <c r="H569" s="212">
        <v>0.36299999999999999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291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283</v>
      </c>
    </row>
    <row r="570" spans="1:65" s="15" customFormat="1">
      <c r="B570" s="230"/>
      <c r="C570" s="231"/>
      <c r="D570" s="209" t="s">
        <v>291</v>
      </c>
      <c r="E570" s="232" t="s">
        <v>1</v>
      </c>
      <c r="F570" s="233" t="s">
        <v>307</v>
      </c>
      <c r="G570" s="231"/>
      <c r="H570" s="234">
        <v>2.76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291</v>
      </c>
      <c r="AU570" s="240" t="s">
        <v>85</v>
      </c>
      <c r="AV570" s="15" t="s">
        <v>105</v>
      </c>
      <c r="AW570" s="15" t="s">
        <v>32</v>
      </c>
      <c r="AX570" s="15" t="s">
        <v>76</v>
      </c>
      <c r="AY570" s="240" t="s">
        <v>283</v>
      </c>
    </row>
    <row r="571" spans="1:65" s="14" customFormat="1">
      <c r="B571" s="219"/>
      <c r="C571" s="220"/>
      <c r="D571" s="209" t="s">
        <v>291</v>
      </c>
      <c r="E571" s="221" t="s">
        <v>1</v>
      </c>
      <c r="F571" s="222" t="s">
        <v>293</v>
      </c>
      <c r="G571" s="220"/>
      <c r="H571" s="223">
        <v>2.76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291</v>
      </c>
      <c r="AU571" s="229" t="s">
        <v>85</v>
      </c>
      <c r="AV571" s="14" t="s">
        <v>289</v>
      </c>
      <c r="AW571" s="14" t="s">
        <v>32</v>
      </c>
      <c r="AX571" s="14" t="s">
        <v>83</v>
      </c>
      <c r="AY571" s="229" t="s">
        <v>283</v>
      </c>
    </row>
    <row r="572" spans="1:65" s="2" customFormat="1" ht="24.2" customHeight="1">
      <c r="A572" s="35"/>
      <c r="B572" s="36"/>
      <c r="C572" s="193" t="s">
        <v>759</v>
      </c>
      <c r="D572" s="193" t="s">
        <v>285</v>
      </c>
      <c r="E572" s="194" t="s">
        <v>760</v>
      </c>
      <c r="F572" s="195" t="s">
        <v>761</v>
      </c>
      <c r="G572" s="196" t="s">
        <v>288</v>
      </c>
      <c r="H572" s="197">
        <v>50.606999999999999</v>
      </c>
      <c r="I572" s="198"/>
      <c r="J572" s="199">
        <f>ROUND(I572*H572,2)</f>
        <v>0</v>
      </c>
      <c r="K572" s="200"/>
      <c r="L572" s="40"/>
      <c r="M572" s="201" t="s">
        <v>1</v>
      </c>
      <c r="N572" s="202" t="s">
        <v>41</v>
      </c>
      <c r="O572" s="72"/>
      <c r="P572" s="203">
        <f>O572*H572</f>
        <v>0</v>
      </c>
      <c r="Q572" s="203">
        <v>1.42E-3</v>
      </c>
      <c r="R572" s="203">
        <f>Q572*H572</f>
        <v>7.1861939999999999E-2</v>
      </c>
      <c r="S572" s="203">
        <v>0</v>
      </c>
      <c r="T572" s="20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5" t="s">
        <v>289</v>
      </c>
      <c r="AT572" s="205" t="s">
        <v>285</v>
      </c>
      <c r="AU572" s="205" t="s">
        <v>85</v>
      </c>
      <c r="AY572" s="18" t="s">
        <v>283</v>
      </c>
      <c r="BE572" s="206">
        <f>IF(N572="základní",J572,0)</f>
        <v>0</v>
      </c>
      <c r="BF572" s="206">
        <f>IF(N572="snížená",J572,0)</f>
        <v>0</v>
      </c>
      <c r="BG572" s="206">
        <f>IF(N572="zákl. přenesená",J572,0)</f>
        <v>0</v>
      </c>
      <c r="BH572" s="206">
        <f>IF(N572="sníž. přenesená",J572,0)</f>
        <v>0</v>
      </c>
      <c r="BI572" s="206">
        <f>IF(N572="nulová",J572,0)</f>
        <v>0</v>
      </c>
      <c r="BJ572" s="18" t="s">
        <v>83</v>
      </c>
      <c r="BK572" s="206">
        <f>ROUND(I572*H572,2)</f>
        <v>0</v>
      </c>
      <c r="BL572" s="18" t="s">
        <v>289</v>
      </c>
      <c r="BM572" s="205" t="s">
        <v>762</v>
      </c>
    </row>
    <row r="573" spans="1:65" s="13" customFormat="1">
      <c r="B573" s="207"/>
      <c r="C573" s="208"/>
      <c r="D573" s="209" t="s">
        <v>291</v>
      </c>
      <c r="E573" s="210" t="s">
        <v>1</v>
      </c>
      <c r="F573" s="211" t="s">
        <v>763</v>
      </c>
      <c r="G573" s="208"/>
      <c r="H573" s="212">
        <v>21.965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291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283</v>
      </c>
    </row>
    <row r="574" spans="1:65" s="13" customFormat="1">
      <c r="B574" s="207"/>
      <c r="C574" s="208"/>
      <c r="D574" s="209" t="s">
        <v>291</v>
      </c>
      <c r="E574" s="210" t="s">
        <v>1</v>
      </c>
      <c r="F574" s="211" t="s">
        <v>764</v>
      </c>
      <c r="G574" s="208"/>
      <c r="H574" s="212">
        <v>24.591999999999999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3" customFormat="1">
      <c r="B575" s="207"/>
      <c r="C575" s="208"/>
      <c r="D575" s="209" t="s">
        <v>291</v>
      </c>
      <c r="E575" s="210" t="s">
        <v>1</v>
      </c>
      <c r="F575" s="211" t="s">
        <v>765</v>
      </c>
      <c r="G575" s="208"/>
      <c r="H575" s="212">
        <v>4.05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291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283</v>
      </c>
    </row>
    <row r="576" spans="1:65" s="15" customFormat="1">
      <c r="B576" s="230"/>
      <c r="C576" s="231"/>
      <c r="D576" s="209" t="s">
        <v>291</v>
      </c>
      <c r="E576" s="232" t="s">
        <v>1</v>
      </c>
      <c r="F576" s="233" t="s">
        <v>307</v>
      </c>
      <c r="G576" s="231"/>
      <c r="H576" s="234">
        <v>50.606999999999999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291</v>
      </c>
      <c r="AU576" s="240" t="s">
        <v>85</v>
      </c>
      <c r="AV576" s="15" t="s">
        <v>105</v>
      </c>
      <c r="AW576" s="15" t="s">
        <v>32</v>
      </c>
      <c r="AX576" s="15" t="s">
        <v>76</v>
      </c>
      <c r="AY576" s="240" t="s">
        <v>283</v>
      </c>
    </row>
    <row r="577" spans="1:65" s="14" customFormat="1">
      <c r="B577" s="219"/>
      <c r="C577" s="220"/>
      <c r="D577" s="209" t="s">
        <v>291</v>
      </c>
      <c r="E577" s="221" t="s">
        <v>1</v>
      </c>
      <c r="F577" s="222" t="s">
        <v>293</v>
      </c>
      <c r="G577" s="220"/>
      <c r="H577" s="223">
        <v>50.606999999999999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291</v>
      </c>
      <c r="AU577" s="229" t="s">
        <v>85</v>
      </c>
      <c r="AV577" s="14" t="s">
        <v>289</v>
      </c>
      <c r="AW577" s="14" t="s">
        <v>32</v>
      </c>
      <c r="AX577" s="14" t="s">
        <v>83</v>
      </c>
      <c r="AY577" s="229" t="s">
        <v>283</v>
      </c>
    </row>
    <row r="578" spans="1:65" s="2" customFormat="1" ht="24.2" customHeight="1">
      <c r="A578" s="35"/>
      <c r="B578" s="36"/>
      <c r="C578" s="193" t="s">
        <v>766</v>
      </c>
      <c r="D578" s="193" t="s">
        <v>285</v>
      </c>
      <c r="E578" s="194" t="s">
        <v>767</v>
      </c>
      <c r="F578" s="195" t="s">
        <v>761</v>
      </c>
      <c r="G578" s="196" t="s">
        <v>288</v>
      </c>
      <c r="H578" s="197">
        <v>22.073</v>
      </c>
      <c r="I578" s="198"/>
      <c r="J578" s="199">
        <f>ROUND(I578*H578,2)</f>
        <v>0</v>
      </c>
      <c r="K578" s="200"/>
      <c r="L578" s="40"/>
      <c r="M578" s="201" t="s">
        <v>1</v>
      </c>
      <c r="N578" s="202" t="s">
        <v>41</v>
      </c>
      <c r="O578" s="72"/>
      <c r="P578" s="203">
        <f>O578*H578</f>
        <v>0</v>
      </c>
      <c r="Q578" s="203">
        <v>1.42E-3</v>
      </c>
      <c r="R578" s="203">
        <f>Q578*H578</f>
        <v>3.1343660000000002E-2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289</v>
      </c>
      <c r="AT578" s="205" t="s">
        <v>285</v>
      </c>
      <c r="AU578" s="205" t="s">
        <v>85</v>
      </c>
      <c r="AY578" s="18" t="s">
        <v>283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83</v>
      </c>
      <c r="BK578" s="206">
        <f>ROUND(I578*H578,2)</f>
        <v>0</v>
      </c>
      <c r="BL578" s="18" t="s">
        <v>289</v>
      </c>
      <c r="BM578" s="205" t="s">
        <v>768</v>
      </c>
    </row>
    <row r="579" spans="1:65" s="16" customFormat="1">
      <c r="B579" s="241"/>
      <c r="C579" s="242"/>
      <c r="D579" s="209" t="s">
        <v>291</v>
      </c>
      <c r="E579" s="243" t="s">
        <v>1</v>
      </c>
      <c r="F579" s="244" t="s">
        <v>688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1:65" s="13" customFormat="1">
      <c r="B580" s="207"/>
      <c r="C580" s="208"/>
      <c r="D580" s="209" t="s">
        <v>291</v>
      </c>
      <c r="E580" s="210" t="s">
        <v>1</v>
      </c>
      <c r="F580" s="211" t="s">
        <v>769</v>
      </c>
      <c r="G580" s="208"/>
      <c r="H580" s="212">
        <v>3.1030000000000002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1:65" s="16" customFormat="1">
      <c r="B581" s="241"/>
      <c r="C581" s="242"/>
      <c r="D581" s="209" t="s">
        <v>291</v>
      </c>
      <c r="E581" s="243" t="s">
        <v>1</v>
      </c>
      <c r="F581" s="244" t="s">
        <v>755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1:65" s="13" customFormat="1">
      <c r="B582" s="207"/>
      <c r="C582" s="208"/>
      <c r="D582" s="209" t="s">
        <v>291</v>
      </c>
      <c r="E582" s="210" t="s">
        <v>1</v>
      </c>
      <c r="F582" s="211" t="s">
        <v>770</v>
      </c>
      <c r="G582" s="208"/>
      <c r="H582" s="212">
        <v>16.07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1:65" s="16" customFormat="1">
      <c r="B583" s="241"/>
      <c r="C583" s="242"/>
      <c r="D583" s="209" t="s">
        <v>291</v>
      </c>
      <c r="E583" s="243" t="s">
        <v>1</v>
      </c>
      <c r="F583" s="244" t="s">
        <v>757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1:65" s="13" customFormat="1">
      <c r="B584" s="207"/>
      <c r="C584" s="208"/>
      <c r="D584" s="209" t="s">
        <v>291</v>
      </c>
      <c r="E584" s="210" t="s">
        <v>1</v>
      </c>
      <c r="F584" s="211" t="s">
        <v>771</v>
      </c>
      <c r="G584" s="208"/>
      <c r="H584" s="212">
        <v>2.9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1:65" s="15" customFormat="1">
      <c r="B585" s="230"/>
      <c r="C585" s="231"/>
      <c r="D585" s="209" t="s">
        <v>291</v>
      </c>
      <c r="E585" s="232" t="s">
        <v>1</v>
      </c>
      <c r="F585" s="233" t="s">
        <v>307</v>
      </c>
      <c r="G585" s="231"/>
      <c r="H585" s="234">
        <v>22.073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291</v>
      </c>
      <c r="AU585" s="240" t="s">
        <v>85</v>
      </c>
      <c r="AV585" s="15" t="s">
        <v>105</v>
      </c>
      <c r="AW585" s="15" t="s">
        <v>32</v>
      </c>
      <c r="AX585" s="15" t="s">
        <v>76</v>
      </c>
      <c r="AY585" s="240" t="s">
        <v>283</v>
      </c>
    </row>
    <row r="586" spans="1:65" s="14" customFormat="1">
      <c r="B586" s="219"/>
      <c r="C586" s="220"/>
      <c r="D586" s="209" t="s">
        <v>291</v>
      </c>
      <c r="E586" s="221" t="s">
        <v>1</v>
      </c>
      <c r="F586" s="222" t="s">
        <v>293</v>
      </c>
      <c r="G586" s="220"/>
      <c r="H586" s="223">
        <v>22.073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291</v>
      </c>
      <c r="AU586" s="229" t="s">
        <v>85</v>
      </c>
      <c r="AV586" s="14" t="s">
        <v>289</v>
      </c>
      <c r="AW586" s="14" t="s">
        <v>32</v>
      </c>
      <c r="AX586" s="14" t="s">
        <v>83</v>
      </c>
      <c r="AY586" s="229" t="s">
        <v>283</v>
      </c>
    </row>
    <row r="587" spans="1:65" s="2" customFormat="1" ht="24.2" customHeight="1">
      <c r="A587" s="35"/>
      <c r="B587" s="36"/>
      <c r="C587" s="193" t="s">
        <v>772</v>
      </c>
      <c r="D587" s="193" t="s">
        <v>285</v>
      </c>
      <c r="E587" s="194" t="s">
        <v>773</v>
      </c>
      <c r="F587" s="195" t="s">
        <v>774</v>
      </c>
      <c r="G587" s="196" t="s">
        <v>288</v>
      </c>
      <c r="H587" s="197">
        <v>50.606999999999999</v>
      </c>
      <c r="I587" s="198"/>
      <c r="J587" s="199">
        <f>ROUND(I587*H587,2)</f>
        <v>0</v>
      </c>
      <c r="K587" s="200"/>
      <c r="L587" s="40"/>
      <c r="M587" s="201" t="s">
        <v>1</v>
      </c>
      <c r="N587" s="202" t="s">
        <v>41</v>
      </c>
      <c r="O587" s="72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5" t="s">
        <v>289</v>
      </c>
      <c r="AT587" s="205" t="s">
        <v>285</v>
      </c>
      <c r="AU587" s="205" t="s">
        <v>85</v>
      </c>
      <c r="AY587" s="18" t="s">
        <v>283</v>
      </c>
      <c r="BE587" s="206">
        <f>IF(N587="základní",J587,0)</f>
        <v>0</v>
      </c>
      <c r="BF587" s="206">
        <f>IF(N587="snížená",J587,0)</f>
        <v>0</v>
      </c>
      <c r="BG587" s="206">
        <f>IF(N587="zákl. přenesená",J587,0)</f>
        <v>0</v>
      </c>
      <c r="BH587" s="206">
        <f>IF(N587="sníž. přenesená",J587,0)</f>
        <v>0</v>
      </c>
      <c r="BI587" s="206">
        <f>IF(N587="nulová",J587,0)</f>
        <v>0</v>
      </c>
      <c r="BJ587" s="18" t="s">
        <v>83</v>
      </c>
      <c r="BK587" s="206">
        <f>ROUND(I587*H587,2)</f>
        <v>0</v>
      </c>
      <c r="BL587" s="18" t="s">
        <v>289</v>
      </c>
      <c r="BM587" s="205" t="s">
        <v>775</v>
      </c>
    </row>
    <row r="588" spans="1:65" s="2" customFormat="1" ht="24.2" customHeight="1">
      <c r="A588" s="35"/>
      <c r="B588" s="36"/>
      <c r="C588" s="193" t="s">
        <v>776</v>
      </c>
      <c r="D588" s="193" t="s">
        <v>285</v>
      </c>
      <c r="E588" s="194" t="s">
        <v>777</v>
      </c>
      <c r="F588" s="195" t="s">
        <v>774</v>
      </c>
      <c r="G588" s="196" t="s">
        <v>288</v>
      </c>
      <c r="H588" s="197">
        <v>22.073</v>
      </c>
      <c r="I588" s="198"/>
      <c r="J588" s="199">
        <f>ROUND(I588*H588,2)</f>
        <v>0</v>
      </c>
      <c r="K588" s="200"/>
      <c r="L588" s="40"/>
      <c r="M588" s="201" t="s">
        <v>1</v>
      </c>
      <c r="N588" s="202" t="s">
        <v>41</v>
      </c>
      <c r="O588" s="72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289</v>
      </c>
      <c r="AT588" s="205" t="s">
        <v>285</v>
      </c>
      <c r="AU588" s="205" t="s">
        <v>85</v>
      </c>
      <c r="AY588" s="18" t="s">
        <v>283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8" t="s">
        <v>83</v>
      </c>
      <c r="BK588" s="206">
        <f>ROUND(I588*H588,2)</f>
        <v>0</v>
      </c>
      <c r="BL588" s="18" t="s">
        <v>289</v>
      </c>
      <c r="BM588" s="205" t="s">
        <v>778</v>
      </c>
    </row>
    <row r="589" spans="1:65" s="2" customFormat="1" ht="24.2" customHeight="1">
      <c r="A589" s="35"/>
      <c r="B589" s="36"/>
      <c r="C589" s="193" t="s">
        <v>779</v>
      </c>
      <c r="D589" s="193" t="s">
        <v>285</v>
      </c>
      <c r="E589" s="194" t="s">
        <v>780</v>
      </c>
      <c r="F589" s="195" t="s">
        <v>781</v>
      </c>
      <c r="G589" s="196" t="s">
        <v>377</v>
      </c>
      <c r="H589" s="197">
        <v>0.154</v>
      </c>
      <c r="I589" s="198"/>
      <c r="J589" s="199">
        <f>ROUND(I589*H589,2)</f>
        <v>0</v>
      </c>
      <c r="K589" s="200"/>
      <c r="L589" s="40"/>
      <c r="M589" s="201" t="s">
        <v>1</v>
      </c>
      <c r="N589" s="202" t="s">
        <v>41</v>
      </c>
      <c r="O589" s="72"/>
      <c r="P589" s="203">
        <f>O589*H589</f>
        <v>0</v>
      </c>
      <c r="Q589" s="203">
        <v>1.0508900000000001</v>
      </c>
      <c r="R589" s="203">
        <f>Q589*H589</f>
        <v>0.16183706</v>
      </c>
      <c r="S589" s="203">
        <v>0</v>
      </c>
      <c r="T589" s="20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289</v>
      </c>
      <c r="AT589" s="205" t="s">
        <v>285</v>
      </c>
      <c r="AU589" s="205" t="s">
        <v>85</v>
      </c>
      <c r="AY589" s="18" t="s">
        <v>283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8" t="s">
        <v>83</v>
      </c>
      <c r="BK589" s="206">
        <f>ROUND(I589*H589,2)</f>
        <v>0</v>
      </c>
      <c r="BL589" s="18" t="s">
        <v>289</v>
      </c>
      <c r="BM589" s="205" t="s">
        <v>782</v>
      </c>
    </row>
    <row r="590" spans="1:65" s="13" customFormat="1">
      <c r="B590" s="207"/>
      <c r="C590" s="208"/>
      <c r="D590" s="209" t="s">
        <v>291</v>
      </c>
      <c r="E590" s="210" t="s">
        <v>1</v>
      </c>
      <c r="F590" s="211" t="s">
        <v>783</v>
      </c>
      <c r="G590" s="208"/>
      <c r="H590" s="212">
        <v>7.0000000000000007E-2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291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283</v>
      </c>
    </row>
    <row r="591" spans="1:65" s="13" customFormat="1">
      <c r="B591" s="207"/>
      <c r="C591" s="208"/>
      <c r="D591" s="209" t="s">
        <v>291</v>
      </c>
      <c r="E591" s="210" t="s">
        <v>1</v>
      </c>
      <c r="F591" s="211" t="s">
        <v>784</v>
      </c>
      <c r="G591" s="208"/>
      <c r="H591" s="212">
        <v>8.4000000000000005E-2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1:65" s="15" customFormat="1">
      <c r="B592" s="230"/>
      <c r="C592" s="231"/>
      <c r="D592" s="209" t="s">
        <v>291</v>
      </c>
      <c r="E592" s="232" t="s">
        <v>1</v>
      </c>
      <c r="F592" s="233" t="s">
        <v>307</v>
      </c>
      <c r="G592" s="231"/>
      <c r="H592" s="234">
        <v>0.154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291</v>
      </c>
      <c r="AU592" s="240" t="s">
        <v>85</v>
      </c>
      <c r="AV592" s="15" t="s">
        <v>105</v>
      </c>
      <c r="AW592" s="15" t="s">
        <v>32</v>
      </c>
      <c r="AX592" s="15" t="s">
        <v>76</v>
      </c>
      <c r="AY592" s="240" t="s">
        <v>283</v>
      </c>
    </row>
    <row r="593" spans="1:65" s="14" customFormat="1">
      <c r="B593" s="219"/>
      <c r="C593" s="220"/>
      <c r="D593" s="209" t="s">
        <v>291</v>
      </c>
      <c r="E593" s="221" t="s">
        <v>1</v>
      </c>
      <c r="F593" s="222" t="s">
        <v>293</v>
      </c>
      <c r="G593" s="220"/>
      <c r="H593" s="223">
        <v>0.154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291</v>
      </c>
      <c r="AU593" s="229" t="s">
        <v>85</v>
      </c>
      <c r="AV593" s="14" t="s">
        <v>289</v>
      </c>
      <c r="AW593" s="14" t="s">
        <v>32</v>
      </c>
      <c r="AX593" s="14" t="s">
        <v>83</v>
      </c>
      <c r="AY593" s="229" t="s">
        <v>283</v>
      </c>
    </row>
    <row r="594" spans="1:65" s="2" customFormat="1" ht="55.5" customHeight="1">
      <c r="A594" s="35"/>
      <c r="B594" s="36"/>
      <c r="C594" s="193" t="s">
        <v>785</v>
      </c>
      <c r="D594" s="193" t="s">
        <v>285</v>
      </c>
      <c r="E594" s="194" t="s">
        <v>786</v>
      </c>
      <c r="F594" s="195" t="s">
        <v>787</v>
      </c>
      <c r="G594" s="196" t="s">
        <v>472</v>
      </c>
      <c r="H594" s="197">
        <v>3.65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0.86655000000000004</v>
      </c>
      <c r="R594" s="203">
        <f>Q594*H594</f>
        <v>3.1629075000000002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289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289</v>
      </c>
      <c r="BM594" s="205" t="s">
        <v>788</v>
      </c>
    </row>
    <row r="595" spans="1:65" s="13" customFormat="1">
      <c r="B595" s="207"/>
      <c r="C595" s="208"/>
      <c r="D595" s="209" t="s">
        <v>291</v>
      </c>
      <c r="E595" s="210" t="s">
        <v>1</v>
      </c>
      <c r="F595" s="211" t="s">
        <v>789</v>
      </c>
      <c r="G595" s="208"/>
      <c r="H595" s="212">
        <v>3.65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291</v>
      </c>
      <c r="AU595" s="218" t="s">
        <v>85</v>
      </c>
      <c r="AV595" s="13" t="s">
        <v>85</v>
      </c>
      <c r="AW595" s="13" t="s">
        <v>32</v>
      </c>
      <c r="AX595" s="13" t="s">
        <v>76</v>
      </c>
      <c r="AY595" s="218" t="s">
        <v>283</v>
      </c>
    </row>
    <row r="596" spans="1:65" s="14" customFormat="1">
      <c r="B596" s="219"/>
      <c r="C596" s="220"/>
      <c r="D596" s="209" t="s">
        <v>291</v>
      </c>
      <c r="E596" s="221" t="s">
        <v>1</v>
      </c>
      <c r="F596" s="222" t="s">
        <v>293</v>
      </c>
      <c r="G596" s="220"/>
      <c r="H596" s="223">
        <v>3.65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291</v>
      </c>
      <c r="AU596" s="229" t="s">
        <v>85</v>
      </c>
      <c r="AV596" s="14" t="s">
        <v>289</v>
      </c>
      <c r="AW596" s="14" t="s">
        <v>32</v>
      </c>
      <c r="AX596" s="14" t="s">
        <v>83</v>
      </c>
      <c r="AY596" s="229" t="s">
        <v>283</v>
      </c>
    </row>
    <row r="597" spans="1:65" s="2" customFormat="1" ht="62.65" customHeight="1">
      <c r="A597" s="35"/>
      <c r="B597" s="36"/>
      <c r="C597" s="193" t="s">
        <v>790</v>
      </c>
      <c r="D597" s="193" t="s">
        <v>285</v>
      </c>
      <c r="E597" s="194" t="s">
        <v>791</v>
      </c>
      <c r="F597" s="195" t="s">
        <v>792</v>
      </c>
      <c r="G597" s="196" t="s">
        <v>793</v>
      </c>
      <c r="H597" s="197">
        <v>1</v>
      </c>
      <c r="I597" s="198"/>
      <c r="J597" s="199">
        <f>ROUND(I597*H597,2)</f>
        <v>0</v>
      </c>
      <c r="K597" s="200"/>
      <c r="L597" s="40"/>
      <c r="M597" s="201" t="s">
        <v>1</v>
      </c>
      <c r="N597" s="202" t="s">
        <v>41</v>
      </c>
      <c r="O597" s="72"/>
      <c r="P597" s="203">
        <f>O597*H597</f>
        <v>0</v>
      </c>
      <c r="Q597" s="203">
        <v>5.2499999999999998E-2</v>
      </c>
      <c r="R597" s="203">
        <f>Q597*H597</f>
        <v>5.2499999999999998E-2</v>
      </c>
      <c r="S597" s="203">
        <v>0</v>
      </c>
      <c r="T597" s="204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5" t="s">
        <v>289</v>
      </c>
      <c r="AT597" s="205" t="s">
        <v>285</v>
      </c>
      <c r="AU597" s="205" t="s">
        <v>85</v>
      </c>
      <c r="AY597" s="18" t="s">
        <v>283</v>
      </c>
      <c r="BE597" s="206">
        <f>IF(N597="základní",J597,0)</f>
        <v>0</v>
      </c>
      <c r="BF597" s="206">
        <f>IF(N597="snížená",J597,0)</f>
        <v>0</v>
      </c>
      <c r="BG597" s="206">
        <f>IF(N597="zákl. přenesená",J597,0)</f>
        <v>0</v>
      </c>
      <c r="BH597" s="206">
        <f>IF(N597="sníž. přenesená",J597,0)</f>
        <v>0</v>
      </c>
      <c r="BI597" s="206">
        <f>IF(N597="nulová",J597,0)</f>
        <v>0</v>
      </c>
      <c r="BJ597" s="18" t="s">
        <v>83</v>
      </c>
      <c r="BK597" s="206">
        <f>ROUND(I597*H597,2)</f>
        <v>0</v>
      </c>
      <c r="BL597" s="18" t="s">
        <v>289</v>
      </c>
      <c r="BM597" s="205" t="s">
        <v>794</v>
      </c>
    </row>
    <row r="598" spans="1:65" s="12" customFormat="1" ht="22.9" customHeight="1">
      <c r="B598" s="177"/>
      <c r="C598" s="178"/>
      <c r="D598" s="179" t="s">
        <v>75</v>
      </c>
      <c r="E598" s="191" t="s">
        <v>289</v>
      </c>
      <c r="F598" s="191" t="s">
        <v>795</v>
      </c>
      <c r="G598" s="178"/>
      <c r="H598" s="178"/>
      <c r="I598" s="181"/>
      <c r="J598" s="192">
        <f>BK598</f>
        <v>0</v>
      </c>
      <c r="K598" s="178"/>
      <c r="L598" s="183"/>
      <c r="M598" s="184"/>
      <c r="N598" s="185"/>
      <c r="O598" s="185"/>
      <c r="P598" s="186">
        <f>SUM(P599:P768)</f>
        <v>0</v>
      </c>
      <c r="Q598" s="185"/>
      <c r="R598" s="186">
        <f>SUM(R599:R768)</f>
        <v>431.18642369999998</v>
      </c>
      <c r="S598" s="185"/>
      <c r="T598" s="187">
        <f>SUM(T599:T768)</f>
        <v>0</v>
      </c>
      <c r="AR598" s="188" t="s">
        <v>83</v>
      </c>
      <c r="AT598" s="189" t="s">
        <v>75</v>
      </c>
      <c r="AU598" s="189" t="s">
        <v>83</v>
      </c>
      <c r="AY598" s="188" t="s">
        <v>283</v>
      </c>
      <c r="BK598" s="190">
        <f>SUM(BK599:BK768)</f>
        <v>0</v>
      </c>
    </row>
    <row r="599" spans="1:65" s="2" customFormat="1" ht="16.5" customHeight="1">
      <c r="A599" s="35"/>
      <c r="B599" s="36"/>
      <c r="C599" s="193" t="s">
        <v>796</v>
      </c>
      <c r="D599" s="193" t="s">
        <v>285</v>
      </c>
      <c r="E599" s="194" t="s">
        <v>797</v>
      </c>
      <c r="F599" s="195" t="s">
        <v>798</v>
      </c>
      <c r="G599" s="196" t="s">
        <v>296</v>
      </c>
      <c r="H599" s="197">
        <v>140.18199999999999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2.45343</v>
      </c>
      <c r="R599" s="203">
        <f>Q599*H599</f>
        <v>343.92672425999996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289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289</v>
      </c>
      <c r="BM599" s="205" t="s">
        <v>799</v>
      </c>
    </row>
    <row r="600" spans="1:65" s="13" customFormat="1">
      <c r="B600" s="207"/>
      <c r="C600" s="208"/>
      <c r="D600" s="209" t="s">
        <v>291</v>
      </c>
      <c r="E600" s="210" t="s">
        <v>1</v>
      </c>
      <c r="F600" s="211" t="s">
        <v>800</v>
      </c>
      <c r="G600" s="208"/>
      <c r="H600" s="212">
        <v>235.964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291</v>
      </c>
      <c r="AU600" s="218" t="s">
        <v>85</v>
      </c>
      <c r="AV600" s="13" t="s">
        <v>85</v>
      </c>
      <c r="AW600" s="13" t="s">
        <v>32</v>
      </c>
      <c r="AX600" s="13" t="s">
        <v>76</v>
      </c>
      <c r="AY600" s="218" t="s">
        <v>283</v>
      </c>
    </row>
    <row r="601" spans="1:65" s="13" customFormat="1" ht="33.75">
      <c r="B601" s="207"/>
      <c r="C601" s="208"/>
      <c r="D601" s="209" t="s">
        <v>291</v>
      </c>
      <c r="E601" s="210" t="s">
        <v>1</v>
      </c>
      <c r="F601" s="211" t="s">
        <v>801</v>
      </c>
      <c r="G601" s="208"/>
      <c r="H601" s="212">
        <v>-100.367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291</v>
      </c>
      <c r="AU601" s="218" t="s">
        <v>85</v>
      </c>
      <c r="AV601" s="13" t="s">
        <v>85</v>
      </c>
      <c r="AW601" s="13" t="s">
        <v>32</v>
      </c>
      <c r="AX601" s="13" t="s">
        <v>76</v>
      </c>
      <c r="AY601" s="218" t="s">
        <v>283</v>
      </c>
    </row>
    <row r="602" spans="1:65" s="13" customFormat="1">
      <c r="B602" s="207"/>
      <c r="C602" s="208"/>
      <c r="D602" s="209" t="s">
        <v>291</v>
      </c>
      <c r="E602" s="210" t="s">
        <v>1</v>
      </c>
      <c r="F602" s="211" t="s">
        <v>802</v>
      </c>
      <c r="G602" s="208"/>
      <c r="H602" s="212">
        <v>4.585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291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283</v>
      </c>
    </row>
    <row r="603" spans="1:65" s="15" customFormat="1">
      <c r="B603" s="230"/>
      <c r="C603" s="231"/>
      <c r="D603" s="209" t="s">
        <v>291</v>
      </c>
      <c r="E603" s="232" t="s">
        <v>1</v>
      </c>
      <c r="F603" s="233" t="s">
        <v>307</v>
      </c>
      <c r="G603" s="231"/>
      <c r="H603" s="234">
        <v>140.18199999999999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291</v>
      </c>
      <c r="AU603" s="240" t="s">
        <v>85</v>
      </c>
      <c r="AV603" s="15" t="s">
        <v>105</v>
      </c>
      <c r="AW603" s="15" t="s">
        <v>32</v>
      </c>
      <c r="AX603" s="15" t="s">
        <v>76</v>
      </c>
      <c r="AY603" s="240" t="s">
        <v>283</v>
      </c>
    </row>
    <row r="604" spans="1:65" s="14" customFormat="1">
      <c r="B604" s="219"/>
      <c r="C604" s="220"/>
      <c r="D604" s="209" t="s">
        <v>291</v>
      </c>
      <c r="E604" s="221" t="s">
        <v>1</v>
      </c>
      <c r="F604" s="222" t="s">
        <v>293</v>
      </c>
      <c r="G604" s="220"/>
      <c r="H604" s="223">
        <v>140.18199999999999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291</v>
      </c>
      <c r="AU604" s="229" t="s">
        <v>85</v>
      </c>
      <c r="AV604" s="14" t="s">
        <v>289</v>
      </c>
      <c r="AW604" s="14" t="s">
        <v>32</v>
      </c>
      <c r="AX604" s="14" t="s">
        <v>83</v>
      </c>
      <c r="AY604" s="229" t="s">
        <v>283</v>
      </c>
    </row>
    <row r="605" spans="1:65" s="2" customFormat="1" ht="24.2" customHeight="1">
      <c r="A605" s="35"/>
      <c r="B605" s="36"/>
      <c r="C605" s="193" t="s">
        <v>803</v>
      </c>
      <c r="D605" s="193" t="s">
        <v>285</v>
      </c>
      <c r="E605" s="194" t="s">
        <v>804</v>
      </c>
      <c r="F605" s="195" t="s">
        <v>805</v>
      </c>
      <c r="G605" s="196" t="s">
        <v>288</v>
      </c>
      <c r="H605" s="197">
        <v>576.39499999999998</v>
      </c>
      <c r="I605" s="198"/>
      <c r="J605" s="199">
        <f>ROUND(I605*H605,2)</f>
        <v>0</v>
      </c>
      <c r="K605" s="200"/>
      <c r="L605" s="40"/>
      <c r="M605" s="201" t="s">
        <v>1</v>
      </c>
      <c r="N605" s="202" t="s">
        <v>41</v>
      </c>
      <c r="O605" s="72"/>
      <c r="P605" s="203">
        <f>O605*H605</f>
        <v>0</v>
      </c>
      <c r="Q605" s="203">
        <v>5.3299999999999997E-3</v>
      </c>
      <c r="R605" s="203">
        <f>Q605*H605</f>
        <v>3.0721853499999998</v>
      </c>
      <c r="S605" s="203">
        <v>0</v>
      </c>
      <c r="T605" s="204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5" t="s">
        <v>289</v>
      </c>
      <c r="AT605" s="205" t="s">
        <v>285</v>
      </c>
      <c r="AU605" s="205" t="s">
        <v>85</v>
      </c>
      <c r="AY605" s="18" t="s">
        <v>283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8" t="s">
        <v>83</v>
      </c>
      <c r="BK605" s="206">
        <f>ROUND(I605*H605,2)</f>
        <v>0</v>
      </c>
      <c r="BL605" s="18" t="s">
        <v>289</v>
      </c>
      <c r="BM605" s="205" t="s">
        <v>806</v>
      </c>
    </row>
    <row r="606" spans="1:65" s="13" customFormat="1">
      <c r="B606" s="207"/>
      <c r="C606" s="208"/>
      <c r="D606" s="209" t="s">
        <v>291</v>
      </c>
      <c r="E606" s="210" t="s">
        <v>1</v>
      </c>
      <c r="F606" s="211" t="s">
        <v>807</v>
      </c>
      <c r="G606" s="208"/>
      <c r="H606" s="212">
        <v>28.82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291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283</v>
      </c>
    </row>
    <row r="607" spans="1:65" s="13" customFormat="1">
      <c r="B607" s="207"/>
      <c r="C607" s="208"/>
      <c r="D607" s="209" t="s">
        <v>291</v>
      </c>
      <c r="E607" s="210" t="s">
        <v>1</v>
      </c>
      <c r="F607" s="211" t="s">
        <v>808</v>
      </c>
      <c r="G607" s="208"/>
      <c r="H607" s="212">
        <v>4.95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291</v>
      </c>
      <c r="AU607" s="218" t="s">
        <v>85</v>
      </c>
      <c r="AV607" s="13" t="s">
        <v>85</v>
      </c>
      <c r="AW607" s="13" t="s">
        <v>32</v>
      </c>
      <c r="AX607" s="13" t="s">
        <v>76</v>
      </c>
      <c r="AY607" s="218" t="s">
        <v>283</v>
      </c>
    </row>
    <row r="608" spans="1:65" s="15" customFormat="1">
      <c r="B608" s="230"/>
      <c r="C608" s="231"/>
      <c r="D608" s="209" t="s">
        <v>291</v>
      </c>
      <c r="E608" s="232" t="s">
        <v>1</v>
      </c>
      <c r="F608" s="233" t="s">
        <v>307</v>
      </c>
      <c r="G608" s="231"/>
      <c r="H608" s="234">
        <v>33.770000000000003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291</v>
      </c>
      <c r="AU608" s="240" t="s">
        <v>85</v>
      </c>
      <c r="AV608" s="15" t="s">
        <v>105</v>
      </c>
      <c r="AW608" s="15" t="s">
        <v>32</v>
      </c>
      <c r="AX608" s="15" t="s">
        <v>76</v>
      </c>
      <c r="AY608" s="240" t="s">
        <v>283</v>
      </c>
    </row>
    <row r="609" spans="1:65" s="13" customFormat="1" ht="33.75">
      <c r="B609" s="207"/>
      <c r="C609" s="208"/>
      <c r="D609" s="209" t="s">
        <v>291</v>
      </c>
      <c r="E609" s="210" t="s">
        <v>1</v>
      </c>
      <c r="F609" s="211" t="s">
        <v>809</v>
      </c>
      <c r="G609" s="208"/>
      <c r="H609" s="212">
        <v>542.625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291</v>
      </c>
      <c r="AU609" s="218" t="s">
        <v>85</v>
      </c>
      <c r="AV609" s="13" t="s">
        <v>85</v>
      </c>
      <c r="AW609" s="13" t="s">
        <v>32</v>
      </c>
      <c r="AX609" s="13" t="s">
        <v>76</v>
      </c>
      <c r="AY609" s="218" t="s">
        <v>283</v>
      </c>
    </row>
    <row r="610" spans="1:65" s="15" customFormat="1">
      <c r="B610" s="230"/>
      <c r="C610" s="231"/>
      <c r="D610" s="209" t="s">
        <v>291</v>
      </c>
      <c r="E610" s="232" t="s">
        <v>1</v>
      </c>
      <c r="F610" s="233" t="s">
        <v>307</v>
      </c>
      <c r="G610" s="231"/>
      <c r="H610" s="234">
        <v>542.625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291</v>
      </c>
      <c r="AU610" s="240" t="s">
        <v>85</v>
      </c>
      <c r="AV610" s="15" t="s">
        <v>105</v>
      </c>
      <c r="AW610" s="15" t="s">
        <v>32</v>
      </c>
      <c r="AX610" s="15" t="s">
        <v>76</v>
      </c>
      <c r="AY610" s="240" t="s">
        <v>283</v>
      </c>
    </row>
    <row r="611" spans="1:65" s="14" customFormat="1">
      <c r="B611" s="219"/>
      <c r="C611" s="220"/>
      <c r="D611" s="209" t="s">
        <v>291</v>
      </c>
      <c r="E611" s="221" t="s">
        <v>1</v>
      </c>
      <c r="F611" s="222" t="s">
        <v>293</v>
      </c>
      <c r="G611" s="220"/>
      <c r="H611" s="223">
        <v>576.39499999999998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291</v>
      </c>
      <c r="AU611" s="229" t="s">
        <v>85</v>
      </c>
      <c r="AV611" s="14" t="s">
        <v>289</v>
      </c>
      <c r="AW611" s="14" t="s">
        <v>32</v>
      </c>
      <c r="AX611" s="14" t="s">
        <v>83</v>
      </c>
      <c r="AY611" s="229" t="s">
        <v>283</v>
      </c>
    </row>
    <row r="612" spans="1:65" s="2" customFormat="1" ht="24.2" customHeight="1">
      <c r="A612" s="35"/>
      <c r="B612" s="36"/>
      <c r="C612" s="193" t="s">
        <v>810</v>
      </c>
      <c r="D612" s="193" t="s">
        <v>285</v>
      </c>
      <c r="E612" s="194" t="s">
        <v>811</v>
      </c>
      <c r="F612" s="195" t="s">
        <v>812</v>
      </c>
      <c r="G612" s="196" t="s">
        <v>288</v>
      </c>
      <c r="H612" s="197">
        <v>576.39499999999998</v>
      </c>
      <c r="I612" s="198"/>
      <c r="J612" s="199">
        <f>ROUND(I612*H612,2)</f>
        <v>0</v>
      </c>
      <c r="K612" s="200"/>
      <c r="L612" s="40"/>
      <c r="M612" s="201" t="s">
        <v>1</v>
      </c>
      <c r="N612" s="202" t="s">
        <v>41</v>
      </c>
      <c r="O612" s="72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289</v>
      </c>
      <c r="AT612" s="205" t="s">
        <v>285</v>
      </c>
      <c r="AU612" s="205" t="s">
        <v>85</v>
      </c>
      <c r="AY612" s="18" t="s">
        <v>283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18" t="s">
        <v>83</v>
      </c>
      <c r="BK612" s="206">
        <f>ROUND(I612*H612,2)</f>
        <v>0</v>
      </c>
      <c r="BL612" s="18" t="s">
        <v>289</v>
      </c>
      <c r="BM612" s="205" t="s">
        <v>813</v>
      </c>
    </row>
    <row r="613" spans="1:65" s="2" customFormat="1" ht="24.2" customHeight="1">
      <c r="A613" s="35"/>
      <c r="B613" s="36"/>
      <c r="C613" s="193" t="s">
        <v>814</v>
      </c>
      <c r="D613" s="193" t="s">
        <v>285</v>
      </c>
      <c r="E613" s="194" t="s">
        <v>815</v>
      </c>
      <c r="F613" s="195" t="s">
        <v>816</v>
      </c>
      <c r="G613" s="196" t="s">
        <v>288</v>
      </c>
      <c r="H613" s="197">
        <v>542.625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8.8000000000000003E-4</v>
      </c>
      <c r="R613" s="203">
        <f>Q613*H613</f>
        <v>0.47750999999999999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289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289</v>
      </c>
      <c r="BM613" s="205" t="s">
        <v>817</v>
      </c>
    </row>
    <row r="614" spans="1:65" s="13" customFormat="1" ht="33.75">
      <c r="B614" s="207"/>
      <c r="C614" s="208"/>
      <c r="D614" s="209" t="s">
        <v>291</v>
      </c>
      <c r="E614" s="210" t="s">
        <v>1</v>
      </c>
      <c r="F614" s="211" t="s">
        <v>809</v>
      </c>
      <c r="G614" s="208"/>
      <c r="H614" s="212">
        <v>542.625</v>
      </c>
      <c r="I614" s="213"/>
      <c r="J614" s="208"/>
      <c r="K614" s="208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291</v>
      </c>
      <c r="AU614" s="218" t="s">
        <v>85</v>
      </c>
      <c r="AV614" s="13" t="s">
        <v>85</v>
      </c>
      <c r="AW614" s="13" t="s">
        <v>32</v>
      </c>
      <c r="AX614" s="13" t="s">
        <v>76</v>
      </c>
      <c r="AY614" s="218" t="s">
        <v>283</v>
      </c>
    </row>
    <row r="615" spans="1:65" s="15" customFormat="1">
      <c r="B615" s="230"/>
      <c r="C615" s="231"/>
      <c r="D615" s="209" t="s">
        <v>291</v>
      </c>
      <c r="E615" s="232" t="s">
        <v>1</v>
      </c>
      <c r="F615" s="233" t="s">
        <v>307</v>
      </c>
      <c r="G615" s="231"/>
      <c r="H615" s="234">
        <v>542.625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291</v>
      </c>
      <c r="AU615" s="240" t="s">
        <v>85</v>
      </c>
      <c r="AV615" s="15" t="s">
        <v>105</v>
      </c>
      <c r="AW615" s="15" t="s">
        <v>32</v>
      </c>
      <c r="AX615" s="15" t="s">
        <v>76</v>
      </c>
      <c r="AY615" s="240" t="s">
        <v>283</v>
      </c>
    </row>
    <row r="616" spans="1:65" s="14" customFormat="1">
      <c r="B616" s="219"/>
      <c r="C616" s="220"/>
      <c r="D616" s="209" t="s">
        <v>291</v>
      </c>
      <c r="E616" s="221" t="s">
        <v>1</v>
      </c>
      <c r="F616" s="222" t="s">
        <v>293</v>
      </c>
      <c r="G616" s="220"/>
      <c r="H616" s="223">
        <v>542.625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291</v>
      </c>
      <c r="AU616" s="229" t="s">
        <v>85</v>
      </c>
      <c r="AV616" s="14" t="s">
        <v>289</v>
      </c>
      <c r="AW616" s="14" t="s">
        <v>32</v>
      </c>
      <c r="AX616" s="14" t="s">
        <v>83</v>
      </c>
      <c r="AY616" s="229" t="s">
        <v>283</v>
      </c>
    </row>
    <row r="617" spans="1:65" s="2" customFormat="1" ht="24.2" customHeight="1">
      <c r="A617" s="35"/>
      <c r="B617" s="36"/>
      <c r="C617" s="193" t="s">
        <v>818</v>
      </c>
      <c r="D617" s="193" t="s">
        <v>285</v>
      </c>
      <c r="E617" s="194" t="s">
        <v>819</v>
      </c>
      <c r="F617" s="195" t="s">
        <v>820</v>
      </c>
      <c r="G617" s="196" t="s">
        <v>288</v>
      </c>
      <c r="H617" s="197">
        <v>542.625</v>
      </c>
      <c r="I617" s="198"/>
      <c r="J617" s="199">
        <f>ROUND(I617*H617,2)</f>
        <v>0</v>
      </c>
      <c r="K617" s="200"/>
      <c r="L617" s="40"/>
      <c r="M617" s="201" t="s">
        <v>1</v>
      </c>
      <c r="N617" s="202" t="s">
        <v>41</v>
      </c>
      <c r="O617" s="72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289</v>
      </c>
      <c r="AT617" s="205" t="s">
        <v>285</v>
      </c>
      <c r="AU617" s="205" t="s">
        <v>85</v>
      </c>
      <c r="AY617" s="18" t="s">
        <v>283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18" t="s">
        <v>83</v>
      </c>
      <c r="BK617" s="206">
        <f>ROUND(I617*H617,2)</f>
        <v>0</v>
      </c>
      <c r="BL617" s="18" t="s">
        <v>289</v>
      </c>
      <c r="BM617" s="205" t="s">
        <v>821</v>
      </c>
    </row>
    <row r="618" spans="1:65" s="2" customFormat="1" ht="16.5" customHeight="1">
      <c r="A618" s="35"/>
      <c r="B618" s="36"/>
      <c r="C618" s="193" t="s">
        <v>822</v>
      </c>
      <c r="D618" s="193" t="s">
        <v>285</v>
      </c>
      <c r="E618" s="194" t="s">
        <v>823</v>
      </c>
      <c r="F618" s="195" t="s">
        <v>824</v>
      </c>
      <c r="G618" s="196" t="s">
        <v>472</v>
      </c>
      <c r="H618" s="197">
        <v>2.64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289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289</v>
      </c>
      <c r="BM618" s="205" t="s">
        <v>825</v>
      </c>
    </row>
    <row r="619" spans="1:65" s="13" customFormat="1">
      <c r="B619" s="207"/>
      <c r="C619" s="208"/>
      <c r="D619" s="209" t="s">
        <v>291</v>
      </c>
      <c r="E619" s="210" t="s">
        <v>1</v>
      </c>
      <c r="F619" s="211" t="s">
        <v>826</v>
      </c>
      <c r="G619" s="208"/>
      <c r="H619" s="212">
        <v>2.64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291</v>
      </c>
      <c r="AU619" s="218" t="s">
        <v>85</v>
      </c>
      <c r="AV619" s="13" t="s">
        <v>85</v>
      </c>
      <c r="AW619" s="13" t="s">
        <v>32</v>
      </c>
      <c r="AX619" s="13" t="s">
        <v>76</v>
      </c>
      <c r="AY619" s="218" t="s">
        <v>283</v>
      </c>
    </row>
    <row r="620" spans="1:65" s="14" customFormat="1">
      <c r="B620" s="219"/>
      <c r="C620" s="220"/>
      <c r="D620" s="209" t="s">
        <v>291</v>
      </c>
      <c r="E620" s="221" t="s">
        <v>1</v>
      </c>
      <c r="F620" s="222" t="s">
        <v>293</v>
      </c>
      <c r="G620" s="220"/>
      <c r="H620" s="223">
        <v>2.64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291</v>
      </c>
      <c r="AU620" s="229" t="s">
        <v>85</v>
      </c>
      <c r="AV620" s="14" t="s">
        <v>289</v>
      </c>
      <c r="AW620" s="14" t="s">
        <v>32</v>
      </c>
      <c r="AX620" s="14" t="s">
        <v>83</v>
      </c>
      <c r="AY620" s="229" t="s">
        <v>283</v>
      </c>
    </row>
    <row r="621" spans="1:65" s="2" customFormat="1" ht="16.5" customHeight="1">
      <c r="A621" s="35"/>
      <c r="B621" s="36"/>
      <c r="C621" s="193" t="s">
        <v>827</v>
      </c>
      <c r="D621" s="193" t="s">
        <v>285</v>
      </c>
      <c r="E621" s="194" t="s">
        <v>828</v>
      </c>
      <c r="F621" s="195" t="s">
        <v>829</v>
      </c>
      <c r="G621" s="196" t="s">
        <v>472</v>
      </c>
      <c r="H621" s="197">
        <v>2.86</v>
      </c>
      <c r="I621" s="198"/>
      <c r="J621" s="199">
        <f>ROUND(I621*H621,2)</f>
        <v>0</v>
      </c>
      <c r="K621" s="200"/>
      <c r="L621" s="40"/>
      <c r="M621" s="201" t="s">
        <v>1</v>
      </c>
      <c r="N621" s="202" t="s">
        <v>41</v>
      </c>
      <c r="O621" s="72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289</v>
      </c>
      <c r="AT621" s="205" t="s">
        <v>285</v>
      </c>
      <c r="AU621" s="205" t="s">
        <v>85</v>
      </c>
      <c r="AY621" s="18" t="s">
        <v>283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289</v>
      </c>
      <c r="BM621" s="205" t="s">
        <v>830</v>
      </c>
    </row>
    <row r="622" spans="1:65" s="13" customFormat="1">
      <c r="B622" s="207"/>
      <c r="C622" s="208"/>
      <c r="D622" s="209" t="s">
        <v>291</v>
      </c>
      <c r="E622" s="210" t="s">
        <v>1</v>
      </c>
      <c r="F622" s="211" t="s">
        <v>831</v>
      </c>
      <c r="G622" s="208"/>
      <c r="H622" s="212">
        <v>2.86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291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283</v>
      </c>
    </row>
    <row r="623" spans="1:65" s="14" customFormat="1">
      <c r="B623" s="219"/>
      <c r="C623" s="220"/>
      <c r="D623" s="209" t="s">
        <v>291</v>
      </c>
      <c r="E623" s="221" t="s">
        <v>1</v>
      </c>
      <c r="F623" s="222" t="s">
        <v>293</v>
      </c>
      <c r="G623" s="220"/>
      <c r="H623" s="223">
        <v>2.86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291</v>
      </c>
      <c r="AU623" s="229" t="s">
        <v>85</v>
      </c>
      <c r="AV623" s="14" t="s">
        <v>289</v>
      </c>
      <c r="AW623" s="14" t="s">
        <v>32</v>
      </c>
      <c r="AX623" s="14" t="s">
        <v>83</v>
      </c>
      <c r="AY623" s="229" t="s">
        <v>283</v>
      </c>
    </row>
    <row r="624" spans="1:65" s="2" customFormat="1" ht="16.5" customHeight="1">
      <c r="A624" s="35"/>
      <c r="B624" s="36"/>
      <c r="C624" s="193" t="s">
        <v>832</v>
      </c>
      <c r="D624" s="193" t="s">
        <v>285</v>
      </c>
      <c r="E624" s="194" t="s">
        <v>833</v>
      </c>
      <c r="F624" s="195" t="s">
        <v>834</v>
      </c>
      <c r="G624" s="196" t="s">
        <v>472</v>
      </c>
      <c r="H624" s="197">
        <v>0.22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289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289</v>
      </c>
      <c r="BM624" s="205" t="s">
        <v>835</v>
      </c>
    </row>
    <row r="625" spans="1:65" s="13" customFormat="1">
      <c r="B625" s="207"/>
      <c r="C625" s="208"/>
      <c r="D625" s="209" t="s">
        <v>291</v>
      </c>
      <c r="E625" s="210" t="s">
        <v>1</v>
      </c>
      <c r="F625" s="211" t="s">
        <v>836</v>
      </c>
      <c r="G625" s="208"/>
      <c r="H625" s="212">
        <v>0.22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291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283</v>
      </c>
    </row>
    <row r="626" spans="1:65" s="14" customFormat="1">
      <c r="B626" s="219"/>
      <c r="C626" s="220"/>
      <c r="D626" s="209" t="s">
        <v>291</v>
      </c>
      <c r="E626" s="221" t="s">
        <v>1</v>
      </c>
      <c r="F626" s="222" t="s">
        <v>293</v>
      </c>
      <c r="G626" s="220"/>
      <c r="H626" s="223">
        <v>0.22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291</v>
      </c>
      <c r="AU626" s="229" t="s">
        <v>85</v>
      </c>
      <c r="AV626" s="14" t="s">
        <v>289</v>
      </c>
      <c r="AW626" s="14" t="s">
        <v>32</v>
      </c>
      <c r="AX626" s="14" t="s">
        <v>83</v>
      </c>
      <c r="AY626" s="229" t="s">
        <v>283</v>
      </c>
    </row>
    <row r="627" spans="1:65" s="2" customFormat="1" ht="16.5" customHeight="1">
      <c r="A627" s="35"/>
      <c r="B627" s="36"/>
      <c r="C627" s="193" t="s">
        <v>837</v>
      </c>
      <c r="D627" s="193" t="s">
        <v>285</v>
      </c>
      <c r="E627" s="194" t="s">
        <v>838</v>
      </c>
      <c r="F627" s="195" t="s">
        <v>839</v>
      </c>
      <c r="G627" s="196" t="s">
        <v>472</v>
      </c>
      <c r="H627" s="197">
        <v>0.22</v>
      </c>
      <c r="I627" s="198"/>
      <c r="J627" s="199">
        <f>ROUND(I627*H627,2)</f>
        <v>0</v>
      </c>
      <c r="K627" s="200"/>
      <c r="L627" s="40"/>
      <c r="M627" s="201" t="s">
        <v>1</v>
      </c>
      <c r="N627" s="202" t="s">
        <v>41</v>
      </c>
      <c r="O627" s="72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289</v>
      </c>
      <c r="AT627" s="205" t="s">
        <v>285</v>
      </c>
      <c r="AU627" s="205" t="s">
        <v>85</v>
      </c>
      <c r="AY627" s="18" t="s">
        <v>283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18" t="s">
        <v>83</v>
      </c>
      <c r="BK627" s="206">
        <f>ROUND(I627*H627,2)</f>
        <v>0</v>
      </c>
      <c r="BL627" s="18" t="s">
        <v>289</v>
      </c>
      <c r="BM627" s="205" t="s">
        <v>840</v>
      </c>
    </row>
    <row r="628" spans="1:65" s="13" customFormat="1">
      <c r="B628" s="207"/>
      <c r="C628" s="208"/>
      <c r="D628" s="209" t="s">
        <v>291</v>
      </c>
      <c r="E628" s="210" t="s">
        <v>1</v>
      </c>
      <c r="F628" s="211" t="s">
        <v>836</v>
      </c>
      <c r="G628" s="208"/>
      <c r="H628" s="212">
        <v>0.22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291</v>
      </c>
      <c r="AU628" s="218" t="s">
        <v>85</v>
      </c>
      <c r="AV628" s="13" t="s">
        <v>85</v>
      </c>
      <c r="AW628" s="13" t="s">
        <v>32</v>
      </c>
      <c r="AX628" s="13" t="s">
        <v>76</v>
      </c>
      <c r="AY628" s="218" t="s">
        <v>283</v>
      </c>
    </row>
    <row r="629" spans="1:65" s="14" customFormat="1">
      <c r="B629" s="219"/>
      <c r="C629" s="220"/>
      <c r="D629" s="209" t="s">
        <v>291</v>
      </c>
      <c r="E629" s="221" t="s">
        <v>1</v>
      </c>
      <c r="F629" s="222" t="s">
        <v>293</v>
      </c>
      <c r="G629" s="220"/>
      <c r="H629" s="223">
        <v>0.22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291</v>
      </c>
      <c r="AU629" s="229" t="s">
        <v>85</v>
      </c>
      <c r="AV629" s="14" t="s">
        <v>289</v>
      </c>
      <c r="AW629" s="14" t="s">
        <v>32</v>
      </c>
      <c r="AX629" s="14" t="s">
        <v>83</v>
      </c>
      <c r="AY629" s="229" t="s">
        <v>283</v>
      </c>
    </row>
    <row r="630" spans="1:65" s="2" customFormat="1" ht="16.5" customHeight="1">
      <c r="A630" s="35"/>
      <c r="B630" s="36"/>
      <c r="C630" s="193" t="s">
        <v>841</v>
      </c>
      <c r="D630" s="193" t="s">
        <v>285</v>
      </c>
      <c r="E630" s="194" t="s">
        <v>842</v>
      </c>
      <c r="F630" s="195" t="s">
        <v>843</v>
      </c>
      <c r="G630" s="196" t="s">
        <v>472</v>
      </c>
      <c r="H630" s="197">
        <v>1.76</v>
      </c>
      <c r="I630" s="198"/>
      <c r="J630" s="199">
        <f>ROUND(I630*H630,2)</f>
        <v>0</v>
      </c>
      <c r="K630" s="200"/>
      <c r="L630" s="40"/>
      <c r="M630" s="201" t="s">
        <v>1</v>
      </c>
      <c r="N630" s="202" t="s">
        <v>41</v>
      </c>
      <c r="O630" s="72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289</v>
      </c>
      <c r="AT630" s="205" t="s">
        <v>285</v>
      </c>
      <c r="AU630" s="205" t="s">
        <v>85</v>
      </c>
      <c r="AY630" s="18" t="s">
        <v>283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8" t="s">
        <v>83</v>
      </c>
      <c r="BK630" s="206">
        <f>ROUND(I630*H630,2)</f>
        <v>0</v>
      </c>
      <c r="BL630" s="18" t="s">
        <v>289</v>
      </c>
      <c r="BM630" s="205" t="s">
        <v>844</v>
      </c>
    </row>
    <row r="631" spans="1:65" s="13" customFormat="1">
      <c r="B631" s="207"/>
      <c r="C631" s="208"/>
      <c r="D631" s="209" t="s">
        <v>291</v>
      </c>
      <c r="E631" s="210" t="s">
        <v>1</v>
      </c>
      <c r="F631" s="211" t="s">
        <v>845</v>
      </c>
      <c r="G631" s="208"/>
      <c r="H631" s="212">
        <v>1.76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291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283</v>
      </c>
    </row>
    <row r="632" spans="1:65" s="14" customFormat="1">
      <c r="B632" s="219"/>
      <c r="C632" s="220"/>
      <c r="D632" s="209" t="s">
        <v>291</v>
      </c>
      <c r="E632" s="221" t="s">
        <v>1</v>
      </c>
      <c r="F632" s="222" t="s">
        <v>293</v>
      </c>
      <c r="G632" s="220"/>
      <c r="H632" s="223">
        <v>1.76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291</v>
      </c>
      <c r="AU632" s="229" t="s">
        <v>85</v>
      </c>
      <c r="AV632" s="14" t="s">
        <v>289</v>
      </c>
      <c r="AW632" s="14" t="s">
        <v>32</v>
      </c>
      <c r="AX632" s="14" t="s">
        <v>83</v>
      </c>
      <c r="AY632" s="229" t="s">
        <v>283</v>
      </c>
    </row>
    <row r="633" spans="1:65" s="2" customFormat="1" ht="16.5" customHeight="1">
      <c r="A633" s="35"/>
      <c r="B633" s="36"/>
      <c r="C633" s="193" t="s">
        <v>846</v>
      </c>
      <c r="D633" s="193" t="s">
        <v>285</v>
      </c>
      <c r="E633" s="194" t="s">
        <v>847</v>
      </c>
      <c r="F633" s="195" t="s">
        <v>848</v>
      </c>
      <c r="G633" s="196" t="s">
        <v>472</v>
      </c>
      <c r="H633" s="197">
        <v>0.88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41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289</v>
      </c>
      <c r="AT633" s="205" t="s">
        <v>285</v>
      </c>
      <c r="AU633" s="205" t="s">
        <v>85</v>
      </c>
      <c r="AY633" s="18" t="s">
        <v>283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83</v>
      </c>
      <c r="BK633" s="206">
        <f>ROUND(I633*H633,2)</f>
        <v>0</v>
      </c>
      <c r="BL633" s="18" t="s">
        <v>289</v>
      </c>
      <c r="BM633" s="205" t="s">
        <v>849</v>
      </c>
    </row>
    <row r="634" spans="1:65" s="13" customFormat="1">
      <c r="B634" s="207"/>
      <c r="C634" s="208"/>
      <c r="D634" s="209" t="s">
        <v>291</v>
      </c>
      <c r="E634" s="210" t="s">
        <v>1</v>
      </c>
      <c r="F634" s="211" t="s">
        <v>850</v>
      </c>
      <c r="G634" s="208"/>
      <c r="H634" s="212">
        <v>0.88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291</v>
      </c>
      <c r="AU634" s="218" t="s">
        <v>85</v>
      </c>
      <c r="AV634" s="13" t="s">
        <v>85</v>
      </c>
      <c r="AW634" s="13" t="s">
        <v>32</v>
      </c>
      <c r="AX634" s="13" t="s">
        <v>76</v>
      </c>
      <c r="AY634" s="218" t="s">
        <v>283</v>
      </c>
    </row>
    <row r="635" spans="1:65" s="14" customFormat="1">
      <c r="B635" s="219"/>
      <c r="C635" s="220"/>
      <c r="D635" s="209" t="s">
        <v>291</v>
      </c>
      <c r="E635" s="221" t="s">
        <v>1</v>
      </c>
      <c r="F635" s="222" t="s">
        <v>293</v>
      </c>
      <c r="G635" s="220"/>
      <c r="H635" s="223">
        <v>0.88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291</v>
      </c>
      <c r="AU635" s="229" t="s">
        <v>85</v>
      </c>
      <c r="AV635" s="14" t="s">
        <v>289</v>
      </c>
      <c r="AW635" s="14" t="s">
        <v>32</v>
      </c>
      <c r="AX635" s="14" t="s">
        <v>83</v>
      </c>
      <c r="AY635" s="229" t="s">
        <v>283</v>
      </c>
    </row>
    <row r="636" spans="1:65" s="2" customFormat="1" ht="16.5" customHeight="1">
      <c r="A636" s="35"/>
      <c r="B636" s="36"/>
      <c r="C636" s="193" t="s">
        <v>851</v>
      </c>
      <c r="D636" s="193" t="s">
        <v>285</v>
      </c>
      <c r="E636" s="194" t="s">
        <v>852</v>
      </c>
      <c r="F636" s="195" t="s">
        <v>853</v>
      </c>
      <c r="G636" s="196" t="s">
        <v>472</v>
      </c>
      <c r="H636" s="197">
        <v>0.44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289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289</v>
      </c>
      <c r="BM636" s="205" t="s">
        <v>854</v>
      </c>
    </row>
    <row r="637" spans="1:65" s="13" customFormat="1">
      <c r="B637" s="207"/>
      <c r="C637" s="208"/>
      <c r="D637" s="209" t="s">
        <v>291</v>
      </c>
      <c r="E637" s="210" t="s">
        <v>1</v>
      </c>
      <c r="F637" s="211" t="s">
        <v>855</v>
      </c>
      <c r="G637" s="208"/>
      <c r="H637" s="212">
        <v>0.44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291</v>
      </c>
      <c r="AU637" s="218" t="s">
        <v>85</v>
      </c>
      <c r="AV637" s="13" t="s">
        <v>85</v>
      </c>
      <c r="AW637" s="13" t="s">
        <v>32</v>
      </c>
      <c r="AX637" s="13" t="s">
        <v>76</v>
      </c>
      <c r="AY637" s="218" t="s">
        <v>283</v>
      </c>
    </row>
    <row r="638" spans="1:65" s="14" customFormat="1">
      <c r="B638" s="219"/>
      <c r="C638" s="220"/>
      <c r="D638" s="209" t="s">
        <v>291</v>
      </c>
      <c r="E638" s="221" t="s">
        <v>1</v>
      </c>
      <c r="F638" s="222" t="s">
        <v>293</v>
      </c>
      <c r="G638" s="220"/>
      <c r="H638" s="223">
        <v>0.44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291</v>
      </c>
      <c r="AU638" s="229" t="s">
        <v>85</v>
      </c>
      <c r="AV638" s="14" t="s">
        <v>289</v>
      </c>
      <c r="AW638" s="14" t="s">
        <v>32</v>
      </c>
      <c r="AX638" s="14" t="s">
        <v>83</v>
      </c>
      <c r="AY638" s="229" t="s">
        <v>283</v>
      </c>
    </row>
    <row r="639" spans="1:65" s="2" customFormat="1" ht="16.5" customHeight="1">
      <c r="A639" s="35"/>
      <c r="B639" s="36"/>
      <c r="C639" s="193" t="s">
        <v>856</v>
      </c>
      <c r="D639" s="193" t="s">
        <v>285</v>
      </c>
      <c r="E639" s="194" t="s">
        <v>857</v>
      </c>
      <c r="F639" s="195" t="s">
        <v>858</v>
      </c>
      <c r="G639" s="196" t="s">
        <v>288</v>
      </c>
      <c r="H639" s="197">
        <v>4.3339999999999996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289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289</v>
      </c>
      <c r="BM639" s="205" t="s">
        <v>859</v>
      </c>
    </row>
    <row r="640" spans="1:65" s="13" customFormat="1">
      <c r="B640" s="207"/>
      <c r="C640" s="208"/>
      <c r="D640" s="209" t="s">
        <v>291</v>
      </c>
      <c r="E640" s="210" t="s">
        <v>1</v>
      </c>
      <c r="F640" s="211" t="s">
        <v>860</v>
      </c>
      <c r="G640" s="208"/>
      <c r="H640" s="212">
        <v>1.32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291</v>
      </c>
      <c r="AU640" s="218" t="s">
        <v>85</v>
      </c>
      <c r="AV640" s="13" t="s">
        <v>85</v>
      </c>
      <c r="AW640" s="13" t="s">
        <v>32</v>
      </c>
      <c r="AX640" s="13" t="s">
        <v>76</v>
      </c>
      <c r="AY640" s="218" t="s">
        <v>283</v>
      </c>
    </row>
    <row r="641" spans="1:65" s="13" customFormat="1">
      <c r="B641" s="207"/>
      <c r="C641" s="208"/>
      <c r="D641" s="209" t="s">
        <v>291</v>
      </c>
      <c r="E641" s="210" t="s">
        <v>1</v>
      </c>
      <c r="F641" s="211" t="s">
        <v>861</v>
      </c>
      <c r="G641" s="208"/>
      <c r="H641" s="212">
        <v>0.26400000000000001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291</v>
      </c>
      <c r="AU641" s="218" t="s">
        <v>85</v>
      </c>
      <c r="AV641" s="13" t="s">
        <v>85</v>
      </c>
      <c r="AW641" s="13" t="s">
        <v>32</v>
      </c>
      <c r="AX641" s="13" t="s">
        <v>76</v>
      </c>
      <c r="AY641" s="218" t="s">
        <v>283</v>
      </c>
    </row>
    <row r="642" spans="1:65" s="13" customFormat="1">
      <c r="B642" s="207"/>
      <c r="C642" s="208"/>
      <c r="D642" s="209" t="s">
        <v>291</v>
      </c>
      <c r="E642" s="210" t="s">
        <v>1</v>
      </c>
      <c r="F642" s="211" t="s">
        <v>862</v>
      </c>
      <c r="G642" s="208"/>
      <c r="H642" s="212">
        <v>0.55000000000000004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291</v>
      </c>
      <c r="AU642" s="218" t="s">
        <v>85</v>
      </c>
      <c r="AV642" s="13" t="s">
        <v>85</v>
      </c>
      <c r="AW642" s="13" t="s">
        <v>32</v>
      </c>
      <c r="AX642" s="13" t="s">
        <v>76</v>
      </c>
      <c r="AY642" s="218" t="s">
        <v>283</v>
      </c>
    </row>
    <row r="643" spans="1:65" s="13" customFormat="1">
      <c r="B643" s="207"/>
      <c r="C643" s="208"/>
      <c r="D643" s="209" t="s">
        <v>291</v>
      </c>
      <c r="E643" s="210" t="s">
        <v>1</v>
      </c>
      <c r="F643" s="211" t="s">
        <v>863</v>
      </c>
      <c r="G643" s="208"/>
      <c r="H643" s="212">
        <v>1.8480000000000001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291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283</v>
      </c>
    </row>
    <row r="644" spans="1:65" s="13" customFormat="1">
      <c r="B644" s="207"/>
      <c r="C644" s="208"/>
      <c r="D644" s="209" t="s">
        <v>291</v>
      </c>
      <c r="E644" s="210" t="s">
        <v>1</v>
      </c>
      <c r="F644" s="211" t="s">
        <v>864</v>
      </c>
      <c r="G644" s="208"/>
      <c r="H644" s="212">
        <v>0.35199999999999998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5" customFormat="1">
      <c r="B645" s="230"/>
      <c r="C645" s="231"/>
      <c r="D645" s="209" t="s">
        <v>291</v>
      </c>
      <c r="E645" s="232" t="s">
        <v>1</v>
      </c>
      <c r="F645" s="233" t="s">
        <v>307</v>
      </c>
      <c r="G645" s="231"/>
      <c r="H645" s="234">
        <v>4.3339999999999996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291</v>
      </c>
      <c r="AU645" s="240" t="s">
        <v>85</v>
      </c>
      <c r="AV645" s="15" t="s">
        <v>105</v>
      </c>
      <c r="AW645" s="15" t="s">
        <v>32</v>
      </c>
      <c r="AX645" s="15" t="s">
        <v>76</v>
      </c>
      <c r="AY645" s="240" t="s">
        <v>283</v>
      </c>
    </row>
    <row r="646" spans="1:65" s="14" customFormat="1">
      <c r="B646" s="219"/>
      <c r="C646" s="220"/>
      <c r="D646" s="209" t="s">
        <v>291</v>
      </c>
      <c r="E646" s="221" t="s">
        <v>1</v>
      </c>
      <c r="F646" s="222" t="s">
        <v>293</v>
      </c>
      <c r="G646" s="220"/>
      <c r="H646" s="223">
        <v>4.3339999999999996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291</v>
      </c>
      <c r="AU646" s="229" t="s">
        <v>85</v>
      </c>
      <c r="AV646" s="14" t="s">
        <v>289</v>
      </c>
      <c r="AW646" s="14" t="s">
        <v>32</v>
      </c>
      <c r="AX646" s="14" t="s">
        <v>83</v>
      </c>
      <c r="AY646" s="229" t="s">
        <v>283</v>
      </c>
    </row>
    <row r="647" spans="1:65" s="2" customFormat="1" ht="16.5" customHeight="1">
      <c r="A647" s="35"/>
      <c r="B647" s="36"/>
      <c r="C647" s="193" t="s">
        <v>865</v>
      </c>
      <c r="D647" s="193" t="s">
        <v>285</v>
      </c>
      <c r="E647" s="194" t="s">
        <v>866</v>
      </c>
      <c r="F647" s="195" t="s">
        <v>867</v>
      </c>
      <c r="G647" s="196" t="s">
        <v>288</v>
      </c>
      <c r="H647" s="197">
        <v>4.3339999999999996</v>
      </c>
      <c r="I647" s="198"/>
      <c r="J647" s="199">
        <f>ROUND(I647*H647,2)</f>
        <v>0</v>
      </c>
      <c r="K647" s="200"/>
      <c r="L647" s="40"/>
      <c r="M647" s="201" t="s">
        <v>1</v>
      </c>
      <c r="N647" s="202" t="s">
        <v>41</v>
      </c>
      <c r="O647" s="72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5" t="s">
        <v>289</v>
      </c>
      <c r="AT647" s="205" t="s">
        <v>285</v>
      </c>
      <c r="AU647" s="205" t="s">
        <v>85</v>
      </c>
      <c r="AY647" s="18" t="s">
        <v>283</v>
      </c>
      <c r="BE647" s="206">
        <f>IF(N647="základní",J647,0)</f>
        <v>0</v>
      </c>
      <c r="BF647" s="206">
        <f>IF(N647="snížená",J647,0)</f>
        <v>0</v>
      </c>
      <c r="BG647" s="206">
        <f>IF(N647="zákl. přenesená",J647,0)</f>
        <v>0</v>
      </c>
      <c r="BH647" s="206">
        <f>IF(N647="sníž. přenesená",J647,0)</f>
        <v>0</v>
      </c>
      <c r="BI647" s="206">
        <f>IF(N647="nulová",J647,0)</f>
        <v>0</v>
      </c>
      <c r="BJ647" s="18" t="s">
        <v>83</v>
      </c>
      <c r="BK647" s="206">
        <f>ROUND(I647*H647,2)</f>
        <v>0</v>
      </c>
      <c r="BL647" s="18" t="s">
        <v>289</v>
      </c>
      <c r="BM647" s="205" t="s">
        <v>868</v>
      </c>
    </row>
    <row r="648" spans="1:65" s="2" customFormat="1" ht="16.5" customHeight="1">
      <c r="A648" s="35"/>
      <c r="B648" s="36"/>
      <c r="C648" s="193" t="s">
        <v>869</v>
      </c>
      <c r="D648" s="193" t="s">
        <v>285</v>
      </c>
      <c r="E648" s="194" t="s">
        <v>870</v>
      </c>
      <c r="F648" s="195" t="s">
        <v>871</v>
      </c>
      <c r="G648" s="196" t="s">
        <v>377</v>
      </c>
      <c r="H648" s="197">
        <v>12.768000000000001</v>
      </c>
      <c r="I648" s="198"/>
      <c r="J648" s="199">
        <f>ROUND(I648*H648,2)</f>
        <v>0</v>
      </c>
      <c r="K648" s="200"/>
      <c r="L648" s="40"/>
      <c r="M648" s="201" t="s">
        <v>1</v>
      </c>
      <c r="N648" s="202" t="s">
        <v>41</v>
      </c>
      <c r="O648" s="72"/>
      <c r="P648" s="203">
        <f>O648*H648</f>
        <v>0</v>
      </c>
      <c r="Q648" s="203">
        <v>1.05555</v>
      </c>
      <c r="R648" s="203">
        <f>Q648*H648</f>
        <v>13.477262400000001</v>
      </c>
      <c r="S648" s="203">
        <v>0</v>
      </c>
      <c r="T648" s="20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5" t="s">
        <v>289</v>
      </c>
      <c r="AT648" s="205" t="s">
        <v>285</v>
      </c>
      <c r="AU648" s="205" t="s">
        <v>85</v>
      </c>
      <c r="AY648" s="18" t="s">
        <v>283</v>
      </c>
      <c r="BE648" s="206">
        <f>IF(N648="základní",J648,0)</f>
        <v>0</v>
      </c>
      <c r="BF648" s="206">
        <f>IF(N648="snížená",J648,0)</f>
        <v>0</v>
      </c>
      <c r="BG648" s="206">
        <f>IF(N648="zákl. přenesená",J648,0)</f>
        <v>0</v>
      </c>
      <c r="BH648" s="206">
        <f>IF(N648="sníž. přenesená",J648,0)</f>
        <v>0</v>
      </c>
      <c r="BI648" s="206">
        <f>IF(N648="nulová",J648,0)</f>
        <v>0</v>
      </c>
      <c r="BJ648" s="18" t="s">
        <v>83</v>
      </c>
      <c r="BK648" s="206">
        <f>ROUND(I648*H648,2)</f>
        <v>0</v>
      </c>
      <c r="BL648" s="18" t="s">
        <v>289</v>
      </c>
      <c r="BM648" s="205" t="s">
        <v>872</v>
      </c>
    </row>
    <row r="649" spans="1:65" s="13" customFormat="1">
      <c r="B649" s="207"/>
      <c r="C649" s="208"/>
      <c r="D649" s="209" t="s">
        <v>291</v>
      </c>
      <c r="E649" s="210" t="s">
        <v>1</v>
      </c>
      <c r="F649" s="211" t="s">
        <v>873</v>
      </c>
      <c r="G649" s="208"/>
      <c r="H649" s="212">
        <v>13.209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291</v>
      </c>
      <c r="AU649" s="218" t="s">
        <v>85</v>
      </c>
      <c r="AV649" s="13" t="s">
        <v>85</v>
      </c>
      <c r="AW649" s="13" t="s">
        <v>32</v>
      </c>
      <c r="AX649" s="13" t="s">
        <v>76</v>
      </c>
      <c r="AY649" s="218" t="s">
        <v>283</v>
      </c>
    </row>
    <row r="650" spans="1:65" s="13" customFormat="1">
      <c r="B650" s="207"/>
      <c r="C650" s="208"/>
      <c r="D650" s="209" t="s">
        <v>291</v>
      </c>
      <c r="E650" s="210" t="s">
        <v>1</v>
      </c>
      <c r="F650" s="211" t="s">
        <v>874</v>
      </c>
      <c r="G650" s="208"/>
      <c r="H650" s="212">
        <v>-0.441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5" customFormat="1">
      <c r="B651" s="230"/>
      <c r="C651" s="231"/>
      <c r="D651" s="209" t="s">
        <v>291</v>
      </c>
      <c r="E651" s="232" t="s">
        <v>1</v>
      </c>
      <c r="F651" s="233" t="s">
        <v>307</v>
      </c>
      <c r="G651" s="231"/>
      <c r="H651" s="234">
        <v>12.768000000000001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291</v>
      </c>
      <c r="AU651" s="240" t="s">
        <v>85</v>
      </c>
      <c r="AV651" s="15" t="s">
        <v>105</v>
      </c>
      <c r="AW651" s="15" t="s">
        <v>32</v>
      </c>
      <c r="AX651" s="15" t="s">
        <v>76</v>
      </c>
      <c r="AY651" s="240" t="s">
        <v>283</v>
      </c>
    </row>
    <row r="652" spans="1:65" s="14" customFormat="1">
      <c r="B652" s="219"/>
      <c r="C652" s="220"/>
      <c r="D652" s="209" t="s">
        <v>291</v>
      </c>
      <c r="E652" s="221" t="s">
        <v>1</v>
      </c>
      <c r="F652" s="222" t="s">
        <v>293</v>
      </c>
      <c r="G652" s="220"/>
      <c r="H652" s="223">
        <v>12.768000000000001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291</v>
      </c>
      <c r="AU652" s="229" t="s">
        <v>85</v>
      </c>
      <c r="AV652" s="14" t="s">
        <v>289</v>
      </c>
      <c r="AW652" s="14" t="s">
        <v>32</v>
      </c>
      <c r="AX652" s="14" t="s">
        <v>83</v>
      </c>
      <c r="AY652" s="229" t="s">
        <v>283</v>
      </c>
    </row>
    <row r="653" spans="1:65" s="2" customFormat="1" ht="16.5" customHeight="1">
      <c r="A653" s="35"/>
      <c r="B653" s="36"/>
      <c r="C653" s="193" t="s">
        <v>875</v>
      </c>
      <c r="D653" s="193" t="s">
        <v>285</v>
      </c>
      <c r="E653" s="194" t="s">
        <v>876</v>
      </c>
      <c r="F653" s="195" t="s">
        <v>877</v>
      </c>
      <c r="G653" s="196" t="s">
        <v>296</v>
      </c>
      <c r="H653" s="197">
        <v>5.3019999999999996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2.45336</v>
      </c>
      <c r="R653" s="203">
        <f>Q653*H653</f>
        <v>13.007714719999999</v>
      </c>
      <c r="S653" s="203">
        <v>0</v>
      </c>
      <c r="T653" s="20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289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289</v>
      </c>
      <c r="BM653" s="205" t="s">
        <v>878</v>
      </c>
    </row>
    <row r="654" spans="1:65" s="13" customFormat="1">
      <c r="B654" s="207"/>
      <c r="C654" s="208"/>
      <c r="D654" s="209" t="s">
        <v>291</v>
      </c>
      <c r="E654" s="210" t="s">
        <v>1</v>
      </c>
      <c r="F654" s="211" t="s">
        <v>879</v>
      </c>
      <c r="G654" s="208"/>
      <c r="H654" s="212">
        <v>0.878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291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283</v>
      </c>
    </row>
    <row r="655" spans="1:65" s="13" customFormat="1">
      <c r="B655" s="207"/>
      <c r="C655" s="208"/>
      <c r="D655" s="209" t="s">
        <v>291</v>
      </c>
      <c r="E655" s="210" t="s">
        <v>1</v>
      </c>
      <c r="F655" s="211" t="s">
        <v>880</v>
      </c>
      <c r="G655" s="208"/>
      <c r="H655" s="212">
        <v>3.3149999999999999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3" customFormat="1">
      <c r="B656" s="207"/>
      <c r="C656" s="208"/>
      <c r="D656" s="209" t="s">
        <v>291</v>
      </c>
      <c r="E656" s="210" t="s">
        <v>1</v>
      </c>
      <c r="F656" s="211" t="s">
        <v>881</v>
      </c>
      <c r="G656" s="208"/>
      <c r="H656" s="212">
        <v>1.109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291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283</v>
      </c>
    </row>
    <row r="657" spans="1:65" s="15" customFormat="1">
      <c r="B657" s="230"/>
      <c r="C657" s="231"/>
      <c r="D657" s="209" t="s">
        <v>291</v>
      </c>
      <c r="E657" s="232" t="s">
        <v>1</v>
      </c>
      <c r="F657" s="233" t="s">
        <v>307</v>
      </c>
      <c r="G657" s="231"/>
      <c r="H657" s="234">
        <v>5.3019999999999996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291</v>
      </c>
      <c r="AU657" s="240" t="s">
        <v>85</v>
      </c>
      <c r="AV657" s="15" t="s">
        <v>105</v>
      </c>
      <c r="AW657" s="15" t="s">
        <v>32</v>
      </c>
      <c r="AX657" s="15" t="s">
        <v>76</v>
      </c>
      <c r="AY657" s="240" t="s">
        <v>283</v>
      </c>
    </row>
    <row r="658" spans="1:65" s="14" customFormat="1">
      <c r="B658" s="219"/>
      <c r="C658" s="220"/>
      <c r="D658" s="209" t="s">
        <v>291</v>
      </c>
      <c r="E658" s="221" t="s">
        <v>1</v>
      </c>
      <c r="F658" s="222" t="s">
        <v>293</v>
      </c>
      <c r="G658" s="220"/>
      <c r="H658" s="223">
        <v>5.3019999999999996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291</v>
      </c>
      <c r="AU658" s="229" t="s">
        <v>85</v>
      </c>
      <c r="AV658" s="14" t="s">
        <v>289</v>
      </c>
      <c r="AW658" s="14" t="s">
        <v>32</v>
      </c>
      <c r="AX658" s="14" t="s">
        <v>83</v>
      </c>
      <c r="AY658" s="229" t="s">
        <v>283</v>
      </c>
    </row>
    <row r="659" spans="1:65" s="2" customFormat="1" ht="24.2" customHeight="1">
      <c r="A659" s="35"/>
      <c r="B659" s="36"/>
      <c r="C659" s="193" t="s">
        <v>882</v>
      </c>
      <c r="D659" s="193" t="s">
        <v>285</v>
      </c>
      <c r="E659" s="194" t="s">
        <v>883</v>
      </c>
      <c r="F659" s="195" t="s">
        <v>884</v>
      </c>
      <c r="G659" s="196" t="s">
        <v>288</v>
      </c>
      <c r="H659" s="197">
        <v>47.119</v>
      </c>
      <c r="I659" s="198"/>
      <c r="J659" s="199">
        <f>ROUND(I659*H659,2)</f>
        <v>0</v>
      </c>
      <c r="K659" s="200"/>
      <c r="L659" s="40"/>
      <c r="M659" s="201" t="s">
        <v>1</v>
      </c>
      <c r="N659" s="202" t="s">
        <v>41</v>
      </c>
      <c r="O659" s="72"/>
      <c r="P659" s="203">
        <f>O659*H659</f>
        <v>0</v>
      </c>
      <c r="Q659" s="203">
        <v>6.6299999999999996E-3</v>
      </c>
      <c r="R659" s="203">
        <f>Q659*H659</f>
        <v>0.31239897</v>
      </c>
      <c r="S659" s="203">
        <v>0</v>
      </c>
      <c r="T659" s="204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5" t="s">
        <v>289</v>
      </c>
      <c r="AT659" s="205" t="s">
        <v>285</v>
      </c>
      <c r="AU659" s="205" t="s">
        <v>85</v>
      </c>
      <c r="AY659" s="18" t="s">
        <v>283</v>
      </c>
      <c r="BE659" s="206">
        <f>IF(N659="základní",J659,0)</f>
        <v>0</v>
      </c>
      <c r="BF659" s="206">
        <f>IF(N659="snížená",J659,0)</f>
        <v>0</v>
      </c>
      <c r="BG659" s="206">
        <f>IF(N659="zákl. přenesená",J659,0)</f>
        <v>0</v>
      </c>
      <c r="BH659" s="206">
        <f>IF(N659="sníž. přenesená",J659,0)</f>
        <v>0</v>
      </c>
      <c r="BI659" s="206">
        <f>IF(N659="nulová",J659,0)</f>
        <v>0</v>
      </c>
      <c r="BJ659" s="18" t="s">
        <v>83</v>
      </c>
      <c r="BK659" s="206">
        <f>ROUND(I659*H659,2)</f>
        <v>0</v>
      </c>
      <c r="BL659" s="18" t="s">
        <v>289</v>
      </c>
      <c r="BM659" s="205" t="s">
        <v>885</v>
      </c>
    </row>
    <row r="660" spans="1:65" s="13" customFormat="1">
      <c r="B660" s="207"/>
      <c r="C660" s="208"/>
      <c r="D660" s="209" t="s">
        <v>291</v>
      </c>
      <c r="E660" s="210" t="s">
        <v>1</v>
      </c>
      <c r="F660" s="211" t="s">
        <v>886</v>
      </c>
      <c r="G660" s="208"/>
      <c r="H660" s="212">
        <v>5.5350000000000001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291</v>
      </c>
      <c r="AU660" s="218" t="s">
        <v>85</v>
      </c>
      <c r="AV660" s="13" t="s">
        <v>85</v>
      </c>
      <c r="AW660" s="13" t="s">
        <v>32</v>
      </c>
      <c r="AX660" s="13" t="s">
        <v>76</v>
      </c>
      <c r="AY660" s="218" t="s">
        <v>283</v>
      </c>
    </row>
    <row r="661" spans="1:65" s="13" customFormat="1">
      <c r="B661" s="207"/>
      <c r="C661" s="208"/>
      <c r="D661" s="209" t="s">
        <v>291</v>
      </c>
      <c r="E661" s="210" t="s">
        <v>1</v>
      </c>
      <c r="F661" s="211" t="s">
        <v>887</v>
      </c>
      <c r="G661" s="208"/>
      <c r="H661" s="212">
        <v>20.91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291</v>
      </c>
      <c r="AU661" s="218" t="s">
        <v>85</v>
      </c>
      <c r="AV661" s="13" t="s">
        <v>85</v>
      </c>
      <c r="AW661" s="13" t="s">
        <v>32</v>
      </c>
      <c r="AX661" s="13" t="s">
        <v>76</v>
      </c>
      <c r="AY661" s="218" t="s">
        <v>283</v>
      </c>
    </row>
    <row r="662" spans="1:65" s="13" customFormat="1">
      <c r="B662" s="207"/>
      <c r="C662" s="208"/>
      <c r="D662" s="209" t="s">
        <v>291</v>
      </c>
      <c r="E662" s="210" t="s">
        <v>1</v>
      </c>
      <c r="F662" s="211" t="s">
        <v>888</v>
      </c>
      <c r="G662" s="208"/>
      <c r="H662" s="212">
        <v>14.79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5" customFormat="1">
      <c r="B663" s="230"/>
      <c r="C663" s="231"/>
      <c r="D663" s="209" t="s">
        <v>291</v>
      </c>
      <c r="E663" s="232" t="s">
        <v>1</v>
      </c>
      <c r="F663" s="233" t="s">
        <v>307</v>
      </c>
      <c r="G663" s="231"/>
      <c r="H663" s="234">
        <v>41.234999999999999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291</v>
      </c>
      <c r="AU663" s="240" t="s">
        <v>85</v>
      </c>
      <c r="AV663" s="15" t="s">
        <v>105</v>
      </c>
      <c r="AW663" s="15" t="s">
        <v>32</v>
      </c>
      <c r="AX663" s="15" t="s">
        <v>76</v>
      </c>
      <c r="AY663" s="240" t="s">
        <v>283</v>
      </c>
    </row>
    <row r="664" spans="1:65" s="13" customFormat="1">
      <c r="B664" s="207"/>
      <c r="C664" s="208"/>
      <c r="D664" s="209" t="s">
        <v>291</v>
      </c>
      <c r="E664" s="210" t="s">
        <v>1</v>
      </c>
      <c r="F664" s="211" t="s">
        <v>889</v>
      </c>
      <c r="G664" s="208"/>
      <c r="H664" s="212">
        <v>5.8840000000000003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5" customFormat="1">
      <c r="B665" s="230"/>
      <c r="C665" s="231"/>
      <c r="D665" s="209" t="s">
        <v>291</v>
      </c>
      <c r="E665" s="232" t="s">
        <v>1</v>
      </c>
      <c r="F665" s="233" t="s">
        <v>307</v>
      </c>
      <c r="G665" s="231"/>
      <c r="H665" s="234">
        <v>5.8840000000000003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291</v>
      </c>
      <c r="AU665" s="240" t="s">
        <v>85</v>
      </c>
      <c r="AV665" s="15" t="s">
        <v>105</v>
      </c>
      <c r="AW665" s="15" t="s">
        <v>32</v>
      </c>
      <c r="AX665" s="15" t="s">
        <v>76</v>
      </c>
      <c r="AY665" s="240" t="s">
        <v>283</v>
      </c>
    </row>
    <row r="666" spans="1:65" s="14" customFormat="1">
      <c r="B666" s="219"/>
      <c r="C666" s="220"/>
      <c r="D666" s="209" t="s">
        <v>291</v>
      </c>
      <c r="E666" s="221" t="s">
        <v>1</v>
      </c>
      <c r="F666" s="222" t="s">
        <v>293</v>
      </c>
      <c r="G666" s="220"/>
      <c r="H666" s="223">
        <v>47.119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291</v>
      </c>
      <c r="AU666" s="229" t="s">
        <v>85</v>
      </c>
      <c r="AV666" s="14" t="s">
        <v>289</v>
      </c>
      <c r="AW666" s="14" t="s">
        <v>32</v>
      </c>
      <c r="AX666" s="14" t="s">
        <v>83</v>
      </c>
      <c r="AY666" s="229" t="s">
        <v>283</v>
      </c>
    </row>
    <row r="667" spans="1:65" s="2" customFormat="1" ht="24.2" customHeight="1">
      <c r="A667" s="35"/>
      <c r="B667" s="36"/>
      <c r="C667" s="193" t="s">
        <v>890</v>
      </c>
      <c r="D667" s="193" t="s">
        <v>285</v>
      </c>
      <c r="E667" s="194" t="s">
        <v>891</v>
      </c>
      <c r="F667" s="195" t="s">
        <v>892</v>
      </c>
      <c r="G667" s="196" t="s">
        <v>288</v>
      </c>
      <c r="H667" s="197">
        <v>47.119</v>
      </c>
      <c r="I667" s="198"/>
      <c r="J667" s="199">
        <f>ROUND(I667*H667,2)</f>
        <v>0</v>
      </c>
      <c r="K667" s="200"/>
      <c r="L667" s="40"/>
      <c r="M667" s="201" t="s">
        <v>1</v>
      </c>
      <c r="N667" s="202" t="s">
        <v>41</v>
      </c>
      <c r="O667" s="72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289</v>
      </c>
      <c r="AT667" s="205" t="s">
        <v>285</v>
      </c>
      <c r="AU667" s="205" t="s">
        <v>85</v>
      </c>
      <c r="AY667" s="18" t="s">
        <v>283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289</v>
      </c>
      <c r="BM667" s="205" t="s">
        <v>893</v>
      </c>
    </row>
    <row r="668" spans="1:65" s="2" customFormat="1" ht="33" customHeight="1">
      <c r="A668" s="35"/>
      <c r="B668" s="36"/>
      <c r="C668" s="193" t="s">
        <v>894</v>
      </c>
      <c r="D668" s="193" t="s">
        <v>285</v>
      </c>
      <c r="E668" s="194" t="s">
        <v>895</v>
      </c>
      <c r="F668" s="195" t="s">
        <v>896</v>
      </c>
      <c r="G668" s="196" t="s">
        <v>288</v>
      </c>
      <c r="H668" s="197">
        <v>5.8840000000000003</v>
      </c>
      <c r="I668" s="198"/>
      <c r="J668" s="199">
        <f>ROUND(I668*H668,2)</f>
        <v>0</v>
      </c>
      <c r="K668" s="200"/>
      <c r="L668" s="40"/>
      <c r="M668" s="201" t="s">
        <v>1</v>
      </c>
      <c r="N668" s="202" t="s">
        <v>41</v>
      </c>
      <c r="O668" s="72"/>
      <c r="P668" s="203">
        <f>O668*H668</f>
        <v>0</v>
      </c>
      <c r="Q668" s="203">
        <v>1.34E-3</v>
      </c>
      <c r="R668" s="203">
        <f>Q668*H668</f>
        <v>7.8845600000000005E-3</v>
      </c>
      <c r="S668" s="203">
        <v>0</v>
      </c>
      <c r="T668" s="20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5" t="s">
        <v>289</v>
      </c>
      <c r="AT668" s="205" t="s">
        <v>285</v>
      </c>
      <c r="AU668" s="205" t="s">
        <v>85</v>
      </c>
      <c r="AY668" s="18" t="s">
        <v>283</v>
      </c>
      <c r="BE668" s="206">
        <f>IF(N668="základní",J668,0)</f>
        <v>0</v>
      </c>
      <c r="BF668" s="206">
        <f>IF(N668="snížená",J668,0)</f>
        <v>0</v>
      </c>
      <c r="BG668" s="206">
        <f>IF(N668="zákl. přenesená",J668,0)</f>
        <v>0</v>
      </c>
      <c r="BH668" s="206">
        <f>IF(N668="sníž. přenesená",J668,0)</f>
        <v>0</v>
      </c>
      <c r="BI668" s="206">
        <f>IF(N668="nulová",J668,0)</f>
        <v>0</v>
      </c>
      <c r="BJ668" s="18" t="s">
        <v>83</v>
      </c>
      <c r="BK668" s="206">
        <f>ROUND(I668*H668,2)</f>
        <v>0</v>
      </c>
      <c r="BL668" s="18" t="s">
        <v>289</v>
      </c>
      <c r="BM668" s="205" t="s">
        <v>897</v>
      </c>
    </row>
    <row r="669" spans="1:65" s="13" customFormat="1">
      <c r="B669" s="207"/>
      <c r="C669" s="208"/>
      <c r="D669" s="209" t="s">
        <v>291</v>
      </c>
      <c r="E669" s="210" t="s">
        <v>1</v>
      </c>
      <c r="F669" s="211" t="s">
        <v>889</v>
      </c>
      <c r="G669" s="208"/>
      <c r="H669" s="212">
        <v>5.8840000000000003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291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283</v>
      </c>
    </row>
    <row r="670" spans="1:65" s="15" customFormat="1">
      <c r="B670" s="230"/>
      <c r="C670" s="231"/>
      <c r="D670" s="209" t="s">
        <v>291</v>
      </c>
      <c r="E670" s="232" t="s">
        <v>1</v>
      </c>
      <c r="F670" s="233" t="s">
        <v>307</v>
      </c>
      <c r="G670" s="231"/>
      <c r="H670" s="234">
        <v>5.8840000000000003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291</v>
      </c>
      <c r="AU670" s="240" t="s">
        <v>85</v>
      </c>
      <c r="AV670" s="15" t="s">
        <v>105</v>
      </c>
      <c r="AW670" s="15" t="s">
        <v>32</v>
      </c>
      <c r="AX670" s="15" t="s">
        <v>76</v>
      </c>
      <c r="AY670" s="240" t="s">
        <v>283</v>
      </c>
    </row>
    <row r="671" spans="1:65" s="14" customFormat="1">
      <c r="B671" s="219"/>
      <c r="C671" s="220"/>
      <c r="D671" s="209" t="s">
        <v>291</v>
      </c>
      <c r="E671" s="221" t="s">
        <v>1</v>
      </c>
      <c r="F671" s="222" t="s">
        <v>293</v>
      </c>
      <c r="G671" s="220"/>
      <c r="H671" s="223">
        <v>5.8840000000000003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291</v>
      </c>
      <c r="AU671" s="229" t="s">
        <v>85</v>
      </c>
      <c r="AV671" s="14" t="s">
        <v>289</v>
      </c>
      <c r="AW671" s="14" t="s">
        <v>32</v>
      </c>
      <c r="AX671" s="14" t="s">
        <v>83</v>
      </c>
      <c r="AY671" s="229" t="s">
        <v>283</v>
      </c>
    </row>
    <row r="672" spans="1:65" s="2" customFormat="1" ht="33" customHeight="1">
      <c r="A672" s="35"/>
      <c r="B672" s="36"/>
      <c r="C672" s="193" t="s">
        <v>898</v>
      </c>
      <c r="D672" s="193" t="s">
        <v>285</v>
      </c>
      <c r="E672" s="194" t="s">
        <v>899</v>
      </c>
      <c r="F672" s="195" t="s">
        <v>900</v>
      </c>
      <c r="G672" s="196" t="s">
        <v>288</v>
      </c>
      <c r="H672" s="197">
        <v>5.8840000000000003</v>
      </c>
      <c r="I672" s="198"/>
      <c r="J672" s="199">
        <f>ROUND(I672*H672,2)</f>
        <v>0</v>
      </c>
      <c r="K672" s="200"/>
      <c r="L672" s="40"/>
      <c r="M672" s="201" t="s">
        <v>1</v>
      </c>
      <c r="N672" s="202" t="s">
        <v>41</v>
      </c>
      <c r="O672" s="72"/>
      <c r="P672" s="203">
        <f>O672*H672</f>
        <v>0</v>
      </c>
      <c r="Q672" s="203">
        <v>0</v>
      </c>
      <c r="R672" s="203">
        <f>Q672*H672</f>
        <v>0</v>
      </c>
      <c r="S672" s="203">
        <v>0</v>
      </c>
      <c r="T672" s="20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5" t="s">
        <v>289</v>
      </c>
      <c r="AT672" s="205" t="s">
        <v>285</v>
      </c>
      <c r="AU672" s="205" t="s">
        <v>85</v>
      </c>
      <c r="AY672" s="18" t="s">
        <v>283</v>
      </c>
      <c r="BE672" s="206">
        <f>IF(N672="základní",J672,0)</f>
        <v>0</v>
      </c>
      <c r="BF672" s="206">
        <f>IF(N672="snížená",J672,0)</f>
        <v>0</v>
      </c>
      <c r="BG672" s="206">
        <f>IF(N672="zákl. přenesená",J672,0)</f>
        <v>0</v>
      </c>
      <c r="BH672" s="206">
        <f>IF(N672="sníž. přenesená",J672,0)</f>
        <v>0</v>
      </c>
      <c r="BI672" s="206">
        <f>IF(N672="nulová",J672,0)</f>
        <v>0</v>
      </c>
      <c r="BJ672" s="18" t="s">
        <v>83</v>
      </c>
      <c r="BK672" s="206">
        <f>ROUND(I672*H672,2)</f>
        <v>0</v>
      </c>
      <c r="BL672" s="18" t="s">
        <v>289</v>
      </c>
      <c r="BM672" s="205" t="s">
        <v>901</v>
      </c>
    </row>
    <row r="673" spans="1:65" s="2" customFormat="1" ht="24.2" customHeight="1">
      <c r="A673" s="35"/>
      <c r="B673" s="36"/>
      <c r="C673" s="193" t="s">
        <v>902</v>
      </c>
      <c r="D673" s="193" t="s">
        <v>285</v>
      </c>
      <c r="E673" s="194" t="s">
        <v>903</v>
      </c>
      <c r="F673" s="195" t="s">
        <v>904</v>
      </c>
      <c r="G673" s="196" t="s">
        <v>377</v>
      </c>
      <c r="H673" s="197">
        <v>0.28699999999999998</v>
      </c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41</v>
      </c>
      <c r="O673" s="72"/>
      <c r="P673" s="203">
        <f>O673*H673</f>
        <v>0</v>
      </c>
      <c r="Q673" s="203">
        <v>1.0551200000000001</v>
      </c>
      <c r="R673" s="203">
        <f>Q673*H673</f>
        <v>0.30281944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289</v>
      </c>
      <c r="AT673" s="205" t="s">
        <v>285</v>
      </c>
      <c r="AU673" s="205" t="s">
        <v>85</v>
      </c>
      <c r="AY673" s="18" t="s">
        <v>283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83</v>
      </c>
      <c r="BK673" s="206">
        <f>ROUND(I673*H673,2)</f>
        <v>0</v>
      </c>
      <c r="BL673" s="18" t="s">
        <v>289</v>
      </c>
      <c r="BM673" s="205" t="s">
        <v>905</v>
      </c>
    </row>
    <row r="674" spans="1:65" s="13" customFormat="1">
      <c r="B674" s="207"/>
      <c r="C674" s="208"/>
      <c r="D674" s="209" t="s">
        <v>291</v>
      </c>
      <c r="E674" s="210" t="s">
        <v>1</v>
      </c>
      <c r="F674" s="211" t="s">
        <v>906</v>
      </c>
      <c r="G674" s="208"/>
      <c r="H674" s="212">
        <v>0.16900000000000001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291</v>
      </c>
      <c r="AU674" s="218" t="s">
        <v>85</v>
      </c>
      <c r="AV674" s="13" t="s">
        <v>85</v>
      </c>
      <c r="AW674" s="13" t="s">
        <v>32</v>
      </c>
      <c r="AX674" s="13" t="s">
        <v>76</v>
      </c>
      <c r="AY674" s="218" t="s">
        <v>283</v>
      </c>
    </row>
    <row r="675" spans="1:65" s="13" customFormat="1">
      <c r="B675" s="207"/>
      <c r="C675" s="208"/>
      <c r="D675" s="209" t="s">
        <v>291</v>
      </c>
      <c r="E675" s="210" t="s">
        <v>1</v>
      </c>
      <c r="F675" s="211" t="s">
        <v>907</v>
      </c>
      <c r="G675" s="208"/>
      <c r="H675" s="212">
        <v>5.5E-2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291</v>
      </c>
      <c r="AU675" s="218" t="s">
        <v>85</v>
      </c>
      <c r="AV675" s="13" t="s">
        <v>85</v>
      </c>
      <c r="AW675" s="13" t="s">
        <v>32</v>
      </c>
      <c r="AX675" s="13" t="s">
        <v>76</v>
      </c>
      <c r="AY675" s="218" t="s">
        <v>283</v>
      </c>
    </row>
    <row r="676" spans="1:65" s="13" customFormat="1">
      <c r="B676" s="207"/>
      <c r="C676" s="208"/>
      <c r="D676" s="209" t="s">
        <v>291</v>
      </c>
      <c r="E676" s="210" t="s">
        <v>1</v>
      </c>
      <c r="F676" s="211" t="s">
        <v>908</v>
      </c>
      <c r="G676" s="208"/>
      <c r="H676" s="212">
        <v>6.3E-2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15" customFormat="1">
      <c r="B677" s="230"/>
      <c r="C677" s="231"/>
      <c r="D677" s="209" t="s">
        <v>291</v>
      </c>
      <c r="E677" s="232" t="s">
        <v>1</v>
      </c>
      <c r="F677" s="233" t="s">
        <v>307</v>
      </c>
      <c r="G677" s="231"/>
      <c r="H677" s="234">
        <v>0.28699999999999998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291</v>
      </c>
      <c r="AU677" s="240" t="s">
        <v>85</v>
      </c>
      <c r="AV677" s="15" t="s">
        <v>105</v>
      </c>
      <c r="AW677" s="15" t="s">
        <v>32</v>
      </c>
      <c r="AX677" s="15" t="s">
        <v>76</v>
      </c>
      <c r="AY677" s="240" t="s">
        <v>283</v>
      </c>
    </row>
    <row r="678" spans="1:65" s="14" customFormat="1">
      <c r="B678" s="219"/>
      <c r="C678" s="220"/>
      <c r="D678" s="209" t="s">
        <v>291</v>
      </c>
      <c r="E678" s="221" t="s">
        <v>1</v>
      </c>
      <c r="F678" s="222" t="s">
        <v>293</v>
      </c>
      <c r="G678" s="220"/>
      <c r="H678" s="223">
        <v>0.28699999999999998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291</v>
      </c>
      <c r="AU678" s="229" t="s">
        <v>85</v>
      </c>
      <c r="AV678" s="14" t="s">
        <v>289</v>
      </c>
      <c r="AW678" s="14" t="s">
        <v>32</v>
      </c>
      <c r="AX678" s="14" t="s">
        <v>83</v>
      </c>
      <c r="AY678" s="229" t="s">
        <v>283</v>
      </c>
    </row>
    <row r="679" spans="1:65" s="2" customFormat="1" ht="16.5" customHeight="1">
      <c r="A679" s="35"/>
      <c r="B679" s="36"/>
      <c r="C679" s="193" t="s">
        <v>909</v>
      </c>
      <c r="D679" s="193" t="s">
        <v>285</v>
      </c>
      <c r="E679" s="194" t="s">
        <v>910</v>
      </c>
      <c r="F679" s="195" t="s">
        <v>911</v>
      </c>
      <c r="G679" s="196" t="s">
        <v>296</v>
      </c>
      <c r="H679" s="197">
        <v>14.111000000000001</v>
      </c>
      <c r="I679" s="198"/>
      <c r="J679" s="199">
        <f>ROUND(I679*H679,2)</f>
        <v>0</v>
      </c>
      <c r="K679" s="200"/>
      <c r="L679" s="40"/>
      <c r="M679" s="201" t="s">
        <v>1</v>
      </c>
      <c r="N679" s="202" t="s">
        <v>41</v>
      </c>
      <c r="O679" s="72"/>
      <c r="P679" s="203">
        <f>O679*H679</f>
        <v>0</v>
      </c>
      <c r="Q679" s="203">
        <v>2.4533999999999998</v>
      </c>
      <c r="R679" s="203">
        <f>Q679*H679</f>
        <v>34.619927400000002</v>
      </c>
      <c r="S679" s="203">
        <v>0</v>
      </c>
      <c r="T679" s="20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289</v>
      </c>
      <c r="AT679" s="205" t="s">
        <v>285</v>
      </c>
      <c r="AU679" s="205" t="s">
        <v>85</v>
      </c>
      <c r="AY679" s="18" t="s">
        <v>283</v>
      </c>
      <c r="BE679" s="206">
        <f>IF(N679="základní",J679,0)</f>
        <v>0</v>
      </c>
      <c r="BF679" s="206">
        <f>IF(N679="snížená",J679,0)</f>
        <v>0</v>
      </c>
      <c r="BG679" s="206">
        <f>IF(N679="zákl. přenesená",J679,0)</f>
        <v>0</v>
      </c>
      <c r="BH679" s="206">
        <f>IF(N679="sníž. přenesená",J679,0)</f>
        <v>0</v>
      </c>
      <c r="BI679" s="206">
        <f>IF(N679="nulová",J679,0)</f>
        <v>0</v>
      </c>
      <c r="BJ679" s="18" t="s">
        <v>83</v>
      </c>
      <c r="BK679" s="206">
        <f>ROUND(I679*H679,2)</f>
        <v>0</v>
      </c>
      <c r="BL679" s="18" t="s">
        <v>289</v>
      </c>
      <c r="BM679" s="205" t="s">
        <v>912</v>
      </c>
    </row>
    <row r="680" spans="1:65" s="16" customFormat="1">
      <c r="B680" s="241"/>
      <c r="C680" s="242"/>
      <c r="D680" s="209" t="s">
        <v>291</v>
      </c>
      <c r="E680" s="243" t="s">
        <v>1</v>
      </c>
      <c r="F680" s="244" t="s">
        <v>586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 ht="22.5">
      <c r="B681" s="207"/>
      <c r="C681" s="208"/>
      <c r="D681" s="209" t="s">
        <v>291</v>
      </c>
      <c r="E681" s="210" t="s">
        <v>1</v>
      </c>
      <c r="F681" s="211" t="s">
        <v>913</v>
      </c>
      <c r="G681" s="208"/>
      <c r="H681" s="212">
        <v>5.4509999999999996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5" customFormat="1">
      <c r="B682" s="230"/>
      <c r="C682" s="231"/>
      <c r="D682" s="209" t="s">
        <v>291</v>
      </c>
      <c r="E682" s="232" t="s">
        <v>1</v>
      </c>
      <c r="F682" s="233" t="s">
        <v>307</v>
      </c>
      <c r="G682" s="231"/>
      <c r="H682" s="234">
        <v>5.4509999999999996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291</v>
      </c>
      <c r="AU682" s="240" t="s">
        <v>85</v>
      </c>
      <c r="AV682" s="15" t="s">
        <v>105</v>
      </c>
      <c r="AW682" s="15" t="s">
        <v>32</v>
      </c>
      <c r="AX682" s="15" t="s">
        <v>76</v>
      </c>
      <c r="AY682" s="240" t="s">
        <v>283</v>
      </c>
    </row>
    <row r="683" spans="1:65" s="16" customFormat="1">
      <c r="B683" s="241"/>
      <c r="C683" s="242"/>
      <c r="D683" s="209" t="s">
        <v>291</v>
      </c>
      <c r="E683" s="243" t="s">
        <v>1</v>
      </c>
      <c r="F683" s="244" t="s">
        <v>914</v>
      </c>
      <c r="G683" s="242"/>
      <c r="H683" s="243" t="s">
        <v>1</v>
      </c>
      <c r="I683" s="245"/>
      <c r="J683" s="242"/>
      <c r="K683" s="242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291</v>
      </c>
      <c r="AU683" s="250" t="s">
        <v>85</v>
      </c>
      <c r="AV683" s="16" t="s">
        <v>83</v>
      </c>
      <c r="AW683" s="16" t="s">
        <v>32</v>
      </c>
      <c r="AX683" s="16" t="s">
        <v>76</v>
      </c>
      <c r="AY683" s="250" t="s">
        <v>283</v>
      </c>
    </row>
    <row r="684" spans="1:65" s="13" customFormat="1">
      <c r="B684" s="207"/>
      <c r="C684" s="208"/>
      <c r="D684" s="209" t="s">
        <v>291</v>
      </c>
      <c r="E684" s="210" t="s">
        <v>1</v>
      </c>
      <c r="F684" s="211" t="s">
        <v>915</v>
      </c>
      <c r="G684" s="208"/>
      <c r="H684" s="212">
        <v>0.27800000000000002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291</v>
      </c>
      <c r="AU684" s="218" t="s">
        <v>85</v>
      </c>
      <c r="AV684" s="13" t="s">
        <v>85</v>
      </c>
      <c r="AW684" s="13" t="s">
        <v>32</v>
      </c>
      <c r="AX684" s="13" t="s">
        <v>76</v>
      </c>
      <c r="AY684" s="218" t="s">
        <v>283</v>
      </c>
    </row>
    <row r="685" spans="1:65" s="13" customFormat="1">
      <c r="B685" s="207"/>
      <c r="C685" s="208"/>
      <c r="D685" s="209" t="s">
        <v>291</v>
      </c>
      <c r="E685" s="210" t="s">
        <v>1</v>
      </c>
      <c r="F685" s="211" t="s">
        <v>916</v>
      </c>
      <c r="G685" s="208"/>
      <c r="H685" s="212">
        <v>0.81899999999999995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291</v>
      </c>
      <c r="AU685" s="218" t="s">
        <v>85</v>
      </c>
      <c r="AV685" s="13" t="s">
        <v>85</v>
      </c>
      <c r="AW685" s="13" t="s">
        <v>32</v>
      </c>
      <c r="AX685" s="13" t="s">
        <v>76</v>
      </c>
      <c r="AY685" s="218" t="s">
        <v>283</v>
      </c>
    </row>
    <row r="686" spans="1:65" s="15" customFormat="1">
      <c r="B686" s="230"/>
      <c r="C686" s="231"/>
      <c r="D686" s="209" t="s">
        <v>291</v>
      </c>
      <c r="E686" s="232" t="s">
        <v>1</v>
      </c>
      <c r="F686" s="233" t="s">
        <v>307</v>
      </c>
      <c r="G686" s="231"/>
      <c r="H686" s="234">
        <v>1.097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291</v>
      </c>
      <c r="AU686" s="240" t="s">
        <v>85</v>
      </c>
      <c r="AV686" s="15" t="s">
        <v>105</v>
      </c>
      <c r="AW686" s="15" t="s">
        <v>32</v>
      </c>
      <c r="AX686" s="15" t="s">
        <v>76</v>
      </c>
      <c r="AY686" s="240" t="s">
        <v>283</v>
      </c>
    </row>
    <row r="687" spans="1:65" s="16" customFormat="1">
      <c r="B687" s="241"/>
      <c r="C687" s="242"/>
      <c r="D687" s="209" t="s">
        <v>291</v>
      </c>
      <c r="E687" s="243" t="s">
        <v>1</v>
      </c>
      <c r="F687" s="244" t="s">
        <v>917</v>
      </c>
      <c r="G687" s="242"/>
      <c r="H687" s="243" t="s">
        <v>1</v>
      </c>
      <c r="I687" s="245"/>
      <c r="J687" s="242"/>
      <c r="K687" s="242"/>
      <c r="L687" s="246"/>
      <c r="M687" s="247"/>
      <c r="N687" s="248"/>
      <c r="O687" s="248"/>
      <c r="P687" s="248"/>
      <c r="Q687" s="248"/>
      <c r="R687" s="248"/>
      <c r="S687" s="248"/>
      <c r="T687" s="249"/>
      <c r="AT687" s="250" t="s">
        <v>291</v>
      </c>
      <c r="AU687" s="250" t="s">
        <v>85</v>
      </c>
      <c r="AV687" s="16" t="s">
        <v>83</v>
      </c>
      <c r="AW687" s="16" t="s">
        <v>32</v>
      </c>
      <c r="AX687" s="16" t="s">
        <v>76</v>
      </c>
      <c r="AY687" s="250" t="s">
        <v>283</v>
      </c>
    </row>
    <row r="688" spans="1:65" s="13" customFormat="1">
      <c r="B688" s="207"/>
      <c r="C688" s="208"/>
      <c r="D688" s="209" t="s">
        <v>291</v>
      </c>
      <c r="E688" s="210" t="s">
        <v>1</v>
      </c>
      <c r="F688" s="211" t="s">
        <v>918</v>
      </c>
      <c r="G688" s="208"/>
      <c r="H688" s="212">
        <v>0.48099999999999998</v>
      </c>
      <c r="I688" s="213"/>
      <c r="J688" s="208"/>
      <c r="K688" s="208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291</v>
      </c>
      <c r="AU688" s="218" t="s">
        <v>85</v>
      </c>
      <c r="AV688" s="13" t="s">
        <v>85</v>
      </c>
      <c r="AW688" s="13" t="s">
        <v>32</v>
      </c>
      <c r="AX688" s="13" t="s">
        <v>76</v>
      </c>
      <c r="AY688" s="218" t="s">
        <v>283</v>
      </c>
    </row>
    <row r="689" spans="1:65" s="13" customFormat="1">
      <c r="B689" s="207"/>
      <c r="C689" s="208"/>
      <c r="D689" s="209" t="s">
        <v>291</v>
      </c>
      <c r="E689" s="210" t="s">
        <v>1</v>
      </c>
      <c r="F689" s="211" t="s">
        <v>916</v>
      </c>
      <c r="G689" s="208"/>
      <c r="H689" s="212">
        <v>0.81899999999999995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291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283</v>
      </c>
    </row>
    <row r="690" spans="1:65" s="15" customFormat="1">
      <c r="B690" s="230"/>
      <c r="C690" s="231"/>
      <c r="D690" s="209" t="s">
        <v>291</v>
      </c>
      <c r="E690" s="232" t="s">
        <v>1</v>
      </c>
      <c r="F690" s="233" t="s">
        <v>307</v>
      </c>
      <c r="G690" s="231"/>
      <c r="H690" s="234">
        <v>1.3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291</v>
      </c>
      <c r="AU690" s="240" t="s">
        <v>85</v>
      </c>
      <c r="AV690" s="15" t="s">
        <v>105</v>
      </c>
      <c r="AW690" s="15" t="s">
        <v>32</v>
      </c>
      <c r="AX690" s="15" t="s">
        <v>76</v>
      </c>
      <c r="AY690" s="240" t="s">
        <v>283</v>
      </c>
    </row>
    <row r="691" spans="1:65" s="16" customFormat="1">
      <c r="B691" s="241"/>
      <c r="C691" s="242"/>
      <c r="D691" s="209" t="s">
        <v>291</v>
      </c>
      <c r="E691" s="243" t="s">
        <v>1</v>
      </c>
      <c r="F691" s="244" t="s">
        <v>919</v>
      </c>
      <c r="G691" s="242"/>
      <c r="H691" s="243" t="s">
        <v>1</v>
      </c>
      <c r="I691" s="245"/>
      <c r="J691" s="242"/>
      <c r="K691" s="242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291</v>
      </c>
      <c r="AU691" s="250" t="s">
        <v>85</v>
      </c>
      <c r="AV691" s="16" t="s">
        <v>83</v>
      </c>
      <c r="AW691" s="16" t="s">
        <v>32</v>
      </c>
      <c r="AX691" s="16" t="s">
        <v>76</v>
      </c>
      <c r="AY691" s="250" t="s">
        <v>283</v>
      </c>
    </row>
    <row r="692" spans="1:65" s="13" customFormat="1">
      <c r="B692" s="207"/>
      <c r="C692" s="208"/>
      <c r="D692" s="209" t="s">
        <v>291</v>
      </c>
      <c r="E692" s="210" t="s">
        <v>1</v>
      </c>
      <c r="F692" s="211" t="s">
        <v>918</v>
      </c>
      <c r="G692" s="208"/>
      <c r="H692" s="212">
        <v>0.48099999999999998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291</v>
      </c>
      <c r="AU692" s="218" t="s">
        <v>85</v>
      </c>
      <c r="AV692" s="13" t="s">
        <v>85</v>
      </c>
      <c r="AW692" s="13" t="s">
        <v>32</v>
      </c>
      <c r="AX692" s="13" t="s">
        <v>76</v>
      </c>
      <c r="AY692" s="218" t="s">
        <v>283</v>
      </c>
    </row>
    <row r="693" spans="1:65" s="13" customFormat="1">
      <c r="B693" s="207"/>
      <c r="C693" s="208"/>
      <c r="D693" s="209" t="s">
        <v>291</v>
      </c>
      <c r="E693" s="210" t="s">
        <v>1</v>
      </c>
      <c r="F693" s="211" t="s">
        <v>916</v>
      </c>
      <c r="G693" s="208"/>
      <c r="H693" s="212">
        <v>0.81899999999999995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291</v>
      </c>
      <c r="AU693" s="218" t="s">
        <v>85</v>
      </c>
      <c r="AV693" s="13" t="s">
        <v>85</v>
      </c>
      <c r="AW693" s="13" t="s">
        <v>32</v>
      </c>
      <c r="AX693" s="13" t="s">
        <v>76</v>
      </c>
      <c r="AY693" s="218" t="s">
        <v>283</v>
      </c>
    </row>
    <row r="694" spans="1:65" s="15" customFormat="1">
      <c r="B694" s="230"/>
      <c r="C694" s="231"/>
      <c r="D694" s="209" t="s">
        <v>291</v>
      </c>
      <c r="E694" s="232" t="s">
        <v>1</v>
      </c>
      <c r="F694" s="233" t="s">
        <v>307</v>
      </c>
      <c r="G694" s="231"/>
      <c r="H694" s="234">
        <v>1.3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291</v>
      </c>
      <c r="AU694" s="240" t="s">
        <v>85</v>
      </c>
      <c r="AV694" s="15" t="s">
        <v>105</v>
      </c>
      <c r="AW694" s="15" t="s">
        <v>32</v>
      </c>
      <c r="AX694" s="15" t="s">
        <v>76</v>
      </c>
      <c r="AY694" s="240" t="s">
        <v>283</v>
      </c>
    </row>
    <row r="695" spans="1:65" s="16" customFormat="1">
      <c r="B695" s="241"/>
      <c r="C695" s="242"/>
      <c r="D695" s="209" t="s">
        <v>291</v>
      </c>
      <c r="E695" s="243" t="s">
        <v>1</v>
      </c>
      <c r="F695" s="244" t="s">
        <v>920</v>
      </c>
      <c r="G695" s="242"/>
      <c r="H695" s="243" t="s">
        <v>1</v>
      </c>
      <c r="I695" s="245"/>
      <c r="J695" s="242"/>
      <c r="K695" s="242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291</v>
      </c>
      <c r="AU695" s="250" t="s">
        <v>85</v>
      </c>
      <c r="AV695" s="16" t="s">
        <v>83</v>
      </c>
      <c r="AW695" s="16" t="s">
        <v>32</v>
      </c>
      <c r="AX695" s="16" t="s">
        <v>76</v>
      </c>
      <c r="AY695" s="250" t="s">
        <v>283</v>
      </c>
    </row>
    <row r="696" spans="1:65" s="13" customFormat="1">
      <c r="B696" s="207"/>
      <c r="C696" s="208"/>
      <c r="D696" s="209" t="s">
        <v>291</v>
      </c>
      <c r="E696" s="210" t="s">
        <v>1</v>
      </c>
      <c r="F696" s="211" t="s">
        <v>915</v>
      </c>
      <c r="G696" s="208"/>
      <c r="H696" s="212">
        <v>0.27800000000000002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291</v>
      </c>
      <c r="AU696" s="218" t="s">
        <v>85</v>
      </c>
      <c r="AV696" s="13" t="s">
        <v>85</v>
      </c>
      <c r="AW696" s="13" t="s">
        <v>32</v>
      </c>
      <c r="AX696" s="13" t="s">
        <v>76</v>
      </c>
      <c r="AY696" s="218" t="s">
        <v>283</v>
      </c>
    </row>
    <row r="697" spans="1:65" s="13" customFormat="1">
      <c r="B697" s="207"/>
      <c r="C697" s="208"/>
      <c r="D697" s="209" t="s">
        <v>291</v>
      </c>
      <c r="E697" s="210" t="s">
        <v>1</v>
      </c>
      <c r="F697" s="211" t="s">
        <v>916</v>
      </c>
      <c r="G697" s="208"/>
      <c r="H697" s="212">
        <v>0.81899999999999995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5" customFormat="1">
      <c r="B698" s="230"/>
      <c r="C698" s="231"/>
      <c r="D698" s="209" t="s">
        <v>291</v>
      </c>
      <c r="E698" s="232" t="s">
        <v>1</v>
      </c>
      <c r="F698" s="233" t="s">
        <v>307</v>
      </c>
      <c r="G698" s="231"/>
      <c r="H698" s="234">
        <v>1.097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291</v>
      </c>
      <c r="AU698" s="240" t="s">
        <v>85</v>
      </c>
      <c r="AV698" s="15" t="s">
        <v>105</v>
      </c>
      <c r="AW698" s="15" t="s">
        <v>32</v>
      </c>
      <c r="AX698" s="15" t="s">
        <v>76</v>
      </c>
      <c r="AY698" s="240" t="s">
        <v>283</v>
      </c>
    </row>
    <row r="699" spans="1:65" s="16" customFormat="1">
      <c r="B699" s="241"/>
      <c r="C699" s="242"/>
      <c r="D699" s="209" t="s">
        <v>291</v>
      </c>
      <c r="E699" s="243" t="s">
        <v>1</v>
      </c>
      <c r="F699" s="244" t="s">
        <v>921</v>
      </c>
      <c r="G699" s="242"/>
      <c r="H699" s="243" t="s">
        <v>1</v>
      </c>
      <c r="I699" s="245"/>
      <c r="J699" s="242"/>
      <c r="K699" s="242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291</v>
      </c>
      <c r="AU699" s="250" t="s">
        <v>85</v>
      </c>
      <c r="AV699" s="16" t="s">
        <v>83</v>
      </c>
      <c r="AW699" s="16" t="s">
        <v>32</v>
      </c>
      <c r="AX699" s="16" t="s">
        <v>76</v>
      </c>
      <c r="AY699" s="250" t="s">
        <v>283</v>
      </c>
    </row>
    <row r="700" spans="1:65" s="13" customFormat="1" ht="22.5">
      <c r="B700" s="207"/>
      <c r="C700" s="208"/>
      <c r="D700" s="209" t="s">
        <v>291</v>
      </c>
      <c r="E700" s="210" t="s">
        <v>1</v>
      </c>
      <c r="F700" s="211" t="s">
        <v>922</v>
      </c>
      <c r="G700" s="208"/>
      <c r="H700" s="212">
        <v>3.8660000000000001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291</v>
      </c>
      <c r="AU700" s="218" t="s">
        <v>85</v>
      </c>
      <c r="AV700" s="13" t="s">
        <v>85</v>
      </c>
      <c r="AW700" s="13" t="s">
        <v>32</v>
      </c>
      <c r="AX700" s="13" t="s">
        <v>76</v>
      </c>
      <c r="AY700" s="218" t="s">
        <v>283</v>
      </c>
    </row>
    <row r="701" spans="1:65" s="15" customFormat="1">
      <c r="B701" s="230"/>
      <c r="C701" s="231"/>
      <c r="D701" s="209" t="s">
        <v>291</v>
      </c>
      <c r="E701" s="232" t="s">
        <v>1</v>
      </c>
      <c r="F701" s="233" t="s">
        <v>307</v>
      </c>
      <c r="G701" s="231"/>
      <c r="H701" s="234">
        <v>3.8660000000000001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291</v>
      </c>
      <c r="AU701" s="240" t="s">
        <v>85</v>
      </c>
      <c r="AV701" s="15" t="s">
        <v>105</v>
      </c>
      <c r="AW701" s="15" t="s">
        <v>32</v>
      </c>
      <c r="AX701" s="15" t="s">
        <v>76</v>
      </c>
      <c r="AY701" s="240" t="s">
        <v>283</v>
      </c>
    </row>
    <row r="702" spans="1:65" s="14" customFormat="1">
      <c r="B702" s="219"/>
      <c r="C702" s="220"/>
      <c r="D702" s="209" t="s">
        <v>291</v>
      </c>
      <c r="E702" s="221" t="s">
        <v>1</v>
      </c>
      <c r="F702" s="222" t="s">
        <v>293</v>
      </c>
      <c r="G702" s="220"/>
      <c r="H702" s="223">
        <v>14.111000000000001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291</v>
      </c>
      <c r="AU702" s="229" t="s">
        <v>85</v>
      </c>
      <c r="AV702" s="14" t="s">
        <v>289</v>
      </c>
      <c r="AW702" s="14" t="s">
        <v>32</v>
      </c>
      <c r="AX702" s="14" t="s">
        <v>83</v>
      </c>
      <c r="AY702" s="229" t="s">
        <v>283</v>
      </c>
    </row>
    <row r="703" spans="1:65" s="2" customFormat="1" ht="16.5" customHeight="1">
      <c r="A703" s="35"/>
      <c r="B703" s="36"/>
      <c r="C703" s="193" t="s">
        <v>923</v>
      </c>
      <c r="D703" s="193" t="s">
        <v>285</v>
      </c>
      <c r="E703" s="194" t="s">
        <v>924</v>
      </c>
      <c r="F703" s="195" t="s">
        <v>925</v>
      </c>
      <c r="G703" s="196" t="s">
        <v>288</v>
      </c>
      <c r="H703" s="197">
        <v>112.875</v>
      </c>
      <c r="I703" s="198"/>
      <c r="J703" s="199">
        <f>ROUND(I703*H703,2)</f>
        <v>0</v>
      </c>
      <c r="K703" s="200"/>
      <c r="L703" s="40"/>
      <c r="M703" s="201" t="s">
        <v>1</v>
      </c>
      <c r="N703" s="202" t="s">
        <v>41</v>
      </c>
      <c r="O703" s="72"/>
      <c r="P703" s="203">
        <f>O703*H703</f>
        <v>0</v>
      </c>
      <c r="Q703" s="203">
        <v>5.7600000000000004E-3</v>
      </c>
      <c r="R703" s="203">
        <f>Q703*H703</f>
        <v>0.65016000000000007</v>
      </c>
      <c r="S703" s="203">
        <v>0</v>
      </c>
      <c r="T703" s="20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289</v>
      </c>
      <c r="AT703" s="205" t="s">
        <v>285</v>
      </c>
      <c r="AU703" s="205" t="s">
        <v>85</v>
      </c>
      <c r="AY703" s="18" t="s">
        <v>283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83</v>
      </c>
      <c r="BK703" s="206">
        <f>ROUND(I703*H703,2)</f>
        <v>0</v>
      </c>
      <c r="BL703" s="18" t="s">
        <v>289</v>
      </c>
      <c r="BM703" s="205" t="s">
        <v>926</v>
      </c>
    </row>
    <row r="704" spans="1:65" s="16" customFormat="1">
      <c r="B704" s="241"/>
      <c r="C704" s="242"/>
      <c r="D704" s="209" t="s">
        <v>291</v>
      </c>
      <c r="E704" s="243" t="s">
        <v>1</v>
      </c>
      <c r="F704" s="244" t="s">
        <v>586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2:51" s="13" customFormat="1" ht="22.5">
      <c r="B705" s="207"/>
      <c r="C705" s="208"/>
      <c r="D705" s="209" t="s">
        <v>291</v>
      </c>
      <c r="E705" s="210" t="s">
        <v>1</v>
      </c>
      <c r="F705" s="211" t="s">
        <v>927</v>
      </c>
      <c r="G705" s="208"/>
      <c r="H705" s="212">
        <v>43.603999999999999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2:51" s="15" customFormat="1">
      <c r="B706" s="230"/>
      <c r="C706" s="231"/>
      <c r="D706" s="209" t="s">
        <v>291</v>
      </c>
      <c r="E706" s="232" t="s">
        <v>1</v>
      </c>
      <c r="F706" s="233" t="s">
        <v>307</v>
      </c>
      <c r="G706" s="231"/>
      <c r="H706" s="234">
        <v>43.603999999999999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291</v>
      </c>
      <c r="AU706" s="240" t="s">
        <v>85</v>
      </c>
      <c r="AV706" s="15" t="s">
        <v>105</v>
      </c>
      <c r="AW706" s="15" t="s">
        <v>32</v>
      </c>
      <c r="AX706" s="15" t="s">
        <v>76</v>
      </c>
      <c r="AY706" s="240" t="s">
        <v>283</v>
      </c>
    </row>
    <row r="707" spans="2:51" s="16" customFormat="1">
      <c r="B707" s="241"/>
      <c r="C707" s="242"/>
      <c r="D707" s="209" t="s">
        <v>291</v>
      </c>
      <c r="E707" s="243" t="s">
        <v>1</v>
      </c>
      <c r="F707" s="244" t="s">
        <v>914</v>
      </c>
      <c r="G707" s="242"/>
      <c r="H707" s="243" t="s">
        <v>1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291</v>
      </c>
      <c r="AU707" s="250" t="s">
        <v>85</v>
      </c>
      <c r="AV707" s="16" t="s">
        <v>83</v>
      </c>
      <c r="AW707" s="16" t="s">
        <v>32</v>
      </c>
      <c r="AX707" s="16" t="s">
        <v>76</v>
      </c>
      <c r="AY707" s="250" t="s">
        <v>283</v>
      </c>
    </row>
    <row r="708" spans="2:51" s="13" customFormat="1">
      <c r="B708" s="207"/>
      <c r="C708" s="208"/>
      <c r="D708" s="209" t="s">
        <v>291</v>
      </c>
      <c r="E708" s="210" t="s">
        <v>1</v>
      </c>
      <c r="F708" s="211" t="s">
        <v>928</v>
      </c>
      <c r="G708" s="208"/>
      <c r="H708" s="212">
        <v>2.2250000000000001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291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283</v>
      </c>
    </row>
    <row r="709" spans="2:51" s="13" customFormat="1">
      <c r="B709" s="207"/>
      <c r="C709" s="208"/>
      <c r="D709" s="209" t="s">
        <v>291</v>
      </c>
      <c r="E709" s="210" t="s">
        <v>1</v>
      </c>
      <c r="F709" s="211" t="s">
        <v>929</v>
      </c>
      <c r="G709" s="208"/>
      <c r="H709" s="212">
        <v>6.5490000000000004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291</v>
      </c>
      <c r="AU709" s="218" t="s">
        <v>85</v>
      </c>
      <c r="AV709" s="13" t="s">
        <v>85</v>
      </c>
      <c r="AW709" s="13" t="s">
        <v>32</v>
      </c>
      <c r="AX709" s="13" t="s">
        <v>76</v>
      </c>
      <c r="AY709" s="218" t="s">
        <v>283</v>
      </c>
    </row>
    <row r="710" spans="2:51" s="15" customFormat="1">
      <c r="B710" s="230"/>
      <c r="C710" s="231"/>
      <c r="D710" s="209" t="s">
        <v>291</v>
      </c>
      <c r="E710" s="232" t="s">
        <v>1</v>
      </c>
      <c r="F710" s="233" t="s">
        <v>307</v>
      </c>
      <c r="G710" s="231"/>
      <c r="H710" s="234">
        <v>8.7739999999999991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291</v>
      </c>
      <c r="AU710" s="240" t="s">
        <v>85</v>
      </c>
      <c r="AV710" s="15" t="s">
        <v>105</v>
      </c>
      <c r="AW710" s="15" t="s">
        <v>32</v>
      </c>
      <c r="AX710" s="15" t="s">
        <v>76</v>
      </c>
      <c r="AY710" s="240" t="s">
        <v>283</v>
      </c>
    </row>
    <row r="711" spans="2:51" s="16" customFormat="1">
      <c r="B711" s="241"/>
      <c r="C711" s="242"/>
      <c r="D711" s="209" t="s">
        <v>291</v>
      </c>
      <c r="E711" s="243" t="s">
        <v>1</v>
      </c>
      <c r="F711" s="244" t="s">
        <v>917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2:51" s="13" customFormat="1">
      <c r="B712" s="207"/>
      <c r="C712" s="208"/>
      <c r="D712" s="209" t="s">
        <v>291</v>
      </c>
      <c r="E712" s="210" t="s">
        <v>1</v>
      </c>
      <c r="F712" s="211" t="s">
        <v>930</v>
      </c>
      <c r="G712" s="208"/>
      <c r="H712" s="212">
        <v>3.85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2:51" s="13" customFormat="1">
      <c r="B713" s="207"/>
      <c r="C713" s="208"/>
      <c r="D713" s="209" t="s">
        <v>291</v>
      </c>
      <c r="E713" s="210" t="s">
        <v>1</v>
      </c>
      <c r="F713" s="211" t="s">
        <v>929</v>
      </c>
      <c r="G713" s="208"/>
      <c r="H713" s="212">
        <v>6.5490000000000004</v>
      </c>
      <c r="I713" s="213"/>
      <c r="J713" s="208"/>
      <c r="K713" s="208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291</v>
      </c>
      <c r="AU713" s="218" t="s">
        <v>85</v>
      </c>
      <c r="AV713" s="13" t="s">
        <v>85</v>
      </c>
      <c r="AW713" s="13" t="s">
        <v>32</v>
      </c>
      <c r="AX713" s="13" t="s">
        <v>76</v>
      </c>
      <c r="AY713" s="218" t="s">
        <v>283</v>
      </c>
    </row>
    <row r="714" spans="2:51" s="15" customFormat="1">
      <c r="B714" s="230"/>
      <c r="C714" s="231"/>
      <c r="D714" s="209" t="s">
        <v>291</v>
      </c>
      <c r="E714" s="232" t="s">
        <v>1</v>
      </c>
      <c r="F714" s="233" t="s">
        <v>307</v>
      </c>
      <c r="G714" s="231"/>
      <c r="H714" s="234">
        <v>10.398999999999999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291</v>
      </c>
      <c r="AU714" s="240" t="s">
        <v>85</v>
      </c>
      <c r="AV714" s="15" t="s">
        <v>105</v>
      </c>
      <c r="AW714" s="15" t="s">
        <v>32</v>
      </c>
      <c r="AX714" s="15" t="s">
        <v>76</v>
      </c>
      <c r="AY714" s="240" t="s">
        <v>283</v>
      </c>
    </row>
    <row r="715" spans="2:51" s="16" customFormat="1">
      <c r="B715" s="241"/>
      <c r="C715" s="242"/>
      <c r="D715" s="209" t="s">
        <v>291</v>
      </c>
      <c r="E715" s="243" t="s">
        <v>1</v>
      </c>
      <c r="F715" s="244" t="s">
        <v>919</v>
      </c>
      <c r="G715" s="242"/>
      <c r="H715" s="243" t="s">
        <v>1</v>
      </c>
      <c r="I715" s="245"/>
      <c r="J715" s="242"/>
      <c r="K715" s="242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291</v>
      </c>
      <c r="AU715" s="250" t="s">
        <v>85</v>
      </c>
      <c r="AV715" s="16" t="s">
        <v>83</v>
      </c>
      <c r="AW715" s="16" t="s">
        <v>32</v>
      </c>
      <c r="AX715" s="16" t="s">
        <v>76</v>
      </c>
      <c r="AY715" s="250" t="s">
        <v>283</v>
      </c>
    </row>
    <row r="716" spans="2:51" s="13" customFormat="1">
      <c r="B716" s="207"/>
      <c r="C716" s="208"/>
      <c r="D716" s="209" t="s">
        <v>291</v>
      </c>
      <c r="E716" s="210" t="s">
        <v>1</v>
      </c>
      <c r="F716" s="211" t="s">
        <v>930</v>
      </c>
      <c r="G716" s="208"/>
      <c r="H716" s="212">
        <v>3.85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291</v>
      </c>
      <c r="AU716" s="218" t="s">
        <v>85</v>
      </c>
      <c r="AV716" s="13" t="s">
        <v>85</v>
      </c>
      <c r="AW716" s="13" t="s">
        <v>32</v>
      </c>
      <c r="AX716" s="13" t="s">
        <v>76</v>
      </c>
      <c r="AY716" s="218" t="s">
        <v>283</v>
      </c>
    </row>
    <row r="717" spans="2:51" s="13" customFormat="1">
      <c r="B717" s="207"/>
      <c r="C717" s="208"/>
      <c r="D717" s="209" t="s">
        <v>291</v>
      </c>
      <c r="E717" s="210" t="s">
        <v>1</v>
      </c>
      <c r="F717" s="211" t="s">
        <v>929</v>
      </c>
      <c r="G717" s="208"/>
      <c r="H717" s="212">
        <v>6.5490000000000004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2:51" s="15" customFormat="1">
      <c r="B718" s="230"/>
      <c r="C718" s="231"/>
      <c r="D718" s="209" t="s">
        <v>291</v>
      </c>
      <c r="E718" s="232" t="s">
        <v>1</v>
      </c>
      <c r="F718" s="233" t="s">
        <v>307</v>
      </c>
      <c r="G718" s="231"/>
      <c r="H718" s="234">
        <v>10.398999999999999</v>
      </c>
      <c r="I718" s="235"/>
      <c r="J718" s="231"/>
      <c r="K718" s="231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291</v>
      </c>
      <c r="AU718" s="240" t="s">
        <v>85</v>
      </c>
      <c r="AV718" s="15" t="s">
        <v>105</v>
      </c>
      <c r="AW718" s="15" t="s">
        <v>32</v>
      </c>
      <c r="AX718" s="15" t="s">
        <v>76</v>
      </c>
      <c r="AY718" s="240" t="s">
        <v>283</v>
      </c>
    </row>
    <row r="719" spans="2:51" s="16" customFormat="1">
      <c r="B719" s="241"/>
      <c r="C719" s="242"/>
      <c r="D719" s="209" t="s">
        <v>291</v>
      </c>
      <c r="E719" s="243" t="s">
        <v>1</v>
      </c>
      <c r="F719" s="244" t="s">
        <v>920</v>
      </c>
      <c r="G719" s="242"/>
      <c r="H719" s="243" t="s">
        <v>1</v>
      </c>
      <c r="I719" s="245"/>
      <c r="J719" s="242"/>
      <c r="K719" s="242"/>
      <c r="L719" s="246"/>
      <c r="M719" s="247"/>
      <c r="N719" s="248"/>
      <c r="O719" s="248"/>
      <c r="P719" s="248"/>
      <c r="Q719" s="248"/>
      <c r="R719" s="248"/>
      <c r="S719" s="248"/>
      <c r="T719" s="249"/>
      <c r="AT719" s="250" t="s">
        <v>291</v>
      </c>
      <c r="AU719" s="250" t="s">
        <v>85</v>
      </c>
      <c r="AV719" s="16" t="s">
        <v>83</v>
      </c>
      <c r="AW719" s="16" t="s">
        <v>32</v>
      </c>
      <c r="AX719" s="16" t="s">
        <v>76</v>
      </c>
      <c r="AY719" s="250" t="s">
        <v>283</v>
      </c>
    </row>
    <row r="720" spans="2:51" s="13" customFormat="1">
      <c r="B720" s="207"/>
      <c r="C720" s="208"/>
      <c r="D720" s="209" t="s">
        <v>291</v>
      </c>
      <c r="E720" s="210" t="s">
        <v>1</v>
      </c>
      <c r="F720" s="211" t="s">
        <v>928</v>
      </c>
      <c r="G720" s="208"/>
      <c r="H720" s="212">
        <v>2.2250000000000001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291</v>
      </c>
      <c r="AU720" s="218" t="s">
        <v>85</v>
      </c>
      <c r="AV720" s="13" t="s">
        <v>85</v>
      </c>
      <c r="AW720" s="13" t="s">
        <v>32</v>
      </c>
      <c r="AX720" s="13" t="s">
        <v>76</v>
      </c>
      <c r="AY720" s="218" t="s">
        <v>283</v>
      </c>
    </row>
    <row r="721" spans="1:65" s="13" customFormat="1">
      <c r="B721" s="207"/>
      <c r="C721" s="208"/>
      <c r="D721" s="209" t="s">
        <v>291</v>
      </c>
      <c r="E721" s="210" t="s">
        <v>1</v>
      </c>
      <c r="F721" s="211" t="s">
        <v>929</v>
      </c>
      <c r="G721" s="208"/>
      <c r="H721" s="212">
        <v>6.5490000000000004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5" customFormat="1">
      <c r="B722" s="230"/>
      <c r="C722" s="231"/>
      <c r="D722" s="209" t="s">
        <v>291</v>
      </c>
      <c r="E722" s="232" t="s">
        <v>1</v>
      </c>
      <c r="F722" s="233" t="s">
        <v>307</v>
      </c>
      <c r="G722" s="231"/>
      <c r="H722" s="234">
        <v>8.7739999999999991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291</v>
      </c>
      <c r="AU722" s="240" t="s">
        <v>85</v>
      </c>
      <c r="AV722" s="15" t="s">
        <v>105</v>
      </c>
      <c r="AW722" s="15" t="s">
        <v>32</v>
      </c>
      <c r="AX722" s="15" t="s">
        <v>76</v>
      </c>
      <c r="AY722" s="240" t="s">
        <v>283</v>
      </c>
    </row>
    <row r="723" spans="1:65" s="16" customFormat="1">
      <c r="B723" s="241"/>
      <c r="C723" s="242"/>
      <c r="D723" s="209" t="s">
        <v>291</v>
      </c>
      <c r="E723" s="243" t="s">
        <v>1</v>
      </c>
      <c r="F723" s="244" t="s">
        <v>921</v>
      </c>
      <c r="G723" s="242"/>
      <c r="H723" s="243" t="s">
        <v>1</v>
      </c>
      <c r="I723" s="245"/>
      <c r="J723" s="242"/>
      <c r="K723" s="242"/>
      <c r="L723" s="246"/>
      <c r="M723" s="247"/>
      <c r="N723" s="248"/>
      <c r="O723" s="248"/>
      <c r="P723" s="248"/>
      <c r="Q723" s="248"/>
      <c r="R723" s="248"/>
      <c r="S723" s="248"/>
      <c r="T723" s="249"/>
      <c r="AT723" s="250" t="s">
        <v>291</v>
      </c>
      <c r="AU723" s="250" t="s">
        <v>85</v>
      </c>
      <c r="AV723" s="16" t="s">
        <v>83</v>
      </c>
      <c r="AW723" s="16" t="s">
        <v>32</v>
      </c>
      <c r="AX723" s="16" t="s">
        <v>76</v>
      </c>
      <c r="AY723" s="250" t="s">
        <v>283</v>
      </c>
    </row>
    <row r="724" spans="1:65" s="13" customFormat="1">
      <c r="B724" s="207"/>
      <c r="C724" s="208"/>
      <c r="D724" s="209" t="s">
        <v>291</v>
      </c>
      <c r="E724" s="210" t="s">
        <v>1</v>
      </c>
      <c r="F724" s="211" t="s">
        <v>931</v>
      </c>
      <c r="G724" s="208"/>
      <c r="H724" s="212">
        <v>30.925000000000001</v>
      </c>
      <c r="I724" s="213"/>
      <c r="J724" s="208"/>
      <c r="K724" s="208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291</v>
      </c>
      <c r="AU724" s="218" t="s">
        <v>85</v>
      </c>
      <c r="AV724" s="13" t="s">
        <v>85</v>
      </c>
      <c r="AW724" s="13" t="s">
        <v>32</v>
      </c>
      <c r="AX724" s="13" t="s">
        <v>76</v>
      </c>
      <c r="AY724" s="218" t="s">
        <v>283</v>
      </c>
    </row>
    <row r="725" spans="1:65" s="15" customFormat="1">
      <c r="B725" s="230"/>
      <c r="C725" s="231"/>
      <c r="D725" s="209" t="s">
        <v>291</v>
      </c>
      <c r="E725" s="232" t="s">
        <v>1</v>
      </c>
      <c r="F725" s="233" t="s">
        <v>307</v>
      </c>
      <c r="G725" s="231"/>
      <c r="H725" s="234">
        <v>30.925000000000001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291</v>
      </c>
      <c r="AU725" s="240" t="s">
        <v>85</v>
      </c>
      <c r="AV725" s="15" t="s">
        <v>105</v>
      </c>
      <c r="AW725" s="15" t="s">
        <v>32</v>
      </c>
      <c r="AX725" s="15" t="s">
        <v>76</v>
      </c>
      <c r="AY725" s="240" t="s">
        <v>283</v>
      </c>
    </row>
    <row r="726" spans="1:65" s="14" customFormat="1">
      <c r="B726" s="219"/>
      <c r="C726" s="220"/>
      <c r="D726" s="209" t="s">
        <v>291</v>
      </c>
      <c r="E726" s="221" t="s">
        <v>1</v>
      </c>
      <c r="F726" s="222" t="s">
        <v>293</v>
      </c>
      <c r="G726" s="220"/>
      <c r="H726" s="223">
        <v>112.875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291</v>
      </c>
      <c r="AU726" s="229" t="s">
        <v>85</v>
      </c>
      <c r="AV726" s="14" t="s">
        <v>289</v>
      </c>
      <c r="AW726" s="14" t="s">
        <v>32</v>
      </c>
      <c r="AX726" s="14" t="s">
        <v>83</v>
      </c>
      <c r="AY726" s="229" t="s">
        <v>283</v>
      </c>
    </row>
    <row r="727" spans="1:65" s="2" customFormat="1" ht="16.5" customHeight="1">
      <c r="A727" s="35"/>
      <c r="B727" s="36"/>
      <c r="C727" s="193" t="s">
        <v>932</v>
      </c>
      <c r="D727" s="193" t="s">
        <v>285</v>
      </c>
      <c r="E727" s="194" t="s">
        <v>933</v>
      </c>
      <c r="F727" s="195" t="s">
        <v>934</v>
      </c>
      <c r="G727" s="196" t="s">
        <v>288</v>
      </c>
      <c r="H727" s="197">
        <v>112.875</v>
      </c>
      <c r="I727" s="198"/>
      <c r="J727" s="199">
        <f>ROUND(I727*H727,2)</f>
        <v>0</v>
      </c>
      <c r="K727" s="200"/>
      <c r="L727" s="40"/>
      <c r="M727" s="201" t="s">
        <v>1</v>
      </c>
      <c r="N727" s="202" t="s">
        <v>41</v>
      </c>
      <c r="O727" s="72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5" t="s">
        <v>289</v>
      </c>
      <c r="AT727" s="205" t="s">
        <v>285</v>
      </c>
      <c r="AU727" s="205" t="s">
        <v>85</v>
      </c>
      <c r="AY727" s="18" t="s">
        <v>283</v>
      </c>
      <c r="BE727" s="206">
        <f>IF(N727="základní",J727,0)</f>
        <v>0</v>
      </c>
      <c r="BF727" s="206">
        <f>IF(N727="snížená",J727,0)</f>
        <v>0</v>
      </c>
      <c r="BG727" s="206">
        <f>IF(N727="zákl. přenesená",J727,0)</f>
        <v>0</v>
      </c>
      <c r="BH727" s="206">
        <f>IF(N727="sníž. přenesená",J727,0)</f>
        <v>0</v>
      </c>
      <c r="BI727" s="206">
        <f>IF(N727="nulová",J727,0)</f>
        <v>0</v>
      </c>
      <c r="BJ727" s="18" t="s">
        <v>83</v>
      </c>
      <c r="BK727" s="206">
        <f>ROUND(I727*H727,2)</f>
        <v>0</v>
      </c>
      <c r="BL727" s="18" t="s">
        <v>289</v>
      </c>
      <c r="BM727" s="205" t="s">
        <v>935</v>
      </c>
    </row>
    <row r="728" spans="1:65" s="2" customFormat="1" ht="24.2" customHeight="1">
      <c r="A728" s="35"/>
      <c r="B728" s="36"/>
      <c r="C728" s="193" t="s">
        <v>936</v>
      </c>
      <c r="D728" s="193" t="s">
        <v>285</v>
      </c>
      <c r="E728" s="194" t="s">
        <v>937</v>
      </c>
      <c r="F728" s="195" t="s">
        <v>938</v>
      </c>
      <c r="G728" s="196" t="s">
        <v>377</v>
      </c>
      <c r="H728" s="197">
        <v>0.85599999999999998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1.05291</v>
      </c>
      <c r="R728" s="203">
        <f>Q728*H728</f>
        <v>0.90129095999999997</v>
      </c>
      <c r="S728" s="203">
        <v>0</v>
      </c>
      <c r="T728" s="204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289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289</v>
      </c>
      <c r="BM728" s="205" t="s">
        <v>939</v>
      </c>
    </row>
    <row r="729" spans="1:65" s="13" customFormat="1">
      <c r="B729" s="207"/>
      <c r="C729" s="208"/>
      <c r="D729" s="209" t="s">
        <v>291</v>
      </c>
      <c r="E729" s="210" t="s">
        <v>1</v>
      </c>
      <c r="F729" s="211" t="s">
        <v>940</v>
      </c>
      <c r="G729" s="208"/>
      <c r="H729" s="212">
        <v>0.85599999999999998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291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283</v>
      </c>
    </row>
    <row r="730" spans="1:65" s="14" customFormat="1">
      <c r="B730" s="219"/>
      <c r="C730" s="220"/>
      <c r="D730" s="209" t="s">
        <v>291</v>
      </c>
      <c r="E730" s="221" t="s">
        <v>1</v>
      </c>
      <c r="F730" s="222" t="s">
        <v>293</v>
      </c>
      <c r="G730" s="220"/>
      <c r="H730" s="223">
        <v>0.85599999999999998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291</v>
      </c>
      <c r="AU730" s="229" t="s">
        <v>85</v>
      </c>
      <c r="AV730" s="14" t="s">
        <v>289</v>
      </c>
      <c r="AW730" s="14" t="s">
        <v>32</v>
      </c>
      <c r="AX730" s="14" t="s">
        <v>83</v>
      </c>
      <c r="AY730" s="229" t="s">
        <v>283</v>
      </c>
    </row>
    <row r="731" spans="1:65" s="2" customFormat="1" ht="21.75" customHeight="1">
      <c r="A731" s="35"/>
      <c r="B731" s="36"/>
      <c r="C731" s="193" t="s">
        <v>941</v>
      </c>
      <c r="D731" s="193" t="s">
        <v>285</v>
      </c>
      <c r="E731" s="194" t="s">
        <v>942</v>
      </c>
      <c r="F731" s="195" t="s">
        <v>943</v>
      </c>
      <c r="G731" s="196" t="s">
        <v>296</v>
      </c>
      <c r="H731" s="197">
        <v>7.5119999999999996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2.4533700000000001</v>
      </c>
      <c r="R731" s="203">
        <f>Q731*H731</f>
        <v>18.429715439999999</v>
      </c>
      <c r="S731" s="203">
        <v>0</v>
      </c>
      <c r="T731" s="204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289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289</v>
      </c>
      <c r="BM731" s="205" t="s">
        <v>944</v>
      </c>
    </row>
    <row r="732" spans="1:65" s="13" customFormat="1">
      <c r="B732" s="207"/>
      <c r="C732" s="208"/>
      <c r="D732" s="209" t="s">
        <v>291</v>
      </c>
      <c r="E732" s="210" t="s">
        <v>1</v>
      </c>
      <c r="F732" s="211" t="s">
        <v>945</v>
      </c>
      <c r="G732" s="208"/>
      <c r="H732" s="212">
        <v>4.0179999999999998</v>
      </c>
      <c r="I732" s="213"/>
      <c r="J732" s="208"/>
      <c r="K732" s="208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291</v>
      </c>
      <c r="AU732" s="218" t="s">
        <v>85</v>
      </c>
      <c r="AV732" s="13" t="s">
        <v>85</v>
      </c>
      <c r="AW732" s="13" t="s">
        <v>32</v>
      </c>
      <c r="AX732" s="13" t="s">
        <v>76</v>
      </c>
      <c r="AY732" s="218" t="s">
        <v>283</v>
      </c>
    </row>
    <row r="733" spans="1:65" s="13" customFormat="1">
      <c r="B733" s="207"/>
      <c r="C733" s="208"/>
      <c r="D733" s="209" t="s">
        <v>291</v>
      </c>
      <c r="E733" s="210" t="s">
        <v>1</v>
      </c>
      <c r="F733" s="211" t="s">
        <v>946</v>
      </c>
      <c r="G733" s="208"/>
      <c r="H733" s="212">
        <v>1.1659999999999999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3" customFormat="1">
      <c r="B734" s="207"/>
      <c r="C734" s="208"/>
      <c r="D734" s="209" t="s">
        <v>291</v>
      </c>
      <c r="E734" s="210" t="s">
        <v>1</v>
      </c>
      <c r="F734" s="211" t="s">
        <v>947</v>
      </c>
      <c r="G734" s="208"/>
      <c r="H734" s="212">
        <v>0.108</v>
      </c>
      <c r="I734" s="213"/>
      <c r="J734" s="208"/>
      <c r="K734" s="208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291</v>
      </c>
      <c r="AU734" s="218" t="s">
        <v>85</v>
      </c>
      <c r="AV734" s="13" t="s">
        <v>85</v>
      </c>
      <c r="AW734" s="13" t="s">
        <v>32</v>
      </c>
      <c r="AX734" s="13" t="s">
        <v>76</v>
      </c>
      <c r="AY734" s="218" t="s">
        <v>283</v>
      </c>
    </row>
    <row r="735" spans="1:65" s="15" customFormat="1">
      <c r="B735" s="230"/>
      <c r="C735" s="231"/>
      <c r="D735" s="209" t="s">
        <v>291</v>
      </c>
      <c r="E735" s="232" t="s">
        <v>1</v>
      </c>
      <c r="F735" s="233" t="s">
        <v>307</v>
      </c>
      <c r="G735" s="231"/>
      <c r="H735" s="234">
        <v>5.2919999999999998</v>
      </c>
      <c r="I735" s="235"/>
      <c r="J735" s="231"/>
      <c r="K735" s="231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291</v>
      </c>
      <c r="AU735" s="240" t="s">
        <v>85</v>
      </c>
      <c r="AV735" s="15" t="s">
        <v>105</v>
      </c>
      <c r="AW735" s="15" t="s">
        <v>32</v>
      </c>
      <c r="AX735" s="15" t="s">
        <v>76</v>
      </c>
      <c r="AY735" s="240" t="s">
        <v>283</v>
      </c>
    </row>
    <row r="736" spans="1:65" s="13" customFormat="1">
      <c r="B736" s="207"/>
      <c r="C736" s="208"/>
      <c r="D736" s="209" t="s">
        <v>291</v>
      </c>
      <c r="E736" s="210" t="s">
        <v>1</v>
      </c>
      <c r="F736" s="211" t="s">
        <v>948</v>
      </c>
      <c r="G736" s="208"/>
      <c r="H736" s="212">
        <v>1.161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291</v>
      </c>
      <c r="AU736" s="218" t="s">
        <v>85</v>
      </c>
      <c r="AV736" s="13" t="s">
        <v>85</v>
      </c>
      <c r="AW736" s="13" t="s">
        <v>32</v>
      </c>
      <c r="AX736" s="13" t="s">
        <v>76</v>
      </c>
      <c r="AY736" s="218" t="s">
        <v>283</v>
      </c>
    </row>
    <row r="737" spans="1:65" s="13" customFormat="1">
      <c r="B737" s="207"/>
      <c r="C737" s="208"/>
      <c r="D737" s="209" t="s">
        <v>291</v>
      </c>
      <c r="E737" s="210" t="s">
        <v>1</v>
      </c>
      <c r="F737" s="211" t="s">
        <v>949</v>
      </c>
      <c r="G737" s="208"/>
      <c r="H737" s="212">
        <v>0.23799999999999999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291</v>
      </c>
      <c r="AU737" s="218" t="s">
        <v>85</v>
      </c>
      <c r="AV737" s="13" t="s">
        <v>85</v>
      </c>
      <c r="AW737" s="13" t="s">
        <v>32</v>
      </c>
      <c r="AX737" s="13" t="s">
        <v>76</v>
      </c>
      <c r="AY737" s="218" t="s">
        <v>283</v>
      </c>
    </row>
    <row r="738" spans="1:65" s="13" customFormat="1">
      <c r="B738" s="207"/>
      <c r="C738" s="208"/>
      <c r="D738" s="209" t="s">
        <v>291</v>
      </c>
      <c r="E738" s="210" t="s">
        <v>1</v>
      </c>
      <c r="F738" s="211" t="s">
        <v>950</v>
      </c>
      <c r="G738" s="208"/>
      <c r="H738" s="212">
        <v>0.432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13" customFormat="1">
      <c r="B739" s="207"/>
      <c r="C739" s="208"/>
      <c r="D739" s="209" t="s">
        <v>291</v>
      </c>
      <c r="E739" s="210" t="s">
        <v>1</v>
      </c>
      <c r="F739" s="211" t="s">
        <v>951</v>
      </c>
      <c r="G739" s="208"/>
      <c r="H739" s="212">
        <v>0.38900000000000001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291</v>
      </c>
      <c r="AU739" s="218" t="s">
        <v>85</v>
      </c>
      <c r="AV739" s="13" t="s">
        <v>85</v>
      </c>
      <c r="AW739" s="13" t="s">
        <v>32</v>
      </c>
      <c r="AX739" s="13" t="s">
        <v>76</v>
      </c>
      <c r="AY739" s="218" t="s">
        <v>283</v>
      </c>
    </row>
    <row r="740" spans="1:65" s="15" customFormat="1">
      <c r="B740" s="230"/>
      <c r="C740" s="231"/>
      <c r="D740" s="209" t="s">
        <v>291</v>
      </c>
      <c r="E740" s="232" t="s">
        <v>1</v>
      </c>
      <c r="F740" s="233" t="s">
        <v>307</v>
      </c>
      <c r="G740" s="231"/>
      <c r="H740" s="234">
        <v>2.2200000000000002</v>
      </c>
      <c r="I740" s="235"/>
      <c r="J740" s="231"/>
      <c r="K740" s="231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291</v>
      </c>
      <c r="AU740" s="240" t="s">
        <v>85</v>
      </c>
      <c r="AV740" s="15" t="s">
        <v>105</v>
      </c>
      <c r="AW740" s="15" t="s">
        <v>32</v>
      </c>
      <c r="AX740" s="15" t="s">
        <v>76</v>
      </c>
      <c r="AY740" s="240" t="s">
        <v>283</v>
      </c>
    </row>
    <row r="741" spans="1:65" s="14" customFormat="1">
      <c r="B741" s="219"/>
      <c r="C741" s="220"/>
      <c r="D741" s="209" t="s">
        <v>291</v>
      </c>
      <c r="E741" s="221" t="s">
        <v>1</v>
      </c>
      <c r="F741" s="222" t="s">
        <v>293</v>
      </c>
      <c r="G741" s="220"/>
      <c r="H741" s="223">
        <v>7.5119999999999996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291</v>
      </c>
      <c r="AU741" s="229" t="s">
        <v>85</v>
      </c>
      <c r="AV741" s="14" t="s">
        <v>289</v>
      </c>
      <c r="AW741" s="14" t="s">
        <v>32</v>
      </c>
      <c r="AX741" s="14" t="s">
        <v>83</v>
      </c>
      <c r="AY741" s="229" t="s">
        <v>283</v>
      </c>
    </row>
    <row r="742" spans="1:65" s="2" customFormat="1" ht="24.2" customHeight="1">
      <c r="A742" s="35"/>
      <c r="B742" s="36"/>
      <c r="C742" s="193" t="s">
        <v>952</v>
      </c>
      <c r="D742" s="193" t="s">
        <v>285</v>
      </c>
      <c r="E742" s="194" t="s">
        <v>953</v>
      </c>
      <c r="F742" s="195" t="s">
        <v>954</v>
      </c>
      <c r="G742" s="196" t="s">
        <v>377</v>
      </c>
      <c r="H742" s="197">
        <v>0.63800000000000001</v>
      </c>
      <c r="I742" s="198"/>
      <c r="J742" s="199">
        <f>ROUND(I742*H742,2)</f>
        <v>0</v>
      </c>
      <c r="K742" s="200"/>
      <c r="L742" s="40"/>
      <c r="M742" s="201" t="s">
        <v>1</v>
      </c>
      <c r="N742" s="202" t="s">
        <v>41</v>
      </c>
      <c r="O742" s="72"/>
      <c r="P742" s="203">
        <f>O742*H742</f>
        <v>0</v>
      </c>
      <c r="Q742" s="203">
        <v>1.0492699999999999</v>
      </c>
      <c r="R742" s="203">
        <f>Q742*H742</f>
        <v>0.66943425999999995</v>
      </c>
      <c r="S742" s="203">
        <v>0</v>
      </c>
      <c r="T742" s="204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5" t="s">
        <v>289</v>
      </c>
      <c r="AT742" s="205" t="s">
        <v>285</v>
      </c>
      <c r="AU742" s="205" t="s">
        <v>85</v>
      </c>
      <c r="AY742" s="18" t="s">
        <v>283</v>
      </c>
      <c r="BE742" s="206">
        <f>IF(N742="základní",J742,0)</f>
        <v>0</v>
      </c>
      <c r="BF742" s="206">
        <f>IF(N742="snížená",J742,0)</f>
        <v>0</v>
      </c>
      <c r="BG742" s="206">
        <f>IF(N742="zákl. přenesená",J742,0)</f>
        <v>0</v>
      </c>
      <c r="BH742" s="206">
        <f>IF(N742="sníž. přenesená",J742,0)</f>
        <v>0</v>
      </c>
      <c r="BI742" s="206">
        <f>IF(N742="nulová",J742,0)</f>
        <v>0</v>
      </c>
      <c r="BJ742" s="18" t="s">
        <v>83</v>
      </c>
      <c r="BK742" s="206">
        <f>ROUND(I742*H742,2)</f>
        <v>0</v>
      </c>
      <c r="BL742" s="18" t="s">
        <v>289</v>
      </c>
      <c r="BM742" s="205" t="s">
        <v>955</v>
      </c>
    </row>
    <row r="743" spans="1:65" s="13" customFormat="1">
      <c r="B743" s="207"/>
      <c r="C743" s="208"/>
      <c r="D743" s="209" t="s">
        <v>291</v>
      </c>
      <c r="E743" s="210" t="s">
        <v>1</v>
      </c>
      <c r="F743" s="211" t="s">
        <v>956</v>
      </c>
      <c r="G743" s="208"/>
      <c r="H743" s="212">
        <v>0.63800000000000001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4" customFormat="1">
      <c r="B744" s="219"/>
      <c r="C744" s="220"/>
      <c r="D744" s="209" t="s">
        <v>291</v>
      </c>
      <c r="E744" s="221" t="s">
        <v>1</v>
      </c>
      <c r="F744" s="222" t="s">
        <v>293</v>
      </c>
      <c r="G744" s="220"/>
      <c r="H744" s="223">
        <v>0.63800000000000001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291</v>
      </c>
      <c r="AU744" s="229" t="s">
        <v>85</v>
      </c>
      <c r="AV744" s="14" t="s">
        <v>289</v>
      </c>
      <c r="AW744" s="14" t="s">
        <v>32</v>
      </c>
      <c r="AX744" s="14" t="s">
        <v>83</v>
      </c>
      <c r="AY744" s="229" t="s">
        <v>283</v>
      </c>
    </row>
    <row r="745" spans="1:65" s="2" customFormat="1" ht="24.2" customHeight="1">
      <c r="A745" s="35"/>
      <c r="B745" s="36"/>
      <c r="C745" s="193" t="s">
        <v>957</v>
      </c>
      <c r="D745" s="193" t="s">
        <v>285</v>
      </c>
      <c r="E745" s="194" t="s">
        <v>958</v>
      </c>
      <c r="F745" s="195" t="s">
        <v>959</v>
      </c>
      <c r="G745" s="196" t="s">
        <v>288</v>
      </c>
      <c r="H745" s="197">
        <v>35.889000000000003</v>
      </c>
      <c r="I745" s="198"/>
      <c r="J745" s="199">
        <f>ROUND(I745*H745,2)</f>
        <v>0</v>
      </c>
      <c r="K745" s="200"/>
      <c r="L745" s="40"/>
      <c r="M745" s="201" t="s">
        <v>1</v>
      </c>
      <c r="N745" s="202" t="s">
        <v>41</v>
      </c>
      <c r="O745" s="72"/>
      <c r="P745" s="203">
        <f>O745*H745</f>
        <v>0</v>
      </c>
      <c r="Q745" s="203">
        <v>1.282E-2</v>
      </c>
      <c r="R745" s="203">
        <f>Q745*H745</f>
        <v>0.46009698000000004</v>
      </c>
      <c r="S745" s="203">
        <v>0</v>
      </c>
      <c r="T745" s="204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5" t="s">
        <v>289</v>
      </c>
      <c r="AT745" s="205" t="s">
        <v>285</v>
      </c>
      <c r="AU745" s="205" t="s">
        <v>85</v>
      </c>
      <c r="AY745" s="18" t="s">
        <v>283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8" t="s">
        <v>83</v>
      </c>
      <c r="BK745" s="206">
        <f>ROUND(I745*H745,2)</f>
        <v>0</v>
      </c>
      <c r="BL745" s="18" t="s">
        <v>289</v>
      </c>
      <c r="BM745" s="205" t="s">
        <v>960</v>
      </c>
    </row>
    <row r="746" spans="1:65" s="13" customFormat="1">
      <c r="B746" s="207"/>
      <c r="C746" s="208"/>
      <c r="D746" s="209" t="s">
        <v>291</v>
      </c>
      <c r="E746" s="210" t="s">
        <v>1</v>
      </c>
      <c r="F746" s="211" t="s">
        <v>961</v>
      </c>
      <c r="G746" s="208"/>
      <c r="H746" s="212">
        <v>24.18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291</v>
      </c>
      <c r="AU746" s="218" t="s">
        <v>85</v>
      </c>
      <c r="AV746" s="13" t="s">
        <v>85</v>
      </c>
      <c r="AW746" s="13" t="s">
        <v>32</v>
      </c>
      <c r="AX746" s="13" t="s">
        <v>76</v>
      </c>
      <c r="AY746" s="218" t="s">
        <v>283</v>
      </c>
    </row>
    <row r="747" spans="1:65" s="15" customFormat="1">
      <c r="B747" s="230"/>
      <c r="C747" s="231"/>
      <c r="D747" s="209" t="s">
        <v>291</v>
      </c>
      <c r="E747" s="232" t="s">
        <v>1</v>
      </c>
      <c r="F747" s="233" t="s">
        <v>307</v>
      </c>
      <c r="G747" s="231"/>
      <c r="H747" s="234">
        <v>24.18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291</v>
      </c>
      <c r="AU747" s="240" t="s">
        <v>85</v>
      </c>
      <c r="AV747" s="15" t="s">
        <v>105</v>
      </c>
      <c r="AW747" s="15" t="s">
        <v>32</v>
      </c>
      <c r="AX747" s="15" t="s">
        <v>76</v>
      </c>
      <c r="AY747" s="240" t="s">
        <v>283</v>
      </c>
    </row>
    <row r="748" spans="1:65" s="13" customFormat="1">
      <c r="B748" s="207"/>
      <c r="C748" s="208"/>
      <c r="D748" s="209" t="s">
        <v>291</v>
      </c>
      <c r="E748" s="210" t="s">
        <v>1</v>
      </c>
      <c r="F748" s="211" t="s">
        <v>962</v>
      </c>
      <c r="G748" s="208"/>
      <c r="H748" s="212">
        <v>8.1270000000000007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291</v>
      </c>
      <c r="AU748" s="218" t="s">
        <v>85</v>
      </c>
      <c r="AV748" s="13" t="s">
        <v>85</v>
      </c>
      <c r="AW748" s="13" t="s">
        <v>32</v>
      </c>
      <c r="AX748" s="13" t="s">
        <v>76</v>
      </c>
      <c r="AY748" s="218" t="s">
        <v>283</v>
      </c>
    </row>
    <row r="749" spans="1:65" s="13" customFormat="1">
      <c r="B749" s="207"/>
      <c r="C749" s="208"/>
      <c r="D749" s="209" t="s">
        <v>291</v>
      </c>
      <c r="E749" s="210" t="s">
        <v>1</v>
      </c>
      <c r="F749" s="211" t="s">
        <v>963</v>
      </c>
      <c r="G749" s="208"/>
      <c r="H749" s="212">
        <v>1.512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291</v>
      </c>
      <c r="AU749" s="218" t="s">
        <v>85</v>
      </c>
      <c r="AV749" s="13" t="s">
        <v>85</v>
      </c>
      <c r="AW749" s="13" t="s">
        <v>32</v>
      </c>
      <c r="AX749" s="13" t="s">
        <v>76</v>
      </c>
      <c r="AY749" s="218" t="s">
        <v>283</v>
      </c>
    </row>
    <row r="750" spans="1:65" s="13" customFormat="1">
      <c r="B750" s="207"/>
      <c r="C750" s="208"/>
      <c r="D750" s="209" t="s">
        <v>291</v>
      </c>
      <c r="E750" s="210" t="s">
        <v>1</v>
      </c>
      <c r="F750" s="211" t="s">
        <v>964</v>
      </c>
      <c r="G750" s="208"/>
      <c r="H750" s="212">
        <v>2.0699999999999998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5" customFormat="1">
      <c r="B751" s="230"/>
      <c r="C751" s="231"/>
      <c r="D751" s="209" t="s">
        <v>291</v>
      </c>
      <c r="E751" s="232" t="s">
        <v>1</v>
      </c>
      <c r="F751" s="233" t="s">
        <v>307</v>
      </c>
      <c r="G751" s="231"/>
      <c r="H751" s="234">
        <v>11.709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291</v>
      </c>
      <c r="AU751" s="240" t="s">
        <v>85</v>
      </c>
      <c r="AV751" s="15" t="s">
        <v>105</v>
      </c>
      <c r="AW751" s="15" t="s">
        <v>32</v>
      </c>
      <c r="AX751" s="15" t="s">
        <v>76</v>
      </c>
      <c r="AY751" s="240" t="s">
        <v>283</v>
      </c>
    </row>
    <row r="752" spans="1:65" s="14" customFormat="1">
      <c r="B752" s="219"/>
      <c r="C752" s="220"/>
      <c r="D752" s="209" t="s">
        <v>291</v>
      </c>
      <c r="E752" s="221" t="s">
        <v>1</v>
      </c>
      <c r="F752" s="222" t="s">
        <v>293</v>
      </c>
      <c r="G752" s="220"/>
      <c r="H752" s="223">
        <v>35.889000000000003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291</v>
      </c>
      <c r="AU752" s="229" t="s">
        <v>85</v>
      </c>
      <c r="AV752" s="14" t="s">
        <v>289</v>
      </c>
      <c r="AW752" s="14" t="s">
        <v>32</v>
      </c>
      <c r="AX752" s="14" t="s">
        <v>83</v>
      </c>
      <c r="AY752" s="229" t="s">
        <v>283</v>
      </c>
    </row>
    <row r="753" spans="1:65" s="2" customFormat="1" ht="24.2" customHeight="1">
      <c r="A753" s="35"/>
      <c r="B753" s="36"/>
      <c r="C753" s="193" t="s">
        <v>965</v>
      </c>
      <c r="D753" s="193" t="s">
        <v>285</v>
      </c>
      <c r="E753" s="194" t="s">
        <v>966</v>
      </c>
      <c r="F753" s="195" t="s">
        <v>967</v>
      </c>
      <c r="G753" s="196" t="s">
        <v>288</v>
      </c>
      <c r="H753" s="197">
        <v>35.889000000000003</v>
      </c>
      <c r="I753" s="198"/>
      <c r="J753" s="199">
        <f>ROUND(I753*H753,2)</f>
        <v>0</v>
      </c>
      <c r="K753" s="200"/>
      <c r="L753" s="40"/>
      <c r="M753" s="201" t="s">
        <v>1</v>
      </c>
      <c r="N753" s="202" t="s">
        <v>41</v>
      </c>
      <c r="O753" s="72"/>
      <c r="P753" s="203">
        <f>O753*H753</f>
        <v>0</v>
      </c>
      <c r="Q753" s="203">
        <v>0</v>
      </c>
      <c r="R753" s="203">
        <f>Q753*H753</f>
        <v>0</v>
      </c>
      <c r="S753" s="203">
        <v>0</v>
      </c>
      <c r="T753" s="204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5" t="s">
        <v>289</v>
      </c>
      <c r="AT753" s="205" t="s">
        <v>285</v>
      </c>
      <c r="AU753" s="205" t="s">
        <v>85</v>
      </c>
      <c r="AY753" s="18" t="s">
        <v>283</v>
      </c>
      <c r="BE753" s="206">
        <f>IF(N753="základní",J753,0)</f>
        <v>0</v>
      </c>
      <c r="BF753" s="206">
        <f>IF(N753="snížená",J753,0)</f>
        <v>0</v>
      </c>
      <c r="BG753" s="206">
        <f>IF(N753="zákl. přenesená",J753,0)</f>
        <v>0</v>
      </c>
      <c r="BH753" s="206">
        <f>IF(N753="sníž. přenesená",J753,0)</f>
        <v>0</v>
      </c>
      <c r="BI753" s="206">
        <f>IF(N753="nulová",J753,0)</f>
        <v>0</v>
      </c>
      <c r="BJ753" s="18" t="s">
        <v>83</v>
      </c>
      <c r="BK753" s="206">
        <f>ROUND(I753*H753,2)</f>
        <v>0</v>
      </c>
      <c r="BL753" s="18" t="s">
        <v>289</v>
      </c>
      <c r="BM753" s="205" t="s">
        <v>968</v>
      </c>
    </row>
    <row r="754" spans="1:65" s="2" customFormat="1" ht="21.75" customHeight="1">
      <c r="A754" s="35"/>
      <c r="B754" s="36"/>
      <c r="C754" s="193" t="s">
        <v>969</v>
      </c>
      <c r="D754" s="193" t="s">
        <v>285</v>
      </c>
      <c r="E754" s="194" t="s">
        <v>970</v>
      </c>
      <c r="F754" s="195" t="s">
        <v>971</v>
      </c>
      <c r="G754" s="196" t="s">
        <v>614</v>
      </c>
      <c r="H754" s="197">
        <v>1</v>
      </c>
      <c r="I754" s="198"/>
      <c r="J754" s="199">
        <f>ROUND(I754*H754,2)</f>
        <v>0</v>
      </c>
      <c r="K754" s="200"/>
      <c r="L754" s="40"/>
      <c r="M754" s="201" t="s">
        <v>1</v>
      </c>
      <c r="N754" s="202" t="s">
        <v>41</v>
      </c>
      <c r="O754" s="72"/>
      <c r="P754" s="203">
        <f>O754*H754</f>
        <v>0</v>
      </c>
      <c r="Q754" s="203">
        <v>0.14582999999999999</v>
      </c>
      <c r="R754" s="203">
        <f>Q754*H754</f>
        <v>0.14582999999999999</v>
      </c>
      <c r="S754" s="203">
        <v>0</v>
      </c>
      <c r="T754" s="20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5" t="s">
        <v>289</v>
      </c>
      <c r="AT754" s="205" t="s">
        <v>285</v>
      </c>
      <c r="AU754" s="205" t="s">
        <v>85</v>
      </c>
      <c r="AY754" s="18" t="s">
        <v>283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8" t="s">
        <v>83</v>
      </c>
      <c r="BK754" s="206">
        <f>ROUND(I754*H754,2)</f>
        <v>0</v>
      </c>
      <c r="BL754" s="18" t="s">
        <v>289</v>
      </c>
      <c r="BM754" s="205" t="s">
        <v>972</v>
      </c>
    </row>
    <row r="755" spans="1:65" s="16" customFormat="1">
      <c r="B755" s="241"/>
      <c r="C755" s="242"/>
      <c r="D755" s="209" t="s">
        <v>291</v>
      </c>
      <c r="E755" s="243" t="s">
        <v>1</v>
      </c>
      <c r="F755" s="244" t="s">
        <v>973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>
      <c r="B756" s="207"/>
      <c r="C756" s="208"/>
      <c r="D756" s="209" t="s">
        <v>291</v>
      </c>
      <c r="E756" s="210" t="s">
        <v>1</v>
      </c>
      <c r="F756" s="211" t="s">
        <v>83</v>
      </c>
      <c r="G756" s="208"/>
      <c r="H756" s="212">
        <v>1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4" customFormat="1">
      <c r="B757" s="219"/>
      <c r="C757" s="220"/>
      <c r="D757" s="209" t="s">
        <v>291</v>
      </c>
      <c r="E757" s="221" t="s">
        <v>1</v>
      </c>
      <c r="F757" s="222" t="s">
        <v>293</v>
      </c>
      <c r="G757" s="220"/>
      <c r="H757" s="223">
        <v>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291</v>
      </c>
      <c r="AU757" s="229" t="s">
        <v>85</v>
      </c>
      <c r="AV757" s="14" t="s">
        <v>289</v>
      </c>
      <c r="AW757" s="14" t="s">
        <v>32</v>
      </c>
      <c r="AX757" s="14" t="s">
        <v>83</v>
      </c>
      <c r="AY757" s="229" t="s">
        <v>283</v>
      </c>
    </row>
    <row r="758" spans="1:65" s="2" customFormat="1" ht="33" customHeight="1">
      <c r="A758" s="35"/>
      <c r="B758" s="36"/>
      <c r="C758" s="193" t="s">
        <v>974</v>
      </c>
      <c r="D758" s="193" t="s">
        <v>285</v>
      </c>
      <c r="E758" s="194" t="s">
        <v>975</v>
      </c>
      <c r="F758" s="195" t="s">
        <v>976</v>
      </c>
      <c r="G758" s="196" t="s">
        <v>614</v>
      </c>
      <c r="H758" s="197">
        <v>4</v>
      </c>
      <c r="I758" s="198"/>
      <c r="J758" s="199">
        <f>ROUND(I758*H758,2)</f>
        <v>0</v>
      </c>
      <c r="K758" s="200"/>
      <c r="L758" s="40"/>
      <c r="M758" s="201" t="s">
        <v>1</v>
      </c>
      <c r="N758" s="202" t="s">
        <v>41</v>
      </c>
      <c r="O758" s="72"/>
      <c r="P758" s="203">
        <f>O758*H758</f>
        <v>0</v>
      </c>
      <c r="Q758" s="203">
        <v>0.14582999999999999</v>
      </c>
      <c r="R758" s="203">
        <f>Q758*H758</f>
        <v>0.58331999999999995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289</v>
      </c>
      <c r="AT758" s="205" t="s">
        <v>285</v>
      </c>
      <c r="AU758" s="205" t="s">
        <v>85</v>
      </c>
      <c r="AY758" s="18" t="s">
        <v>283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8" t="s">
        <v>83</v>
      </c>
      <c r="BK758" s="206">
        <f>ROUND(I758*H758,2)</f>
        <v>0</v>
      </c>
      <c r="BL758" s="18" t="s">
        <v>289</v>
      </c>
      <c r="BM758" s="205" t="s">
        <v>977</v>
      </c>
    </row>
    <row r="759" spans="1:65" s="2" customFormat="1" ht="33" customHeight="1">
      <c r="A759" s="35"/>
      <c r="B759" s="36"/>
      <c r="C759" s="193" t="s">
        <v>978</v>
      </c>
      <c r="D759" s="193" t="s">
        <v>285</v>
      </c>
      <c r="E759" s="194" t="s">
        <v>979</v>
      </c>
      <c r="F759" s="195" t="s">
        <v>980</v>
      </c>
      <c r="G759" s="196" t="s">
        <v>614</v>
      </c>
      <c r="H759" s="197">
        <v>1</v>
      </c>
      <c r="I759" s="198"/>
      <c r="J759" s="199">
        <f>ROUND(I759*H759,2)</f>
        <v>0</v>
      </c>
      <c r="K759" s="200"/>
      <c r="L759" s="40"/>
      <c r="M759" s="201" t="s">
        <v>1</v>
      </c>
      <c r="N759" s="202" t="s">
        <v>41</v>
      </c>
      <c r="O759" s="72"/>
      <c r="P759" s="203">
        <f>O759*H759</f>
        <v>0</v>
      </c>
      <c r="Q759" s="203">
        <v>7.2980000000000003E-2</v>
      </c>
      <c r="R759" s="203">
        <f>Q759*H759</f>
        <v>7.2980000000000003E-2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289</v>
      </c>
      <c r="AT759" s="205" t="s">
        <v>285</v>
      </c>
      <c r="AU759" s="205" t="s">
        <v>85</v>
      </c>
      <c r="AY759" s="18" t="s">
        <v>283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83</v>
      </c>
      <c r="BK759" s="206">
        <f>ROUND(I759*H759,2)</f>
        <v>0</v>
      </c>
      <c r="BL759" s="18" t="s">
        <v>289</v>
      </c>
      <c r="BM759" s="205" t="s">
        <v>981</v>
      </c>
    </row>
    <row r="760" spans="1:65" s="16" customFormat="1">
      <c r="B760" s="241"/>
      <c r="C760" s="242"/>
      <c r="D760" s="209" t="s">
        <v>291</v>
      </c>
      <c r="E760" s="243" t="s">
        <v>1</v>
      </c>
      <c r="F760" s="244" t="s">
        <v>599</v>
      </c>
      <c r="G760" s="242"/>
      <c r="H760" s="243" t="s">
        <v>1</v>
      </c>
      <c r="I760" s="245"/>
      <c r="J760" s="242"/>
      <c r="K760" s="242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291</v>
      </c>
      <c r="AU760" s="250" t="s">
        <v>85</v>
      </c>
      <c r="AV760" s="16" t="s">
        <v>83</v>
      </c>
      <c r="AW760" s="16" t="s">
        <v>32</v>
      </c>
      <c r="AX760" s="16" t="s">
        <v>76</v>
      </c>
      <c r="AY760" s="250" t="s">
        <v>283</v>
      </c>
    </row>
    <row r="761" spans="1:65" s="13" customFormat="1">
      <c r="B761" s="207"/>
      <c r="C761" s="208"/>
      <c r="D761" s="209" t="s">
        <v>291</v>
      </c>
      <c r="E761" s="210" t="s">
        <v>1</v>
      </c>
      <c r="F761" s="211" t="s">
        <v>83</v>
      </c>
      <c r="G761" s="208"/>
      <c r="H761" s="212">
        <v>1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291</v>
      </c>
      <c r="AU761" s="218" t="s">
        <v>85</v>
      </c>
      <c r="AV761" s="13" t="s">
        <v>85</v>
      </c>
      <c r="AW761" s="13" t="s">
        <v>32</v>
      </c>
      <c r="AX761" s="13" t="s">
        <v>76</v>
      </c>
      <c r="AY761" s="218" t="s">
        <v>283</v>
      </c>
    </row>
    <row r="762" spans="1:65" s="15" customFormat="1">
      <c r="B762" s="230"/>
      <c r="C762" s="231"/>
      <c r="D762" s="209" t="s">
        <v>291</v>
      </c>
      <c r="E762" s="232" t="s">
        <v>1</v>
      </c>
      <c r="F762" s="233" t="s">
        <v>307</v>
      </c>
      <c r="G762" s="231"/>
      <c r="H762" s="234">
        <v>1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291</v>
      </c>
      <c r="AU762" s="240" t="s">
        <v>85</v>
      </c>
      <c r="AV762" s="15" t="s">
        <v>105</v>
      </c>
      <c r="AW762" s="15" t="s">
        <v>32</v>
      </c>
      <c r="AX762" s="15" t="s">
        <v>76</v>
      </c>
      <c r="AY762" s="240" t="s">
        <v>283</v>
      </c>
    </row>
    <row r="763" spans="1:65" s="14" customFormat="1">
      <c r="B763" s="219"/>
      <c r="C763" s="220"/>
      <c r="D763" s="209" t="s">
        <v>291</v>
      </c>
      <c r="E763" s="221" t="s">
        <v>1</v>
      </c>
      <c r="F763" s="222" t="s">
        <v>293</v>
      </c>
      <c r="G763" s="220"/>
      <c r="H763" s="223">
        <v>1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291</v>
      </c>
      <c r="AU763" s="229" t="s">
        <v>85</v>
      </c>
      <c r="AV763" s="14" t="s">
        <v>289</v>
      </c>
      <c r="AW763" s="14" t="s">
        <v>32</v>
      </c>
      <c r="AX763" s="14" t="s">
        <v>83</v>
      </c>
      <c r="AY763" s="229" t="s">
        <v>283</v>
      </c>
    </row>
    <row r="764" spans="1:65" s="2" customFormat="1" ht="16.5" customHeight="1">
      <c r="A764" s="35"/>
      <c r="B764" s="36"/>
      <c r="C764" s="193" t="s">
        <v>982</v>
      </c>
      <c r="D764" s="193" t="s">
        <v>285</v>
      </c>
      <c r="E764" s="194" t="s">
        <v>983</v>
      </c>
      <c r="F764" s="195" t="s">
        <v>984</v>
      </c>
      <c r="G764" s="196" t="s">
        <v>288</v>
      </c>
      <c r="H764" s="197">
        <v>10.512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41</v>
      </c>
      <c r="O764" s="72"/>
      <c r="P764" s="203">
        <f>O764*H764</f>
        <v>0</v>
      </c>
      <c r="Q764" s="203">
        <v>6.5799999999999999E-3</v>
      </c>
      <c r="R764" s="203">
        <f>Q764*H764</f>
        <v>6.9168960000000002E-2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289</v>
      </c>
      <c r="AT764" s="205" t="s">
        <v>285</v>
      </c>
      <c r="AU764" s="205" t="s">
        <v>85</v>
      </c>
      <c r="AY764" s="18" t="s">
        <v>283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289</v>
      </c>
      <c r="BM764" s="205" t="s">
        <v>985</v>
      </c>
    </row>
    <row r="765" spans="1:65" s="13" customFormat="1">
      <c r="B765" s="207"/>
      <c r="C765" s="208"/>
      <c r="D765" s="209" t="s">
        <v>291</v>
      </c>
      <c r="E765" s="210" t="s">
        <v>1</v>
      </c>
      <c r="F765" s="211" t="s">
        <v>986</v>
      </c>
      <c r="G765" s="208"/>
      <c r="H765" s="212">
        <v>7.7759999999999998</v>
      </c>
      <c r="I765" s="213"/>
      <c r="J765" s="208"/>
      <c r="K765" s="208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291</v>
      </c>
      <c r="AU765" s="218" t="s">
        <v>85</v>
      </c>
      <c r="AV765" s="13" t="s">
        <v>85</v>
      </c>
      <c r="AW765" s="13" t="s">
        <v>32</v>
      </c>
      <c r="AX765" s="13" t="s">
        <v>76</v>
      </c>
      <c r="AY765" s="218" t="s">
        <v>283</v>
      </c>
    </row>
    <row r="766" spans="1:65" s="13" customFormat="1">
      <c r="B766" s="207"/>
      <c r="C766" s="208"/>
      <c r="D766" s="209" t="s">
        <v>291</v>
      </c>
      <c r="E766" s="210" t="s">
        <v>1</v>
      </c>
      <c r="F766" s="211" t="s">
        <v>987</v>
      </c>
      <c r="G766" s="208"/>
      <c r="H766" s="212">
        <v>2.7360000000000002</v>
      </c>
      <c r="I766" s="213"/>
      <c r="J766" s="208"/>
      <c r="K766" s="208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291</v>
      </c>
      <c r="AU766" s="218" t="s">
        <v>85</v>
      </c>
      <c r="AV766" s="13" t="s">
        <v>85</v>
      </c>
      <c r="AW766" s="13" t="s">
        <v>32</v>
      </c>
      <c r="AX766" s="13" t="s">
        <v>76</v>
      </c>
      <c r="AY766" s="218" t="s">
        <v>283</v>
      </c>
    </row>
    <row r="767" spans="1:65" s="14" customFormat="1">
      <c r="B767" s="219"/>
      <c r="C767" s="220"/>
      <c r="D767" s="209" t="s">
        <v>291</v>
      </c>
      <c r="E767" s="221" t="s">
        <v>1</v>
      </c>
      <c r="F767" s="222" t="s">
        <v>293</v>
      </c>
      <c r="G767" s="220"/>
      <c r="H767" s="223">
        <v>10.512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291</v>
      </c>
      <c r="AU767" s="229" t="s">
        <v>85</v>
      </c>
      <c r="AV767" s="14" t="s">
        <v>289</v>
      </c>
      <c r="AW767" s="14" t="s">
        <v>32</v>
      </c>
      <c r="AX767" s="14" t="s">
        <v>83</v>
      </c>
      <c r="AY767" s="229" t="s">
        <v>283</v>
      </c>
    </row>
    <row r="768" spans="1:65" s="2" customFormat="1" ht="16.5" customHeight="1">
      <c r="A768" s="35"/>
      <c r="B768" s="36"/>
      <c r="C768" s="193" t="s">
        <v>988</v>
      </c>
      <c r="D768" s="193" t="s">
        <v>285</v>
      </c>
      <c r="E768" s="194" t="s">
        <v>989</v>
      </c>
      <c r="F768" s="195" t="s">
        <v>990</v>
      </c>
      <c r="G768" s="196" t="s">
        <v>288</v>
      </c>
      <c r="H768" s="197">
        <v>10.512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289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289</v>
      </c>
      <c r="BM768" s="205" t="s">
        <v>991</v>
      </c>
    </row>
    <row r="769" spans="1:65" s="12" customFormat="1" ht="22.9" customHeight="1">
      <c r="B769" s="177"/>
      <c r="C769" s="178"/>
      <c r="D769" s="179" t="s">
        <v>75</v>
      </c>
      <c r="E769" s="191" t="s">
        <v>331</v>
      </c>
      <c r="F769" s="191" t="s">
        <v>992</v>
      </c>
      <c r="G769" s="178"/>
      <c r="H769" s="178"/>
      <c r="I769" s="181"/>
      <c r="J769" s="192">
        <f>BK769</f>
        <v>0</v>
      </c>
      <c r="K769" s="178"/>
      <c r="L769" s="183"/>
      <c r="M769" s="184"/>
      <c r="N769" s="185"/>
      <c r="O769" s="185"/>
      <c r="P769" s="186">
        <f>SUM(P770:P799)</f>
        <v>0</v>
      </c>
      <c r="Q769" s="185"/>
      <c r="R769" s="186">
        <f>SUM(R770:R799)</f>
        <v>0.74710100000000002</v>
      </c>
      <c r="S769" s="185"/>
      <c r="T769" s="187">
        <f>SUM(T770:T799)</f>
        <v>0</v>
      </c>
      <c r="AR769" s="188" t="s">
        <v>83</v>
      </c>
      <c r="AT769" s="189" t="s">
        <v>75</v>
      </c>
      <c r="AU769" s="189" t="s">
        <v>83</v>
      </c>
      <c r="AY769" s="188" t="s">
        <v>283</v>
      </c>
      <c r="BK769" s="190">
        <f>SUM(BK770:BK799)</f>
        <v>0</v>
      </c>
    </row>
    <row r="770" spans="1:65" s="2" customFormat="1" ht="24.2" customHeight="1">
      <c r="A770" s="35"/>
      <c r="B770" s="36"/>
      <c r="C770" s="193" t="s">
        <v>993</v>
      </c>
      <c r="D770" s="193" t="s">
        <v>285</v>
      </c>
      <c r="E770" s="194" t="s">
        <v>994</v>
      </c>
      <c r="F770" s="195" t="s">
        <v>995</v>
      </c>
      <c r="G770" s="196" t="s">
        <v>288</v>
      </c>
      <c r="H770" s="197">
        <v>158.029</v>
      </c>
      <c r="I770" s="198"/>
      <c r="J770" s="199">
        <f>ROUND(I770*H770,2)</f>
        <v>0</v>
      </c>
      <c r="K770" s="200"/>
      <c r="L770" s="40"/>
      <c r="M770" s="201" t="s">
        <v>1</v>
      </c>
      <c r="N770" s="202" t="s">
        <v>41</v>
      </c>
      <c r="O770" s="72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05" t="s">
        <v>289</v>
      </c>
      <c r="AT770" s="205" t="s">
        <v>285</v>
      </c>
      <c r="AU770" s="205" t="s">
        <v>85</v>
      </c>
      <c r="AY770" s="18" t="s">
        <v>283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18" t="s">
        <v>83</v>
      </c>
      <c r="BK770" s="206">
        <f>ROUND(I770*H770,2)</f>
        <v>0</v>
      </c>
      <c r="BL770" s="18" t="s">
        <v>289</v>
      </c>
      <c r="BM770" s="205" t="s">
        <v>996</v>
      </c>
    </row>
    <row r="771" spans="1:65" s="16" customFormat="1">
      <c r="B771" s="241"/>
      <c r="C771" s="242"/>
      <c r="D771" s="209" t="s">
        <v>291</v>
      </c>
      <c r="E771" s="243" t="s">
        <v>1</v>
      </c>
      <c r="F771" s="244" t="s">
        <v>997</v>
      </c>
      <c r="G771" s="242"/>
      <c r="H771" s="243" t="s">
        <v>1</v>
      </c>
      <c r="I771" s="245"/>
      <c r="J771" s="242"/>
      <c r="K771" s="242"/>
      <c r="L771" s="246"/>
      <c r="M771" s="247"/>
      <c r="N771" s="248"/>
      <c r="O771" s="248"/>
      <c r="P771" s="248"/>
      <c r="Q771" s="248"/>
      <c r="R771" s="248"/>
      <c r="S771" s="248"/>
      <c r="T771" s="249"/>
      <c r="AT771" s="250" t="s">
        <v>291</v>
      </c>
      <c r="AU771" s="250" t="s">
        <v>85</v>
      </c>
      <c r="AV771" s="16" t="s">
        <v>83</v>
      </c>
      <c r="AW771" s="16" t="s">
        <v>32</v>
      </c>
      <c r="AX771" s="16" t="s">
        <v>76</v>
      </c>
      <c r="AY771" s="250" t="s">
        <v>283</v>
      </c>
    </row>
    <row r="772" spans="1:65" s="13" customFormat="1">
      <c r="B772" s="207"/>
      <c r="C772" s="208"/>
      <c r="D772" s="209" t="s">
        <v>291</v>
      </c>
      <c r="E772" s="210" t="s">
        <v>1</v>
      </c>
      <c r="F772" s="211" t="s">
        <v>998</v>
      </c>
      <c r="G772" s="208"/>
      <c r="H772" s="212">
        <v>82.81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291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283</v>
      </c>
    </row>
    <row r="773" spans="1:65" s="13" customFormat="1">
      <c r="B773" s="207"/>
      <c r="C773" s="208"/>
      <c r="D773" s="209" t="s">
        <v>291</v>
      </c>
      <c r="E773" s="210" t="s">
        <v>1</v>
      </c>
      <c r="F773" s="211" t="s">
        <v>999</v>
      </c>
      <c r="G773" s="208"/>
      <c r="H773" s="212">
        <v>40.18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3" customFormat="1">
      <c r="B774" s="207"/>
      <c r="C774" s="208"/>
      <c r="D774" s="209" t="s">
        <v>291</v>
      </c>
      <c r="E774" s="210" t="s">
        <v>1</v>
      </c>
      <c r="F774" s="211" t="s">
        <v>1000</v>
      </c>
      <c r="G774" s="208"/>
      <c r="H774" s="212">
        <v>15.5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291</v>
      </c>
      <c r="AU774" s="218" t="s">
        <v>85</v>
      </c>
      <c r="AV774" s="13" t="s">
        <v>85</v>
      </c>
      <c r="AW774" s="13" t="s">
        <v>32</v>
      </c>
      <c r="AX774" s="13" t="s">
        <v>76</v>
      </c>
      <c r="AY774" s="218" t="s">
        <v>283</v>
      </c>
    </row>
    <row r="775" spans="1:65" s="13" customFormat="1">
      <c r="B775" s="207"/>
      <c r="C775" s="208"/>
      <c r="D775" s="209" t="s">
        <v>291</v>
      </c>
      <c r="E775" s="210" t="s">
        <v>1</v>
      </c>
      <c r="F775" s="211" t="s">
        <v>1001</v>
      </c>
      <c r="G775" s="208"/>
      <c r="H775" s="212">
        <v>19.539000000000001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15" customFormat="1">
      <c r="B776" s="230"/>
      <c r="C776" s="231"/>
      <c r="D776" s="209" t="s">
        <v>291</v>
      </c>
      <c r="E776" s="232" t="s">
        <v>1</v>
      </c>
      <c r="F776" s="233" t="s">
        <v>307</v>
      </c>
      <c r="G776" s="231"/>
      <c r="H776" s="234">
        <v>158.029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291</v>
      </c>
      <c r="AU776" s="240" t="s">
        <v>85</v>
      </c>
      <c r="AV776" s="15" t="s">
        <v>105</v>
      </c>
      <c r="AW776" s="15" t="s">
        <v>32</v>
      </c>
      <c r="AX776" s="15" t="s">
        <v>76</v>
      </c>
      <c r="AY776" s="240" t="s">
        <v>283</v>
      </c>
    </row>
    <row r="777" spans="1:65" s="14" customFormat="1">
      <c r="B777" s="219"/>
      <c r="C777" s="220"/>
      <c r="D777" s="209" t="s">
        <v>291</v>
      </c>
      <c r="E777" s="221" t="s">
        <v>1</v>
      </c>
      <c r="F777" s="222" t="s">
        <v>293</v>
      </c>
      <c r="G777" s="220"/>
      <c r="H777" s="223">
        <v>158.029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291</v>
      </c>
      <c r="AU777" s="229" t="s">
        <v>85</v>
      </c>
      <c r="AV777" s="14" t="s">
        <v>289</v>
      </c>
      <c r="AW777" s="14" t="s">
        <v>32</v>
      </c>
      <c r="AX777" s="14" t="s">
        <v>83</v>
      </c>
      <c r="AY777" s="229" t="s">
        <v>283</v>
      </c>
    </row>
    <row r="778" spans="1:65" s="2" customFormat="1" ht="24.2" customHeight="1">
      <c r="A778" s="35"/>
      <c r="B778" s="36"/>
      <c r="C778" s="193" t="s">
        <v>1002</v>
      </c>
      <c r="D778" s="193" t="s">
        <v>285</v>
      </c>
      <c r="E778" s="194" t="s">
        <v>1003</v>
      </c>
      <c r="F778" s="195" t="s">
        <v>1004</v>
      </c>
      <c r="G778" s="196" t="s">
        <v>288</v>
      </c>
      <c r="H778" s="197">
        <v>3.3570000000000002</v>
      </c>
      <c r="I778" s="198"/>
      <c r="J778" s="199">
        <f>ROUND(I778*H778,2)</f>
        <v>0</v>
      </c>
      <c r="K778" s="200"/>
      <c r="L778" s="40"/>
      <c r="M778" s="201" t="s">
        <v>1</v>
      </c>
      <c r="N778" s="202" t="s">
        <v>41</v>
      </c>
      <c r="O778" s="72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5" t="s">
        <v>289</v>
      </c>
      <c r="AT778" s="205" t="s">
        <v>285</v>
      </c>
      <c r="AU778" s="205" t="s">
        <v>85</v>
      </c>
      <c r="AY778" s="18" t="s">
        <v>283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18" t="s">
        <v>83</v>
      </c>
      <c r="BK778" s="206">
        <f>ROUND(I778*H778,2)</f>
        <v>0</v>
      </c>
      <c r="BL778" s="18" t="s">
        <v>289</v>
      </c>
      <c r="BM778" s="205" t="s">
        <v>1005</v>
      </c>
    </row>
    <row r="779" spans="1:65" s="16" customFormat="1">
      <c r="B779" s="241"/>
      <c r="C779" s="242"/>
      <c r="D779" s="209" t="s">
        <v>291</v>
      </c>
      <c r="E779" s="243" t="s">
        <v>1</v>
      </c>
      <c r="F779" s="244" t="s">
        <v>1006</v>
      </c>
      <c r="G779" s="242"/>
      <c r="H779" s="243" t="s">
        <v>1</v>
      </c>
      <c r="I779" s="245"/>
      <c r="J779" s="242"/>
      <c r="K779" s="242"/>
      <c r="L779" s="246"/>
      <c r="M779" s="247"/>
      <c r="N779" s="248"/>
      <c r="O779" s="248"/>
      <c r="P779" s="248"/>
      <c r="Q779" s="248"/>
      <c r="R779" s="248"/>
      <c r="S779" s="248"/>
      <c r="T779" s="249"/>
      <c r="AT779" s="250" t="s">
        <v>291</v>
      </c>
      <c r="AU779" s="250" t="s">
        <v>85</v>
      </c>
      <c r="AV779" s="16" t="s">
        <v>83</v>
      </c>
      <c r="AW779" s="16" t="s">
        <v>32</v>
      </c>
      <c r="AX779" s="16" t="s">
        <v>76</v>
      </c>
      <c r="AY779" s="250" t="s">
        <v>283</v>
      </c>
    </row>
    <row r="780" spans="1:65" s="13" customFormat="1">
      <c r="B780" s="207"/>
      <c r="C780" s="208"/>
      <c r="D780" s="209" t="s">
        <v>291</v>
      </c>
      <c r="E780" s="210" t="s">
        <v>1</v>
      </c>
      <c r="F780" s="211" t="s">
        <v>1007</v>
      </c>
      <c r="G780" s="208"/>
      <c r="H780" s="212">
        <v>3.3570000000000002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291</v>
      </c>
      <c r="AU780" s="218" t="s">
        <v>85</v>
      </c>
      <c r="AV780" s="13" t="s">
        <v>85</v>
      </c>
      <c r="AW780" s="13" t="s">
        <v>32</v>
      </c>
      <c r="AX780" s="13" t="s">
        <v>76</v>
      </c>
      <c r="AY780" s="218" t="s">
        <v>283</v>
      </c>
    </row>
    <row r="781" spans="1:65" s="14" customFormat="1">
      <c r="B781" s="219"/>
      <c r="C781" s="220"/>
      <c r="D781" s="209" t="s">
        <v>291</v>
      </c>
      <c r="E781" s="221" t="s">
        <v>1</v>
      </c>
      <c r="F781" s="222" t="s">
        <v>293</v>
      </c>
      <c r="G781" s="220"/>
      <c r="H781" s="223">
        <v>3.3570000000000002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291</v>
      </c>
      <c r="AU781" s="229" t="s">
        <v>85</v>
      </c>
      <c r="AV781" s="14" t="s">
        <v>289</v>
      </c>
      <c r="AW781" s="14" t="s">
        <v>32</v>
      </c>
      <c r="AX781" s="14" t="s">
        <v>83</v>
      </c>
      <c r="AY781" s="229" t="s">
        <v>283</v>
      </c>
    </row>
    <row r="782" spans="1:65" s="2" customFormat="1" ht="24.2" customHeight="1">
      <c r="A782" s="35"/>
      <c r="B782" s="36"/>
      <c r="C782" s="193" t="s">
        <v>1008</v>
      </c>
      <c r="D782" s="193" t="s">
        <v>285</v>
      </c>
      <c r="E782" s="194" t="s">
        <v>1009</v>
      </c>
      <c r="F782" s="195" t="s">
        <v>1010</v>
      </c>
      <c r="G782" s="196" t="s">
        <v>288</v>
      </c>
      <c r="H782" s="197">
        <v>3.3570000000000002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</v>
      </c>
      <c r="T782" s="204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289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289</v>
      </c>
      <c r="BM782" s="205" t="s">
        <v>1011</v>
      </c>
    </row>
    <row r="783" spans="1:65" s="16" customFormat="1">
      <c r="B783" s="241"/>
      <c r="C783" s="242"/>
      <c r="D783" s="209" t="s">
        <v>291</v>
      </c>
      <c r="E783" s="243" t="s">
        <v>1</v>
      </c>
      <c r="F783" s="244" t="s">
        <v>1006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>
      <c r="B784" s="207"/>
      <c r="C784" s="208"/>
      <c r="D784" s="209" t="s">
        <v>291</v>
      </c>
      <c r="E784" s="210" t="s">
        <v>1</v>
      </c>
      <c r="F784" s="211" t="s">
        <v>1007</v>
      </c>
      <c r="G784" s="208"/>
      <c r="H784" s="212">
        <v>3.3570000000000002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4" customFormat="1">
      <c r="B785" s="219"/>
      <c r="C785" s="220"/>
      <c r="D785" s="209" t="s">
        <v>291</v>
      </c>
      <c r="E785" s="221" t="s">
        <v>1</v>
      </c>
      <c r="F785" s="222" t="s">
        <v>293</v>
      </c>
      <c r="G785" s="220"/>
      <c r="H785" s="223">
        <v>3.3570000000000002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291</v>
      </c>
      <c r="AU785" s="229" t="s">
        <v>85</v>
      </c>
      <c r="AV785" s="14" t="s">
        <v>289</v>
      </c>
      <c r="AW785" s="14" t="s">
        <v>32</v>
      </c>
      <c r="AX785" s="14" t="s">
        <v>83</v>
      </c>
      <c r="AY785" s="229" t="s">
        <v>283</v>
      </c>
    </row>
    <row r="786" spans="1:65" s="2" customFormat="1" ht="24.2" customHeight="1">
      <c r="A786" s="35"/>
      <c r="B786" s="36"/>
      <c r="C786" s="193" t="s">
        <v>1012</v>
      </c>
      <c r="D786" s="193" t="s">
        <v>285</v>
      </c>
      <c r="E786" s="194" t="s">
        <v>1013</v>
      </c>
      <c r="F786" s="195" t="s">
        <v>1014</v>
      </c>
      <c r="G786" s="196" t="s">
        <v>288</v>
      </c>
      <c r="H786" s="197">
        <v>158.029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289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289</v>
      </c>
      <c r="BM786" s="205" t="s">
        <v>1015</v>
      </c>
    </row>
    <row r="787" spans="1:65" s="16" customFormat="1">
      <c r="B787" s="241"/>
      <c r="C787" s="242"/>
      <c r="D787" s="209" t="s">
        <v>291</v>
      </c>
      <c r="E787" s="243" t="s">
        <v>1</v>
      </c>
      <c r="F787" s="244" t="s">
        <v>997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>
      <c r="B788" s="207"/>
      <c r="C788" s="208"/>
      <c r="D788" s="209" t="s">
        <v>291</v>
      </c>
      <c r="E788" s="210" t="s">
        <v>1</v>
      </c>
      <c r="F788" s="211" t="s">
        <v>998</v>
      </c>
      <c r="G788" s="208"/>
      <c r="H788" s="212">
        <v>82.81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13" customFormat="1">
      <c r="B789" s="207"/>
      <c r="C789" s="208"/>
      <c r="D789" s="209" t="s">
        <v>291</v>
      </c>
      <c r="E789" s="210" t="s">
        <v>1</v>
      </c>
      <c r="F789" s="211" t="s">
        <v>999</v>
      </c>
      <c r="G789" s="208"/>
      <c r="H789" s="212">
        <v>40.18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291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283</v>
      </c>
    </row>
    <row r="790" spans="1:65" s="13" customFormat="1">
      <c r="B790" s="207"/>
      <c r="C790" s="208"/>
      <c r="D790" s="209" t="s">
        <v>291</v>
      </c>
      <c r="E790" s="210" t="s">
        <v>1</v>
      </c>
      <c r="F790" s="211" t="s">
        <v>1000</v>
      </c>
      <c r="G790" s="208"/>
      <c r="H790" s="212">
        <v>15.5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291</v>
      </c>
      <c r="AU790" s="218" t="s">
        <v>85</v>
      </c>
      <c r="AV790" s="13" t="s">
        <v>85</v>
      </c>
      <c r="AW790" s="13" t="s">
        <v>32</v>
      </c>
      <c r="AX790" s="13" t="s">
        <v>76</v>
      </c>
      <c r="AY790" s="218" t="s">
        <v>283</v>
      </c>
    </row>
    <row r="791" spans="1:65" s="13" customFormat="1">
      <c r="B791" s="207"/>
      <c r="C791" s="208"/>
      <c r="D791" s="209" t="s">
        <v>291</v>
      </c>
      <c r="E791" s="210" t="s">
        <v>1</v>
      </c>
      <c r="F791" s="211" t="s">
        <v>1001</v>
      </c>
      <c r="G791" s="208"/>
      <c r="H791" s="212">
        <v>19.539000000000001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15" customFormat="1">
      <c r="B792" s="230"/>
      <c r="C792" s="231"/>
      <c r="D792" s="209" t="s">
        <v>291</v>
      </c>
      <c r="E792" s="232" t="s">
        <v>1</v>
      </c>
      <c r="F792" s="233" t="s">
        <v>307</v>
      </c>
      <c r="G792" s="231"/>
      <c r="H792" s="234">
        <v>158.029</v>
      </c>
      <c r="I792" s="235"/>
      <c r="J792" s="231"/>
      <c r="K792" s="231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291</v>
      </c>
      <c r="AU792" s="240" t="s">
        <v>85</v>
      </c>
      <c r="AV792" s="15" t="s">
        <v>105</v>
      </c>
      <c r="AW792" s="15" t="s">
        <v>32</v>
      </c>
      <c r="AX792" s="15" t="s">
        <v>76</v>
      </c>
      <c r="AY792" s="240" t="s">
        <v>283</v>
      </c>
    </row>
    <row r="793" spans="1:65" s="14" customFormat="1">
      <c r="B793" s="219"/>
      <c r="C793" s="220"/>
      <c r="D793" s="209" t="s">
        <v>291</v>
      </c>
      <c r="E793" s="221" t="s">
        <v>1</v>
      </c>
      <c r="F793" s="222" t="s">
        <v>293</v>
      </c>
      <c r="G793" s="220"/>
      <c r="H793" s="223">
        <v>158.029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291</v>
      </c>
      <c r="AU793" s="229" t="s">
        <v>85</v>
      </c>
      <c r="AV793" s="14" t="s">
        <v>289</v>
      </c>
      <c r="AW793" s="14" t="s">
        <v>32</v>
      </c>
      <c r="AX793" s="14" t="s">
        <v>83</v>
      </c>
      <c r="AY793" s="229" t="s">
        <v>283</v>
      </c>
    </row>
    <row r="794" spans="1:65" s="2" customFormat="1" ht="44.25" customHeight="1">
      <c r="A794" s="35"/>
      <c r="B794" s="36"/>
      <c r="C794" s="193" t="s">
        <v>1016</v>
      </c>
      <c r="D794" s="193" t="s">
        <v>285</v>
      </c>
      <c r="E794" s="194" t="s">
        <v>1017</v>
      </c>
      <c r="F794" s="195" t="s">
        <v>1018</v>
      </c>
      <c r="G794" s="196" t="s">
        <v>288</v>
      </c>
      <c r="H794" s="197">
        <v>3.3570000000000002</v>
      </c>
      <c r="I794" s="198"/>
      <c r="J794" s="199">
        <f>ROUND(I794*H794,2)</f>
        <v>0</v>
      </c>
      <c r="K794" s="200"/>
      <c r="L794" s="40"/>
      <c r="M794" s="201" t="s">
        <v>1</v>
      </c>
      <c r="N794" s="202" t="s">
        <v>41</v>
      </c>
      <c r="O794" s="72"/>
      <c r="P794" s="203">
        <f>O794*H794</f>
        <v>0</v>
      </c>
      <c r="Q794" s="203">
        <v>0.10100000000000001</v>
      </c>
      <c r="R794" s="203">
        <f>Q794*H794</f>
        <v>0.33905700000000005</v>
      </c>
      <c r="S794" s="203">
        <v>0</v>
      </c>
      <c r="T794" s="204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5" t="s">
        <v>289</v>
      </c>
      <c r="AT794" s="205" t="s">
        <v>285</v>
      </c>
      <c r="AU794" s="205" t="s">
        <v>85</v>
      </c>
      <c r="AY794" s="18" t="s">
        <v>283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18" t="s">
        <v>83</v>
      </c>
      <c r="BK794" s="206">
        <f>ROUND(I794*H794,2)</f>
        <v>0</v>
      </c>
      <c r="BL794" s="18" t="s">
        <v>289</v>
      </c>
      <c r="BM794" s="205" t="s">
        <v>1019</v>
      </c>
    </row>
    <row r="795" spans="1:65" s="16" customFormat="1">
      <c r="B795" s="241"/>
      <c r="C795" s="242"/>
      <c r="D795" s="209" t="s">
        <v>291</v>
      </c>
      <c r="E795" s="243" t="s">
        <v>1</v>
      </c>
      <c r="F795" s="244" t="s">
        <v>1006</v>
      </c>
      <c r="G795" s="242"/>
      <c r="H795" s="243" t="s">
        <v>1</v>
      </c>
      <c r="I795" s="245"/>
      <c r="J795" s="242"/>
      <c r="K795" s="242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291</v>
      </c>
      <c r="AU795" s="250" t="s">
        <v>85</v>
      </c>
      <c r="AV795" s="16" t="s">
        <v>83</v>
      </c>
      <c r="AW795" s="16" t="s">
        <v>32</v>
      </c>
      <c r="AX795" s="16" t="s">
        <v>76</v>
      </c>
      <c r="AY795" s="250" t="s">
        <v>283</v>
      </c>
    </row>
    <row r="796" spans="1:65" s="13" customFormat="1">
      <c r="B796" s="207"/>
      <c r="C796" s="208"/>
      <c r="D796" s="209" t="s">
        <v>291</v>
      </c>
      <c r="E796" s="210" t="s">
        <v>1</v>
      </c>
      <c r="F796" s="211" t="s">
        <v>1007</v>
      </c>
      <c r="G796" s="208"/>
      <c r="H796" s="212">
        <v>3.3570000000000002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291</v>
      </c>
      <c r="AU796" s="218" t="s">
        <v>85</v>
      </c>
      <c r="AV796" s="13" t="s">
        <v>85</v>
      </c>
      <c r="AW796" s="13" t="s">
        <v>32</v>
      </c>
      <c r="AX796" s="13" t="s">
        <v>76</v>
      </c>
      <c r="AY796" s="218" t="s">
        <v>283</v>
      </c>
    </row>
    <row r="797" spans="1:65" s="14" customFormat="1">
      <c r="B797" s="219"/>
      <c r="C797" s="220"/>
      <c r="D797" s="209" t="s">
        <v>291</v>
      </c>
      <c r="E797" s="221" t="s">
        <v>1</v>
      </c>
      <c r="F797" s="222" t="s">
        <v>293</v>
      </c>
      <c r="G797" s="220"/>
      <c r="H797" s="223">
        <v>3.3570000000000002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291</v>
      </c>
      <c r="AU797" s="229" t="s">
        <v>85</v>
      </c>
      <c r="AV797" s="14" t="s">
        <v>289</v>
      </c>
      <c r="AW797" s="14" t="s">
        <v>32</v>
      </c>
      <c r="AX797" s="14" t="s">
        <v>83</v>
      </c>
      <c r="AY797" s="229" t="s">
        <v>283</v>
      </c>
    </row>
    <row r="798" spans="1:65" s="2" customFormat="1" ht="37.9" customHeight="1">
      <c r="A798" s="35"/>
      <c r="B798" s="36"/>
      <c r="C798" s="251" t="s">
        <v>1020</v>
      </c>
      <c r="D798" s="251" t="s">
        <v>1021</v>
      </c>
      <c r="E798" s="252" t="s">
        <v>1022</v>
      </c>
      <c r="F798" s="253" t="s">
        <v>1023</v>
      </c>
      <c r="G798" s="254" t="s">
        <v>288</v>
      </c>
      <c r="H798" s="255">
        <v>3.4580000000000002</v>
      </c>
      <c r="I798" s="256"/>
      <c r="J798" s="257">
        <f>ROUND(I798*H798,2)</f>
        <v>0</v>
      </c>
      <c r="K798" s="258"/>
      <c r="L798" s="259"/>
      <c r="M798" s="260" t="s">
        <v>1</v>
      </c>
      <c r="N798" s="261" t="s">
        <v>41</v>
      </c>
      <c r="O798" s="72"/>
      <c r="P798" s="203">
        <f>O798*H798</f>
        <v>0</v>
      </c>
      <c r="Q798" s="203">
        <v>0.11799999999999999</v>
      </c>
      <c r="R798" s="203">
        <f>Q798*H798</f>
        <v>0.40804400000000002</v>
      </c>
      <c r="S798" s="203">
        <v>0</v>
      </c>
      <c r="T798" s="20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351</v>
      </c>
      <c r="AT798" s="205" t="s">
        <v>1021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289</v>
      </c>
      <c r="BM798" s="205" t="s">
        <v>1024</v>
      </c>
    </row>
    <row r="799" spans="1:65" s="13" customFormat="1">
      <c r="B799" s="207"/>
      <c r="C799" s="208"/>
      <c r="D799" s="209" t="s">
        <v>291</v>
      </c>
      <c r="E799" s="208"/>
      <c r="F799" s="211" t="s">
        <v>1025</v>
      </c>
      <c r="G799" s="208"/>
      <c r="H799" s="212">
        <v>3.4580000000000002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291</v>
      </c>
      <c r="AU799" s="218" t="s">
        <v>85</v>
      </c>
      <c r="AV799" s="13" t="s">
        <v>85</v>
      </c>
      <c r="AW799" s="13" t="s">
        <v>4</v>
      </c>
      <c r="AX799" s="13" t="s">
        <v>83</v>
      </c>
      <c r="AY799" s="218" t="s">
        <v>283</v>
      </c>
    </row>
    <row r="800" spans="1:65" s="12" customFormat="1" ht="22.9" customHeight="1">
      <c r="B800" s="177"/>
      <c r="C800" s="178"/>
      <c r="D800" s="179" t="s">
        <v>75</v>
      </c>
      <c r="E800" s="191" t="s">
        <v>339</v>
      </c>
      <c r="F800" s="191" t="s">
        <v>1026</v>
      </c>
      <c r="G800" s="178"/>
      <c r="H800" s="178"/>
      <c r="I800" s="181"/>
      <c r="J800" s="192">
        <f>BK800</f>
        <v>0</v>
      </c>
      <c r="K800" s="178"/>
      <c r="L800" s="183"/>
      <c r="M800" s="184"/>
      <c r="N800" s="185"/>
      <c r="O800" s="185"/>
      <c r="P800" s="186">
        <f>SUM(P801:P1117)</f>
        <v>0</v>
      </c>
      <c r="Q800" s="185"/>
      <c r="R800" s="186">
        <f>SUM(R801:R1117)</f>
        <v>721.55804863999981</v>
      </c>
      <c r="S800" s="185"/>
      <c r="T800" s="187">
        <f>SUM(T801:T1117)</f>
        <v>0</v>
      </c>
      <c r="AR800" s="188" t="s">
        <v>83</v>
      </c>
      <c r="AT800" s="189" t="s">
        <v>75</v>
      </c>
      <c r="AU800" s="189" t="s">
        <v>83</v>
      </c>
      <c r="AY800" s="188" t="s">
        <v>283</v>
      </c>
      <c r="BK800" s="190">
        <f>SUM(BK801:BK1117)</f>
        <v>0</v>
      </c>
    </row>
    <row r="801" spans="1:65" s="2" customFormat="1" ht="24.2" customHeight="1">
      <c r="A801" s="35"/>
      <c r="B801" s="36"/>
      <c r="C801" s="193" t="s">
        <v>1027</v>
      </c>
      <c r="D801" s="193" t="s">
        <v>285</v>
      </c>
      <c r="E801" s="194" t="s">
        <v>1028</v>
      </c>
      <c r="F801" s="195" t="s">
        <v>1029</v>
      </c>
      <c r="G801" s="196" t="s">
        <v>288</v>
      </c>
      <c r="H801" s="197">
        <v>370.13600000000002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7.3499999999999998E-3</v>
      </c>
      <c r="R801" s="203">
        <f>Q801*H801</f>
        <v>2.7204996000000001</v>
      </c>
      <c r="S801" s="203">
        <v>0</v>
      </c>
      <c r="T801" s="204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289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289</v>
      </c>
      <c r="BM801" s="205" t="s">
        <v>1030</v>
      </c>
    </row>
    <row r="802" spans="1:65" s="2" customFormat="1" ht="55.5" customHeight="1">
      <c r="A802" s="35"/>
      <c r="B802" s="36"/>
      <c r="C802" s="193" t="s">
        <v>1031</v>
      </c>
      <c r="D802" s="193" t="s">
        <v>285</v>
      </c>
      <c r="E802" s="194" t="s">
        <v>1032</v>
      </c>
      <c r="F802" s="195" t="s">
        <v>1033</v>
      </c>
      <c r="G802" s="196" t="s">
        <v>288</v>
      </c>
      <c r="H802" s="197">
        <v>370.13600000000002</v>
      </c>
      <c r="I802" s="198"/>
      <c r="J802" s="199">
        <f>ROUND(I802*H802,2)</f>
        <v>0</v>
      </c>
      <c r="K802" s="200"/>
      <c r="L802" s="40"/>
      <c r="M802" s="201" t="s">
        <v>1</v>
      </c>
      <c r="N802" s="202" t="s">
        <v>41</v>
      </c>
      <c r="O802" s="72"/>
      <c r="P802" s="203">
        <f>O802*H802</f>
        <v>0</v>
      </c>
      <c r="Q802" s="203">
        <v>1.8380000000000001E-2</v>
      </c>
      <c r="R802" s="203">
        <f>Q802*H802</f>
        <v>6.8030996800000008</v>
      </c>
      <c r="S802" s="203">
        <v>0</v>
      </c>
      <c r="T802" s="20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5" t="s">
        <v>289</v>
      </c>
      <c r="AT802" s="205" t="s">
        <v>285</v>
      </c>
      <c r="AU802" s="205" t="s">
        <v>85</v>
      </c>
      <c r="AY802" s="18" t="s">
        <v>283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18" t="s">
        <v>83</v>
      </c>
      <c r="BK802" s="206">
        <f>ROUND(I802*H802,2)</f>
        <v>0</v>
      </c>
      <c r="BL802" s="18" t="s">
        <v>289</v>
      </c>
      <c r="BM802" s="205" t="s">
        <v>1034</v>
      </c>
    </row>
    <row r="803" spans="1:65" s="16" customFormat="1">
      <c r="B803" s="241"/>
      <c r="C803" s="242"/>
      <c r="D803" s="209" t="s">
        <v>291</v>
      </c>
      <c r="E803" s="243" t="s">
        <v>1</v>
      </c>
      <c r="F803" s="244" t="s">
        <v>586</v>
      </c>
      <c r="G803" s="242"/>
      <c r="H803" s="243" t="s">
        <v>1</v>
      </c>
      <c r="I803" s="245"/>
      <c r="J803" s="242"/>
      <c r="K803" s="242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291</v>
      </c>
      <c r="AU803" s="250" t="s">
        <v>85</v>
      </c>
      <c r="AV803" s="16" t="s">
        <v>83</v>
      </c>
      <c r="AW803" s="16" t="s">
        <v>32</v>
      </c>
      <c r="AX803" s="16" t="s">
        <v>76</v>
      </c>
      <c r="AY803" s="250" t="s">
        <v>283</v>
      </c>
    </row>
    <row r="804" spans="1:65" s="13" customFormat="1" ht="22.5">
      <c r="B804" s="207"/>
      <c r="C804" s="208"/>
      <c r="D804" s="209" t="s">
        <v>291</v>
      </c>
      <c r="E804" s="210" t="s">
        <v>1</v>
      </c>
      <c r="F804" s="211" t="s">
        <v>1035</v>
      </c>
      <c r="G804" s="208"/>
      <c r="H804" s="212">
        <v>137.32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291</v>
      </c>
      <c r="AU804" s="218" t="s">
        <v>85</v>
      </c>
      <c r="AV804" s="13" t="s">
        <v>85</v>
      </c>
      <c r="AW804" s="13" t="s">
        <v>32</v>
      </c>
      <c r="AX804" s="13" t="s">
        <v>76</v>
      </c>
      <c r="AY804" s="218" t="s">
        <v>283</v>
      </c>
    </row>
    <row r="805" spans="1:65" s="13" customFormat="1" ht="33.75">
      <c r="B805" s="207"/>
      <c r="C805" s="208"/>
      <c r="D805" s="209" t="s">
        <v>291</v>
      </c>
      <c r="E805" s="210" t="s">
        <v>1</v>
      </c>
      <c r="F805" s="211" t="s">
        <v>1036</v>
      </c>
      <c r="G805" s="208"/>
      <c r="H805" s="212">
        <v>190.53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291</v>
      </c>
      <c r="AU805" s="218" t="s">
        <v>85</v>
      </c>
      <c r="AV805" s="13" t="s">
        <v>85</v>
      </c>
      <c r="AW805" s="13" t="s">
        <v>32</v>
      </c>
      <c r="AX805" s="13" t="s">
        <v>76</v>
      </c>
      <c r="AY805" s="218" t="s">
        <v>283</v>
      </c>
    </row>
    <row r="806" spans="1:65" s="13" customFormat="1">
      <c r="B806" s="207"/>
      <c r="C806" s="208"/>
      <c r="D806" s="209" t="s">
        <v>291</v>
      </c>
      <c r="E806" s="210" t="s">
        <v>1</v>
      </c>
      <c r="F806" s="211" t="s">
        <v>1037</v>
      </c>
      <c r="G806" s="208"/>
      <c r="H806" s="212">
        <v>42.286000000000001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15" customFormat="1">
      <c r="B807" s="230"/>
      <c r="C807" s="231"/>
      <c r="D807" s="209" t="s">
        <v>291</v>
      </c>
      <c r="E807" s="232" t="s">
        <v>1</v>
      </c>
      <c r="F807" s="233" t="s">
        <v>307</v>
      </c>
      <c r="G807" s="231"/>
      <c r="H807" s="234">
        <v>370.13600000000002</v>
      </c>
      <c r="I807" s="235"/>
      <c r="J807" s="231"/>
      <c r="K807" s="231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291</v>
      </c>
      <c r="AU807" s="240" t="s">
        <v>85</v>
      </c>
      <c r="AV807" s="15" t="s">
        <v>105</v>
      </c>
      <c r="AW807" s="15" t="s">
        <v>32</v>
      </c>
      <c r="AX807" s="15" t="s">
        <v>76</v>
      </c>
      <c r="AY807" s="240" t="s">
        <v>283</v>
      </c>
    </row>
    <row r="808" spans="1:65" s="14" customFormat="1">
      <c r="B808" s="219"/>
      <c r="C808" s="220"/>
      <c r="D808" s="209" t="s">
        <v>291</v>
      </c>
      <c r="E808" s="221" t="s">
        <v>1</v>
      </c>
      <c r="F808" s="222" t="s">
        <v>293</v>
      </c>
      <c r="G808" s="220"/>
      <c r="H808" s="223">
        <v>370.13600000000002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291</v>
      </c>
      <c r="AU808" s="229" t="s">
        <v>85</v>
      </c>
      <c r="AV808" s="14" t="s">
        <v>289</v>
      </c>
      <c r="AW808" s="14" t="s">
        <v>32</v>
      </c>
      <c r="AX808" s="14" t="s">
        <v>83</v>
      </c>
      <c r="AY808" s="229" t="s">
        <v>283</v>
      </c>
    </row>
    <row r="809" spans="1:65" s="2" customFormat="1" ht="16.5" customHeight="1">
      <c r="A809" s="35"/>
      <c r="B809" s="36"/>
      <c r="C809" s="193" t="s">
        <v>1038</v>
      </c>
      <c r="D809" s="193" t="s">
        <v>285</v>
      </c>
      <c r="E809" s="194" t="s">
        <v>1039</v>
      </c>
      <c r="F809" s="195" t="s">
        <v>1040</v>
      </c>
      <c r="G809" s="196" t="s">
        <v>288</v>
      </c>
      <c r="H809" s="197">
        <v>1136.8230000000001</v>
      </c>
      <c r="I809" s="198"/>
      <c r="J809" s="199">
        <f>ROUND(I809*H809,2)</f>
        <v>0</v>
      </c>
      <c r="K809" s="200"/>
      <c r="L809" s="40"/>
      <c r="M809" s="201" t="s">
        <v>1</v>
      </c>
      <c r="N809" s="202" t="s">
        <v>41</v>
      </c>
      <c r="O809" s="72"/>
      <c r="P809" s="203">
        <f>O809*H809</f>
        <v>0</v>
      </c>
      <c r="Q809" s="203">
        <v>6.4999999999999997E-3</v>
      </c>
      <c r="R809" s="203">
        <f>Q809*H809</f>
        <v>7.3893495000000007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289</v>
      </c>
      <c r="AT809" s="205" t="s">
        <v>285</v>
      </c>
      <c r="AU809" s="205" t="s">
        <v>85</v>
      </c>
      <c r="AY809" s="18" t="s">
        <v>283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8" t="s">
        <v>83</v>
      </c>
      <c r="BK809" s="206">
        <f>ROUND(I809*H809,2)</f>
        <v>0</v>
      </c>
      <c r="BL809" s="18" t="s">
        <v>289</v>
      </c>
      <c r="BM809" s="205" t="s">
        <v>1041</v>
      </c>
    </row>
    <row r="810" spans="1:65" s="13" customFormat="1">
      <c r="B810" s="207"/>
      <c r="C810" s="208"/>
      <c r="D810" s="209" t="s">
        <v>291</v>
      </c>
      <c r="E810" s="210" t="s">
        <v>1</v>
      </c>
      <c r="F810" s="211" t="s">
        <v>1042</v>
      </c>
      <c r="G810" s="208"/>
      <c r="H810" s="212">
        <v>1136.8230000000001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291</v>
      </c>
      <c r="AU810" s="218" t="s">
        <v>85</v>
      </c>
      <c r="AV810" s="13" t="s">
        <v>85</v>
      </c>
      <c r="AW810" s="13" t="s">
        <v>32</v>
      </c>
      <c r="AX810" s="13" t="s">
        <v>76</v>
      </c>
      <c r="AY810" s="218" t="s">
        <v>283</v>
      </c>
    </row>
    <row r="811" spans="1:65" s="15" customFormat="1">
      <c r="B811" s="230"/>
      <c r="C811" s="231"/>
      <c r="D811" s="209" t="s">
        <v>291</v>
      </c>
      <c r="E811" s="232" t="s">
        <v>1</v>
      </c>
      <c r="F811" s="233" t="s">
        <v>307</v>
      </c>
      <c r="G811" s="231"/>
      <c r="H811" s="234">
        <v>1136.8230000000001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291</v>
      </c>
      <c r="AU811" s="240" t="s">
        <v>85</v>
      </c>
      <c r="AV811" s="15" t="s">
        <v>105</v>
      </c>
      <c r="AW811" s="15" t="s">
        <v>32</v>
      </c>
      <c r="AX811" s="15" t="s">
        <v>76</v>
      </c>
      <c r="AY811" s="240" t="s">
        <v>283</v>
      </c>
    </row>
    <row r="812" spans="1:65" s="14" customFormat="1">
      <c r="B812" s="219"/>
      <c r="C812" s="220"/>
      <c r="D812" s="209" t="s">
        <v>291</v>
      </c>
      <c r="E812" s="221" t="s">
        <v>1</v>
      </c>
      <c r="F812" s="222" t="s">
        <v>293</v>
      </c>
      <c r="G812" s="220"/>
      <c r="H812" s="223">
        <v>1136.8230000000001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291</v>
      </c>
      <c r="AU812" s="229" t="s">
        <v>85</v>
      </c>
      <c r="AV812" s="14" t="s">
        <v>289</v>
      </c>
      <c r="AW812" s="14" t="s">
        <v>32</v>
      </c>
      <c r="AX812" s="14" t="s">
        <v>83</v>
      </c>
      <c r="AY812" s="229" t="s">
        <v>283</v>
      </c>
    </row>
    <row r="813" spans="1:65" s="2" customFormat="1" ht="24.2" customHeight="1">
      <c r="A813" s="35"/>
      <c r="B813" s="36"/>
      <c r="C813" s="193" t="s">
        <v>1043</v>
      </c>
      <c r="D813" s="193" t="s">
        <v>285</v>
      </c>
      <c r="E813" s="194" t="s">
        <v>1044</v>
      </c>
      <c r="F813" s="195" t="s">
        <v>1045</v>
      </c>
      <c r="G813" s="196" t="s">
        <v>288</v>
      </c>
      <c r="H813" s="197">
        <v>960.39200000000005</v>
      </c>
      <c r="I813" s="198"/>
      <c r="J813" s="199">
        <f>ROUND(I813*H813,2)</f>
        <v>0</v>
      </c>
      <c r="K813" s="200"/>
      <c r="L813" s="40"/>
      <c r="M813" s="201" t="s">
        <v>1</v>
      </c>
      <c r="N813" s="202" t="s">
        <v>41</v>
      </c>
      <c r="O813" s="72"/>
      <c r="P813" s="203">
        <f>O813*H813</f>
        <v>0</v>
      </c>
      <c r="Q813" s="203">
        <v>7.3499999999999998E-3</v>
      </c>
      <c r="R813" s="203">
        <f>Q813*H813</f>
        <v>7.0588812000000001</v>
      </c>
      <c r="S813" s="203">
        <v>0</v>
      </c>
      <c r="T813" s="204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5" t="s">
        <v>289</v>
      </c>
      <c r="AT813" s="205" t="s">
        <v>285</v>
      </c>
      <c r="AU813" s="205" t="s">
        <v>85</v>
      </c>
      <c r="AY813" s="18" t="s">
        <v>283</v>
      </c>
      <c r="BE813" s="206">
        <f>IF(N813="základní",J813,0)</f>
        <v>0</v>
      </c>
      <c r="BF813" s="206">
        <f>IF(N813="snížená",J813,0)</f>
        <v>0</v>
      </c>
      <c r="BG813" s="206">
        <f>IF(N813="zákl. přenesená",J813,0)</f>
        <v>0</v>
      </c>
      <c r="BH813" s="206">
        <f>IF(N813="sníž. přenesená",J813,0)</f>
        <v>0</v>
      </c>
      <c r="BI813" s="206">
        <f>IF(N813="nulová",J813,0)</f>
        <v>0</v>
      </c>
      <c r="BJ813" s="18" t="s">
        <v>83</v>
      </c>
      <c r="BK813" s="206">
        <f>ROUND(I813*H813,2)</f>
        <v>0</v>
      </c>
      <c r="BL813" s="18" t="s">
        <v>289</v>
      </c>
      <c r="BM813" s="205" t="s">
        <v>1046</v>
      </c>
    </row>
    <row r="814" spans="1:65" s="16" customFormat="1">
      <c r="B814" s="241"/>
      <c r="C814" s="242"/>
      <c r="D814" s="209" t="s">
        <v>291</v>
      </c>
      <c r="E814" s="243" t="s">
        <v>1</v>
      </c>
      <c r="F814" s="244" t="s">
        <v>1047</v>
      </c>
      <c r="G814" s="242"/>
      <c r="H814" s="243" t="s">
        <v>1</v>
      </c>
      <c r="I814" s="245"/>
      <c r="J814" s="242"/>
      <c r="K814" s="242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291</v>
      </c>
      <c r="AU814" s="250" t="s">
        <v>85</v>
      </c>
      <c r="AV814" s="16" t="s">
        <v>83</v>
      </c>
      <c r="AW814" s="16" t="s">
        <v>32</v>
      </c>
      <c r="AX814" s="16" t="s">
        <v>76</v>
      </c>
      <c r="AY814" s="250" t="s">
        <v>283</v>
      </c>
    </row>
    <row r="815" spans="1:65" s="13" customFormat="1">
      <c r="B815" s="207"/>
      <c r="C815" s="208"/>
      <c r="D815" s="209" t="s">
        <v>291</v>
      </c>
      <c r="E815" s="210" t="s">
        <v>1</v>
      </c>
      <c r="F815" s="211" t="s">
        <v>1048</v>
      </c>
      <c r="G815" s="208"/>
      <c r="H815" s="212">
        <v>562.58500000000004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291</v>
      </c>
      <c r="AU815" s="218" t="s">
        <v>85</v>
      </c>
      <c r="AV815" s="13" t="s">
        <v>85</v>
      </c>
      <c r="AW815" s="13" t="s">
        <v>32</v>
      </c>
      <c r="AX815" s="13" t="s">
        <v>76</v>
      </c>
      <c r="AY815" s="218" t="s">
        <v>283</v>
      </c>
    </row>
    <row r="816" spans="1:65" s="13" customFormat="1">
      <c r="B816" s="207"/>
      <c r="C816" s="208"/>
      <c r="D816" s="209" t="s">
        <v>291</v>
      </c>
      <c r="E816" s="210" t="s">
        <v>1</v>
      </c>
      <c r="F816" s="211" t="s">
        <v>1049</v>
      </c>
      <c r="G816" s="208"/>
      <c r="H816" s="212">
        <v>-106.29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5" customFormat="1">
      <c r="B817" s="230"/>
      <c r="C817" s="231"/>
      <c r="D817" s="209" t="s">
        <v>291</v>
      </c>
      <c r="E817" s="232" t="s">
        <v>1</v>
      </c>
      <c r="F817" s="233" t="s">
        <v>307</v>
      </c>
      <c r="G817" s="231"/>
      <c r="H817" s="234">
        <v>456.29500000000002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291</v>
      </c>
      <c r="AU817" s="240" t="s">
        <v>85</v>
      </c>
      <c r="AV817" s="15" t="s">
        <v>105</v>
      </c>
      <c r="AW817" s="15" t="s">
        <v>32</v>
      </c>
      <c r="AX817" s="15" t="s">
        <v>76</v>
      </c>
      <c r="AY817" s="240" t="s">
        <v>283</v>
      </c>
    </row>
    <row r="818" spans="1:65" s="16" customFormat="1">
      <c r="B818" s="241"/>
      <c r="C818" s="242"/>
      <c r="D818" s="209" t="s">
        <v>291</v>
      </c>
      <c r="E818" s="243" t="s">
        <v>1</v>
      </c>
      <c r="F818" s="244" t="s">
        <v>1050</v>
      </c>
      <c r="G818" s="242"/>
      <c r="H818" s="243" t="s">
        <v>1</v>
      </c>
      <c r="I818" s="245"/>
      <c r="J818" s="242"/>
      <c r="K818" s="242"/>
      <c r="L818" s="246"/>
      <c r="M818" s="247"/>
      <c r="N818" s="248"/>
      <c r="O818" s="248"/>
      <c r="P818" s="248"/>
      <c r="Q818" s="248"/>
      <c r="R818" s="248"/>
      <c r="S818" s="248"/>
      <c r="T818" s="249"/>
      <c r="AT818" s="250" t="s">
        <v>291</v>
      </c>
      <c r="AU818" s="250" t="s">
        <v>85</v>
      </c>
      <c r="AV818" s="16" t="s">
        <v>83</v>
      </c>
      <c r="AW818" s="16" t="s">
        <v>32</v>
      </c>
      <c r="AX818" s="16" t="s">
        <v>76</v>
      </c>
      <c r="AY818" s="250" t="s">
        <v>283</v>
      </c>
    </row>
    <row r="819" spans="1:65" s="13" customFormat="1">
      <c r="B819" s="207"/>
      <c r="C819" s="208"/>
      <c r="D819" s="209" t="s">
        <v>291</v>
      </c>
      <c r="E819" s="210" t="s">
        <v>1</v>
      </c>
      <c r="F819" s="211" t="s">
        <v>1051</v>
      </c>
      <c r="G819" s="208"/>
      <c r="H819" s="212">
        <v>504.09699999999998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291</v>
      </c>
      <c r="AU819" s="218" t="s">
        <v>85</v>
      </c>
      <c r="AV819" s="13" t="s">
        <v>85</v>
      </c>
      <c r="AW819" s="13" t="s">
        <v>32</v>
      </c>
      <c r="AX819" s="13" t="s">
        <v>76</v>
      </c>
      <c r="AY819" s="218" t="s">
        <v>283</v>
      </c>
    </row>
    <row r="820" spans="1:65" s="15" customFormat="1">
      <c r="B820" s="230"/>
      <c r="C820" s="231"/>
      <c r="D820" s="209" t="s">
        <v>291</v>
      </c>
      <c r="E820" s="232" t="s">
        <v>1</v>
      </c>
      <c r="F820" s="233" t="s">
        <v>307</v>
      </c>
      <c r="G820" s="231"/>
      <c r="H820" s="234">
        <v>504.09699999999998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291</v>
      </c>
      <c r="AU820" s="240" t="s">
        <v>85</v>
      </c>
      <c r="AV820" s="15" t="s">
        <v>105</v>
      </c>
      <c r="AW820" s="15" t="s">
        <v>32</v>
      </c>
      <c r="AX820" s="15" t="s">
        <v>76</v>
      </c>
      <c r="AY820" s="240" t="s">
        <v>283</v>
      </c>
    </row>
    <row r="821" spans="1:65" s="14" customFormat="1">
      <c r="B821" s="219"/>
      <c r="C821" s="220"/>
      <c r="D821" s="209" t="s">
        <v>291</v>
      </c>
      <c r="E821" s="221" t="s">
        <v>1</v>
      </c>
      <c r="F821" s="222" t="s">
        <v>293</v>
      </c>
      <c r="G821" s="220"/>
      <c r="H821" s="223">
        <v>960.39200000000005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291</v>
      </c>
      <c r="AU821" s="229" t="s">
        <v>85</v>
      </c>
      <c r="AV821" s="14" t="s">
        <v>289</v>
      </c>
      <c r="AW821" s="14" t="s">
        <v>32</v>
      </c>
      <c r="AX821" s="14" t="s">
        <v>83</v>
      </c>
      <c r="AY821" s="229" t="s">
        <v>283</v>
      </c>
    </row>
    <row r="822" spans="1:65" s="2" customFormat="1" ht="24.2" customHeight="1">
      <c r="A822" s="35"/>
      <c r="B822" s="36"/>
      <c r="C822" s="193" t="s">
        <v>1052</v>
      </c>
      <c r="D822" s="193" t="s">
        <v>285</v>
      </c>
      <c r="E822" s="194" t="s">
        <v>1053</v>
      </c>
      <c r="F822" s="195" t="s">
        <v>1054</v>
      </c>
      <c r="G822" s="196" t="s">
        <v>288</v>
      </c>
      <c r="H822" s="197">
        <v>106.29</v>
      </c>
      <c r="I822" s="198"/>
      <c r="J822" s="199">
        <f>ROUND(I822*H822,2)</f>
        <v>0</v>
      </c>
      <c r="K822" s="200"/>
      <c r="L822" s="40"/>
      <c r="M822" s="201" t="s">
        <v>1</v>
      </c>
      <c r="N822" s="202" t="s">
        <v>41</v>
      </c>
      <c r="O822" s="72"/>
      <c r="P822" s="203">
        <f>O822*H822</f>
        <v>0</v>
      </c>
      <c r="Q822" s="203">
        <v>4.3800000000000002E-3</v>
      </c>
      <c r="R822" s="203">
        <f>Q822*H822</f>
        <v>0.46555020000000003</v>
      </c>
      <c r="S822" s="203">
        <v>0</v>
      </c>
      <c r="T822" s="20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5" t="s">
        <v>289</v>
      </c>
      <c r="AT822" s="205" t="s">
        <v>285</v>
      </c>
      <c r="AU822" s="205" t="s">
        <v>85</v>
      </c>
      <c r="AY822" s="18" t="s">
        <v>283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8" t="s">
        <v>83</v>
      </c>
      <c r="BK822" s="206">
        <f>ROUND(I822*H822,2)</f>
        <v>0</v>
      </c>
      <c r="BL822" s="18" t="s">
        <v>289</v>
      </c>
      <c r="BM822" s="205" t="s">
        <v>1055</v>
      </c>
    </row>
    <row r="823" spans="1:65" s="16" customFormat="1">
      <c r="B823" s="241"/>
      <c r="C823" s="242"/>
      <c r="D823" s="209" t="s">
        <v>291</v>
      </c>
      <c r="E823" s="243" t="s">
        <v>1</v>
      </c>
      <c r="F823" s="244" t="s">
        <v>1056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>
      <c r="B824" s="207"/>
      <c r="C824" s="208"/>
      <c r="D824" s="209" t="s">
        <v>291</v>
      </c>
      <c r="E824" s="210" t="s">
        <v>1</v>
      </c>
      <c r="F824" s="211" t="s">
        <v>1057</v>
      </c>
      <c r="G824" s="208"/>
      <c r="H824" s="212">
        <v>84.671999999999997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3" customFormat="1">
      <c r="B825" s="207"/>
      <c r="C825" s="208"/>
      <c r="D825" s="209" t="s">
        <v>291</v>
      </c>
      <c r="E825" s="210" t="s">
        <v>1</v>
      </c>
      <c r="F825" s="211" t="s">
        <v>1058</v>
      </c>
      <c r="G825" s="208"/>
      <c r="H825" s="212">
        <v>-2.79</v>
      </c>
      <c r="I825" s="213"/>
      <c r="J825" s="208"/>
      <c r="K825" s="208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291</v>
      </c>
      <c r="AU825" s="218" t="s">
        <v>85</v>
      </c>
      <c r="AV825" s="13" t="s">
        <v>85</v>
      </c>
      <c r="AW825" s="13" t="s">
        <v>32</v>
      </c>
      <c r="AX825" s="13" t="s">
        <v>76</v>
      </c>
      <c r="AY825" s="218" t="s">
        <v>283</v>
      </c>
    </row>
    <row r="826" spans="1:65" s="13" customFormat="1">
      <c r="B826" s="207"/>
      <c r="C826" s="208"/>
      <c r="D826" s="209" t="s">
        <v>291</v>
      </c>
      <c r="E826" s="210" t="s">
        <v>1</v>
      </c>
      <c r="F826" s="211" t="s">
        <v>1059</v>
      </c>
      <c r="G826" s="208"/>
      <c r="H826" s="212">
        <v>14.58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291</v>
      </c>
      <c r="AU826" s="218" t="s">
        <v>85</v>
      </c>
      <c r="AV826" s="13" t="s">
        <v>85</v>
      </c>
      <c r="AW826" s="13" t="s">
        <v>32</v>
      </c>
      <c r="AX826" s="13" t="s">
        <v>76</v>
      </c>
      <c r="AY826" s="218" t="s">
        <v>283</v>
      </c>
    </row>
    <row r="827" spans="1:65" s="13" customFormat="1">
      <c r="B827" s="207"/>
      <c r="C827" s="208"/>
      <c r="D827" s="209" t="s">
        <v>291</v>
      </c>
      <c r="E827" s="210" t="s">
        <v>1</v>
      </c>
      <c r="F827" s="211" t="s">
        <v>1060</v>
      </c>
      <c r="G827" s="208"/>
      <c r="H827" s="212">
        <v>9.8279999999999994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291</v>
      </c>
      <c r="AU827" s="218" t="s">
        <v>85</v>
      </c>
      <c r="AV827" s="13" t="s">
        <v>85</v>
      </c>
      <c r="AW827" s="13" t="s">
        <v>32</v>
      </c>
      <c r="AX827" s="13" t="s">
        <v>76</v>
      </c>
      <c r="AY827" s="218" t="s">
        <v>283</v>
      </c>
    </row>
    <row r="828" spans="1:65" s="15" customFormat="1">
      <c r="B828" s="230"/>
      <c r="C828" s="231"/>
      <c r="D828" s="209" t="s">
        <v>291</v>
      </c>
      <c r="E828" s="232" t="s">
        <v>1</v>
      </c>
      <c r="F828" s="233" t="s">
        <v>307</v>
      </c>
      <c r="G828" s="231"/>
      <c r="H828" s="234">
        <v>106.29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291</v>
      </c>
      <c r="AU828" s="240" t="s">
        <v>85</v>
      </c>
      <c r="AV828" s="15" t="s">
        <v>105</v>
      </c>
      <c r="AW828" s="15" t="s">
        <v>32</v>
      </c>
      <c r="AX828" s="15" t="s">
        <v>76</v>
      </c>
      <c r="AY828" s="240" t="s">
        <v>283</v>
      </c>
    </row>
    <row r="829" spans="1:65" s="14" customFormat="1">
      <c r="B829" s="219"/>
      <c r="C829" s="220"/>
      <c r="D829" s="209" t="s">
        <v>291</v>
      </c>
      <c r="E829" s="221" t="s">
        <v>1</v>
      </c>
      <c r="F829" s="222" t="s">
        <v>293</v>
      </c>
      <c r="G829" s="220"/>
      <c r="H829" s="223">
        <v>106.29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291</v>
      </c>
      <c r="AU829" s="229" t="s">
        <v>85</v>
      </c>
      <c r="AV829" s="14" t="s">
        <v>289</v>
      </c>
      <c r="AW829" s="14" t="s">
        <v>32</v>
      </c>
      <c r="AX829" s="14" t="s">
        <v>83</v>
      </c>
      <c r="AY829" s="229" t="s">
        <v>283</v>
      </c>
    </row>
    <row r="830" spans="1:65" s="2" customFormat="1" ht="33" customHeight="1">
      <c r="A830" s="35"/>
      <c r="B830" s="36"/>
      <c r="C830" s="193" t="s">
        <v>1061</v>
      </c>
      <c r="D830" s="193" t="s">
        <v>285</v>
      </c>
      <c r="E830" s="194" t="s">
        <v>1062</v>
      </c>
      <c r="F830" s="195" t="s">
        <v>1063</v>
      </c>
      <c r="G830" s="196" t="s">
        <v>288</v>
      </c>
      <c r="H830" s="197">
        <v>1136.8230000000001</v>
      </c>
      <c r="I830" s="198"/>
      <c r="J830" s="199">
        <f>ROUND(I830*H830,2)</f>
        <v>0</v>
      </c>
      <c r="K830" s="200"/>
      <c r="L830" s="40"/>
      <c r="M830" s="201" t="s">
        <v>1</v>
      </c>
      <c r="N830" s="202" t="s">
        <v>41</v>
      </c>
      <c r="O830" s="72"/>
      <c r="P830" s="203">
        <f>O830*H830</f>
        <v>0</v>
      </c>
      <c r="Q830" s="203">
        <v>1.7330000000000002E-2</v>
      </c>
      <c r="R830" s="203">
        <f>Q830*H830</f>
        <v>19.701142590000003</v>
      </c>
      <c r="S830" s="203">
        <v>0</v>
      </c>
      <c r="T830" s="204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5" t="s">
        <v>289</v>
      </c>
      <c r="AT830" s="205" t="s">
        <v>285</v>
      </c>
      <c r="AU830" s="205" t="s">
        <v>85</v>
      </c>
      <c r="AY830" s="18" t="s">
        <v>283</v>
      </c>
      <c r="BE830" s="206">
        <f>IF(N830="základní",J830,0)</f>
        <v>0</v>
      </c>
      <c r="BF830" s="206">
        <f>IF(N830="snížená",J830,0)</f>
        <v>0</v>
      </c>
      <c r="BG830" s="206">
        <f>IF(N830="zákl. přenesená",J830,0)</f>
        <v>0</v>
      </c>
      <c r="BH830" s="206">
        <f>IF(N830="sníž. přenesená",J830,0)</f>
        <v>0</v>
      </c>
      <c r="BI830" s="206">
        <f>IF(N830="nulová",J830,0)</f>
        <v>0</v>
      </c>
      <c r="BJ830" s="18" t="s">
        <v>83</v>
      </c>
      <c r="BK830" s="206">
        <f>ROUND(I830*H830,2)</f>
        <v>0</v>
      </c>
      <c r="BL830" s="18" t="s">
        <v>289</v>
      </c>
      <c r="BM830" s="205" t="s">
        <v>1064</v>
      </c>
    </row>
    <row r="831" spans="1:65" s="16" customFormat="1">
      <c r="B831" s="241"/>
      <c r="C831" s="242"/>
      <c r="D831" s="209" t="s">
        <v>291</v>
      </c>
      <c r="E831" s="243" t="s">
        <v>1</v>
      </c>
      <c r="F831" s="244" t="s">
        <v>586</v>
      </c>
      <c r="G831" s="242"/>
      <c r="H831" s="243" t="s">
        <v>1</v>
      </c>
      <c r="I831" s="245"/>
      <c r="J831" s="242"/>
      <c r="K831" s="242"/>
      <c r="L831" s="246"/>
      <c r="M831" s="247"/>
      <c r="N831" s="248"/>
      <c r="O831" s="248"/>
      <c r="P831" s="248"/>
      <c r="Q831" s="248"/>
      <c r="R831" s="248"/>
      <c r="S831" s="248"/>
      <c r="T831" s="249"/>
      <c r="AT831" s="250" t="s">
        <v>291</v>
      </c>
      <c r="AU831" s="250" t="s">
        <v>85</v>
      </c>
      <c r="AV831" s="16" t="s">
        <v>83</v>
      </c>
      <c r="AW831" s="16" t="s">
        <v>32</v>
      </c>
      <c r="AX831" s="16" t="s">
        <v>76</v>
      </c>
      <c r="AY831" s="250" t="s">
        <v>283</v>
      </c>
    </row>
    <row r="832" spans="1:65" s="13" customFormat="1">
      <c r="B832" s="207"/>
      <c r="C832" s="208"/>
      <c r="D832" s="209" t="s">
        <v>291</v>
      </c>
      <c r="E832" s="210" t="s">
        <v>1</v>
      </c>
      <c r="F832" s="211" t="s">
        <v>1065</v>
      </c>
      <c r="G832" s="208"/>
      <c r="H832" s="212">
        <v>99.903000000000006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291</v>
      </c>
      <c r="AU832" s="218" t="s">
        <v>85</v>
      </c>
      <c r="AV832" s="13" t="s">
        <v>85</v>
      </c>
      <c r="AW832" s="13" t="s">
        <v>32</v>
      </c>
      <c r="AX832" s="13" t="s">
        <v>76</v>
      </c>
      <c r="AY832" s="218" t="s">
        <v>283</v>
      </c>
    </row>
    <row r="833" spans="2:51" s="13" customFormat="1">
      <c r="B833" s="207"/>
      <c r="C833" s="208"/>
      <c r="D833" s="209" t="s">
        <v>291</v>
      </c>
      <c r="E833" s="210" t="s">
        <v>1</v>
      </c>
      <c r="F833" s="211" t="s">
        <v>1066</v>
      </c>
      <c r="G833" s="208"/>
      <c r="H833" s="212">
        <v>-15.744999999999999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291</v>
      </c>
      <c r="AU833" s="218" t="s">
        <v>85</v>
      </c>
      <c r="AV833" s="13" t="s">
        <v>85</v>
      </c>
      <c r="AW833" s="13" t="s">
        <v>32</v>
      </c>
      <c r="AX833" s="13" t="s">
        <v>76</v>
      </c>
      <c r="AY833" s="218" t="s">
        <v>283</v>
      </c>
    </row>
    <row r="834" spans="2:51" s="13" customFormat="1">
      <c r="B834" s="207"/>
      <c r="C834" s="208"/>
      <c r="D834" s="209" t="s">
        <v>291</v>
      </c>
      <c r="E834" s="210" t="s">
        <v>1</v>
      </c>
      <c r="F834" s="211" t="s">
        <v>1067</v>
      </c>
      <c r="G834" s="208"/>
      <c r="H834" s="212">
        <v>62.774999999999999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291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283</v>
      </c>
    </row>
    <row r="835" spans="2:51" s="13" customFormat="1">
      <c r="B835" s="207"/>
      <c r="C835" s="208"/>
      <c r="D835" s="209" t="s">
        <v>291</v>
      </c>
      <c r="E835" s="210" t="s">
        <v>1</v>
      </c>
      <c r="F835" s="211" t="s">
        <v>1068</v>
      </c>
      <c r="G835" s="208"/>
      <c r="H835" s="212">
        <v>184.2</v>
      </c>
      <c r="I835" s="213"/>
      <c r="J835" s="208"/>
      <c r="K835" s="208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291</v>
      </c>
      <c r="AU835" s="218" t="s">
        <v>85</v>
      </c>
      <c r="AV835" s="13" t="s">
        <v>85</v>
      </c>
      <c r="AW835" s="13" t="s">
        <v>32</v>
      </c>
      <c r="AX835" s="13" t="s">
        <v>76</v>
      </c>
      <c r="AY835" s="218" t="s">
        <v>283</v>
      </c>
    </row>
    <row r="836" spans="2:51" s="13" customFormat="1">
      <c r="B836" s="207"/>
      <c r="C836" s="208"/>
      <c r="D836" s="209" t="s">
        <v>291</v>
      </c>
      <c r="E836" s="210" t="s">
        <v>1</v>
      </c>
      <c r="F836" s="211" t="s">
        <v>1069</v>
      </c>
      <c r="G836" s="208"/>
      <c r="H836" s="212">
        <v>-4.51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291</v>
      </c>
      <c r="AU836" s="218" t="s">
        <v>85</v>
      </c>
      <c r="AV836" s="13" t="s">
        <v>85</v>
      </c>
      <c r="AW836" s="13" t="s">
        <v>32</v>
      </c>
      <c r="AX836" s="13" t="s">
        <v>76</v>
      </c>
      <c r="AY836" s="218" t="s">
        <v>283</v>
      </c>
    </row>
    <row r="837" spans="2:51" s="13" customFormat="1">
      <c r="B837" s="207"/>
      <c r="C837" s="208"/>
      <c r="D837" s="209" t="s">
        <v>291</v>
      </c>
      <c r="E837" s="210" t="s">
        <v>1</v>
      </c>
      <c r="F837" s="211" t="s">
        <v>1070</v>
      </c>
      <c r="G837" s="208"/>
      <c r="H837" s="212">
        <v>-38.305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291</v>
      </c>
      <c r="AU837" s="218" t="s">
        <v>85</v>
      </c>
      <c r="AV837" s="13" t="s">
        <v>85</v>
      </c>
      <c r="AW837" s="13" t="s">
        <v>32</v>
      </c>
      <c r="AX837" s="13" t="s">
        <v>76</v>
      </c>
      <c r="AY837" s="218" t="s">
        <v>283</v>
      </c>
    </row>
    <row r="838" spans="2:51" s="13" customFormat="1">
      <c r="B838" s="207"/>
      <c r="C838" s="208"/>
      <c r="D838" s="209" t="s">
        <v>291</v>
      </c>
      <c r="E838" s="210" t="s">
        <v>1</v>
      </c>
      <c r="F838" s="211" t="s">
        <v>1071</v>
      </c>
      <c r="G838" s="208"/>
      <c r="H838" s="212">
        <v>-54.54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291</v>
      </c>
      <c r="AU838" s="218" t="s">
        <v>85</v>
      </c>
      <c r="AV838" s="13" t="s">
        <v>85</v>
      </c>
      <c r="AW838" s="13" t="s">
        <v>32</v>
      </c>
      <c r="AX838" s="13" t="s">
        <v>76</v>
      </c>
      <c r="AY838" s="218" t="s">
        <v>283</v>
      </c>
    </row>
    <row r="839" spans="2:51" s="13" customFormat="1" ht="22.5">
      <c r="B839" s="207"/>
      <c r="C839" s="208"/>
      <c r="D839" s="209" t="s">
        <v>291</v>
      </c>
      <c r="E839" s="210" t="s">
        <v>1</v>
      </c>
      <c r="F839" s="211" t="s">
        <v>1072</v>
      </c>
      <c r="G839" s="208"/>
      <c r="H839" s="212">
        <v>281.44799999999998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291</v>
      </c>
      <c r="AU839" s="218" t="s">
        <v>85</v>
      </c>
      <c r="AV839" s="13" t="s">
        <v>85</v>
      </c>
      <c r="AW839" s="13" t="s">
        <v>32</v>
      </c>
      <c r="AX839" s="13" t="s">
        <v>76</v>
      </c>
      <c r="AY839" s="218" t="s">
        <v>283</v>
      </c>
    </row>
    <row r="840" spans="2:51" s="13" customFormat="1">
      <c r="B840" s="207"/>
      <c r="C840" s="208"/>
      <c r="D840" s="209" t="s">
        <v>291</v>
      </c>
      <c r="E840" s="210" t="s">
        <v>1</v>
      </c>
      <c r="F840" s="211" t="s">
        <v>1073</v>
      </c>
      <c r="G840" s="208"/>
      <c r="H840" s="212">
        <v>-50.878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291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283</v>
      </c>
    </row>
    <row r="841" spans="2:51" s="13" customFormat="1">
      <c r="B841" s="207"/>
      <c r="C841" s="208"/>
      <c r="D841" s="209" t="s">
        <v>291</v>
      </c>
      <c r="E841" s="210" t="s">
        <v>1</v>
      </c>
      <c r="F841" s="211" t="s">
        <v>1074</v>
      </c>
      <c r="G841" s="208"/>
      <c r="H841" s="212">
        <v>-2.87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291</v>
      </c>
      <c r="AU841" s="218" t="s">
        <v>85</v>
      </c>
      <c r="AV841" s="13" t="s">
        <v>85</v>
      </c>
      <c r="AW841" s="13" t="s">
        <v>32</v>
      </c>
      <c r="AX841" s="13" t="s">
        <v>76</v>
      </c>
      <c r="AY841" s="218" t="s">
        <v>283</v>
      </c>
    </row>
    <row r="842" spans="2:51" s="13" customFormat="1">
      <c r="B842" s="207"/>
      <c r="C842" s="208"/>
      <c r="D842" s="209" t="s">
        <v>291</v>
      </c>
      <c r="E842" s="210" t="s">
        <v>1</v>
      </c>
      <c r="F842" s="211" t="s">
        <v>1075</v>
      </c>
      <c r="G842" s="208"/>
      <c r="H842" s="212">
        <v>453.9</v>
      </c>
      <c r="I842" s="213"/>
      <c r="J842" s="208"/>
      <c r="K842" s="208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291</v>
      </c>
      <c r="AU842" s="218" t="s">
        <v>85</v>
      </c>
      <c r="AV842" s="13" t="s">
        <v>85</v>
      </c>
      <c r="AW842" s="13" t="s">
        <v>32</v>
      </c>
      <c r="AX842" s="13" t="s">
        <v>76</v>
      </c>
      <c r="AY842" s="218" t="s">
        <v>283</v>
      </c>
    </row>
    <row r="843" spans="2:51" s="13" customFormat="1">
      <c r="B843" s="207"/>
      <c r="C843" s="208"/>
      <c r="D843" s="209" t="s">
        <v>291</v>
      </c>
      <c r="E843" s="210" t="s">
        <v>1</v>
      </c>
      <c r="F843" s="211" t="s">
        <v>1076</v>
      </c>
      <c r="G843" s="208"/>
      <c r="H843" s="212">
        <v>-35.603000000000002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291</v>
      </c>
      <c r="AU843" s="218" t="s">
        <v>85</v>
      </c>
      <c r="AV843" s="13" t="s">
        <v>85</v>
      </c>
      <c r="AW843" s="13" t="s">
        <v>32</v>
      </c>
      <c r="AX843" s="13" t="s">
        <v>76</v>
      </c>
      <c r="AY843" s="218" t="s">
        <v>283</v>
      </c>
    </row>
    <row r="844" spans="2:51" s="13" customFormat="1">
      <c r="B844" s="207"/>
      <c r="C844" s="208"/>
      <c r="D844" s="209" t="s">
        <v>291</v>
      </c>
      <c r="E844" s="210" t="s">
        <v>1</v>
      </c>
      <c r="F844" s="211" t="s">
        <v>1077</v>
      </c>
      <c r="G844" s="208"/>
      <c r="H844" s="212">
        <v>-86.4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291</v>
      </c>
      <c r="AU844" s="218" t="s">
        <v>85</v>
      </c>
      <c r="AV844" s="13" t="s">
        <v>85</v>
      </c>
      <c r="AW844" s="13" t="s">
        <v>32</v>
      </c>
      <c r="AX844" s="13" t="s">
        <v>76</v>
      </c>
      <c r="AY844" s="218" t="s">
        <v>283</v>
      </c>
    </row>
    <row r="845" spans="2:51" s="13" customFormat="1">
      <c r="B845" s="207"/>
      <c r="C845" s="208"/>
      <c r="D845" s="209" t="s">
        <v>291</v>
      </c>
      <c r="E845" s="210" t="s">
        <v>1</v>
      </c>
      <c r="F845" s="211" t="s">
        <v>1078</v>
      </c>
      <c r="G845" s="208"/>
      <c r="H845" s="212">
        <v>103.163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291</v>
      </c>
      <c r="AU845" s="218" t="s">
        <v>85</v>
      </c>
      <c r="AV845" s="13" t="s">
        <v>85</v>
      </c>
      <c r="AW845" s="13" t="s">
        <v>32</v>
      </c>
      <c r="AX845" s="13" t="s">
        <v>76</v>
      </c>
      <c r="AY845" s="218" t="s">
        <v>283</v>
      </c>
    </row>
    <row r="846" spans="2:51" s="13" customFormat="1">
      <c r="B846" s="207"/>
      <c r="C846" s="208"/>
      <c r="D846" s="209" t="s">
        <v>291</v>
      </c>
      <c r="E846" s="210" t="s">
        <v>1</v>
      </c>
      <c r="F846" s="211" t="s">
        <v>1079</v>
      </c>
      <c r="G846" s="208"/>
      <c r="H846" s="212">
        <v>-3.29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291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283</v>
      </c>
    </row>
    <row r="847" spans="2:51" s="13" customFormat="1">
      <c r="B847" s="207"/>
      <c r="C847" s="208"/>
      <c r="D847" s="209" t="s">
        <v>291</v>
      </c>
      <c r="E847" s="210" t="s">
        <v>1</v>
      </c>
      <c r="F847" s="211" t="s">
        <v>1080</v>
      </c>
      <c r="G847" s="208"/>
      <c r="H847" s="212">
        <v>-23.28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291</v>
      </c>
      <c r="AU847" s="218" t="s">
        <v>85</v>
      </c>
      <c r="AV847" s="13" t="s">
        <v>85</v>
      </c>
      <c r="AW847" s="13" t="s">
        <v>32</v>
      </c>
      <c r="AX847" s="13" t="s">
        <v>76</v>
      </c>
      <c r="AY847" s="218" t="s">
        <v>283</v>
      </c>
    </row>
    <row r="848" spans="2:51" s="13" customFormat="1">
      <c r="B848" s="207"/>
      <c r="C848" s="208"/>
      <c r="D848" s="209" t="s">
        <v>291</v>
      </c>
      <c r="E848" s="210" t="s">
        <v>1</v>
      </c>
      <c r="F848" s="211" t="s">
        <v>1081</v>
      </c>
      <c r="G848" s="208"/>
      <c r="H848" s="212">
        <v>-1.64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291</v>
      </c>
      <c r="AU848" s="218" t="s">
        <v>85</v>
      </c>
      <c r="AV848" s="13" t="s">
        <v>85</v>
      </c>
      <c r="AW848" s="13" t="s">
        <v>32</v>
      </c>
      <c r="AX848" s="13" t="s">
        <v>76</v>
      </c>
      <c r="AY848" s="218" t="s">
        <v>283</v>
      </c>
    </row>
    <row r="849" spans="1:65" s="15" customFormat="1">
      <c r="B849" s="230"/>
      <c r="C849" s="231"/>
      <c r="D849" s="209" t="s">
        <v>291</v>
      </c>
      <c r="E849" s="232" t="s">
        <v>1</v>
      </c>
      <c r="F849" s="233" t="s">
        <v>307</v>
      </c>
      <c r="G849" s="231"/>
      <c r="H849" s="234">
        <v>868.32799999999997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291</v>
      </c>
      <c r="AU849" s="240" t="s">
        <v>85</v>
      </c>
      <c r="AV849" s="15" t="s">
        <v>105</v>
      </c>
      <c r="AW849" s="15" t="s">
        <v>32</v>
      </c>
      <c r="AX849" s="15" t="s">
        <v>76</v>
      </c>
      <c r="AY849" s="240" t="s">
        <v>283</v>
      </c>
    </row>
    <row r="850" spans="1:65" s="16" customFormat="1">
      <c r="B850" s="241"/>
      <c r="C850" s="242"/>
      <c r="D850" s="209" t="s">
        <v>291</v>
      </c>
      <c r="E850" s="243" t="s">
        <v>1</v>
      </c>
      <c r="F850" s="244" t="s">
        <v>599</v>
      </c>
      <c r="G850" s="242"/>
      <c r="H850" s="243" t="s">
        <v>1</v>
      </c>
      <c r="I850" s="245"/>
      <c r="J850" s="242"/>
      <c r="K850" s="242"/>
      <c r="L850" s="246"/>
      <c r="M850" s="247"/>
      <c r="N850" s="248"/>
      <c r="O850" s="248"/>
      <c r="P850" s="248"/>
      <c r="Q850" s="248"/>
      <c r="R850" s="248"/>
      <c r="S850" s="248"/>
      <c r="T850" s="249"/>
      <c r="AT850" s="250" t="s">
        <v>291</v>
      </c>
      <c r="AU850" s="250" t="s">
        <v>85</v>
      </c>
      <c r="AV850" s="16" t="s">
        <v>83</v>
      </c>
      <c r="AW850" s="16" t="s">
        <v>32</v>
      </c>
      <c r="AX850" s="16" t="s">
        <v>76</v>
      </c>
      <c r="AY850" s="250" t="s">
        <v>283</v>
      </c>
    </row>
    <row r="851" spans="1:65" s="13" customFormat="1" ht="22.5">
      <c r="B851" s="207"/>
      <c r="C851" s="208"/>
      <c r="D851" s="209" t="s">
        <v>291</v>
      </c>
      <c r="E851" s="210" t="s">
        <v>1</v>
      </c>
      <c r="F851" s="211" t="s">
        <v>1082</v>
      </c>
      <c r="G851" s="208"/>
      <c r="H851" s="212">
        <v>244.35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291</v>
      </c>
      <c r="AU851" s="218" t="s">
        <v>85</v>
      </c>
      <c r="AV851" s="13" t="s">
        <v>85</v>
      </c>
      <c r="AW851" s="13" t="s">
        <v>32</v>
      </c>
      <c r="AX851" s="13" t="s">
        <v>76</v>
      </c>
      <c r="AY851" s="218" t="s">
        <v>283</v>
      </c>
    </row>
    <row r="852" spans="1:65" s="13" customFormat="1">
      <c r="B852" s="207"/>
      <c r="C852" s="208"/>
      <c r="D852" s="209" t="s">
        <v>291</v>
      </c>
      <c r="E852" s="210" t="s">
        <v>1</v>
      </c>
      <c r="F852" s="211" t="s">
        <v>1083</v>
      </c>
      <c r="G852" s="208"/>
      <c r="H852" s="212">
        <v>77.715000000000003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291</v>
      </c>
      <c r="AU852" s="218" t="s">
        <v>85</v>
      </c>
      <c r="AV852" s="13" t="s">
        <v>85</v>
      </c>
      <c r="AW852" s="13" t="s">
        <v>32</v>
      </c>
      <c r="AX852" s="13" t="s">
        <v>76</v>
      </c>
      <c r="AY852" s="218" t="s">
        <v>283</v>
      </c>
    </row>
    <row r="853" spans="1:65" s="13" customFormat="1">
      <c r="B853" s="207"/>
      <c r="C853" s="208"/>
      <c r="D853" s="209" t="s">
        <v>291</v>
      </c>
      <c r="E853" s="210" t="s">
        <v>1</v>
      </c>
      <c r="F853" s="211" t="s">
        <v>1084</v>
      </c>
      <c r="G853" s="208"/>
      <c r="H853" s="212">
        <v>-53.57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291</v>
      </c>
      <c r="AU853" s="218" t="s">
        <v>85</v>
      </c>
      <c r="AV853" s="13" t="s">
        <v>85</v>
      </c>
      <c r="AW853" s="13" t="s">
        <v>32</v>
      </c>
      <c r="AX853" s="13" t="s">
        <v>76</v>
      </c>
      <c r="AY853" s="218" t="s">
        <v>283</v>
      </c>
    </row>
    <row r="854" spans="1:65" s="15" customFormat="1">
      <c r="B854" s="230"/>
      <c r="C854" s="231"/>
      <c r="D854" s="209" t="s">
        <v>291</v>
      </c>
      <c r="E854" s="232" t="s">
        <v>1</v>
      </c>
      <c r="F854" s="233" t="s">
        <v>307</v>
      </c>
      <c r="G854" s="231"/>
      <c r="H854" s="234">
        <v>268.495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291</v>
      </c>
      <c r="AU854" s="240" t="s">
        <v>85</v>
      </c>
      <c r="AV854" s="15" t="s">
        <v>105</v>
      </c>
      <c r="AW854" s="15" t="s">
        <v>32</v>
      </c>
      <c r="AX854" s="15" t="s">
        <v>76</v>
      </c>
      <c r="AY854" s="240" t="s">
        <v>283</v>
      </c>
    </row>
    <row r="855" spans="1:65" s="14" customFormat="1">
      <c r="B855" s="219"/>
      <c r="C855" s="220"/>
      <c r="D855" s="209" t="s">
        <v>291</v>
      </c>
      <c r="E855" s="221" t="s">
        <v>1</v>
      </c>
      <c r="F855" s="222" t="s">
        <v>293</v>
      </c>
      <c r="G855" s="220"/>
      <c r="H855" s="223">
        <v>1136.8230000000001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291</v>
      </c>
      <c r="AU855" s="229" t="s">
        <v>85</v>
      </c>
      <c r="AV855" s="14" t="s">
        <v>289</v>
      </c>
      <c r="AW855" s="14" t="s">
        <v>32</v>
      </c>
      <c r="AX855" s="14" t="s">
        <v>83</v>
      </c>
      <c r="AY855" s="229" t="s">
        <v>283</v>
      </c>
    </row>
    <row r="856" spans="1:65" s="2" customFormat="1" ht="24.2" customHeight="1">
      <c r="A856" s="35"/>
      <c r="B856" s="36"/>
      <c r="C856" s="193" t="s">
        <v>1085</v>
      </c>
      <c r="D856" s="193" t="s">
        <v>285</v>
      </c>
      <c r="E856" s="194" t="s">
        <v>1086</v>
      </c>
      <c r="F856" s="195" t="s">
        <v>1087</v>
      </c>
      <c r="G856" s="196" t="s">
        <v>288</v>
      </c>
      <c r="H856" s="197">
        <v>456.29500000000002</v>
      </c>
      <c r="I856" s="198"/>
      <c r="J856" s="199">
        <f>ROUND(I856*H856,2)</f>
        <v>0</v>
      </c>
      <c r="K856" s="200"/>
      <c r="L856" s="40"/>
      <c r="M856" s="201" t="s">
        <v>1</v>
      </c>
      <c r="N856" s="202" t="s">
        <v>41</v>
      </c>
      <c r="O856" s="72"/>
      <c r="P856" s="203">
        <f>O856*H856</f>
        <v>0</v>
      </c>
      <c r="Q856" s="203">
        <v>1.575E-2</v>
      </c>
      <c r="R856" s="203">
        <f>Q856*H856</f>
        <v>7.1866462499999999</v>
      </c>
      <c r="S856" s="203">
        <v>0</v>
      </c>
      <c r="T856" s="204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05" t="s">
        <v>289</v>
      </c>
      <c r="AT856" s="205" t="s">
        <v>285</v>
      </c>
      <c r="AU856" s="205" t="s">
        <v>85</v>
      </c>
      <c r="AY856" s="18" t="s">
        <v>283</v>
      </c>
      <c r="BE856" s="206">
        <f>IF(N856="základní",J856,0)</f>
        <v>0</v>
      </c>
      <c r="BF856" s="206">
        <f>IF(N856="snížená",J856,0)</f>
        <v>0</v>
      </c>
      <c r="BG856" s="206">
        <f>IF(N856="zákl. přenesená",J856,0)</f>
        <v>0</v>
      </c>
      <c r="BH856" s="206">
        <f>IF(N856="sníž. přenesená",J856,0)</f>
        <v>0</v>
      </c>
      <c r="BI856" s="206">
        <f>IF(N856="nulová",J856,0)</f>
        <v>0</v>
      </c>
      <c r="BJ856" s="18" t="s">
        <v>83</v>
      </c>
      <c r="BK856" s="206">
        <f>ROUND(I856*H856,2)</f>
        <v>0</v>
      </c>
      <c r="BL856" s="18" t="s">
        <v>289</v>
      </c>
      <c r="BM856" s="205" t="s">
        <v>1088</v>
      </c>
    </row>
    <row r="857" spans="1:65" s="16" customFormat="1">
      <c r="B857" s="241"/>
      <c r="C857" s="242"/>
      <c r="D857" s="209" t="s">
        <v>291</v>
      </c>
      <c r="E857" s="243" t="s">
        <v>1</v>
      </c>
      <c r="F857" s="244" t="s">
        <v>1047</v>
      </c>
      <c r="G857" s="242"/>
      <c r="H857" s="243" t="s">
        <v>1</v>
      </c>
      <c r="I857" s="245"/>
      <c r="J857" s="242"/>
      <c r="K857" s="242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291</v>
      </c>
      <c r="AU857" s="250" t="s">
        <v>85</v>
      </c>
      <c r="AV857" s="16" t="s">
        <v>83</v>
      </c>
      <c r="AW857" s="16" t="s">
        <v>32</v>
      </c>
      <c r="AX857" s="16" t="s">
        <v>76</v>
      </c>
      <c r="AY857" s="250" t="s">
        <v>283</v>
      </c>
    </row>
    <row r="858" spans="1:65" s="13" customFormat="1">
      <c r="B858" s="207"/>
      <c r="C858" s="208"/>
      <c r="D858" s="209" t="s">
        <v>291</v>
      </c>
      <c r="E858" s="210" t="s">
        <v>1</v>
      </c>
      <c r="F858" s="211" t="s">
        <v>1048</v>
      </c>
      <c r="G858" s="208"/>
      <c r="H858" s="212">
        <v>562.58500000000004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291</v>
      </c>
      <c r="AU858" s="218" t="s">
        <v>85</v>
      </c>
      <c r="AV858" s="13" t="s">
        <v>85</v>
      </c>
      <c r="AW858" s="13" t="s">
        <v>32</v>
      </c>
      <c r="AX858" s="13" t="s">
        <v>76</v>
      </c>
      <c r="AY858" s="218" t="s">
        <v>283</v>
      </c>
    </row>
    <row r="859" spans="1:65" s="13" customFormat="1">
      <c r="B859" s="207"/>
      <c r="C859" s="208"/>
      <c r="D859" s="209" t="s">
        <v>291</v>
      </c>
      <c r="E859" s="210" t="s">
        <v>1</v>
      </c>
      <c r="F859" s="211" t="s">
        <v>1049</v>
      </c>
      <c r="G859" s="208"/>
      <c r="H859" s="212">
        <v>-106.29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291</v>
      </c>
      <c r="AU859" s="218" t="s">
        <v>85</v>
      </c>
      <c r="AV859" s="13" t="s">
        <v>85</v>
      </c>
      <c r="AW859" s="13" t="s">
        <v>32</v>
      </c>
      <c r="AX859" s="13" t="s">
        <v>76</v>
      </c>
      <c r="AY859" s="218" t="s">
        <v>283</v>
      </c>
    </row>
    <row r="860" spans="1:65" s="15" customFormat="1">
      <c r="B860" s="230"/>
      <c r="C860" s="231"/>
      <c r="D860" s="209" t="s">
        <v>291</v>
      </c>
      <c r="E860" s="232" t="s">
        <v>1</v>
      </c>
      <c r="F860" s="233" t="s">
        <v>307</v>
      </c>
      <c r="G860" s="231"/>
      <c r="H860" s="234">
        <v>456.29500000000002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291</v>
      </c>
      <c r="AU860" s="240" t="s">
        <v>85</v>
      </c>
      <c r="AV860" s="15" t="s">
        <v>105</v>
      </c>
      <c r="AW860" s="15" t="s">
        <v>32</v>
      </c>
      <c r="AX860" s="15" t="s">
        <v>76</v>
      </c>
      <c r="AY860" s="240" t="s">
        <v>283</v>
      </c>
    </row>
    <row r="861" spans="1:65" s="14" customFormat="1">
      <c r="B861" s="219"/>
      <c r="C861" s="220"/>
      <c r="D861" s="209" t="s">
        <v>291</v>
      </c>
      <c r="E861" s="221" t="s">
        <v>1</v>
      </c>
      <c r="F861" s="222" t="s">
        <v>293</v>
      </c>
      <c r="G861" s="220"/>
      <c r="H861" s="223">
        <v>456.29500000000002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AT861" s="229" t="s">
        <v>291</v>
      </c>
      <c r="AU861" s="229" t="s">
        <v>85</v>
      </c>
      <c r="AV861" s="14" t="s">
        <v>289</v>
      </c>
      <c r="AW861" s="14" t="s">
        <v>32</v>
      </c>
      <c r="AX861" s="14" t="s">
        <v>83</v>
      </c>
      <c r="AY861" s="229" t="s">
        <v>283</v>
      </c>
    </row>
    <row r="862" spans="1:65" s="2" customFormat="1" ht="33" customHeight="1">
      <c r="A862" s="35"/>
      <c r="B862" s="36"/>
      <c r="C862" s="193" t="s">
        <v>1089</v>
      </c>
      <c r="D862" s="193" t="s">
        <v>285</v>
      </c>
      <c r="E862" s="194" t="s">
        <v>1090</v>
      </c>
      <c r="F862" s="195" t="s">
        <v>1091</v>
      </c>
      <c r="G862" s="196" t="s">
        <v>288</v>
      </c>
      <c r="H862" s="197">
        <v>504.09699999999998</v>
      </c>
      <c r="I862" s="198"/>
      <c r="J862" s="199">
        <f>ROUND(I862*H862,2)</f>
        <v>0</v>
      </c>
      <c r="K862" s="200"/>
      <c r="L862" s="40"/>
      <c r="M862" s="201" t="s">
        <v>1</v>
      </c>
      <c r="N862" s="202" t="s">
        <v>41</v>
      </c>
      <c r="O862" s="72"/>
      <c r="P862" s="203">
        <f>O862*H862</f>
        <v>0</v>
      </c>
      <c r="Q862" s="203">
        <v>1.8380000000000001E-2</v>
      </c>
      <c r="R862" s="203">
        <f>Q862*H862</f>
        <v>9.2653028600000003</v>
      </c>
      <c r="S862" s="203">
        <v>0</v>
      </c>
      <c r="T862" s="204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5" t="s">
        <v>289</v>
      </c>
      <c r="AT862" s="205" t="s">
        <v>285</v>
      </c>
      <c r="AU862" s="205" t="s">
        <v>85</v>
      </c>
      <c r="AY862" s="18" t="s">
        <v>283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18" t="s">
        <v>83</v>
      </c>
      <c r="BK862" s="206">
        <f>ROUND(I862*H862,2)</f>
        <v>0</v>
      </c>
      <c r="BL862" s="18" t="s">
        <v>289</v>
      </c>
      <c r="BM862" s="205" t="s">
        <v>1092</v>
      </c>
    </row>
    <row r="863" spans="1:65" s="16" customFormat="1">
      <c r="B863" s="241"/>
      <c r="C863" s="242"/>
      <c r="D863" s="209" t="s">
        <v>291</v>
      </c>
      <c r="E863" s="243" t="s">
        <v>1</v>
      </c>
      <c r="F863" s="244" t="s">
        <v>586</v>
      </c>
      <c r="G863" s="242"/>
      <c r="H863" s="243" t="s">
        <v>1</v>
      </c>
      <c r="I863" s="245"/>
      <c r="J863" s="242"/>
      <c r="K863" s="242"/>
      <c r="L863" s="246"/>
      <c r="M863" s="247"/>
      <c r="N863" s="248"/>
      <c r="O863" s="248"/>
      <c r="P863" s="248"/>
      <c r="Q863" s="248"/>
      <c r="R863" s="248"/>
      <c r="S863" s="248"/>
      <c r="T863" s="249"/>
      <c r="AT863" s="250" t="s">
        <v>291</v>
      </c>
      <c r="AU863" s="250" t="s">
        <v>85</v>
      </c>
      <c r="AV863" s="16" t="s">
        <v>83</v>
      </c>
      <c r="AW863" s="16" t="s">
        <v>32</v>
      </c>
      <c r="AX863" s="16" t="s">
        <v>76</v>
      </c>
      <c r="AY863" s="250" t="s">
        <v>283</v>
      </c>
    </row>
    <row r="864" spans="1:65" s="13" customFormat="1" ht="22.5">
      <c r="B864" s="207"/>
      <c r="C864" s="208"/>
      <c r="D864" s="209" t="s">
        <v>291</v>
      </c>
      <c r="E864" s="210" t="s">
        <v>1</v>
      </c>
      <c r="F864" s="211" t="s">
        <v>1093</v>
      </c>
      <c r="G864" s="208"/>
      <c r="H864" s="212">
        <v>179.06399999999999</v>
      </c>
      <c r="I864" s="213"/>
      <c r="J864" s="208"/>
      <c r="K864" s="208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291</v>
      </c>
      <c r="AU864" s="218" t="s">
        <v>85</v>
      </c>
      <c r="AV864" s="13" t="s">
        <v>85</v>
      </c>
      <c r="AW864" s="13" t="s">
        <v>32</v>
      </c>
      <c r="AX864" s="13" t="s">
        <v>76</v>
      </c>
      <c r="AY864" s="218" t="s">
        <v>283</v>
      </c>
    </row>
    <row r="865" spans="2:51" s="13" customFormat="1">
      <c r="B865" s="207"/>
      <c r="C865" s="208"/>
      <c r="D865" s="209" t="s">
        <v>291</v>
      </c>
      <c r="E865" s="210" t="s">
        <v>1</v>
      </c>
      <c r="F865" s="211" t="s">
        <v>1094</v>
      </c>
      <c r="G865" s="208"/>
      <c r="H865" s="212">
        <v>95.688000000000002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291</v>
      </c>
      <c r="AU865" s="218" t="s">
        <v>85</v>
      </c>
      <c r="AV865" s="13" t="s">
        <v>85</v>
      </c>
      <c r="AW865" s="13" t="s">
        <v>32</v>
      </c>
      <c r="AX865" s="13" t="s">
        <v>76</v>
      </c>
      <c r="AY865" s="218" t="s">
        <v>283</v>
      </c>
    </row>
    <row r="866" spans="2:51" s="13" customFormat="1">
      <c r="B866" s="207"/>
      <c r="C866" s="208"/>
      <c r="D866" s="209" t="s">
        <v>291</v>
      </c>
      <c r="E866" s="210" t="s">
        <v>1</v>
      </c>
      <c r="F866" s="211" t="s">
        <v>1095</v>
      </c>
      <c r="G866" s="208"/>
      <c r="H866" s="212">
        <v>-23.37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291</v>
      </c>
      <c r="AU866" s="218" t="s">
        <v>85</v>
      </c>
      <c r="AV866" s="13" t="s">
        <v>85</v>
      </c>
      <c r="AW866" s="13" t="s">
        <v>32</v>
      </c>
      <c r="AX866" s="13" t="s">
        <v>76</v>
      </c>
      <c r="AY866" s="218" t="s">
        <v>283</v>
      </c>
    </row>
    <row r="867" spans="2:51" s="13" customFormat="1">
      <c r="B867" s="207"/>
      <c r="C867" s="208"/>
      <c r="D867" s="209" t="s">
        <v>291</v>
      </c>
      <c r="E867" s="210" t="s">
        <v>1</v>
      </c>
      <c r="F867" s="211" t="s">
        <v>1096</v>
      </c>
      <c r="G867" s="208"/>
      <c r="H867" s="212">
        <v>-34.192999999999998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291</v>
      </c>
      <c r="AU867" s="218" t="s">
        <v>85</v>
      </c>
      <c r="AV867" s="13" t="s">
        <v>85</v>
      </c>
      <c r="AW867" s="13" t="s">
        <v>32</v>
      </c>
      <c r="AX867" s="13" t="s">
        <v>76</v>
      </c>
      <c r="AY867" s="218" t="s">
        <v>283</v>
      </c>
    </row>
    <row r="868" spans="2:51" s="15" customFormat="1">
      <c r="B868" s="230"/>
      <c r="C868" s="231"/>
      <c r="D868" s="209" t="s">
        <v>291</v>
      </c>
      <c r="E868" s="232" t="s">
        <v>1</v>
      </c>
      <c r="F868" s="233" t="s">
        <v>307</v>
      </c>
      <c r="G868" s="231"/>
      <c r="H868" s="234">
        <v>217.18899999999999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291</v>
      </c>
      <c r="AU868" s="240" t="s">
        <v>85</v>
      </c>
      <c r="AV868" s="15" t="s">
        <v>105</v>
      </c>
      <c r="AW868" s="15" t="s">
        <v>32</v>
      </c>
      <c r="AX868" s="15" t="s">
        <v>76</v>
      </c>
      <c r="AY868" s="240" t="s">
        <v>283</v>
      </c>
    </row>
    <row r="869" spans="2:51" s="13" customFormat="1">
      <c r="B869" s="207"/>
      <c r="C869" s="208"/>
      <c r="D869" s="209" t="s">
        <v>291</v>
      </c>
      <c r="E869" s="210" t="s">
        <v>1</v>
      </c>
      <c r="F869" s="211" t="s">
        <v>1097</v>
      </c>
      <c r="G869" s="208"/>
      <c r="H869" s="212">
        <v>207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291</v>
      </c>
      <c r="AU869" s="218" t="s">
        <v>85</v>
      </c>
      <c r="AV869" s="13" t="s">
        <v>85</v>
      </c>
      <c r="AW869" s="13" t="s">
        <v>32</v>
      </c>
      <c r="AX869" s="13" t="s">
        <v>76</v>
      </c>
      <c r="AY869" s="218" t="s">
        <v>283</v>
      </c>
    </row>
    <row r="870" spans="2:51" s="13" customFormat="1">
      <c r="B870" s="207"/>
      <c r="C870" s="208"/>
      <c r="D870" s="209" t="s">
        <v>291</v>
      </c>
      <c r="E870" s="210" t="s">
        <v>1</v>
      </c>
      <c r="F870" s="211" t="s">
        <v>1098</v>
      </c>
      <c r="G870" s="208"/>
      <c r="H870" s="212">
        <v>-11.868</v>
      </c>
      <c r="I870" s="213"/>
      <c r="J870" s="208"/>
      <c r="K870" s="208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291</v>
      </c>
      <c r="AU870" s="218" t="s">
        <v>85</v>
      </c>
      <c r="AV870" s="13" t="s">
        <v>85</v>
      </c>
      <c r="AW870" s="13" t="s">
        <v>32</v>
      </c>
      <c r="AX870" s="13" t="s">
        <v>76</v>
      </c>
      <c r="AY870" s="218" t="s">
        <v>283</v>
      </c>
    </row>
    <row r="871" spans="2:51" s="15" customFormat="1">
      <c r="B871" s="230"/>
      <c r="C871" s="231"/>
      <c r="D871" s="209" t="s">
        <v>291</v>
      </c>
      <c r="E871" s="232" t="s">
        <v>1</v>
      </c>
      <c r="F871" s="233" t="s">
        <v>307</v>
      </c>
      <c r="G871" s="231"/>
      <c r="H871" s="234">
        <v>195.13200000000001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291</v>
      </c>
      <c r="AU871" s="240" t="s">
        <v>85</v>
      </c>
      <c r="AV871" s="15" t="s">
        <v>105</v>
      </c>
      <c r="AW871" s="15" t="s">
        <v>32</v>
      </c>
      <c r="AX871" s="15" t="s">
        <v>76</v>
      </c>
      <c r="AY871" s="240" t="s">
        <v>283</v>
      </c>
    </row>
    <row r="872" spans="2:51" s="13" customFormat="1" ht="22.5">
      <c r="B872" s="207"/>
      <c r="C872" s="208"/>
      <c r="D872" s="209" t="s">
        <v>291</v>
      </c>
      <c r="E872" s="210" t="s">
        <v>1</v>
      </c>
      <c r="F872" s="211" t="s">
        <v>1099</v>
      </c>
      <c r="G872" s="208"/>
      <c r="H872" s="212">
        <v>104.43600000000001</v>
      </c>
      <c r="I872" s="213"/>
      <c r="J872" s="208"/>
      <c r="K872" s="208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291</v>
      </c>
      <c r="AU872" s="218" t="s">
        <v>85</v>
      </c>
      <c r="AV872" s="13" t="s">
        <v>85</v>
      </c>
      <c r="AW872" s="13" t="s">
        <v>32</v>
      </c>
      <c r="AX872" s="13" t="s">
        <v>76</v>
      </c>
      <c r="AY872" s="218" t="s">
        <v>283</v>
      </c>
    </row>
    <row r="873" spans="2:51" s="13" customFormat="1">
      <c r="B873" s="207"/>
      <c r="C873" s="208"/>
      <c r="D873" s="209" t="s">
        <v>291</v>
      </c>
      <c r="E873" s="210" t="s">
        <v>1</v>
      </c>
      <c r="F873" s="211" t="s">
        <v>1100</v>
      </c>
      <c r="G873" s="208"/>
      <c r="H873" s="212">
        <v>-6.15</v>
      </c>
      <c r="I873" s="213"/>
      <c r="J873" s="208"/>
      <c r="K873" s="208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291</v>
      </c>
      <c r="AU873" s="218" t="s">
        <v>85</v>
      </c>
      <c r="AV873" s="13" t="s">
        <v>85</v>
      </c>
      <c r="AW873" s="13" t="s">
        <v>32</v>
      </c>
      <c r="AX873" s="13" t="s">
        <v>76</v>
      </c>
      <c r="AY873" s="218" t="s">
        <v>283</v>
      </c>
    </row>
    <row r="874" spans="2:51" s="13" customFormat="1">
      <c r="B874" s="207"/>
      <c r="C874" s="208"/>
      <c r="D874" s="209" t="s">
        <v>291</v>
      </c>
      <c r="E874" s="210" t="s">
        <v>1</v>
      </c>
      <c r="F874" s="211" t="s">
        <v>1101</v>
      </c>
      <c r="G874" s="208"/>
      <c r="H874" s="212">
        <v>-50.055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291</v>
      </c>
      <c r="AU874" s="218" t="s">
        <v>85</v>
      </c>
      <c r="AV874" s="13" t="s">
        <v>85</v>
      </c>
      <c r="AW874" s="13" t="s">
        <v>32</v>
      </c>
      <c r="AX874" s="13" t="s">
        <v>76</v>
      </c>
      <c r="AY874" s="218" t="s">
        <v>283</v>
      </c>
    </row>
    <row r="875" spans="2:51" s="15" customFormat="1">
      <c r="B875" s="230"/>
      <c r="C875" s="231"/>
      <c r="D875" s="209" t="s">
        <v>291</v>
      </c>
      <c r="E875" s="232" t="s">
        <v>1</v>
      </c>
      <c r="F875" s="233" t="s">
        <v>307</v>
      </c>
      <c r="G875" s="231"/>
      <c r="H875" s="234">
        <v>48.231000000000002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291</v>
      </c>
      <c r="AU875" s="240" t="s">
        <v>85</v>
      </c>
      <c r="AV875" s="15" t="s">
        <v>105</v>
      </c>
      <c r="AW875" s="15" t="s">
        <v>32</v>
      </c>
      <c r="AX875" s="15" t="s">
        <v>76</v>
      </c>
      <c r="AY875" s="240" t="s">
        <v>283</v>
      </c>
    </row>
    <row r="876" spans="2:51" s="16" customFormat="1">
      <c r="B876" s="241"/>
      <c r="C876" s="242"/>
      <c r="D876" s="209" t="s">
        <v>291</v>
      </c>
      <c r="E876" s="243" t="s">
        <v>1</v>
      </c>
      <c r="F876" s="244" t="s">
        <v>599</v>
      </c>
      <c r="G876" s="242"/>
      <c r="H876" s="243" t="s">
        <v>1</v>
      </c>
      <c r="I876" s="245"/>
      <c r="J876" s="242"/>
      <c r="K876" s="242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291</v>
      </c>
      <c r="AU876" s="250" t="s">
        <v>85</v>
      </c>
      <c r="AV876" s="16" t="s">
        <v>83</v>
      </c>
      <c r="AW876" s="16" t="s">
        <v>32</v>
      </c>
      <c r="AX876" s="16" t="s">
        <v>76</v>
      </c>
      <c r="AY876" s="250" t="s">
        <v>283</v>
      </c>
    </row>
    <row r="877" spans="2:51" s="13" customFormat="1">
      <c r="B877" s="207"/>
      <c r="C877" s="208"/>
      <c r="D877" s="209" t="s">
        <v>291</v>
      </c>
      <c r="E877" s="210" t="s">
        <v>1</v>
      </c>
      <c r="F877" s="211" t="s">
        <v>1102</v>
      </c>
      <c r="G877" s="208"/>
      <c r="H877" s="212">
        <v>47.18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291</v>
      </c>
      <c r="AU877" s="218" t="s">
        <v>85</v>
      </c>
      <c r="AV877" s="13" t="s">
        <v>85</v>
      </c>
      <c r="AW877" s="13" t="s">
        <v>32</v>
      </c>
      <c r="AX877" s="13" t="s">
        <v>76</v>
      </c>
      <c r="AY877" s="218" t="s">
        <v>283</v>
      </c>
    </row>
    <row r="878" spans="2:51" s="13" customFormat="1">
      <c r="B878" s="207"/>
      <c r="C878" s="208"/>
      <c r="D878" s="209" t="s">
        <v>291</v>
      </c>
      <c r="E878" s="210" t="s">
        <v>1</v>
      </c>
      <c r="F878" s="211" t="s">
        <v>1103</v>
      </c>
      <c r="G878" s="208"/>
      <c r="H878" s="212">
        <v>-3.6349999999999998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291</v>
      </c>
      <c r="AU878" s="218" t="s">
        <v>85</v>
      </c>
      <c r="AV878" s="13" t="s">
        <v>85</v>
      </c>
      <c r="AW878" s="13" t="s">
        <v>32</v>
      </c>
      <c r="AX878" s="13" t="s">
        <v>76</v>
      </c>
      <c r="AY878" s="218" t="s">
        <v>283</v>
      </c>
    </row>
    <row r="879" spans="2:51" s="15" customFormat="1">
      <c r="B879" s="230"/>
      <c r="C879" s="231"/>
      <c r="D879" s="209" t="s">
        <v>291</v>
      </c>
      <c r="E879" s="232" t="s">
        <v>1</v>
      </c>
      <c r="F879" s="233" t="s">
        <v>307</v>
      </c>
      <c r="G879" s="231"/>
      <c r="H879" s="234">
        <v>43.545000000000002</v>
      </c>
      <c r="I879" s="235"/>
      <c r="J879" s="231"/>
      <c r="K879" s="231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291</v>
      </c>
      <c r="AU879" s="240" t="s">
        <v>85</v>
      </c>
      <c r="AV879" s="15" t="s">
        <v>105</v>
      </c>
      <c r="AW879" s="15" t="s">
        <v>32</v>
      </c>
      <c r="AX879" s="15" t="s">
        <v>76</v>
      </c>
      <c r="AY879" s="240" t="s">
        <v>283</v>
      </c>
    </row>
    <row r="880" spans="2:51" s="14" customFormat="1">
      <c r="B880" s="219"/>
      <c r="C880" s="220"/>
      <c r="D880" s="209" t="s">
        <v>291</v>
      </c>
      <c r="E880" s="221" t="s">
        <v>1</v>
      </c>
      <c r="F880" s="222" t="s">
        <v>293</v>
      </c>
      <c r="G880" s="220"/>
      <c r="H880" s="223">
        <v>504.09699999999998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291</v>
      </c>
      <c r="AU880" s="229" t="s">
        <v>85</v>
      </c>
      <c r="AV880" s="14" t="s">
        <v>289</v>
      </c>
      <c r="AW880" s="14" t="s">
        <v>32</v>
      </c>
      <c r="AX880" s="14" t="s">
        <v>83</v>
      </c>
      <c r="AY880" s="229" t="s">
        <v>283</v>
      </c>
    </row>
    <row r="881" spans="1:65" s="2" customFormat="1" ht="16.5" customHeight="1">
      <c r="A881" s="35"/>
      <c r="B881" s="36"/>
      <c r="C881" s="193" t="s">
        <v>1104</v>
      </c>
      <c r="D881" s="193" t="s">
        <v>285</v>
      </c>
      <c r="E881" s="194" t="s">
        <v>1105</v>
      </c>
      <c r="F881" s="195" t="s">
        <v>1106</v>
      </c>
      <c r="G881" s="196" t="s">
        <v>288</v>
      </c>
      <c r="H881" s="197">
        <v>54.914999999999999</v>
      </c>
      <c r="I881" s="198"/>
      <c r="J881" s="199">
        <f>ROUND(I881*H881,2)</f>
        <v>0</v>
      </c>
      <c r="K881" s="200"/>
      <c r="L881" s="40"/>
      <c r="M881" s="201" t="s">
        <v>1</v>
      </c>
      <c r="N881" s="202" t="s">
        <v>41</v>
      </c>
      <c r="O881" s="72"/>
      <c r="P881" s="203">
        <f>O881*H881</f>
        <v>0</v>
      </c>
      <c r="Q881" s="203">
        <v>2.5999999999999998E-4</v>
      </c>
      <c r="R881" s="203">
        <f>Q881*H881</f>
        <v>1.4277899999999998E-2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289</v>
      </c>
      <c r="AT881" s="205" t="s">
        <v>285</v>
      </c>
      <c r="AU881" s="205" t="s">
        <v>85</v>
      </c>
      <c r="AY881" s="18" t="s">
        <v>283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8" t="s">
        <v>83</v>
      </c>
      <c r="BK881" s="206">
        <f>ROUND(I881*H881,2)</f>
        <v>0</v>
      </c>
      <c r="BL881" s="18" t="s">
        <v>289</v>
      </c>
      <c r="BM881" s="205" t="s">
        <v>1107</v>
      </c>
    </row>
    <row r="882" spans="1:65" s="16" customFormat="1">
      <c r="B882" s="241"/>
      <c r="C882" s="242"/>
      <c r="D882" s="209" t="s">
        <v>291</v>
      </c>
      <c r="E882" s="243" t="s">
        <v>1</v>
      </c>
      <c r="F882" s="244" t="s">
        <v>1108</v>
      </c>
      <c r="G882" s="242"/>
      <c r="H882" s="243" t="s">
        <v>1</v>
      </c>
      <c r="I882" s="245"/>
      <c r="J882" s="242"/>
      <c r="K882" s="242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291</v>
      </c>
      <c r="AU882" s="250" t="s">
        <v>85</v>
      </c>
      <c r="AV882" s="16" t="s">
        <v>83</v>
      </c>
      <c r="AW882" s="16" t="s">
        <v>32</v>
      </c>
      <c r="AX882" s="16" t="s">
        <v>76</v>
      </c>
      <c r="AY882" s="250" t="s">
        <v>283</v>
      </c>
    </row>
    <row r="883" spans="1:65" s="13" customFormat="1">
      <c r="B883" s="207"/>
      <c r="C883" s="208"/>
      <c r="D883" s="209" t="s">
        <v>291</v>
      </c>
      <c r="E883" s="210" t="s">
        <v>1</v>
      </c>
      <c r="F883" s="211" t="s">
        <v>1109</v>
      </c>
      <c r="G883" s="208"/>
      <c r="H883" s="212">
        <v>19.285</v>
      </c>
      <c r="I883" s="213"/>
      <c r="J883" s="208"/>
      <c r="K883" s="208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291</v>
      </c>
      <c r="AU883" s="218" t="s">
        <v>85</v>
      </c>
      <c r="AV883" s="13" t="s">
        <v>85</v>
      </c>
      <c r="AW883" s="13" t="s">
        <v>32</v>
      </c>
      <c r="AX883" s="13" t="s">
        <v>76</v>
      </c>
      <c r="AY883" s="218" t="s">
        <v>283</v>
      </c>
    </row>
    <row r="884" spans="1:65" s="13" customFormat="1">
      <c r="B884" s="207"/>
      <c r="C884" s="208"/>
      <c r="D884" s="209" t="s">
        <v>291</v>
      </c>
      <c r="E884" s="210" t="s">
        <v>1</v>
      </c>
      <c r="F884" s="211" t="s">
        <v>1110</v>
      </c>
      <c r="G884" s="208"/>
      <c r="H884" s="212">
        <v>14.324999999999999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291</v>
      </c>
      <c r="AU884" s="218" t="s">
        <v>85</v>
      </c>
      <c r="AV884" s="13" t="s">
        <v>85</v>
      </c>
      <c r="AW884" s="13" t="s">
        <v>32</v>
      </c>
      <c r="AX884" s="13" t="s">
        <v>76</v>
      </c>
      <c r="AY884" s="218" t="s">
        <v>283</v>
      </c>
    </row>
    <row r="885" spans="1:65" s="13" customFormat="1">
      <c r="B885" s="207"/>
      <c r="C885" s="208"/>
      <c r="D885" s="209" t="s">
        <v>291</v>
      </c>
      <c r="E885" s="210" t="s">
        <v>1</v>
      </c>
      <c r="F885" s="211" t="s">
        <v>1111</v>
      </c>
      <c r="G885" s="208"/>
      <c r="H885" s="212">
        <v>3.0249999999999999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291</v>
      </c>
      <c r="AU885" s="218" t="s">
        <v>85</v>
      </c>
      <c r="AV885" s="13" t="s">
        <v>85</v>
      </c>
      <c r="AW885" s="13" t="s">
        <v>32</v>
      </c>
      <c r="AX885" s="13" t="s">
        <v>76</v>
      </c>
      <c r="AY885" s="218" t="s">
        <v>283</v>
      </c>
    </row>
    <row r="886" spans="1:65" s="13" customFormat="1">
      <c r="B886" s="207"/>
      <c r="C886" s="208"/>
      <c r="D886" s="209" t="s">
        <v>291</v>
      </c>
      <c r="E886" s="210" t="s">
        <v>1</v>
      </c>
      <c r="F886" s="211" t="s">
        <v>1112</v>
      </c>
      <c r="G886" s="208"/>
      <c r="H886" s="212">
        <v>-3</v>
      </c>
      <c r="I886" s="213"/>
      <c r="J886" s="208"/>
      <c r="K886" s="208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291</v>
      </c>
      <c r="AU886" s="218" t="s">
        <v>85</v>
      </c>
      <c r="AV886" s="13" t="s">
        <v>85</v>
      </c>
      <c r="AW886" s="13" t="s">
        <v>32</v>
      </c>
      <c r="AX886" s="13" t="s">
        <v>76</v>
      </c>
      <c r="AY886" s="218" t="s">
        <v>283</v>
      </c>
    </row>
    <row r="887" spans="1:65" s="15" customFormat="1">
      <c r="B887" s="230"/>
      <c r="C887" s="231"/>
      <c r="D887" s="209" t="s">
        <v>291</v>
      </c>
      <c r="E887" s="232" t="s">
        <v>1</v>
      </c>
      <c r="F887" s="233" t="s">
        <v>307</v>
      </c>
      <c r="G887" s="231"/>
      <c r="H887" s="234">
        <v>33.634999999999998</v>
      </c>
      <c r="I887" s="235"/>
      <c r="J887" s="231"/>
      <c r="K887" s="231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291</v>
      </c>
      <c r="AU887" s="240" t="s">
        <v>85</v>
      </c>
      <c r="AV887" s="15" t="s">
        <v>105</v>
      </c>
      <c r="AW887" s="15" t="s">
        <v>32</v>
      </c>
      <c r="AX887" s="15" t="s">
        <v>76</v>
      </c>
      <c r="AY887" s="240" t="s">
        <v>283</v>
      </c>
    </row>
    <row r="888" spans="1:65" s="16" customFormat="1">
      <c r="B888" s="241"/>
      <c r="C888" s="242"/>
      <c r="D888" s="209" t="s">
        <v>291</v>
      </c>
      <c r="E888" s="243" t="s">
        <v>1</v>
      </c>
      <c r="F888" s="244" t="s">
        <v>1113</v>
      </c>
      <c r="G888" s="242"/>
      <c r="H888" s="243" t="s">
        <v>1</v>
      </c>
      <c r="I888" s="245"/>
      <c r="J888" s="242"/>
      <c r="K888" s="242"/>
      <c r="L888" s="246"/>
      <c r="M888" s="247"/>
      <c r="N888" s="248"/>
      <c r="O888" s="248"/>
      <c r="P888" s="248"/>
      <c r="Q888" s="248"/>
      <c r="R888" s="248"/>
      <c r="S888" s="248"/>
      <c r="T888" s="249"/>
      <c r="AT888" s="250" t="s">
        <v>291</v>
      </c>
      <c r="AU888" s="250" t="s">
        <v>85</v>
      </c>
      <c r="AV888" s="16" t="s">
        <v>83</v>
      </c>
      <c r="AW888" s="16" t="s">
        <v>32</v>
      </c>
      <c r="AX888" s="16" t="s">
        <v>76</v>
      </c>
      <c r="AY888" s="250" t="s">
        <v>283</v>
      </c>
    </row>
    <row r="889" spans="1:65" s="13" customFormat="1">
      <c r="B889" s="207"/>
      <c r="C889" s="208"/>
      <c r="D889" s="209" t="s">
        <v>291</v>
      </c>
      <c r="E889" s="210" t="s">
        <v>1</v>
      </c>
      <c r="F889" s="211" t="s">
        <v>1114</v>
      </c>
      <c r="G889" s="208"/>
      <c r="H889" s="212">
        <v>21.28</v>
      </c>
      <c r="I889" s="213"/>
      <c r="J889" s="208"/>
      <c r="K889" s="208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291</v>
      </c>
      <c r="AU889" s="218" t="s">
        <v>85</v>
      </c>
      <c r="AV889" s="13" t="s">
        <v>85</v>
      </c>
      <c r="AW889" s="13" t="s">
        <v>32</v>
      </c>
      <c r="AX889" s="13" t="s">
        <v>76</v>
      </c>
      <c r="AY889" s="218" t="s">
        <v>283</v>
      </c>
    </row>
    <row r="890" spans="1:65" s="15" customFormat="1">
      <c r="B890" s="230"/>
      <c r="C890" s="231"/>
      <c r="D890" s="209" t="s">
        <v>291</v>
      </c>
      <c r="E890" s="232" t="s">
        <v>1</v>
      </c>
      <c r="F890" s="233" t="s">
        <v>307</v>
      </c>
      <c r="G890" s="231"/>
      <c r="H890" s="234">
        <v>21.28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291</v>
      </c>
      <c r="AU890" s="240" t="s">
        <v>85</v>
      </c>
      <c r="AV890" s="15" t="s">
        <v>105</v>
      </c>
      <c r="AW890" s="15" t="s">
        <v>32</v>
      </c>
      <c r="AX890" s="15" t="s">
        <v>76</v>
      </c>
      <c r="AY890" s="240" t="s">
        <v>283</v>
      </c>
    </row>
    <row r="891" spans="1:65" s="14" customFormat="1">
      <c r="B891" s="219"/>
      <c r="C891" s="220"/>
      <c r="D891" s="209" t="s">
        <v>291</v>
      </c>
      <c r="E891" s="221" t="s">
        <v>1</v>
      </c>
      <c r="F891" s="222" t="s">
        <v>293</v>
      </c>
      <c r="G891" s="220"/>
      <c r="H891" s="223">
        <v>54.914999999999999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291</v>
      </c>
      <c r="AU891" s="229" t="s">
        <v>85</v>
      </c>
      <c r="AV891" s="14" t="s">
        <v>289</v>
      </c>
      <c r="AW891" s="14" t="s">
        <v>32</v>
      </c>
      <c r="AX891" s="14" t="s">
        <v>83</v>
      </c>
      <c r="AY891" s="229" t="s">
        <v>283</v>
      </c>
    </row>
    <row r="892" spans="1:65" s="2" customFormat="1" ht="24.2" customHeight="1">
      <c r="A892" s="35"/>
      <c r="B892" s="36"/>
      <c r="C892" s="193" t="s">
        <v>1115</v>
      </c>
      <c r="D892" s="193" t="s">
        <v>285</v>
      </c>
      <c r="E892" s="194" t="s">
        <v>1116</v>
      </c>
      <c r="F892" s="195" t="s">
        <v>1117</v>
      </c>
      <c r="G892" s="196" t="s">
        <v>288</v>
      </c>
      <c r="H892" s="197">
        <v>54.914999999999999</v>
      </c>
      <c r="I892" s="198"/>
      <c r="J892" s="199">
        <f>ROUND(I892*H892,2)</f>
        <v>0</v>
      </c>
      <c r="K892" s="200"/>
      <c r="L892" s="40"/>
      <c r="M892" s="201" t="s">
        <v>1</v>
      </c>
      <c r="N892" s="202" t="s">
        <v>41</v>
      </c>
      <c r="O892" s="72"/>
      <c r="P892" s="203">
        <f>O892*H892</f>
        <v>0</v>
      </c>
      <c r="Q892" s="203">
        <v>4.3800000000000002E-3</v>
      </c>
      <c r="R892" s="203">
        <f>Q892*H892</f>
        <v>0.24052770000000001</v>
      </c>
      <c r="S892" s="203">
        <v>0</v>
      </c>
      <c r="T892" s="204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05" t="s">
        <v>289</v>
      </c>
      <c r="AT892" s="205" t="s">
        <v>285</v>
      </c>
      <c r="AU892" s="205" t="s">
        <v>85</v>
      </c>
      <c r="AY892" s="18" t="s">
        <v>283</v>
      </c>
      <c r="BE892" s="206">
        <f>IF(N892="základní",J892,0)</f>
        <v>0</v>
      </c>
      <c r="BF892" s="206">
        <f>IF(N892="snížená",J892,0)</f>
        <v>0</v>
      </c>
      <c r="BG892" s="206">
        <f>IF(N892="zákl. přenesená",J892,0)</f>
        <v>0</v>
      </c>
      <c r="BH892" s="206">
        <f>IF(N892="sníž. přenesená",J892,0)</f>
        <v>0</v>
      </c>
      <c r="BI892" s="206">
        <f>IF(N892="nulová",J892,0)</f>
        <v>0</v>
      </c>
      <c r="BJ892" s="18" t="s">
        <v>83</v>
      </c>
      <c r="BK892" s="206">
        <f>ROUND(I892*H892,2)</f>
        <v>0</v>
      </c>
      <c r="BL892" s="18" t="s">
        <v>289</v>
      </c>
      <c r="BM892" s="205" t="s">
        <v>1118</v>
      </c>
    </row>
    <row r="893" spans="1:65" s="16" customFormat="1">
      <c r="B893" s="241"/>
      <c r="C893" s="242"/>
      <c r="D893" s="209" t="s">
        <v>291</v>
      </c>
      <c r="E893" s="243" t="s">
        <v>1</v>
      </c>
      <c r="F893" s="244" t="s">
        <v>1108</v>
      </c>
      <c r="G893" s="242"/>
      <c r="H893" s="243" t="s">
        <v>1</v>
      </c>
      <c r="I893" s="245"/>
      <c r="J893" s="242"/>
      <c r="K893" s="242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291</v>
      </c>
      <c r="AU893" s="250" t="s">
        <v>85</v>
      </c>
      <c r="AV893" s="16" t="s">
        <v>83</v>
      </c>
      <c r="AW893" s="16" t="s">
        <v>32</v>
      </c>
      <c r="AX893" s="16" t="s">
        <v>76</v>
      </c>
      <c r="AY893" s="250" t="s">
        <v>283</v>
      </c>
    </row>
    <row r="894" spans="1:65" s="13" customFormat="1">
      <c r="B894" s="207"/>
      <c r="C894" s="208"/>
      <c r="D894" s="209" t="s">
        <v>291</v>
      </c>
      <c r="E894" s="210" t="s">
        <v>1</v>
      </c>
      <c r="F894" s="211" t="s">
        <v>1109</v>
      </c>
      <c r="G894" s="208"/>
      <c r="H894" s="212">
        <v>19.285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291</v>
      </c>
      <c r="AU894" s="218" t="s">
        <v>85</v>
      </c>
      <c r="AV894" s="13" t="s">
        <v>85</v>
      </c>
      <c r="AW894" s="13" t="s">
        <v>32</v>
      </c>
      <c r="AX894" s="13" t="s">
        <v>76</v>
      </c>
      <c r="AY894" s="218" t="s">
        <v>283</v>
      </c>
    </row>
    <row r="895" spans="1:65" s="13" customFormat="1">
      <c r="B895" s="207"/>
      <c r="C895" s="208"/>
      <c r="D895" s="209" t="s">
        <v>291</v>
      </c>
      <c r="E895" s="210" t="s">
        <v>1</v>
      </c>
      <c r="F895" s="211" t="s">
        <v>1110</v>
      </c>
      <c r="G895" s="208"/>
      <c r="H895" s="212">
        <v>14.324999999999999</v>
      </c>
      <c r="I895" s="213"/>
      <c r="J895" s="208"/>
      <c r="K895" s="208"/>
      <c r="L895" s="214"/>
      <c r="M895" s="215"/>
      <c r="N895" s="216"/>
      <c r="O895" s="216"/>
      <c r="P895" s="216"/>
      <c r="Q895" s="216"/>
      <c r="R895" s="216"/>
      <c r="S895" s="216"/>
      <c r="T895" s="217"/>
      <c r="AT895" s="218" t="s">
        <v>291</v>
      </c>
      <c r="AU895" s="218" t="s">
        <v>85</v>
      </c>
      <c r="AV895" s="13" t="s">
        <v>85</v>
      </c>
      <c r="AW895" s="13" t="s">
        <v>32</v>
      </c>
      <c r="AX895" s="13" t="s">
        <v>76</v>
      </c>
      <c r="AY895" s="218" t="s">
        <v>283</v>
      </c>
    </row>
    <row r="896" spans="1:65" s="13" customFormat="1">
      <c r="B896" s="207"/>
      <c r="C896" s="208"/>
      <c r="D896" s="209" t="s">
        <v>291</v>
      </c>
      <c r="E896" s="210" t="s">
        <v>1</v>
      </c>
      <c r="F896" s="211" t="s">
        <v>1111</v>
      </c>
      <c r="G896" s="208"/>
      <c r="H896" s="212">
        <v>3.0249999999999999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291</v>
      </c>
      <c r="AU896" s="218" t="s">
        <v>85</v>
      </c>
      <c r="AV896" s="13" t="s">
        <v>85</v>
      </c>
      <c r="AW896" s="13" t="s">
        <v>32</v>
      </c>
      <c r="AX896" s="13" t="s">
        <v>76</v>
      </c>
      <c r="AY896" s="218" t="s">
        <v>283</v>
      </c>
    </row>
    <row r="897" spans="1:65" s="13" customFormat="1">
      <c r="B897" s="207"/>
      <c r="C897" s="208"/>
      <c r="D897" s="209" t="s">
        <v>291</v>
      </c>
      <c r="E897" s="210" t="s">
        <v>1</v>
      </c>
      <c r="F897" s="211" t="s">
        <v>1112</v>
      </c>
      <c r="G897" s="208"/>
      <c r="H897" s="212">
        <v>-3</v>
      </c>
      <c r="I897" s="213"/>
      <c r="J897" s="208"/>
      <c r="K897" s="208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291</v>
      </c>
      <c r="AU897" s="218" t="s">
        <v>85</v>
      </c>
      <c r="AV897" s="13" t="s">
        <v>85</v>
      </c>
      <c r="AW897" s="13" t="s">
        <v>32</v>
      </c>
      <c r="AX897" s="13" t="s">
        <v>76</v>
      </c>
      <c r="AY897" s="218" t="s">
        <v>283</v>
      </c>
    </row>
    <row r="898" spans="1:65" s="15" customFormat="1">
      <c r="B898" s="230"/>
      <c r="C898" s="231"/>
      <c r="D898" s="209" t="s">
        <v>291</v>
      </c>
      <c r="E898" s="232" t="s">
        <v>1</v>
      </c>
      <c r="F898" s="233" t="s">
        <v>307</v>
      </c>
      <c r="G898" s="231"/>
      <c r="H898" s="234">
        <v>33.634999999999998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AT898" s="240" t="s">
        <v>291</v>
      </c>
      <c r="AU898" s="240" t="s">
        <v>85</v>
      </c>
      <c r="AV898" s="15" t="s">
        <v>105</v>
      </c>
      <c r="AW898" s="15" t="s">
        <v>32</v>
      </c>
      <c r="AX898" s="15" t="s">
        <v>76</v>
      </c>
      <c r="AY898" s="240" t="s">
        <v>283</v>
      </c>
    </row>
    <row r="899" spans="1:65" s="16" customFormat="1">
      <c r="B899" s="241"/>
      <c r="C899" s="242"/>
      <c r="D899" s="209" t="s">
        <v>291</v>
      </c>
      <c r="E899" s="243" t="s">
        <v>1</v>
      </c>
      <c r="F899" s="244" t="s">
        <v>1113</v>
      </c>
      <c r="G899" s="242"/>
      <c r="H899" s="243" t="s">
        <v>1</v>
      </c>
      <c r="I899" s="245"/>
      <c r="J899" s="242"/>
      <c r="K899" s="242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291</v>
      </c>
      <c r="AU899" s="250" t="s">
        <v>85</v>
      </c>
      <c r="AV899" s="16" t="s">
        <v>83</v>
      </c>
      <c r="AW899" s="16" t="s">
        <v>32</v>
      </c>
      <c r="AX899" s="16" t="s">
        <v>76</v>
      </c>
      <c r="AY899" s="250" t="s">
        <v>283</v>
      </c>
    </row>
    <row r="900" spans="1:65" s="13" customFormat="1">
      <c r="B900" s="207"/>
      <c r="C900" s="208"/>
      <c r="D900" s="209" t="s">
        <v>291</v>
      </c>
      <c r="E900" s="210" t="s">
        <v>1</v>
      </c>
      <c r="F900" s="211" t="s">
        <v>1114</v>
      </c>
      <c r="G900" s="208"/>
      <c r="H900" s="212">
        <v>21.28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291</v>
      </c>
      <c r="AU900" s="218" t="s">
        <v>85</v>
      </c>
      <c r="AV900" s="13" t="s">
        <v>85</v>
      </c>
      <c r="AW900" s="13" t="s">
        <v>32</v>
      </c>
      <c r="AX900" s="13" t="s">
        <v>76</v>
      </c>
      <c r="AY900" s="218" t="s">
        <v>283</v>
      </c>
    </row>
    <row r="901" spans="1:65" s="15" customFormat="1">
      <c r="B901" s="230"/>
      <c r="C901" s="231"/>
      <c r="D901" s="209" t="s">
        <v>291</v>
      </c>
      <c r="E901" s="232" t="s">
        <v>1</v>
      </c>
      <c r="F901" s="233" t="s">
        <v>307</v>
      </c>
      <c r="G901" s="231"/>
      <c r="H901" s="234">
        <v>21.28</v>
      </c>
      <c r="I901" s="235"/>
      <c r="J901" s="231"/>
      <c r="K901" s="231"/>
      <c r="L901" s="236"/>
      <c r="M901" s="237"/>
      <c r="N901" s="238"/>
      <c r="O901" s="238"/>
      <c r="P901" s="238"/>
      <c r="Q901" s="238"/>
      <c r="R901" s="238"/>
      <c r="S901" s="238"/>
      <c r="T901" s="239"/>
      <c r="AT901" s="240" t="s">
        <v>291</v>
      </c>
      <c r="AU901" s="240" t="s">
        <v>85</v>
      </c>
      <c r="AV901" s="15" t="s">
        <v>105</v>
      </c>
      <c r="AW901" s="15" t="s">
        <v>32</v>
      </c>
      <c r="AX901" s="15" t="s">
        <v>76</v>
      </c>
      <c r="AY901" s="240" t="s">
        <v>283</v>
      </c>
    </row>
    <row r="902" spans="1:65" s="14" customFormat="1">
      <c r="B902" s="219"/>
      <c r="C902" s="220"/>
      <c r="D902" s="209" t="s">
        <v>291</v>
      </c>
      <c r="E902" s="221" t="s">
        <v>1</v>
      </c>
      <c r="F902" s="222" t="s">
        <v>293</v>
      </c>
      <c r="G902" s="220"/>
      <c r="H902" s="223">
        <v>54.914999999999999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291</v>
      </c>
      <c r="AU902" s="229" t="s">
        <v>85</v>
      </c>
      <c r="AV902" s="14" t="s">
        <v>289</v>
      </c>
      <c r="AW902" s="14" t="s">
        <v>32</v>
      </c>
      <c r="AX902" s="14" t="s">
        <v>83</v>
      </c>
      <c r="AY902" s="229" t="s">
        <v>283</v>
      </c>
    </row>
    <row r="903" spans="1:65" s="2" customFormat="1" ht="44.25" customHeight="1">
      <c r="A903" s="35"/>
      <c r="B903" s="36"/>
      <c r="C903" s="193" t="s">
        <v>1119</v>
      </c>
      <c r="D903" s="193" t="s">
        <v>285</v>
      </c>
      <c r="E903" s="194" t="s">
        <v>1120</v>
      </c>
      <c r="F903" s="195" t="s">
        <v>1121</v>
      </c>
      <c r="G903" s="196" t="s">
        <v>288</v>
      </c>
      <c r="H903" s="197">
        <v>33.634999999999998</v>
      </c>
      <c r="I903" s="198"/>
      <c r="J903" s="199">
        <f>ROUND(I903*H903,2)</f>
        <v>0</v>
      </c>
      <c r="K903" s="200"/>
      <c r="L903" s="40"/>
      <c r="M903" s="201" t="s">
        <v>1</v>
      </c>
      <c r="N903" s="202" t="s">
        <v>41</v>
      </c>
      <c r="O903" s="72"/>
      <c r="P903" s="203">
        <f>O903*H903</f>
        <v>0</v>
      </c>
      <c r="Q903" s="203">
        <v>1.1350000000000001E-2</v>
      </c>
      <c r="R903" s="203">
        <f>Q903*H903</f>
        <v>0.38175724999999999</v>
      </c>
      <c r="S903" s="203">
        <v>0</v>
      </c>
      <c r="T903" s="20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05" t="s">
        <v>289</v>
      </c>
      <c r="AT903" s="205" t="s">
        <v>285</v>
      </c>
      <c r="AU903" s="205" t="s">
        <v>85</v>
      </c>
      <c r="AY903" s="18" t="s">
        <v>283</v>
      </c>
      <c r="BE903" s="206">
        <f>IF(N903="základní",J903,0)</f>
        <v>0</v>
      </c>
      <c r="BF903" s="206">
        <f>IF(N903="snížená",J903,0)</f>
        <v>0</v>
      </c>
      <c r="BG903" s="206">
        <f>IF(N903="zákl. přenesená",J903,0)</f>
        <v>0</v>
      </c>
      <c r="BH903" s="206">
        <f>IF(N903="sníž. přenesená",J903,0)</f>
        <v>0</v>
      </c>
      <c r="BI903" s="206">
        <f>IF(N903="nulová",J903,0)</f>
        <v>0</v>
      </c>
      <c r="BJ903" s="18" t="s">
        <v>83</v>
      </c>
      <c r="BK903" s="206">
        <f>ROUND(I903*H903,2)</f>
        <v>0</v>
      </c>
      <c r="BL903" s="18" t="s">
        <v>289</v>
      </c>
      <c r="BM903" s="205" t="s">
        <v>1122</v>
      </c>
    </row>
    <row r="904" spans="1:65" s="16" customFormat="1">
      <c r="B904" s="241"/>
      <c r="C904" s="242"/>
      <c r="D904" s="209" t="s">
        <v>291</v>
      </c>
      <c r="E904" s="243" t="s">
        <v>1</v>
      </c>
      <c r="F904" s="244" t="s">
        <v>1108</v>
      </c>
      <c r="G904" s="242"/>
      <c r="H904" s="243" t="s">
        <v>1</v>
      </c>
      <c r="I904" s="245"/>
      <c r="J904" s="242"/>
      <c r="K904" s="242"/>
      <c r="L904" s="246"/>
      <c r="M904" s="247"/>
      <c r="N904" s="248"/>
      <c r="O904" s="248"/>
      <c r="P904" s="248"/>
      <c r="Q904" s="248"/>
      <c r="R904" s="248"/>
      <c r="S904" s="248"/>
      <c r="T904" s="249"/>
      <c r="AT904" s="250" t="s">
        <v>291</v>
      </c>
      <c r="AU904" s="250" t="s">
        <v>85</v>
      </c>
      <c r="AV904" s="16" t="s">
        <v>83</v>
      </c>
      <c r="AW904" s="16" t="s">
        <v>32</v>
      </c>
      <c r="AX904" s="16" t="s">
        <v>76</v>
      </c>
      <c r="AY904" s="250" t="s">
        <v>283</v>
      </c>
    </row>
    <row r="905" spans="1:65" s="13" customFormat="1">
      <c r="B905" s="207"/>
      <c r="C905" s="208"/>
      <c r="D905" s="209" t="s">
        <v>291</v>
      </c>
      <c r="E905" s="210" t="s">
        <v>1</v>
      </c>
      <c r="F905" s="211" t="s">
        <v>1109</v>
      </c>
      <c r="G905" s="208"/>
      <c r="H905" s="212">
        <v>19.285</v>
      </c>
      <c r="I905" s="213"/>
      <c r="J905" s="208"/>
      <c r="K905" s="208"/>
      <c r="L905" s="214"/>
      <c r="M905" s="215"/>
      <c r="N905" s="216"/>
      <c r="O905" s="216"/>
      <c r="P905" s="216"/>
      <c r="Q905" s="216"/>
      <c r="R905" s="216"/>
      <c r="S905" s="216"/>
      <c r="T905" s="217"/>
      <c r="AT905" s="218" t="s">
        <v>291</v>
      </c>
      <c r="AU905" s="218" t="s">
        <v>85</v>
      </c>
      <c r="AV905" s="13" t="s">
        <v>85</v>
      </c>
      <c r="AW905" s="13" t="s">
        <v>32</v>
      </c>
      <c r="AX905" s="13" t="s">
        <v>76</v>
      </c>
      <c r="AY905" s="218" t="s">
        <v>283</v>
      </c>
    </row>
    <row r="906" spans="1:65" s="13" customFormat="1">
      <c r="B906" s="207"/>
      <c r="C906" s="208"/>
      <c r="D906" s="209" t="s">
        <v>291</v>
      </c>
      <c r="E906" s="210" t="s">
        <v>1</v>
      </c>
      <c r="F906" s="211" t="s">
        <v>1110</v>
      </c>
      <c r="G906" s="208"/>
      <c r="H906" s="212">
        <v>14.324999999999999</v>
      </c>
      <c r="I906" s="213"/>
      <c r="J906" s="208"/>
      <c r="K906" s="208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291</v>
      </c>
      <c r="AU906" s="218" t="s">
        <v>85</v>
      </c>
      <c r="AV906" s="13" t="s">
        <v>85</v>
      </c>
      <c r="AW906" s="13" t="s">
        <v>32</v>
      </c>
      <c r="AX906" s="13" t="s">
        <v>76</v>
      </c>
      <c r="AY906" s="218" t="s">
        <v>283</v>
      </c>
    </row>
    <row r="907" spans="1:65" s="13" customFormat="1">
      <c r="B907" s="207"/>
      <c r="C907" s="208"/>
      <c r="D907" s="209" t="s">
        <v>291</v>
      </c>
      <c r="E907" s="210" t="s">
        <v>1</v>
      </c>
      <c r="F907" s="211" t="s">
        <v>1111</v>
      </c>
      <c r="G907" s="208"/>
      <c r="H907" s="212">
        <v>3.0249999999999999</v>
      </c>
      <c r="I907" s="213"/>
      <c r="J907" s="208"/>
      <c r="K907" s="208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291</v>
      </c>
      <c r="AU907" s="218" t="s">
        <v>85</v>
      </c>
      <c r="AV907" s="13" t="s">
        <v>85</v>
      </c>
      <c r="AW907" s="13" t="s">
        <v>32</v>
      </c>
      <c r="AX907" s="13" t="s">
        <v>76</v>
      </c>
      <c r="AY907" s="218" t="s">
        <v>283</v>
      </c>
    </row>
    <row r="908" spans="1:65" s="13" customFormat="1">
      <c r="B908" s="207"/>
      <c r="C908" s="208"/>
      <c r="D908" s="209" t="s">
        <v>291</v>
      </c>
      <c r="E908" s="210" t="s">
        <v>1</v>
      </c>
      <c r="F908" s="211" t="s">
        <v>1112</v>
      </c>
      <c r="G908" s="208"/>
      <c r="H908" s="212">
        <v>-3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291</v>
      </c>
      <c r="AU908" s="218" t="s">
        <v>85</v>
      </c>
      <c r="AV908" s="13" t="s">
        <v>85</v>
      </c>
      <c r="AW908" s="13" t="s">
        <v>32</v>
      </c>
      <c r="AX908" s="13" t="s">
        <v>76</v>
      </c>
      <c r="AY908" s="218" t="s">
        <v>283</v>
      </c>
    </row>
    <row r="909" spans="1:65" s="15" customFormat="1">
      <c r="B909" s="230"/>
      <c r="C909" s="231"/>
      <c r="D909" s="209" t="s">
        <v>291</v>
      </c>
      <c r="E909" s="232" t="s">
        <v>1</v>
      </c>
      <c r="F909" s="233" t="s">
        <v>307</v>
      </c>
      <c r="G909" s="231"/>
      <c r="H909" s="234">
        <v>33.634999999999998</v>
      </c>
      <c r="I909" s="235"/>
      <c r="J909" s="231"/>
      <c r="K909" s="231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291</v>
      </c>
      <c r="AU909" s="240" t="s">
        <v>85</v>
      </c>
      <c r="AV909" s="15" t="s">
        <v>105</v>
      </c>
      <c r="AW909" s="15" t="s">
        <v>32</v>
      </c>
      <c r="AX909" s="15" t="s">
        <v>76</v>
      </c>
      <c r="AY909" s="240" t="s">
        <v>283</v>
      </c>
    </row>
    <row r="910" spans="1:65" s="14" customFormat="1">
      <c r="B910" s="219"/>
      <c r="C910" s="220"/>
      <c r="D910" s="209" t="s">
        <v>291</v>
      </c>
      <c r="E910" s="221" t="s">
        <v>1</v>
      </c>
      <c r="F910" s="222" t="s">
        <v>293</v>
      </c>
      <c r="G910" s="220"/>
      <c r="H910" s="223">
        <v>33.634999999999998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291</v>
      </c>
      <c r="AU910" s="229" t="s">
        <v>85</v>
      </c>
      <c r="AV910" s="14" t="s">
        <v>289</v>
      </c>
      <c r="AW910" s="14" t="s">
        <v>32</v>
      </c>
      <c r="AX910" s="14" t="s">
        <v>83</v>
      </c>
      <c r="AY910" s="229" t="s">
        <v>283</v>
      </c>
    </row>
    <row r="911" spans="1:65" s="2" customFormat="1" ht="21.75" customHeight="1">
      <c r="A911" s="35"/>
      <c r="B911" s="36"/>
      <c r="C911" s="251" t="s">
        <v>1123</v>
      </c>
      <c r="D911" s="251" t="s">
        <v>1021</v>
      </c>
      <c r="E911" s="252" t="s">
        <v>1124</v>
      </c>
      <c r="F911" s="253" t="s">
        <v>1125</v>
      </c>
      <c r="G911" s="254" t="s">
        <v>288</v>
      </c>
      <c r="H911" s="255">
        <v>35.317</v>
      </c>
      <c r="I911" s="256"/>
      <c r="J911" s="257">
        <f>ROUND(I911*H911,2)</f>
        <v>0</v>
      </c>
      <c r="K911" s="258"/>
      <c r="L911" s="259"/>
      <c r="M911" s="260" t="s">
        <v>1</v>
      </c>
      <c r="N911" s="261" t="s">
        <v>41</v>
      </c>
      <c r="O911" s="72"/>
      <c r="P911" s="203">
        <f>O911*H911</f>
        <v>0</v>
      </c>
      <c r="Q911" s="203">
        <v>6.0000000000000001E-3</v>
      </c>
      <c r="R911" s="203">
        <f>Q911*H911</f>
        <v>0.21190200000000001</v>
      </c>
      <c r="S911" s="203">
        <v>0</v>
      </c>
      <c r="T911" s="20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05" t="s">
        <v>351</v>
      </c>
      <c r="AT911" s="205" t="s">
        <v>1021</v>
      </c>
      <c r="AU911" s="205" t="s">
        <v>85</v>
      </c>
      <c r="AY911" s="18" t="s">
        <v>283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18" t="s">
        <v>83</v>
      </c>
      <c r="BK911" s="206">
        <f>ROUND(I911*H911,2)</f>
        <v>0</v>
      </c>
      <c r="BL911" s="18" t="s">
        <v>289</v>
      </c>
      <c r="BM911" s="205" t="s">
        <v>1126</v>
      </c>
    </row>
    <row r="912" spans="1:65" s="13" customFormat="1">
      <c r="B912" s="207"/>
      <c r="C912" s="208"/>
      <c r="D912" s="209" t="s">
        <v>291</v>
      </c>
      <c r="E912" s="208"/>
      <c r="F912" s="211" t="s">
        <v>1127</v>
      </c>
      <c r="G912" s="208"/>
      <c r="H912" s="212">
        <v>35.317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291</v>
      </c>
      <c r="AU912" s="218" t="s">
        <v>85</v>
      </c>
      <c r="AV912" s="13" t="s">
        <v>85</v>
      </c>
      <c r="AW912" s="13" t="s">
        <v>4</v>
      </c>
      <c r="AX912" s="13" t="s">
        <v>83</v>
      </c>
      <c r="AY912" s="218" t="s">
        <v>283</v>
      </c>
    </row>
    <row r="913" spans="1:65" s="2" customFormat="1" ht="44.25" customHeight="1">
      <c r="A913" s="35"/>
      <c r="B913" s="36"/>
      <c r="C913" s="193" t="s">
        <v>1128</v>
      </c>
      <c r="D913" s="193" t="s">
        <v>285</v>
      </c>
      <c r="E913" s="194" t="s">
        <v>1129</v>
      </c>
      <c r="F913" s="195" t="s">
        <v>1130</v>
      </c>
      <c r="G913" s="196" t="s">
        <v>288</v>
      </c>
      <c r="H913" s="197">
        <v>21.28</v>
      </c>
      <c r="I913" s="198"/>
      <c r="J913" s="199">
        <f>ROUND(I913*H913,2)</f>
        <v>0</v>
      </c>
      <c r="K913" s="200"/>
      <c r="L913" s="40"/>
      <c r="M913" s="201" t="s">
        <v>1</v>
      </c>
      <c r="N913" s="202" t="s">
        <v>41</v>
      </c>
      <c r="O913" s="72"/>
      <c r="P913" s="203">
        <f>O913*H913</f>
        <v>0</v>
      </c>
      <c r="Q913" s="203">
        <v>1.1520000000000001E-2</v>
      </c>
      <c r="R913" s="203">
        <f>Q913*H913</f>
        <v>0.24514560000000002</v>
      </c>
      <c r="S913" s="203">
        <v>0</v>
      </c>
      <c r="T913" s="20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05" t="s">
        <v>289</v>
      </c>
      <c r="AT913" s="205" t="s">
        <v>285</v>
      </c>
      <c r="AU913" s="205" t="s">
        <v>85</v>
      </c>
      <c r="AY913" s="18" t="s">
        <v>283</v>
      </c>
      <c r="BE913" s="206">
        <f>IF(N913="základní",J913,0)</f>
        <v>0</v>
      </c>
      <c r="BF913" s="206">
        <f>IF(N913="snížená",J913,0)</f>
        <v>0</v>
      </c>
      <c r="BG913" s="206">
        <f>IF(N913="zákl. přenesená",J913,0)</f>
        <v>0</v>
      </c>
      <c r="BH913" s="206">
        <f>IF(N913="sníž. přenesená",J913,0)</f>
        <v>0</v>
      </c>
      <c r="BI913" s="206">
        <f>IF(N913="nulová",J913,0)</f>
        <v>0</v>
      </c>
      <c r="BJ913" s="18" t="s">
        <v>83</v>
      </c>
      <c r="BK913" s="206">
        <f>ROUND(I913*H913,2)</f>
        <v>0</v>
      </c>
      <c r="BL913" s="18" t="s">
        <v>289</v>
      </c>
      <c r="BM913" s="205" t="s">
        <v>1131</v>
      </c>
    </row>
    <row r="914" spans="1:65" s="16" customFormat="1">
      <c r="B914" s="241"/>
      <c r="C914" s="242"/>
      <c r="D914" s="209" t="s">
        <v>291</v>
      </c>
      <c r="E914" s="243" t="s">
        <v>1</v>
      </c>
      <c r="F914" s="244" t="s">
        <v>1113</v>
      </c>
      <c r="G914" s="242"/>
      <c r="H914" s="243" t="s">
        <v>1</v>
      </c>
      <c r="I914" s="245"/>
      <c r="J914" s="242"/>
      <c r="K914" s="242"/>
      <c r="L914" s="246"/>
      <c r="M914" s="247"/>
      <c r="N914" s="248"/>
      <c r="O914" s="248"/>
      <c r="P914" s="248"/>
      <c r="Q914" s="248"/>
      <c r="R914" s="248"/>
      <c r="S914" s="248"/>
      <c r="T914" s="249"/>
      <c r="AT914" s="250" t="s">
        <v>291</v>
      </c>
      <c r="AU914" s="250" t="s">
        <v>85</v>
      </c>
      <c r="AV914" s="16" t="s">
        <v>83</v>
      </c>
      <c r="AW914" s="16" t="s">
        <v>32</v>
      </c>
      <c r="AX914" s="16" t="s">
        <v>76</v>
      </c>
      <c r="AY914" s="250" t="s">
        <v>283</v>
      </c>
    </row>
    <row r="915" spans="1:65" s="13" customFormat="1">
      <c r="B915" s="207"/>
      <c r="C915" s="208"/>
      <c r="D915" s="209" t="s">
        <v>291</v>
      </c>
      <c r="E915" s="210" t="s">
        <v>1</v>
      </c>
      <c r="F915" s="211" t="s">
        <v>1114</v>
      </c>
      <c r="G915" s="208"/>
      <c r="H915" s="212">
        <v>21.28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291</v>
      </c>
      <c r="AU915" s="218" t="s">
        <v>85</v>
      </c>
      <c r="AV915" s="13" t="s">
        <v>85</v>
      </c>
      <c r="AW915" s="13" t="s">
        <v>32</v>
      </c>
      <c r="AX915" s="13" t="s">
        <v>76</v>
      </c>
      <c r="AY915" s="218" t="s">
        <v>283</v>
      </c>
    </row>
    <row r="916" spans="1:65" s="15" customFormat="1">
      <c r="B916" s="230"/>
      <c r="C916" s="231"/>
      <c r="D916" s="209" t="s">
        <v>291</v>
      </c>
      <c r="E916" s="232" t="s">
        <v>1</v>
      </c>
      <c r="F916" s="233" t="s">
        <v>307</v>
      </c>
      <c r="G916" s="231"/>
      <c r="H916" s="234">
        <v>21.28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291</v>
      </c>
      <c r="AU916" s="240" t="s">
        <v>85</v>
      </c>
      <c r="AV916" s="15" t="s">
        <v>105</v>
      </c>
      <c r="AW916" s="15" t="s">
        <v>32</v>
      </c>
      <c r="AX916" s="15" t="s">
        <v>76</v>
      </c>
      <c r="AY916" s="240" t="s">
        <v>283</v>
      </c>
    </row>
    <row r="917" spans="1:65" s="14" customFormat="1">
      <c r="B917" s="219"/>
      <c r="C917" s="220"/>
      <c r="D917" s="209" t="s">
        <v>291</v>
      </c>
      <c r="E917" s="221" t="s">
        <v>1</v>
      </c>
      <c r="F917" s="222" t="s">
        <v>293</v>
      </c>
      <c r="G917" s="220"/>
      <c r="H917" s="223">
        <v>21.28</v>
      </c>
      <c r="I917" s="224"/>
      <c r="J917" s="220"/>
      <c r="K917" s="220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291</v>
      </c>
      <c r="AU917" s="229" t="s">
        <v>85</v>
      </c>
      <c r="AV917" s="14" t="s">
        <v>289</v>
      </c>
      <c r="AW917" s="14" t="s">
        <v>32</v>
      </c>
      <c r="AX917" s="14" t="s">
        <v>83</v>
      </c>
      <c r="AY917" s="229" t="s">
        <v>283</v>
      </c>
    </row>
    <row r="918" spans="1:65" s="2" customFormat="1" ht="21.75" customHeight="1">
      <c r="A918" s="35"/>
      <c r="B918" s="36"/>
      <c r="C918" s="251" t="s">
        <v>1132</v>
      </c>
      <c r="D918" s="251" t="s">
        <v>1021</v>
      </c>
      <c r="E918" s="252" t="s">
        <v>1133</v>
      </c>
      <c r="F918" s="253" t="s">
        <v>1134</v>
      </c>
      <c r="G918" s="254" t="s">
        <v>288</v>
      </c>
      <c r="H918" s="255">
        <v>22.344000000000001</v>
      </c>
      <c r="I918" s="256"/>
      <c r="J918" s="257">
        <f>ROUND(I918*H918,2)</f>
        <v>0</v>
      </c>
      <c r="K918" s="258"/>
      <c r="L918" s="259"/>
      <c r="M918" s="260" t="s">
        <v>1</v>
      </c>
      <c r="N918" s="261" t="s">
        <v>41</v>
      </c>
      <c r="O918" s="72"/>
      <c r="P918" s="203">
        <f>O918*H918</f>
        <v>0</v>
      </c>
      <c r="Q918" s="203">
        <v>1.4999999999999999E-2</v>
      </c>
      <c r="R918" s="203">
        <f>Q918*H918</f>
        <v>0.33516000000000001</v>
      </c>
      <c r="S918" s="203">
        <v>0</v>
      </c>
      <c r="T918" s="204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05" t="s">
        <v>351</v>
      </c>
      <c r="AT918" s="205" t="s">
        <v>1021</v>
      </c>
      <c r="AU918" s="205" t="s">
        <v>85</v>
      </c>
      <c r="AY918" s="18" t="s">
        <v>283</v>
      </c>
      <c r="BE918" s="206">
        <f>IF(N918="základní",J918,0)</f>
        <v>0</v>
      </c>
      <c r="BF918" s="206">
        <f>IF(N918="snížená",J918,0)</f>
        <v>0</v>
      </c>
      <c r="BG918" s="206">
        <f>IF(N918="zákl. přenesená",J918,0)</f>
        <v>0</v>
      </c>
      <c r="BH918" s="206">
        <f>IF(N918="sníž. přenesená",J918,0)</f>
        <v>0</v>
      </c>
      <c r="BI918" s="206">
        <f>IF(N918="nulová",J918,0)</f>
        <v>0</v>
      </c>
      <c r="BJ918" s="18" t="s">
        <v>83</v>
      </c>
      <c r="BK918" s="206">
        <f>ROUND(I918*H918,2)</f>
        <v>0</v>
      </c>
      <c r="BL918" s="18" t="s">
        <v>289</v>
      </c>
      <c r="BM918" s="205" t="s">
        <v>1135</v>
      </c>
    </row>
    <row r="919" spans="1:65" s="13" customFormat="1">
      <c r="B919" s="207"/>
      <c r="C919" s="208"/>
      <c r="D919" s="209" t="s">
        <v>291</v>
      </c>
      <c r="E919" s="208"/>
      <c r="F919" s="211" t="s">
        <v>1136</v>
      </c>
      <c r="G919" s="208"/>
      <c r="H919" s="212">
        <v>22.344000000000001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291</v>
      </c>
      <c r="AU919" s="218" t="s">
        <v>85</v>
      </c>
      <c r="AV919" s="13" t="s">
        <v>85</v>
      </c>
      <c r="AW919" s="13" t="s">
        <v>4</v>
      </c>
      <c r="AX919" s="13" t="s">
        <v>83</v>
      </c>
      <c r="AY919" s="218" t="s">
        <v>283</v>
      </c>
    </row>
    <row r="920" spans="1:65" s="2" customFormat="1" ht="55.5" customHeight="1">
      <c r="A920" s="35"/>
      <c r="B920" s="36"/>
      <c r="C920" s="193" t="s">
        <v>1137</v>
      </c>
      <c r="D920" s="193" t="s">
        <v>285</v>
      </c>
      <c r="E920" s="194" t="s">
        <v>1138</v>
      </c>
      <c r="F920" s="195" t="s">
        <v>1139</v>
      </c>
      <c r="G920" s="196" t="s">
        <v>288</v>
      </c>
      <c r="H920" s="197">
        <v>519.63400000000001</v>
      </c>
      <c r="I920" s="198"/>
      <c r="J920" s="199">
        <f>ROUND(I920*H920,2)</f>
        <v>0</v>
      </c>
      <c r="K920" s="200"/>
      <c r="L920" s="40"/>
      <c r="M920" s="201" t="s">
        <v>1</v>
      </c>
      <c r="N920" s="202" t="s">
        <v>41</v>
      </c>
      <c r="O920" s="72"/>
      <c r="P920" s="203">
        <f>O920*H920</f>
        <v>0</v>
      </c>
      <c r="Q920" s="203">
        <v>1.4999999999999999E-4</v>
      </c>
      <c r="R920" s="203">
        <f>Q920*H920</f>
        <v>7.7945099999999989E-2</v>
      </c>
      <c r="S920" s="203">
        <v>0</v>
      </c>
      <c r="T920" s="204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05" t="s">
        <v>289</v>
      </c>
      <c r="AT920" s="205" t="s">
        <v>285</v>
      </c>
      <c r="AU920" s="205" t="s">
        <v>85</v>
      </c>
      <c r="AY920" s="18" t="s">
        <v>283</v>
      </c>
      <c r="BE920" s="206">
        <f>IF(N920="základní",J920,0)</f>
        <v>0</v>
      </c>
      <c r="BF920" s="206">
        <f>IF(N920="snížená",J920,0)</f>
        <v>0</v>
      </c>
      <c r="BG920" s="206">
        <f>IF(N920="zákl. přenesená",J920,0)</f>
        <v>0</v>
      </c>
      <c r="BH920" s="206">
        <f>IF(N920="sníž. přenesená",J920,0)</f>
        <v>0</v>
      </c>
      <c r="BI920" s="206">
        <f>IF(N920="nulová",J920,0)</f>
        <v>0</v>
      </c>
      <c r="BJ920" s="18" t="s">
        <v>83</v>
      </c>
      <c r="BK920" s="206">
        <f>ROUND(I920*H920,2)</f>
        <v>0</v>
      </c>
      <c r="BL920" s="18" t="s">
        <v>289</v>
      </c>
      <c r="BM920" s="205" t="s">
        <v>1140</v>
      </c>
    </row>
    <row r="921" spans="1:65" s="16" customFormat="1">
      <c r="B921" s="241"/>
      <c r="C921" s="242"/>
      <c r="D921" s="209" t="s">
        <v>291</v>
      </c>
      <c r="E921" s="243" t="s">
        <v>1</v>
      </c>
      <c r="F921" s="244" t="s">
        <v>1141</v>
      </c>
      <c r="G921" s="242"/>
      <c r="H921" s="243" t="s">
        <v>1</v>
      </c>
      <c r="I921" s="245"/>
      <c r="J921" s="242"/>
      <c r="K921" s="242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291</v>
      </c>
      <c r="AU921" s="250" t="s">
        <v>85</v>
      </c>
      <c r="AV921" s="16" t="s">
        <v>83</v>
      </c>
      <c r="AW921" s="16" t="s">
        <v>32</v>
      </c>
      <c r="AX921" s="16" t="s">
        <v>76</v>
      </c>
      <c r="AY921" s="250" t="s">
        <v>283</v>
      </c>
    </row>
    <row r="922" spans="1:65" s="13" customFormat="1">
      <c r="B922" s="207"/>
      <c r="C922" s="208"/>
      <c r="D922" s="209" t="s">
        <v>291</v>
      </c>
      <c r="E922" s="210" t="s">
        <v>1</v>
      </c>
      <c r="F922" s="211" t="s">
        <v>1142</v>
      </c>
      <c r="G922" s="208"/>
      <c r="H922" s="212">
        <v>343.93799999999999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291</v>
      </c>
      <c r="AU922" s="218" t="s">
        <v>85</v>
      </c>
      <c r="AV922" s="13" t="s">
        <v>85</v>
      </c>
      <c r="AW922" s="13" t="s">
        <v>32</v>
      </c>
      <c r="AX922" s="13" t="s">
        <v>76</v>
      </c>
      <c r="AY922" s="218" t="s">
        <v>283</v>
      </c>
    </row>
    <row r="923" spans="1:65" s="13" customFormat="1">
      <c r="B923" s="207"/>
      <c r="C923" s="208"/>
      <c r="D923" s="209" t="s">
        <v>291</v>
      </c>
      <c r="E923" s="210" t="s">
        <v>1</v>
      </c>
      <c r="F923" s="211" t="s">
        <v>1143</v>
      </c>
      <c r="G923" s="208"/>
      <c r="H923" s="212">
        <v>59.85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291</v>
      </c>
      <c r="AU923" s="218" t="s">
        <v>85</v>
      </c>
      <c r="AV923" s="13" t="s">
        <v>85</v>
      </c>
      <c r="AW923" s="13" t="s">
        <v>32</v>
      </c>
      <c r="AX923" s="13" t="s">
        <v>76</v>
      </c>
      <c r="AY923" s="218" t="s">
        <v>283</v>
      </c>
    </row>
    <row r="924" spans="1:65" s="15" customFormat="1">
      <c r="B924" s="230"/>
      <c r="C924" s="231"/>
      <c r="D924" s="209" t="s">
        <v>291</v>
      </c>
      <c r="E924" s="232" t="s">
        <v>1</v>
      </c>
      <c r="F924" s="233" t="s">
        <v>307</v>
      </c>
      <c r="G924" s="231"/>
      <c r="H924" s="234">
        <v>403.78800000000001</v>
      </c>
      <c r="I924" s="235"/>
      <c r="J924" s="231"/>
      <c r="K924" s="231"/>
      <c r="L924" s="236"/>
      <c r="M924" s="237"/>
      <c r="N924" s="238"/>
      <c r="O924" s="238"/>
      <c r="P924" s="238"/>
      <c r="Q924" s="238"/>
      <c r="R924" s="238"/>
      <c r="S924" s="238"/>
      <c r="T924" s="239"/>
      <c r="AT924" s="240" t="s">
        <v>291</v>
      </c>
      <c r="AU924" s="240" t="s">
        <v>85</v>
      </c>
      <c r="AV924" s="15" t="s">
        <v>105</v>
      </c>
      <c r="AW924" s="15" t="s">
        <v>32</v>
      </c>
      <c r="AX924" s="15" t="s">
        <v>76</v>
      </c>
      <c r="AY924" s="240" t="s">
        <v>283</v>
      </c>
    </row>
    <row r="925" spans="1:65" s="13" customFormat="1">
      <c r="B925" s="207"/>
      <c r="C925" s="208"/>
      <c r="D925" s="209" t="s">
        <v>291</v>
      </c>
      <c r="E925" s="210" t="s">
        <v>1</v>
      </c>
      <c r="F925" s="211" t="s">
        <v>610</v>
      </c>
      <c r="G925" s="208"/>
      <c r="H925" s="212">
        <v>-179.91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291</v>
      </c>
      <c r="AU925" s="218" t="s">
        <v>85</v>
      </c>
      <c r="AV925" s="13" t="s">
        <v>85</v>
      </c>
      <c r="AW925" s="13" t="s">
        <v>32</v>
      </c>
      <c r="AX925" s="13" t="s">
        <v>76</v>
      </c>
      <c r="AY925" s="218" t="s">
        <v>283</v>
      </c>
    </row>
    <row r="926" spans="1:65" s="15" customFormat="1">
      <c r="B926" s="230"/>
      <c r="C926" s="231"/>
      <c r="D926" s="209" t="s">
        <v>291</v>
      </c>
      <c r="E926" s="232" t="s">
        <v>1</v>
      </c>
      <c r="F926" s="233" t="s">
        <v>307</v>
      </c>
      <c r="G926" s="231"/>
      <c r="H926" s="234">
        <v>-179.91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291</v>
      </c>
      <c r="AU926" s="240" t="s">
        <v>85</v>
      </c>
      <c r="AV926" s="15" t="s">
        <v>105</v>
      </c>
      <c r="AW926" s="15" t="s">
        <v>32</v>
      </c>
      <c r="AX926" s="15" t="s">
        <v>76</v>
      </c>
      <c r="AY926" s="240" t="s">
        <v>283</v>
      </c>
    </row>
    <row r="927" spans="1:65" s="16" customFormat="1">
      <c r="B927" s="241"/>
      <c r="C927" s="242"/>
      <c r="D927" s="209" t="s">
        <v>291</v>
      </c>
      <c r="E927" s="243" t="s">
        <v>1</v>
      </c>
      <c r="F927" s="244" t="s">
        <v>1144</v>
      </c>
      <c r="G927" s="242"/>
      <c r="H927" s="243" t="s">
        <v>1</v>
      </c>
      <c r="I927" s="245"/>
      <c r="J927" s="242"/>
      <c r="K927" s="242"/>
      <c r="L927" s="246"/>
      <c r="M927" s="247"/>
      <c r="N927" s="248"/>
      <c r="O927" s="248"/>
      <c r="P927" s="248"/>
      <c r="Q927" s="248"/>
      <c r="R927" s="248"/>
      <c r="S927" s="248"/>
      <c r="T927" s="249"/>
      <c r="AT927" s="250" t="s">
        <v>291</v>
      </c>
      <c r="AU927" s="250" t="s">
        <v>85</v>
      </c>
      <c r="AV927" s="16" t="s">
        <v>83</v>
      </c>
      <c r="AW927" s="16" t="s">
        <v>32</v>
      </c>
      <c r="AX927" s="16" t="s">
        <v>76</v>
      </c>
      <c r="AY927" s="250" t="s">
        <v>283</v>
      </c>
    </row>
    <row r="928" spans="1:65" s="13" customFormat="1">
      <c r="B928" s="207"/>
      <c r="C928" s="208"/>
      <c r="D928" s="209" t="s">
        <v>291</v>
      </c>
      <c r="E928" s="210" t="s">
        <v>1</v>
      </c>
      <c r="F928" s="211" t="s">
        <v>1145</v>
      </c>
      <c r="G928" s="208"/>
      <c r="H928" s="212">
        <v>187.88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291</v>
      </c>
      <c r="AU928" s="218" t="s">
        <v>85</v>
      </c>
      <c r="AV928" s="13" t="s">
        <v>85</v>
      </c>
      <c r="AW928" s="13" t="s">
        <v>32</v>
      </c>
      <c r="AX928" s="13" t="s">
        <v>76</v>
      </c>
      <c r="AY928" s="218" t="s">
        <v>283</v>
      </c>
    </row>
    <row r="929" spans="2:51" s="13" customFormat="1">
      <c r="B929" s="207"/>
      <c r="C929" s="208"/>
      <c r="D929" s="209" t="s">
        <v>291</v>
      </c>
      <c r="E929" s="210" t="s">
        <v>1</v>
      </c>
      <c r="F929" s="211" t="s">
        <v>1146</v>
      </c>
      <c r="G929" s="208"/>
      <c r="H929" s="212">
        <v>-13.44</v>
      </c>
      <c r="I929" s="213"/>
      <c r="J929" s="208"/>
      <c r="K929" s="208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291</v>
      </c>
      <c r="AU929" s="218" t="s">
        <v>85</v>
      </c>
      <c r="AV929" s="13" t="s">
        <v>85</v>
      </c>
      <c r="AW929" s="13" t="s">
        <v>32</v>
      </c>
      <c r="AX929" s="13" t="s">
        <v>76</v>
      </c>
      <c r="AY929" s="218" t="s">
        <v>283</v>
      </c>
    </row>
    <row r="930" spans="2:51" s="13" customFormat="1">
      <c r="B930" s="207"/>
      <c r="C930" s="208"/>
      <c r="D930" s="209" t="s">
        <v>291</v>
      </c>
      <c r="E930" s="210" t="s">
        <v>1</v>
      </c>
      <c r="F930" s="211" t="s">
        <v>1147</v>
      </c>
      <c r="G930" s="208"/>
      <c r="H930" s="212">
        <v>34.898000000000003</v>
      </c>
      <c r="I930" s="213"/>
      <c r="J930" s="208"/>
      <c r="K930" s="208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291</v>
      </c>
      <c r="AU930" s="218" t="s">
        <v>85</v>
      </c>
      <c r="AV930" s="13" t="s">
        <v>85</v>
      </c>
      <c r="AW930" s="13" t="s">
        <v>32</v>
      </c>
      <c r="AX930" s="13" t="s">
        <v>76</v>
      </c>
      <c r="AY930" s="218" t="s">
        <v>283</v>
      </c>
    </row>
    <row r="931" spans="2:51" s="13" customFormat="1">
      <c r="B931" s="207"/>
      <c r="C931" s="208"/>
      <c r="D931" s="209" t="s">
        <v>291</v>
      </c>
      <c r="E931" s="210" t="s">
        <v>1</v>
      </c>
      <c r="F931" s="211" t="s">
        <v>1148</v>
      </c>
      <c r="G931" s="208"/>
      <c r="H931" s="212">
        <v>17.978000000000002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291</v>
      </c>
      <c r="AU931" s="218" t="s">
        <v>85</v>
      </c>
      <c r="AV931" s="13" t="s">
        <v>85</v>
      </c>
      <c r="AW931" s="13" t="s">
        <v>32</v>
      </c>
      <c r="AX931" s="13" t="s">
        <v>76</v>
      </c>
      <c r="AY931" s="218" t="s">
        <v>283</v>
      </c>
    </row>
    <row r="932" spans="2:51" s="13" customFormat="1" ht="33.75">
      <c r="B932" s="207"/>
      <c r="C932" s="208"/>
      <c r="D932" s="209" t="s">
        <v>291</v>
      </c>
      <c r="E932" s="210" t="s">
        <v>1</v>
      </c>
      <c r="F932" s="211" t="s">
        <v>1149</v>
      </c>
      <c r="G932" s="208"/>
      <c r="H932" s="212">
        <v>-81.314999999999998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291</v>
      </c>
      <c r="AU932" s="218" t="s">
        <v>85</v>
      </c>
      <c r="AV932" s="13" t="s">
        <v>85</v>
      </c>
      <c r="AW932" s="13" t="s">
        <v>32</v>
      </c>
      <c r="AX932" s="13" t="s">
        <v>76</v>
      </c>
      <c r="AY932" s="218" t="s">
        <v>283</v>
      </c>
    </row>
    <row r="933" spans="2:51" s="15" customFormat="1">
      <c r="B933" s="230"/>
      <c r="C933" s="231"/>
      <c r="D933" s="209" t="s">
        <v>291</v>
      </c>
      <c r="E933" s="232" t="s">
        <v>1</v>
      </c>
      <c r="F933" s="233" t="s">
        <v>307</v>
      </c>
      <c r="G933" s="231"/>
      <c r="H933" s="234">
        <v>146.001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291</v>
      </c>
      <c r="AU933" s="240" t="s">
        <v>85</v>
      </c>
      <c r="AV933" s="15" t="s">
        <v>105</v>
      </c>
      <c r="AW933" s="15" t="s">
        <v>32</v>
      </c>
      <c r="AX933" s="15" t="s">
        <v>76</v>
      </c>
      <c r="AY933" s="240" t="s">
        <v>283</v>
      </c>
    </row>
    <row r="934" spans="2:51" s="13" customFormat="1">
      <c r="B934" s="207"/>
      <c r="C934" s="208"/>
      <c r="D934" s="209" t="s">
        <v>291</v>
      </c>
      <c r="E934" s="210" t="s">
        <v>1</v>
      </c>
      <c r="F934" s="211" t="s">
        <v>1150</v>
      </c>
      <c r="G934" s="208"/>
      <c r="H934" s="212">
        <v>128.80000000000001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291</v>
      </c>
      <c r="AU934" s="218" t="s">
        <v>85</v>
      </c>
      <c r="AV934" s="13" t="s">
        <v>85</v>
      </c>
      <c r="AW934" s="13" t="s">
        <v>32</v>
      </c>
      <c r="AX934" s="13" t="s">
        <v>76</v>
      </c>
      <c r="AY934" s="218" t="s">
        <v>283</v>
      </c>
    </row>
    <row r="935" spans="2:51" s="13" customFormat="1">
      <c r="B935" s="207"/>
      <c r="C935" s="208"/>
      <c r="D935" s="209" t="s">
        <v>291</v>
      </c>
      <c r="E935" s="210" t="s">
        <v>1</v>
      </c>
      <c r="F935" s="211" t="s">
        <v>1151</v>
      </c>
      <c r="G935" s="208"/>
      <c r="H935" s="212">
        <v>-58.185000000000002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291</v>
      </c>
      <c r="AU935" s="218" t="s">
        <v>85</v>
      </c>
      <c r="AV935" s="13" t="s">
        <v>85</v>
      </c>
      <c r="AW935" s="13" t="s">
        <v>32</v>
      </c>
      <c r="AX935" s="13" t="s">
        <v>76</v>
      </c>
      <c r="AY935" s="218" t="s">
        <v>283</v>
      </c>
    </row>
    <row r="936" spans="2:51" s="15" customFormat="1">
      <c r="B936" s="230"/>
      <c r="C936" s="231"/>
      <c r="D936" s="209" t="s">
        <v>291</v>
      </c>
      <c r="E936" s="232" t="s">
        <v>1</v>
      </c>
      <c r="F936" s="233" t="s">
        <v>307</v>
      </c>
      <c r="G936" s="231"/>
      <c r="H936" s="234">
        <v>70.614999999999995</v>
      </c>
      <c r="I936" s="235"/>
      <c r="J936" s="231"/>
      <c r="K936" s="231"/>
      <c r="L936" s="236"/>
      <c r="M936" s="237"/>
      <c r="N936" s="238"/>
      <c r="O936" s="238"/>
      <c r="P936" s="238"/>
      <c r="Q936" s="238"/>
      <c r="R936" s="238"/>
      <c r="S936" s="238"/>
      <c r="T936" s="239"/>
      <c r="AT936" s="240" t="s">
        <v>291</v>
      </c>
      <c r="AU936" s="240" t="s">
        <v>85</v>
      </c>
      <c r="AV936" s="15" t="s">
        <v>105</v>
      </c>
      <c r="AW936" s="15" t="s">
        <v>32</v>
      </c>
      <c r="AX936" s="15" t="s">
        <v>76</v>
      </c>
      <c r="AY936" s="240" t="s">
        <v>283</v>
      </c>
    </row>
    <row r="937" spans="2:51" s="13" customFormat="1">
      <c r="B937" s="207"/>
      <c r="C937" s="208"/>
      <c r="D937" s="209" t="s">
        <v>291</v>
      </c>
      <c r="E937" s="210" t="s">
        <v>1</v>
      </c>
      <c r="F937" s="211" t="s">
        <v>1152</v>
      </c>
      <c r="G937" s="208"/>
      <c r="H937" s="212">
        <v>46.8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291</v>
      </c>
      <c r="AU937" s="218" t="s">
        <v>85</v>
      </c>
      <c r="AV937" s="13" t="s">
        <v>85</v>
      </c>
      <c r="AW937" s="13" t="s">
        <v>32</v>
      </c>
      <c r="AX937" s="13" t="s">
        <v>76</v>
      </c>
      <c r="AY937" s="218" t="s">
        <v>283</v>
      </c>
    </row>
    <row r="938" spans="2:51" s="15" customFormat="1">
      <c r="B938" s="230"/>
      <c r="C938" s="231"/>
      <c r="D938" s="209" t="s">
        <v>291</v>
      </c>
      <c r="E938" s="232" t="s">
        <v>1</v>
      </c>
      <c r="F938" s="233" t="s">
        <v>307</v>
      </c>
      <c r="G938" s="231"/>
      <c r="H938" s="234">
        <v>46.8</v>
      </c>
      <c r="I938" s="235"/>
      <c r="J938" s="231"/>
      <c r="K938" s="231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291</v>
      </c>
      <c r="AU938" s="240" t="s">
        <v>85</v>
      </c>
      <c r="AV938" s="15" t="s">
        <v>105</v>
      </c>
      <c r="AW938" s="15" t="s">
        <v>32</v>
      </c>
      <c r="AX938" s="15" t="s">
        <v>76</v>
      </c>
      <c r="AY938" s="240" t="s">
        <v>283</v>
      </c>
    </row>
    <row r="939" spans="2:51" s="16" customFormat="1">
      <c r="B939" s="241"/>
      <c r="C939" s="242"/>
      <c r="D939" s="209" t="s">
        <v>291</v>
      </c>
      <c r="E939" s="243" t="s">
        <v>1</v>
      </c>
      <c r="F939" s="244" t="s">
        <v>1153</v>
      </c>
      <c r="G939" s="242"/>
      <c r="H939" s="243" t="s">
        <v>1</v>
      </c>
      <c r="I939" s="245"/>
      <c r="J939" s="242"/>
      <c r="K939" s="242"/>
      <c r="L939" s="246"/>
      <c r="M939" s="247"/>
      <c r="N939" s="248"/>
      <c r="O939" s="248"/>
      <c r="P939" s="248"/>
      <c r="Q939" s="248"/>
      <c r="R939" s="248"/>
      <c r="S939" s="248"/>
      <c r="T939" s="249"/>
      <c r="AT939" s="250" t="s">
        <v>291</v>
      </c>
      <c r="AU939" s="250" t="s">
        <v>85</v>
      </c>
      <c r="AV939" s="16" t="s">
        <v>83</v>
      </c>
      <c r="AW939" s="16" t="s">
        <v>32</v>
      </c>
      <c r="AX939" s="16" t="s">
        <v>76</v>
      </c>
      <c r="AY939" s="250" t="s">
        <v>283</v>
      </c>
    </row>
    <row r="940" spans="2:51" s="13" customFormat="1">
      <c r="B940" s="207"/>
      <c r="C940" s="208"/>
      <c r="D940" s="209" t="s">
        <v>291</v>
      </c>
      <c r="E940" s="210" t="s">
        <v>1</v>
      </c>
      <c r="F940" s="211" t="s">
        <v>1154</v>
      </c>
      <c r="G940" s="208"/>
      <c r="H940" s="212">
        <v>39.9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291</v>
      </c>
      <c r="AU940" s="218" t="s">
        <v>85</v>
      </c>
      <c r="AV940" s="13" t="s">
        <v>85</v>
      </c>
      <c r="AW940" s="13" t="s">
        <v>32</v>
      </c>
      <c r="AX940" s="13" t="s">
        <v>76</v>
      </c>
      <c r="AY940" s="218" t="s">
        <v>283</v>
      </c>
    </row>
    <row r="941" spans="2:51" s="15" customFormat="1">
      <c r="B941" s="230"/>
      <c r="C941" s="231"/>
      <c r="D941" s="209" t="s">
        <v>291</v>
      </c>
      <c r="E941" s="232" t="s">
        <v>1</v>
      </c>
      <c r="F941" s="233" t="s">
        <v>307</v>
      </c>
      <c r="G941" s="231"/>
      <c r="H941" s="234">
        <v>39.9</v>
      </c>
      <c r="I941" s="235"/>
      <c r="J941" s="231"/>
      <c r="K941" s="231"/>
      <c r="L941" s="236"/>
      <c r="M941" s="237"/>
      <c r="N941" s="238"/>
      <c r="O941" s="238"/>
      <c r="P941" s="238"/>
      <c r="Q941" s="238"/>
      <c r="R941" s="238"/>
      <c r="S941" s="238"/>
      <c r="T941" s="239"/>
      <c r="AT941" s="240" t="s">
        <v>291</v>
      </c>
      <c r="AU941" s="240" t="s">
        <v>85</v>
      </c>
      <c r="AV941" s="15" t="s">
        <v>105</v>
      </c>
      <c r="AW941" s="15" t="s">
        <v>32</v>
      </c>
      <c r="AX941" s="15" t="s">
        <v>76</v>
      </c>
      <c r="AY941" s="240" t="s">
        <v>283</v>
      </c>
    </row>
    <row r="942" spans="2:51" s="13" customFormat="1">
      <c r="B942" s="207"/>
      <c r="C942" s="208"/>
      <c r="D942" s="209" t="s">
        <v>291</v>
      </c>
      <c r="E942" s="210" t="s">
        <v>1</v>
      </c>
      <c r="F942" s="211" t="s">
        <v>1155</v>
      </c>
      <c r="G942" s="208"/>
      <c r="H942" s="212">
        <v>-7.56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291</v>
      </c>
      <c r="AU942" s="218" t="s">
        <v>85</v>
      </c>
      <c r="AV942" s="13" t="s">
        <v>85</v>
      </c>
      <c r="AW942" s="13" t="s">
        <v>32</v>
      </c>
      <c r="AX942" s="13" t="s">
        <v>76</v>
      </c>
      <c r="AY942" s="218" t="s">
        <v>283</v>
      </c>
    </row>
    <row r="943" spans="2:51" s="15" customFormat="1">
      <c r="B943" s="230"/>
      <c r="C943" s="231"/>
      <c r="D943" s="209" t="s">
        <v>291</v>
      </c>
      <c r="E943" s="232" t="s">
        <v>1</v>
      </c>
      <c r="F943" s="233" t="s">
        <v>307</v>
      </c>
      <c r="G943" s="231"/>
      <c r="H943" s="234">
        <v>-7.56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291</v>
      </c>
      <c r="AU943" s="240" t="s">
        <v>85</v>
      </c>
      <c r="AV943" s="15" t="s">
        <v>105</v>
      </c>
      <c r="AW943" s="15" t="s">
        <v>32</v>
      </c>
      <c r="AX943" s="15" t="s">
        <v>76</v>
      </c>
      <c r="AY943" s="240" t="s">
        <v>283</v>
      </c>
    </row>
    <row r="944" spans="2:51" s="14" customFormat="1">
      <c r="B944" s="219"/>
      <c r="C944" s="220"/>
      <c r="D944" s="209" t="s">
        <v>291</v>
      </c>
      <c r="E944" s="221" t="s">
        <v>1</v>
      </c>
      <c r="F944" s="222" t="s">
        <v>293</v>
      </c>
      <c r="G944" s="220"/>
      <c r="H944" s="223">
        <v>519.63400000000001</v>
      </c>
      <c r="I944" s="224"/>
      <c r="J944" s="220"/>
      <c r="K944" s="220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291</v>
      </c>
      <c r="AU944" s="229" t="s">
        <v>85</v>
      </c>
      <c r="AV944" s="14" t="s">
        <v>289</v>
      </c>
      <c r="AW944" s="14" t="s">
        <v>32</v>
      </c>
      <c r="AX944" s="14" t="s">
        <v>83</v>
      </c>
      <c r="AY944" s="229" t="s">
        <v>283</v>
      </c>
    </row>
    <row r="945" spans="1:65" s="2" customFormat="1" ht="37.9" customHeight="1">
      <c r="A945" s="35"/>
      <c r="B945" s="36"/>
      <c r="C945" s="251" t="s">
        <v>1156</v>
      </c>
      <c r="D945" s="251" t="s">
        <v>1021</v>
      </c>
      <c r="E945" s="252" t="s">
        <v>1157</v>
      </c>
      <c r="F945" s="253" t="s">
        <v>1158</v>
      </c>
      <c r="G945" s="254" t="s">
        <v>288</v>
      </c>
      <c r="H945" s="255">
        <v>501.91300000000001</v>
      </c>
      <c r="I945" s="256"/>
      <c r="J945" s="257">
        <f>ROUND(I945*H945,2)</f>
        <v>0</v>
      </c>
      <c r="K945" s="258"/>
      <c r="L945" s="259"/>
      <c r="M945" s="260" t="s">
        <v>1</v>
      </c>
      <c r="N945" s="261" t="s">
        <v>41</v>
      </c>
      <c r="O945" s="72"/>
      <c r="P945" s="203">
        <f>O945*H945</f>
        <v>0</v>
      </c>
      <c r="Q945" s="203">
        <v>8.9999999999999993E-3</v>
      </c>
      <c r="R945" s="203">
        <f>Q945*H945</f>
        <v>4.5172169999999996</v>
      </c>
      <c r="S945" s="203">
        <v>0</v>
      </c>
      <c r="T945" s="20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05" t="s">
        <v>351</v>
      </c>
      <c r="AT945" s="205" t="s">
        <v>1021</v>
      </c>
      <c r="AU945" s="205" t="s">
        <v>85</v>
      </c>
      <c r="AY945" s="18" t="s">
        <v>283</v>
      </c>
      <c r="BE945" s="206">
        <f>IF(N945="základní",J945,0)</f>
        <v>0</v>
      </c>
      <c r="BF945" s="206">
        <f>IF(N945="snížená",J945,0)</f>
        <v>0</v>
      </c>
      <c r="BG945" s="206">
        <f>IF(N945="zákl. přenesená",J945,0)</f>
        <v>0</v>
      </c>
      <c r="BH945" s="206">
        <f>IF(N945="sníž. přenesená",J945,0)</f>
        <v>0</v>
      </c>
      <c r="BI945" s="206">
        <f>IF(N945="nulová",J945,0)</f>
        <v>0</v>
      </c>
      <c r="BJ945" s="18" t="s">
        <v>83</v>
      </c>
      <c r="BK945" s="206">
        <f>ROUND(I945*H945,2)</f>
        <v>0</v>
      </c>
      <c r="BL945" s="18" t="s">
        <v>289</v>
      </c>
      <c r="BM945" s="205" t="s">
        <v>1159</v>
      </c>
    </row>
    <row r="946" spans="1:65" s="16" customFormat="1">
      <c r="B946" s="241"/>
      <c r="C946" s="242"/>
      <c r="D946" s="209" t="s">
        <v>291</v>
      </c>
      <c r="E946" s="243" t="s">
        <v>1</v>
      </c>
      <c r="F946" s="244" t="s">
        <v>1141</v>
      </c>
      <c r="G946" s="242"/>
      <c r="H946" s="243" t="s">
        <v>1</v>
      </c>
      <c r="I946" s="245"/>
      <c r="J946" s="242"/>
      <c r="K946" s="242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291</v>
      </c>
      <c r="AU946" s="250" t="s">
        <v>85</v>
      </c>
      <c r="AV946" s="16" t="s">
        <v>83</v>
      </c>
      <c r="AW946" s="16" t="s">
        <v>32</v>
      </c>
      <c r="AX946" s="16" t="s">
        <v>76</v>
      </c>
      <c r="AY946" s="250" t="s">
        <v>283</v>
      </c>
    </row>
    <row r="947" spans="1:65" s="13" customFormat="1">
      <c r="B947" s="207"/>
      <c r="C947" s="208"/>
      <c r="D947" s="209" t="s">
        <v>291</v>
      </c>
      <c r="E947" s="210" t="s">
        <v>1</v>
      </c>
      <c r="F947" s="211" t="s">
        <v>1142</v>
      </c>
      <c r="G947" s="208"/>
      <c r="H947" s="212">
        <v>343.93799999999999</v>
      </c>
      <c r="I947" s="213"/>
      <c r="J947" s="208"/>
      <c r="K947" s="208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291</v>
      </c>
      <c r="AU947" s="218" t="s">
        <v>85</v>
      </c>
      <c r="AV947" s="13" t="s">
        <v>85</v>
      </c>
      <c r="AW947" s="13" t="s">
        <v>32</v>
      </c>
      <c r="AX947" s="13" t="s">
        <v>76</v>
      </c>
      <c r="AY947" s="218" t="s">
        <v>283</v>
      </c>
    </row>
    <row r="948" spans="1:65" s="13" customFormat="1">
      <c r="B948" s="207"/>
      <c r="C948" s="208"/>
      <c r="D948" s="209" t="s">
        <v>291</v>
      </c>
      <c r="E948" s="210" t="s">
        <v>1</v>
      </c>
      <c r="F948" s="211" t="s">
        <v>1143</v>
      </c>
      <c r="G948" s="208"/>
      <c r="H948" s="212">
        <v>59.85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291</v>
      </c>
      <c r="AU948" s="218" t="s">
        <v>85</v>
      </c>
      <c r="AV948" s="13" t="s">
        <v>85</v>
      </c>
      <c r="AW948" s="13" t="s">
        <v>32</v>
      </c>
      <c r="AX948" s="13" t="s">
        <v>76</v>
      </c>
      <c r="AY948" s="218" t="s">
        <v>283</v>
      </c>
    </row>
    <row r="949" spans="1:65" s="15" customFormat="1">
      <c r="B949" s="230"/>
      <c r="C949" s="231"/>
      <c r="D949" s="209" t="s">
        <v>291</v>
      </c>
      <c r="E949" s="232" t="s">
        <v>1</v>
      </c>
      <c r="F949" s="233" t="s">
        <v>307</v>
      </c>
      <c r="G949" s="231"/>
      <c r="H949" s="234">
        <v>403.78800000000001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291</v>
      </c>
      <c r="AU949" s="240" t="s">
        <v>85</v>
      </c>
      <c r="AV949" s="15" t="s">
        <v>105</v>
      </c>
      <c r="AW949" s="15" t="s">
        <v>32</v>
      </c>
      <c r="AX949" s="15" t="s">
        <v>76</v>
      </c>
      <c r="AY949" s="240" t="s">
        <v>283</v>
      </c>
    </row>
    <row r="950" spans="1:65" s="13" customFormat="1">
      <c r="B950" s="207"/>
      <c r="C950" s="208"/>
      <c r="D950" s="209" t="s">
        <v>291</v>
      </c>
      <c r="E950" s="210" t="s">
        <v>1</v>
      </c>
      <c r="F950" s="211" t="s">
        <v>610</v>
      </c>
      <c r="G950" s="208"/>
      <c r="H950" s="212">
        <v>-179.91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291</v>
      </c>
      <c r="AU950" s="218" t="s">
        <v>85</v>
      </c>
      <c r="AV950" s="13" t="s">
        <v>85</v>
      </c>
      <c r="AW950" s="13" t="s">
        <v>32</v>
      </c>
      <c r="AX950" s="13" t="s">
        <v>76</v>
      </c>
      <c r="AY950" s="218" t="s">
        <v>283</v>
      </c>
    </row>
    <row r="951" spans="1:65" s="15" customFormat="1">
      <c r="B951" s="230"/>
      <c r="C951" s="231"/>
      <c r="D951" s="209" t="s">
        <v>291</v>
      </c>
      <c r="E951" s="232" t="s">
        <v>1</v>
      </c>
      <c r="F951" s="233" t="s">
        <v>307</v>
      </c>
      <c r="G951" s="231"/>
      <c r="H951" s="234">
        <v>-179.91</v>
      </c>
      <c r="I951" s="235"/>
      <c r="J951" s="231"/>
      <c r="K951" s="231"/>
      <c r="L951" s="236"/>
      <c r="M951" s="237"/>
      <c r="N951" s="238"/>
      <c r="O951" s="238"/>
      <c r="P951" s="238"/>
      <c r="Q951" s="238"/>
      <c r="R951" s="238"/>
      <c r="S951" s="238"/>
      <c r="T951" s="239"/>
      <c r="AT951" s="240" t="s">
        <v>291</v>
      </c>
      <c r="AU951" s="240" t="s">
        <v>85</v>
      </c>
      <c r="AV951" s="15" t="s">
        <v>105</v>
      </c>
      <c r="AW951" s="15" t="s">
        <v>32</v>
      </c>
      <c r="AX951" s="15" t="s">
        <v>76</v>
      </c>
      <c r="AY951" s="240" t="s">
        <v>283</v>
      </c>
    </row>
    <row r="952" spans="1:65" s="16" customFormat="1">
      <c r="B952" s="241"/>
      <c r="C952" s="242"/>
      <c r="D952" s="209" t="s">
        <v>291</v>
      </c>
      <c r="E952" s="243" t="s">
        <v>1</v>
      </c>
      <c r="F952" s="244" t="s">
        <v>1144</v>
      </c>
      <c r="G952" s="242"/>
      <c r="H952" s="243" t="s">
        <v>1</v>
      </c>
      <c r="I952" s="245"/>
      <c r="J952" s="242"/>
      <c r="K952" s="242"/>
      <c r="L952" s="246"/>
      <c r="M952" s="247"/>
      <c r="N952" s="248"/>
      <c r="O952" s="248"/>
      <c r="P952" s="248"/>
      <c r="Q952" s="248"/>
      <c r="R952" s="248"/>
      <c r="S952" s="248"/>
      <c r="T952" s="249"/>
      <c r="AT952" s="250" t="s">
        <v>291</v>
      </c>
      <c r="AU952" s="250" t="s">
        <v>85</v>
      </c>
      <c r="AV952" s="16" t="s">
        <v>83</v>
      </c>
      <c r="AW952" s="16" t="s">
        <v>32</v>
      </c>
      <c r="AX952" s="16" t="s">
        <v>76</v>
      </c>
      <c r="AY952" s="250" t="s">
        <v>283</v>
      </c>
    </row>
    <row r="953" spans="1:65" s="13" customFormat="1">
      <c r="B953" s="207"/>
      <c r="C953" s="208"/>
      <c r="D953" s="209" t="s">
        <v>291</v>
      </c>
      <c r="E953" s="210" t="s">
        <v>1</v>
      </c>
      <c r="F953" s="211" t="s">
        <v>1145</v>
      </c>
      <c r="G953" s="208"/>
      <c r="H953" s="212">
        <v>187.88</v>
      </c>
      <c r="I953" s="213"/>
      <c r="J953" s="208"/>
      <c r="K953" s="208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291</v>
      </c>
      <c r="AU953" s="218" t="s">
        <v>85</v>
      </c>
      <c r="AV953" s="13" t="s">
        <v>85</v>
      </c>
      <c r="AW953" s="13" t="s">
        <v>32</v>
      </c>
      <c r="AX953" s="13" t="s">
        <v>76</v>
      </c>
      <c r="AY953" s="218" t="s">
        <v>283</v>
      </c>
    </row>
    <row r="954" spans="1:65" s="13" customFormat="1">
      <c r="B954" s="207"/>
      <c r="C954" s="208"/>
      <c r="D954" s="209" t="s">
        <v>291</v>
      </c>
      <c r="E954" s="210" t="s">
        <v>1</v>
      </c>
      <c r="F954" s="211" t="s">
        <v>1146</v>
      </c>
      <c r="G954" s="208"/>
      <c r="H954" s="212">
        <v>-13.44</v>
      </c>
      <c r="I954" s="213"/>
      <c r="J954" s="208"/>
      <c r="K954" s="208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291</v>
      </c>
      <c r="AU954" s="218" t="s">
        <v>85</v>
      </c>
      <c r="AV954" s="13" t="s">
        <v>85</v>
      </c>
      <c r="AW954" s="13" t="s">
        <v>32</v>
      </c>
      <c r="AX954" s="13" t="s">
        <v>76</v>
      </c>
      <c r="AY954" s="218" t="s">
        <v>283</v>
      </c>
    </row>
    <row r="955" spans="1:65" s="13" customFormat="1">
      <c r="B955" s="207"/>
      <c r="C955" s="208"/>
      <c r="D955" s="209" t="s">
        <v>291</v>
      </c>
      <c r="E955" s="210" t="s">
        <v>1</v>
      </c>
      <c r="F955" s="211" t="s">
        <v>1147</v>
      </c>
      <c r="G955" s="208"/>
      <c r="H955" s="212">
        <v>34.898000000000003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291</v>
      </c>
      <c r="AU955" s="218" t="s">
        <v>85</v>
      </c>
      <c r="AV955" s="13" t="s">
        <v>85</v>
      </c>
      <c r="AW955" s="13" t="s">
        <v>32</v>
      </c>
      <c r="AX955" s="13" t="s">
        <v>76</v>
      </c>
      <c r="AY955" s="218" t="s">
        <v>283</v>
      </c>
    </row>
    <row r="956" spans="1:65" s="13" customFormat="1">
      <c r="B956" s="207"/>
      <c r="C956" s="208"/>
      <c r="D956" s="209" t="s">
        <v>291</v>
      </c>
      <c r="E956" s="210" t="s">
        <v>1</v>
      </c>
      <c r="F956" s="211" t="s">
        <v>1148</v>
      </c>
      <c r="G956" s="208"/>
      <c r="H956" s="212">
        <v>17.978000000000002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291</v>
      </c>
      <c r="AU956" s="218" t="s">
        <v>85</v>
      </c>
      <c r="AV956" s="13" t="s">
        <v>85</v>
      </c>
      <c r="AW956" s="13" t="s">
        <v>32</v>
      </c>
      <c r="AX956" s="13" t="s">
        <v>76</v>
      </c>
      <c r="AY956" s="218" t="s">
        <v>283</v>
      </c>
    </row>
    <row r="957" spans="1:65" s="13" customFormat="1" ht="33.75">
      <c r="B957" s="207"/>
      <c r="C957" s="208"/>
      <c r="D957" s="209" t="s">
        <v>291</v>
      </c>
      <c r="E957" s="210" t="s">
        <v>1</v>
      </c>
      <c r="F957" s="211" t="s">
        <v>1149</v>
      </c>
      <c r="G957" s="208"/>
      <c r="H957" s="212">
        <v>-81.314999999999998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291</v>
      </c>
      <c r="AU957" s="218" t="s">
        <v>85</v>
      </c>
      <c r="AV957" s="13" t="s">
        <v>85</v>
      </c>
      <c r="AW957" s="13" t="s">
        <v>32</v>
      </c>
      <c r="AX957" s="13" t="s">
        <v>76</v>
      </c>
      <c r="AY957" s="218" t="s">
        <v>283</v>
      </c>
    </row>
    <row r="958" spans="1:65" s="15" customFormat="1">
      <c r="B958" s="230"/>
      <c r="C958" s="231"/>
      <c r="D958" s="209" t="s">
        <v>291</v>
      </c>
      <c r="E958" s="232" t="s">
        <v>1</v>
      </c>
      <c r="F958" s="233" t="s">
        <v>307</v>
      </c>
      <c r="G958" s="231"/>
      <c r="H958" s="234">
        <v>146.001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291</v>
      </c>
      <c r="AU958" s="240" t="s">
        <v>85</v>
      </c>
      <c r="AV958" s="15" t="s">
        <v>105</v>
      </c>
      <c r="AW958" s="15" t="s">
        <v>32</v>
      </c>
      <c r="AX958" s="15" t="s">
        <v>76</v>
      </c>
      <c r="AY958" s="240" t="s">
        <v>283</v>
      </c>
    </row>
    <row r="959" spans="1:65" s="13" customFormat="1">
      <c r="B959" s="207"/>
      <c r="C959" s="208"/>
      <c r="D959" s="209" t="s">
        <v>291</v>
      </c>
      <c r="E959" s="210" t="s">
        <v>1</v>
      </c>
      <c r="F959" s="211" t="s">
        <v>1150</v>
      </c>
      <c r="G959" s="208"/>
      <c r="H959" s="212">
        <v>128.80000000000001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291</v>
      </c>
      <c r="AU959" s="218" t="s">
        <v>85</v>
      </c>
      <c r="AV959" s="13" t="s">
        <v>85</v>
      </c>
      <c r="AW959" s="13" t="s">
        <v>32</v>
      </c>
      <c r="AX959" s="13" t="s">
        <v>76</v>
      </c>
      <c r="AY959" s="218" t="s">
        <v>283</v>
      </c>
    </row>
    <row r="960" spans="1:65" s="13" customFormat="1">
      <c r="B960" s="207"/>
      <c r="C960" s="208"/>
      <c r="D960" s="209" t="s">
        <v>291</v>
      </c>
      <c r="E960" s="210" t="s">
        <v>1</v>
      </c>
      <c r="F960" s="211" t="s">
        <v>1151</v>
      </c>
      <c r="G960" s="208"/>
      <c r="H960" s="212">
        <v>-58.185000000000002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291</v>
      </c>
      <c r="AU960" s="218" t="s">
        <v>85</v>
      </c>
      <c r="AV960" s="13" t="s">
        <v>85</v>
      </c>
      <c r="AW960" s="13" t="s">
        <v>32</v>
      </c>
      <c r="AX960" s="13" t="s">
        <v>76</v>
      </c>
      <c r="AY960" s="218" t="s">
        <v>283</v>
      </c>
    </row>
    <row r="961" spans="1:65" s="15" customFormat="1">
      <c r="B961" s="230"/>
      <c r="C961" s="231"/>
      <c r="D961" s="209" t="s">
        <v>291</v>
      </c>
      <c r="E961" s="232" t="s">
        <v>1</v>
      </c>
      <c r="F961" s="233" t="s">
        <v>307</v>
      </c>
      <c r="G961" s="231"/>
      <c r="H961" s="234">
        <v>70.614999999999995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291</v>
      </c>
      <c r="AU961" s="240" t="s">
        <v>85</v>
      </c>
      <c r="AV961" s="15" t="s">
        <v>105</v>
      </c>
      <c r="AW961" s="15" t="s">
        <v>32</v>
      </c>
      <c r="AX961" s="15" t="s">
        <v>76</v>
      </c>
      <c r="AY961" s="240" t="s">
        <v>283</v>
      </c>
    </row>
    <row r="962" spans="1:65" s="13" customFormat="1">
      <c r="B962" s="207"/>
      <c r="C962" s="208"/>
      <c r="D962" s="209" t="s">
        <v>291</v>
      </c>
      <c r="E962" s="210" t="s">
        <v>1</v>
      </c>
      <c r="F962" s="211" t="s">
        <v>1152</v>
      </c>
      <c r="G962" s="208"/>
      <c r="H962" s="212">
        <v>46.8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291</v>
      </c>
      <c r="AU962" s="218" t="s">
        <v>85</v>
      </c>
      <c r="AV962" s="13" t="s">
        <v>85</v>
      </c>
      <c r="AW962" s="13" t="s">
        <v>32</v>
      </c>
      <c r="AX962" s="13" t="s">
        <v>76</v>
      </c>
      <c r="AY962" s="218" t="s">
        <v>283</v>
      </c>
    </row>
    <row r="963" spans="1:65" s="15" customFormat="1">
      <c r="B963" s="230"/>
      <c r="C963" s="231"/>
      <c r="D963" s="209" t="s">
        <v>291</v>
      </c>
      <c r="E963" s="232" t="s">
        <v>1</v>
      </c>
      <c r="F963" s="233" t="s">
        <v>307</v>
      </c>
      <c r="G963" s="231"/>
      <c r="H963" s="234">
        <v>46.8</v>
      </c>
      <c r="I963" s="235"/>
      <c r="J963" s="231"/>
      <c r="K963" s="231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291</v>
      </c>
      <c r="AU963" s="240" t="s">
        <v>85</v>
      </c>
      <c r="AV963" s="15" t="s">
        <v>105</v>
      </c>
      <c r="AW963" s="15" t="s">
        <v>32</v>
      </c>
      <c r="AX963" s="15" t="s">
        <v>76</v>
      </c>
      <c r="AY963" s="240" t="s">
        <v>283</v>
      </c>
    </row>
    <row r="964" spans="1:65" s="14" customFormat="1">
      <c r="B964" s="219"/>
      <c r="C964" s="220"/>
      <c r="D964" s="209" t="s">
        <v>291</v>
      </c>
      <c r="E964" s="221" t="s">
        <v>1</v>
      </c>
      <c r="F964" s="222" t="s">
        <v>293</v>
      </c>
      <c r="G964" s="220"/>
      <c r="H964" s="223">
        <v>487.29399999999998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291</v>
      </c>
      <c r="AU964" s="229" t="s">
        <v>85</v>
      </c>
      <c r="AV964" s="14" t="s">
        <v>289</v>
      </c>
      <c r="AW964" s="14" t="s">
        <v>32</v>
      </c>
      <c r="AX964" s="14" t="s">
        <v>83</v>
      </c>
      <c r="AY964" s="229" t="s">
        <v>283</v>
      </c>
    </row>
    <row r="965" spans="1:65" s="13" customFormat="1">
      <c r="B965" s="207"/>
      <c r="C965" s="208"/>
      <c r="D965" s="209" t="s">
        <v>291</v>
      </c>
      <c r="E965" s="208"/>
      <c r="F965" s="211" t="s">
        <v>1160</v>
      </c>
      <c r="G965" s="208"/>
      <c r="H965" s="212">
        <v>501.91300000000001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291</v>
      </c>
      <c r="AU965" s="218" t="s">
        <v>85</v>
      </c>
      <c r="AV965" s="13" t="s">
        <v>85</v>
      </c>
      <c r="AW965" s="13" t="s">
        <v>4</v>
      </c>
      <c r="AX965" s="13" t="s">
        <v>83</v>
      </c>
      <c r="AY965" s="218" t="s">
        <v>283</v>
      </c>
    </row>
    <row r="966" spans="1:65" s="2" customFormat="1" ht="33" customHeight="1">
      <c r="A966" s="35"/>
      <c r="B966" s="36"/>
      <c r="C966" s="251" t="s">
        <v>1161</v>
      </c>
      <c r="D966" s="251" t="s">
        <v>1021</v>
      </c>
      <c r="E966" s="252" t="s">
        <v>1162</v>
      </c>
      <c r="F966" s="253" t="s">
        <v>1163</v>
      </c>
      <c r="G966" s="254" t="s">
        <v>288</v>
      </c>
      <c r="H966" s="255">
        <v>33.31</v>
      </c>
      <c r="I966" s="256"/>
      <c r="J966" s="257">
        <f>ROUND(I966*H966,2)</f>
        <v>0</v>
      </c>
      <c r="K966" s="258"/>
      <c r="L966" s="259"/>
      <c r="M966" s="260" t="s">
        <v>1</v>
      </c>
      <c r="N966" s="261" t="s">
        <v>41</v>
      </c>
      <c r="O966" s="72"/>
      <c r="P966" s="203">
        <f>O966*H966</f>
        <v>0</v>
      </c>
      <c r="Q966" s="203">
        <v>5.4000000000000003E-3</v>
      </c>
      <c r="R966" s="203">
        <f>Q966*H966</f>
        <v>0.17987400000000003</v>
      </c>
      <c r="S966" s="203">
        <v>0</v>
      </c>
      <c r="T966" s="204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5" t="s">
        <v>351</v>
      </c>
      <c r="AT966" s="205" t="s">
        <v>1021</v>
      </c>
      <c r="AU966" s="205" t="s">
        <v>85</v>
      </c>
      <c r="AY966" s="18" t="s">
        <v>283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18" t="s">
        <v>83</v>
      </c>
      <c r="BK966" s="206">
        <f>ROUND(I966*H966,2)</f>
        <v>0</v>
      </c>
      <c r="BL966" s="18" t="s">
        <v>289</v>
      </c>
      <c r="BM966" s="205" t="s">
        <v>1164</v>
      </c>
    </row>
    <row r="967" spans="1:65" s="16" customFormat="1">
      <c r="B967" s="241"/>
      <c r="C967" s="242"/>
      <c r="D967" s="209" t="s">
        <v>291</v>
      </c>
      <c r="E967" s="243" t="s">
        <v>1</v>
      </c>
      <c r="F967" s="244" t="s">
        <v>1153</v>
      </c>
      <c r="G967" s="242"/>
      <c r="H967" s="243" t="s">
        <v>1</v>
      </c>
      <c r="I967" s="245"/>
      <c r="J967" s="242"/>
      <c r="K967" s="242"/>
      <c r="L967" s="246"/>
      <c r="M967" s="247"/>
      <c r="N967" s="248"/>
      <c r="O967" s="248"/>
      <c r="P967" s="248"/>
      <c r="Q967" s="248"/>
      <c r="R967" s="248"/>
      <c r="S967" s="248"/>
      <c r="T967" s="249"/>
      <c r="AT967" s="250" t="s">
        <v>291</v>
      </c>
      <c r="AU967" s="250" t="s">
        <v>85</v>
      </c>
      <c r="AV967" s="16" t="s">
        <v>83</v>
      </c>
      <c r="AW967" s="16" t="s">
        <v>32</v>
      </c>
      <c r="AX967" s="16" t="s">
        <v>76</v>
      </c>
      <c r="AY967" s="250" t="s">
        <v>283</v>
      </c>
    </row>
    <row r="968" spans="1:65" s="13" customFormat="1">
      <c r="B968" s="207"/>
      <c r="C968" s="208"/>
      <c r="D968" s="209" t="s">
        <v>291</v>
      </c>
      <c r="E968" s="210" t="s">
        <v>1</v>
      </c>
      <c r="F968" s="211" t="s">
        <v>1154</v>
      </c>
      <c r="G968" s="208"/>
      <c r="H968" s="212">
        <v>39.9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291</v>
      </c>
      <c r="AU968" s="218" t="s">
        <v>85</v>
      </c>
      <c r="AV968" s="13" t="s">
        <v>85</v>
      </c>
      <c r="AW968" s="13" t="s">
        <v>32</v>
      </c>
      <c r="AX968" s="13" t="s">
        <v>76</v>
      </c>
      <c r="AY968" s="218" t="s">
        <v>283</v>
      </c>
    </row>
    <row r="969" spans="1:65" s="15" customFormat="1">
      <c r="B969" s="230"/>
      <c r="C969" s="231"/>
      <c r="D969" s="209" t="s">
        <v>291</v>
      </c>
      <c r="E969" s="232" t="s">
        <v>1</v>
      </c>
      <c r="F969" s="233" t="s">
        <v>307</v>
      </c>
      <c r="G969" s="231"/>
      <c r="H969" s="234">
        <v>39.9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291</v>
      </c>
      <c r="AU969" s="240" t="s">
        <v>85</v>
      </c>
      <c r="AV969" s="15" t="s">
        <v>105</v>
      </c>
      <c r="AW969" s="15" t="s">
        <v>32</v>
      </c>
      <c r="AX969" s="15" t="s">
        <v>76</v>
      </c>
      <c r="AY969" s="240" t="s">
        <v>283</v>
      </c>
    </row>
    <row r="970" spans="1:65" s="13" customFormat="1">
      <c r="B970" s="207"/>
      <c r="C970" s="208"/>
      <c r="D970" s="209" t="s">
        <v>291</v>
      </c>
      <c r="E970" s="210" t="s">
        <v>1</v>
      </c>
      <c r="F970" s="211" t="s">
        <v>1155</v>
      </c>
      <c r="G970" s="208"/>
      <c r="H970" s="212">
        <v>-7.56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291</v>
      </c>
      <c r="AU970" s="218" t="s">
        <v>85</v>
      </c>
      <c r="AV970" s="13" t="s">
        <v>85</v>
      </c>
      <c r="AW970" s="13" t="s">
        <v>32</v>
      </c>
      <c r="AX970" s="13" t="s">
        <v>76</v>
      </c>
      <c r="AY970" s="218" t="s">
        <v>283</v>
      </c>
    </row>
    <row r="971" spans="1:65" s="15" customFormat="1">
      <c r="B971" s="230"/>
      <c r="C971" s="231"/>
      <c r="D971" s="209" t="s">
        <v>291</v>
      </c>
      <c r="E971" s="232" t="s">
        <v>1</v>
      </c>
      <c r="F971" s="233" t="s">
        <v>307</v>
      </c>
      <c r="G971" s="231"/>
      <c r="H971" s="234">
        <v>-7.56</v>
      </c>
      <c r="I971" s="235"/>
      <c r="J971" s="231"/>
      <c r="K971" s="231"/>
      <c r="L971" s="236"/>
      <c r="M971" s="237"/>
      <c r="N971" s="238"/>
      <c r="O971" s="238"/>
      <c r="P971" s="238"/>
      <c r="Q971" s="238"/>
      <c r="R971" s="238"/>
      <c r="S971" s="238"/>
      <c r="T971" s="239"/>
      <c r="AT971" s="240" t="s">
        <v>291</v>
      </c>
      <c r="AU971" s="240" t="s">
        <v>85</v>
      </c>
      <c r="AV971" s="15" t="s">
        <v>105</v>
      </c>
      <c r="AW971" s="15" t="s">
        <v>32</v>
      </c>
      <c r="AX971" s="15" t="s">
        <v>76</v>
      </c>
      <c r="AY971" s="240" t="s">
        <v>283</v>
      </c>
    </row>
    <row r="972" spans="1:65" s="14" customFormat="1">
      <c r="B972" s="219"/>
      <c r="C972" s="220"/>
      <c r="D972" s="209" t="s">
        <v>291</v>
      </c>
      <c r="E972" s="221" t="s">
        <v>1</v>
      </c>
      <c r="F972" s="222" t="s">
        <v>293</v>
      </c>
      <c r="G972" s="220"/>
      <c r="H972" s="223">
        <v>32.340000000000003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291</v>
      </c>
      <c r="AU972" s="229" t="s">
        <v>85</v>
      </c>
      <c r="AV972" s="14" t="s">
        <v>289</v>
      </c>
      <c r="AW972" s="14" t="s">
        <v>32</v>
      </c>
      <c r="AX972" s="14" t="s">
        <v>83</v>
      </c>
      <c r="AY972" s="229" t="s">
        <v>283</v>
      </c>
    </row>
    <row r="973" spans="1:65" s="13" customFormat="1">
      <c r="B973" s="207"/>
      <c r="C973" s="208"/>
      <c r="D973" s="209" t="s">
        <v>291</v>
      </c>
      <c r="E973" s="208"/>
      <c r="F973" s="211" t="s">
        <v>1165</v>
      </c>
      <c r="G973" s="208"/>
      <c r="H973" s="212">
        <v>33.31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291</v>
      </c>
      <c r="AU973" s="218" t="s">
        <v>85</v>
      </c>
      <c r="AV973" s="13" t="s">
        <v>85</v>
      </c>
      <c r="AW973" s="13" t="s">
        <v>4</v>
      </c>
      <c r="AX973" s="13" t="s">
        <v>83</v>
      </c>
      <c r="AY973" s="218" t="s">
        <v>283</v>
      </c>
    </row>
    <row r="974" spans="1:65" s="2" customFormat="1" ht="37.9" customHeight="1">
      <c r="A974" s="35"/>
      <c r="B974" s="36"/>
      <c r="C974" s="193" t="s">
        <v>1166</v>
      </c>
      <c r="D974" s="193" t="s">
        <v>285</v>
      </c>
      <c r="E974" s="194" t="s">
        <v>1167</v>
      </c>
      <c r="F974" s="195" t="s">
        <v>1168</v>
      </c>
      <c r="G974" s="196" t="s">
        <v>296</v>
      </c>
      <c r="H974" s="197">
        <v>67.525000000000006</v>
      </c>
      <c r="I974" s="198"/>
      <c r="J974" s="199">
        <f>ROUND(I974*H974,2)</f>
        <v>0</v>
      </c>
      <c r="K974" s="200"/>
      <c r="L974" s="40"/>
      <c r="M974" s="201" t="s">
        <v>1</v>
      </c>
      <c r="N974" s="202" t="s">
        <v>41</v>
      </c>
      <c r="O974" s="72"/>
      <c r="P974" s="203">
        <f>O974*H974</f>
        <v>0</v>
      </c>
      <c r="Q974" s="203">
        <v>2.2563399999999998</v>
      </c>
      <c r="R974" s="203">
        <f>Q974*H974</f>
        <v>152.35935849999998</v>
      </c>
      <c r="S974" s="203">
        <v>0</v>
      </c>
      <c r="T974" s="204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5" t="s">
        <v>289</v>
      </c>
      <c r="AT974" s="205" t="s">
        <v>285</v>
      </c>
      <c r="AU974" s="205" t="s">
        <v>85</v>
      </c>
      <c r="AY974" s="18" t="s">
        <v>283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8" t="s">
        <v>83</v>
      </c>
      <c r="BK974" s="206">
        <f>ROUND(I974*H974,2)</f>
        <v>0</v>
      </c>
      <c r="BL974" s="18" t="s">
        <v>289</v>
      </c>
      <c r="BM974" s="205" t="s">
        <v>1169</v>
      </c>
    </row>
    <row r="975" spans="1:65" s="16" customFormat="1">
      <c r="B975" s="241"/>
      <c r="C975" s="242"/>
      <c r="D975" s="209" t="s">
        <v>291</v>
      </c>
      <c r="E975" s="243" t="s">
        <v>1</v>
      </c>
      <c r="F975" s="244" t="s">
        <v>1170</v>
      </c>
      <c r="G975" s="242"/>
      <c r="H975" s="243" t="s">
        <v>1</v>
      </c>
      <c r="I975" s="245"/>
      <c r="J975" s="242"/>
      <c r="K975" s="242"/>
      <c r="L975" s="246"/>
      <c r="M975" s="247"/>
      <c r="N975" s="248"/>
      <c r="O975" s="248"/>
      <c r="P975" s="248"/>
      <c r="Q975" s="248"/>
      <c r="R975" s="248"/>
      <c r="S975" s="248"/>
      <c r="T975" s="249"/>
      <c r="AT975" s="250" t="s">
        <v>291</v>
      </c>
      <c r="AU975" s="250" t="s">
        <v>85</v>
      </c>
      <c r="AV975" s="16" t="s">
        <v>83</v>
      </c>
      <c r="AW975" s="16" t="s">
        <v>32</v>
      </c>
      <c r="AX975" s="16" t="s">
        <v>76</v>
      </c>
      <c r="AY975" s="250" t="s">
        <v>283</v>
      </c>
    </row>
    <row r="976" spans="1:65" s="13" customFormat="1" ht="22.5">
      <c r="B976" s="207"/>
      <c r="C976" s="208"/>
      <c r="D976" s="209" t="s">
        <v>291</v>
      </c>
      <c r="E976" s="210" t="s">
        <v>1</v>
      </c>
      <c r="F976" s="211" t="s">
        <v>1171</v>
      </c>
      <c r="G976" s="208"/>
      <c r="H976" s="212">
        <v>45.854999999999997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291</v>
      </c>
      <c r="AU976" s="218" t="s">
        <v>85</v>
      </c>
      <c r="AV976" s="13" t="s">
        <v>85</v>
      </c>
      <c r="AW976" s="13" t="s">
        <v>32</v>
      </c>
      <c r="AX976" s="13" t="s">
        <v>76</v>
      </c>
      <c r="AY976" s="218" t="s">
        <v>283</v>
      </c>
    </row>
    <row r="977" spans="1:65" s="15" customFormat="1">
      <c r="B977" s="230"/>
      <c r="C977" s="231"/>
      <c r="D977" s="209" t="s">
        <v>291</v>
      </c>
      <c r="E977" s="232" t="s">
        <v>1</v>
      </c>
      <c r="F977" s="233" t="s">
        <v>307</v>
      </c>
      <c r="G977" s="231"/>
      <c r="H977" s="234">
        <v>45.854999999999997</v>
      </c>
      <c r="I977" s="235"/>
      <c r="J977" s="231"/>
      <c r="K977" s="231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291</v>
      </c>
      <c r="AU977" s="240" t="s">
        <v>85</v>
      </c>
      <c r="AV977" s="15" t="s">
        <v>105</v>
      </c>
      <c r="AW977" s="15" t="s">
        <v>32</v>
      </c>
      <c r="AX977" s="15" t="s">
        <v>76</v>
      </c>
      <c r="AY977" s="240" t="s">
        <v>283</v>
      </c>
    </row>
    <row r="978" spans="1:65" s="16" customFormat="1">
      <c r="B978" s="241"/>
      <c r="C978" s="242"/>
      <c r="D978" s="209" t="s">
        <v>291</v>
      </c>
      <c r="E978" s="243" t="s">
        <v>1</v>
      </c>
      <c r="F978" s="244" t="s">
        <v>1172</v>
      </c>
      <c r="G978" s="242"/>
      <c r="H978" s="243" t="s">
        <v>1</v>
      </c>
      <c r="I978" s="245"/>
      <c r="J978" s="242"/>
      <c r="K978" s="242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291</v>
      </c>
      <c r="AU978" s="250" t="s">
        <v>85</v>
      </c>
      <c r="AV978" s="16" t="s">
        <v>83</v>
      </c>
      <c r="AW978" s="16" t="s">
        <v>32</v>
      </c>
      <c r="AX978" s="16" t="s">
        <v>76</v>
      </c>
      <c r="AY978" s="250" t="s">
        <v>283</v>
      </c>
    </row>
    <row r="979" spans="1:65" s="13" customFormat="1">
      <c r="B979" s="207"/>
      <c r="C979" s="208"/>
      <c r="D979" s="209" t="s">
        <v>291</v>
      </c>
      <c r="E979" s="210" t="s">
        <v>1</v>
      </c>
      <c r="F979" s="211" t="s">
        <v>1173</v>
      </c>
      <c r="G979" s="208"/>
      <c r="H979" s="212">
        <v>13.901999999999999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291</v>
      </c>
      <c r="AU979" s="218" t="s">
        <v>85</v>
      </c>
      <c r="AV979" s="13" t="s">
        <v>85</v>
      </c>
      <c r="AW979" s="13" t="s">
        <v>32</v>
      </c>
      <c r="AX979" s="13" t="s">
        <v>76</v>
      </c>
      <c r="AY979" s="218" t="s">
        <v>283</v>
      </c>
    </row>
    <row r="980" spans="1:65" s="15" customFormat="1">
      <c r="B980" s="230"/>
      <c r="C980" s="231"/>
      <c r="D980" s="209" t="s">
        <v>291</v>
      </c>
      <c r="E980" s="232" t="s">
        <v>1</v>
      </c>
      <c r="F980" s="233" t="s">
        <v>307</v>
      </c>
      <c r="G980" s="231"/>
      <c r="H980" s="234">
        <v>13.901999999999999</v>
      </c>
      <c r="I980" s="235"/>
      <c r="J980" s="231"/>
      <c r="K980" s="231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291</v>
      </c>
      <c r="AU980" s="240" t="s">
        <v>85</v>
      </c>
      <c r="AV980" s="15" t="s">
        <v>105</v>
      </c>
      <c r="AW980" s="15" t="s">
        <v>32</v>
      </c>
      <c r="AX980" s="15" t="s">
        <v>76</v>
      </c>
      <c r="AY980" s="240" t="s">
        <v>283</v>
      </c>
    </row>
    <row r="981" spans="1:65" s="16" customFormat="1">
      <c r="B981" s="241"/>
      <c r="C981" s="242"/>
      <c r="D981" s="209" t="s">
        <v>291</v>
      </c>
      <c r="E981" s="243" t="s">
        <v>1</v>
      </c>
      <c r="F981" s="244" t="s">
        <v>1174</v>
      </c>
      <c r="G981" s="242"/>
      <c r="H981" s="243" t="s">
        <v>1</v>
      </c>
      <c r="I981" s="245"/>
      <c r="J981" s="242"/>
      <c r="K981" s="242"/>
      <c r="L981" s="246"/>
      <c r="M981" s="247"/>
      <c r="N981" s="248"/>
      <c r="O981" s="248"/>
      <c r="P981" s="248"/>
      <c r="Q981" s="248"/>
      <c r="R981" s="248"/>
      <c r="S981" s="248"/>
      <c r="T981" s="249"/>
      <c r="AT981" s="250" t="s">
        <v>291</v>
      </c>
      <c r="AU981" s="250" t="s">
        <v>85</v>
      </c>
      <c r="AV981" s="16" t="s">
        <v>83</v>
      </c>
      <c r="AW981" s="16" t="s">
        <v>32</v>
      </c>
      <c r="AX981" s="16" t="s">
        <v>76</v>
      </c>
      <c r="AY981" s="250" t="s">
        <v>283</v>
      </c>
    </row>
    <row r="982" spans="1:65" s="13" customFormat="1" ht="22.5">
      <c r="B982" s="207"/>
      <c r="C982" s="208"/>
      <c r="D982" s="209" t="s">
        <v>291</v>
      </c>
      <c r="E982" s="210" t="s">
        <v>1</v>
      </c>
      <c r="F982" s="211" t="s">
        <v>1175</v>
      </c>
      <c r="G982" s="208"/>
      <c r="H982" s="212">
        <v>3.0640000000000001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291</v>
      </c>
      <c r="AU982" s="218" t="s">
        <v>85</v>
      </c>
      <c r="AV982" s="13" t="s">
        <v>85</v>
      </c>
      <c r="AW982" s="13" t="s">
        <v>32</v>
      </c>
      <c r="AX982" s="13" t="s">
        <v>76</v>
      </c>
      <c r="AY982" s="218" t="s">
        <v>283</v>
      </c>
    </row>
    <row r="983" spans="1:65" s="15" customFormat="1">
      <c r="B983" s="230"/>
      <c r="C983" s="231"/>
      <c r="D983" s="209" t="s">
        <v>291</v>
      </c>
      <c r="E983" s="232" t="s">
        <v>1</v>
      </c>
      <c r="F983" s="233" t="s">
        <v>307</v>
      </c>
      <c r="G983" s="231"/>
      <c r="H983" s="234">
        <v>3.0640000000000001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291</v>
      </c>
      <c r="AU983" s="240" t="s">
        <v>85</v>
      </c>
      <c r="AV983" s="15" t="s">
        <v>105</v>
      </c>
      <c r="AW983" s="15" t="s">
        <v>32</v>
      </c>
      <c r="AX983" s="15" t="s">
        <v>76</v>
      </c>
      <c r="AY983" s="240" t="s">
        <v>283</v>
      </c>
    </row>
    <row r="984" spans="1:65" s="16" customFormat="1">
      <c r="B984" s="241"/>
      <c r="C984" s="242"/>
      <c r="D984" s="209" t="s">
        <v>291</v>
      </c>
      <c r="E984" s="243" t="s">
        <v>1</v>
      </c>
      <c r="F984" s="244" t="s">
        <v>1176</v>
      </c>
      <c r="G984" s="242"/>
      <c r="H984" s="243" t="s">
        <v>1</v>
      </c>
      <c r="I984" s="245"/>
      <c r="J984" s="242"/>
      <c r="K984" s="242"/>
      <c r="L984" s="246"/>
      <c r="M984" s="247"/>
      <c r="N984" s="248"/>
      <c r="O984" s="248"/>
      <c r="P984" s="248"/>
      <c r="Q984" s="248"/>
      <c r="R984" s="248"/>
      <c r="S984" s="248"/>
      <c r="T984" s="249"/>
      <c r="AT984" s="250" t="s">
        <v>291</v>
      </c>
      <c r="AU984" s="250" t="s">
        <v>85</v>
      </c>
      <c r="AV984" s="16" t="s">
        <v>83</v>
      </c>
      <c r="AW984" s="16" t="s">
        <v>32</v>
      </c>
      <c r="AX984" s="16" t="s">
        <v>76</v>
      </c>
      <c r="AY984" s="250" t="s">
        <v>283</v>
      </c>
    </row>
    <row r="985" spans="1:65" s="13" customFormat="1">
      <c r="B985" s="207"/>
      <c r="C985" s="208"/>
      <c r="D985" s="209" t="s">
        <v>291</v>
      </c>
      <c r="E985" s="210" t="s">
        <v>1</v>
      </c>
      <c r="F985" s="211" t="s">
        <v>1177</v>
      </c>
      <c r="G985" s="208"/>
      <c r="H985" s="212">
        <v>2.68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291</v>
      </c>
      <c r="AU985" s="218" t="s">
        <v>85</v>
      </c>
      <c r="AV985" s="13" t="s">
        <v>85</v>
      </c>
      <c r="AW985" s="13" t="s">
        <v>32</v>
      </c>
      <c r="AX985" s="13" t="s">
        <v>76</v>
      </c>
      <c r="AY985" s="218" t="s">
        <v>283</v>
      </c>
    </row>
    <row r="986" spans="1:65" s="15" customFormat="1">
      <c r="B986" s="230"/>
      <c r="C986" s="231"/>
      <c r="D986" s="209" t="s">
        <v>291</v>
      </c>
      <c r="E986" s="232" t="s">
        <v>1</v>
      </c>
      <c r="F986" s="233" t="s">
        <v>307</v>
      </c>
      <c r="G986" s="231"/>
      <c r="H986" s="234">
        <v>2.68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291</v>
      </c>
      <c r="AU986" s="240" t="s">
        <v>85</v>
      </c>
      <c r="AV986" s="15" t="s">
        <v>105</v>
      </c>
      <c r="AW986" s="15" t="s">
        <v>32</v>
      </c>
      <c r="AX986" s="15" t="s">
        <v>76</v>
      </c>
      <c r="AY986" s="240" t="s">
        <v>283</v>
      </c>
    </row>
    <row r="987" spans="1:65" s="16" customFormat="1">
      <c r="B987" s="241"/>
      <c r="C987" s="242"/>
      <c r="D987" s="209" t="s">
        <v>291</v>
      </c>
      <c r="E987" s="243" t="s">
        <v>1</v>
      </c>
      <c r="F987" s="244" t="s">
        <v>1178</v>
      </c>
      <c r="G987" s="242"/>
      <c r="H987" s="243" t="s">
        <v>1</v>
      </c>
      <c r="I987" s="245"/>
      <c r="J987" s="242"/>
      <c r="K987" s="242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291</v>
      </c>
      <c r="AU987" s="250" t="s">
        <v>85</v>
      </c>
      <c r="AV987" s="16" t="s">
        <v>83</v>
      </c>
      <c r="AW987" s="16" t="s">
        <v>32</v>
      </c>
      <c r="AX987" s="16" t="s">
        <v>76</v>
      </c>
      <c r="AY987" s="250" t="s">
        <v>283</v>
      </c>
    </row>
    <row r="988" spans="1:65" s="13" customFormat="1">
      <c r="B988" s="207"/>
      <c r="C988" s="208"/>
      <c r="D988" s="209" t="s">
        <v>291</v>
      </c>
      <c r="E988" s="210" t="s">
        <v>1</v>
      </c>
      <c r="F988" s="211" t="s">
        <v>1179</v>
      </c>
      <c r="G988" s="208"/>
      <c r="H988" s="212">
        <v>2.024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291</v>
      </c>
      <c r="AU988" s="218" t="s">
        <v>85</v>
      </c>
      <c r="AV988" s="13" t="s">
        <v>85</v>
      </c>
      <c r="AW988" s="13" t="s">
        <v>32</v>
      </c>
      <c r="AX988" s="13" t="s">
        <v>76</v>
      </c>
      <c r="AY988" s="218" t="s">
        <v>283</v>
      </c>
    </row>
    <row r="989" spans="1:65" s="15" customFormat="1">
      <c r="B989" s="230"/>
      <c r="C989" s="231"/>
      <c r="D989" s="209" t="s">
        <v>291</v>
      </c>
      <c r="E989" s="232" t="s">
        <v>1</v>
      </c>
      <c r="F989" s="233" t="s">
        <v>307</v>
      </c>
      <c r="G989" s="231"/>
      <c r="H989" s="234">
        <v>2.024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AT989" s="240" t="s">
        <v>291</v>
      </c>
      <c r="AU989" s="240" t="s">
        <v>85</v>
      </c>
      <c r="AV989" s="15" t="s">
        <v>105</v>
      </c>
      <c r="AW989" s="15" t="s">
        <v>32</v>
      </c>
      <c r="AX989" s="15" t="s">
        <v>76</v>
      </c>
      <c r="AY989" s="240" t="s">
        <v>283</v>
      </c>
    </row>
    <row r="990" spans="1:65" s="14" customFormat="1">
      <c r="B990" s="219"/>
      <c r="C990" s="220"/>
      <c r="D990" s="209" t="s">
        <v>291</v>
      </c>
      <c r="E990" s="221" t="s">
        <v>1</v>
      </c>
      <c r="F990" s="222" t="s">
        <v>293</v>
      </c>
      <c r="G990" s="220"/>
      <c r="H990" s="223">
        <v>67.525000000000006</v>
      </c>
      <c r="I990" s="224"/>
      <c r="J990" s="220"/>
      <c r="K990" s="220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291</v>
      </c>
      <c r="AU990" s="229" t="s">
        <v>85</v>
      </c>
      <c r="AV990" s="14" t="s">
        <v>289</v>
      </c>
      <c r="AW990" s="14" t="s">
        <v>32</v>
      </c>
      <c r="AX990" s="14" t="s">
        <v>83</v>
      </c>
      <c r="AY990" s="229" t="s">
        <v>283</v>
      </c>
    </row>
    <row r="991" spans="1:65" s="2" customFormat="1" ht="37.9" customHeight="1">
      <c r="A991" s="35"/>
      <c r="B991" s="36"/>
      <c r="C991" s="193" t="s">
        <v>1180</v>
      </c>
      <c r="D991" s="193" t="s">
        <v>285</v>
      </c>
      <c r="E991" s="194" t="s">
        <v>1181</v>
      </c>
      <c r="F991" s="195" t="s">
        <v>1182</v>
      </c>
      <c r="G991" s="196" t="s">
        <v>296</v>
      </c>
      <c r="H991" s="197">
        <v>14.907999999999999</v>
      </c>
      <c r="I991" s="198"/>
      <c r="J991" s="199">
        <f>ROUND(I991*H991,2)</f>
        <v>0</v>
      </c>
      <c r="K991" s="200"/>
      <c r="L991" s="40"/>
      <c r="M991" s="201" t="s">
        <v>1</v>
      </c>
      <c r="N991" s="202" t="s">
        <v>41</v>
      </c>
      <c r="O991" s="72"/>
      <c r="P991" s="203">
        <f>O991*H991</f>
        <v>0</v>
      </c>
      <c r="Q991" s="203">
        <v>2.2563399999999998</v>
      </c>
      <c r="R991" s="203">
        <f>Q991*H991</f>
        <v>33.637516719999994</v>
      </c>
      <c r="S991" s="203">
        <v>0</v>
      </c>
      <c r="T991" s="204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205" t="s">
        <v>289</v>
      </c>
      <c r="AT991" s="205" t="s">
        <v>285</v>
      </c>
      <c r="AU991" s="205" t="s">
        <v>85</v>
      </c>
      <c r="AY991" s="18" t="s">
        <v>283</v>
      </c>
      <c r="BE991" s="206">
        <f>IF(N991="základní",J991,0)</f>
        <v>0</v>
      </c>
      <c r="BF991" s="206">
        <f>IF(N991="snížená",J991,0)</f>
        <v>0</v>
      </c>
      <c r="BG991" s="206">
        <f>IF(N991="zákl. přenesená",J991,0)</f>
        <v>0</v>
      </c>
      <c r="BH991" s="206">
        <f>IF(N991="sníž. přenesená",J991,0)</f>
        <v>0</v>
      </c>
      <c r="BI991" s="206">
        <f>IF(N991="nulová",J991,0)</f>
        <v>0</v>
      </c>
      <c r="BJ991" s="18" t="s">
        <v>83</v>
      </c>
      <c r="BK991" s="206">
        <f>ROUND(I991*H991,2)</f>
        <v>0</v>
      </c>
      <c r="BL991" s="18" t="s">
        <v>289</v>
      </c>
      <c r="BM991" s="205" t="s">
        <v>1183</v>
      </c>
    </row>
    <row r="992" spans="1:65" s="16" customFormat="1">
      <c r="B992" s="241"/>
      <c r="C992" s="242"/>
      <c r="D992" s="209" t="s">
        <v>291</v>
      </c>
      <c r="E992" s="243" t="s">
        <v>1</v>
      </c>
      <c r="F992" s="244" t="s">
        <v>1184</v>
      </c>
      <c r="G992" s="242"/>
      <c r="H992" s="243" t="s">
        <v>1</v>
      </c>
      <c r="I992" s="245"/>
      <c r="J992" s="242"/>
      <c r="K992" s="242"/>
      <c r="L992" s="246"/>
      <c r="M992" s="247"/>
      <c r="N992" s="248"/>
      <c r="O992" s="248"/>
      <c r="P992" s="248"/>
      <c r="Q992" s="248"/>
      <c r="R992" s="248"/>
      <c r="S992" s="248"/>
      <c r="T992" s="249"/>
      <c r="AT992" s="250" t="s">
        <v>291</v>
      </c>
      <c r="AU992" s="250" t="s">
        <v>85</v>
      </c>
      <c r="AV992" s="16" t="s">
        <v>83</v>
      </c>
      <c r="AW992" s="16" t="s">
        <v>32</v>
      </c>
      <c r="AX992" s="16" t="s">
        <v>76</v>
      </c>
      <c r="AY992" s="250" t="s">
        <v>283</v>
      </c>
    </row>
    <row r="993" spans="1:65" s="13" customFormat="1" ht="22.5">
      <c r="B993" s="207"/>
      <c r="C993" s="208"/>
      <c r="D993" s="209" t="s">
        <v>291</v>
      </c>
      <c r="E993" s="210" t="s">
        <v>1</v>
      </c>
      <c r="F993" s="211" t="s">
        <v>1185</v>
      </c>
      <c r="G993" s="208"/>
      <c r="H993" s="212">
        <v>1.7989999999999999</v>
      </c>
      <c r="I993" s="213"/>
      <c r="J993" s="208"/>
      <c r="K993" s="208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291</v>
      </c>
      <c r="AU993" s="218" t="s">
        <v>85</v>
      </c>
      <c r="AV993" s="13" t="s">
        <v>85</v>
      </c>
      <c r="AW993" s="13" t="s">
        <v>32</v>
      </c>
      <c r="AX993" s="13" t="s">
        <v>76</v>
      </c>
      <c r="AY993" s="218" t="s">
        <v>283</v>
      </c>
    </row>
    <row r="994" spans="1:65" s="15" customFormat="1">
      <c r="B994" s="230"/>
      <c r="C994" s="231"/>
      <c r="D994" s="209" t="s">
        <v>291</v>
      </c>
      <c r="E994" s="232" t="s">
        <v>1</v>
      </c>
      <c r="F994" s="233" t="s">
        <v>307</v>
      </c>
      <c r="G994" s="231"/>
      <c r="H994" s="234">
        <v>1.7989999999999999</v>
      </c>
      <c r="I994" s="235"/>
      <c r="J994" s="231"/>
      <c r="K994" s="231"/>
      <c r="L994" s="236"/>
      <c r="M994" s="237"/>
      <c r="N994" s="238"/>
      <c r="O994" s="238"/>
      <c r="P994" s="238"/>
      <c r="Q994" s="238"/>
      <c r="R994" s="238"/>
      <c r="S994" s="238"/>
      <c r="T994" s="239"/>
      <c r="AT994" s="240" t="s">
        <v>291</v>
      </c>
      <c r="AU994" s="240" t="s">
        <v>85</v>
      </c>
      <c r="AV994" s="15" t="s">
        <v>105</v>
      </c>
      <c r="AW994" s="15" t="s">
        <v>32</v>
      </c>
      <c r="AX994" s="15" t="s">
        <v>76</v>
      </c>
      <c r="AY994" s="240" t="s">
        <v>283</v>
      </c>
    </row>
    <row r="995" spans="1:65" s="16" customFormat="1">
      <c r="B995" s="241"/>
      <c r="C995" s="242"/>
      <c r="D995" s="209" t="s">
        <v>291</v>
      </c>
      <c r="E995" s="243" t="s">
        <v>1</v>
      </c>
      <c r="F995" s="244" t="s">
        <v>1186</v>
      </c>
      <c r="G995" s="242"/>
      <c r="H995" s="243" t="s">
        <v>1</v>
      </c>
      <c r="I995" s="245"/>
      <c r="J995" s="242"/>
      <c r="K995" s="242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291</v>
      </c>
      <c r="AU995" s="250" t="s">
        <v>85</v>
      </c>
      <c r="AV995" s="16" t="s">
        <v>83</v>
      </c>
      <c r="AW995" s="16" t="s">
        <v>32</v>
      </c>
      <c r="AX995" s="16" t="s">
        <v>76</v>
      </c>
      <c r="AY995" s="250" t="s">
        <v>283</v>
      </c>
    </row>
    <row r="996" spans="1:65" s="13" customFormat="1">
      <c r="B996" s="207"/>
      <c r="C996" s="208"/>
      <c r="D996" s="209" t="s">
        <v>291</v>
      </c>
      <c r="E996" s="210" t="s">
        <v>1</v>
      </c>
      <c r="F996" s="211" t="s">
        <v>1187</v>
      </c>
      <c r="G996" s="208"/>
      <c r="H996" s="212">
        <v>2.1800000000000002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291</v>
      </c>
      <c r="AU996" s="218" t="s">
        <v>85</v>
      </c>
      <c r="AV996" s="13" t="s">
        <v>85</v>
      </c>
      <c r="AW996" s="13" t="s">
        <v>32</v>
      </c>
      <c r="AX996" s="13" t="s">
        <v>76</v>
      </c>
      <c r="AY996" s="218" t="s">
        <v>283</v>
      </c>
    </row>
    <row r="997" spans="1:65" s="15" customFormat="1">
      <c r="B997" s="230"/>
      <c r="C997" s="231"/>
      <c r="D997" s="209" t="s">
        <v>291</v>
      </c>
      <c r="E997" s="232" t="s">
        <v>1</v>
      </c>
      <c r="F997" s="233" t="s">
        <v>307</v>
      </c>
      <c r="G997" s="231"/>
      <c r="H997" s="234">
        <v>2.1800000000000002</v>
      </c>
      <c r="I997" s="235"/>
      <c r="J997" s="231"/>
      <c r="K997" s="231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291</v>
      </c>
      <c r="AU997" s="240" t="s">
        <v>85</v>
      </c>
      <c r="AV997" s="15" t="s">
        <v>105</v>
      </c>
      <c r="AW997" s="15" t="s">
        <v>32</v>
      </c>
      <c r="AX997" s="15" t="s">
        <v>76</v>
      </c>
      <c r="AY997" s="240" t="s">
        <v>283</v>
      </c>
    </row>
    <row r="998" spans="1:65" s="16" customFormat="1">
      <c r="B998" s="241"/>
      <c r="C998" s="242"/>
      <c r="D998" s="209" t="s">
        <v>291</v>
      </c>
      <c r="E998" s="243" t="s">
        <v>1</v>
      </c>
      <c r="F998" s="244" t="s">
        <v>1188</v>
      </c>
      <c r="G998" s="242"/>
      <c r="H998" s="243" t="s">
        <v>1</v>
      </c>
      <c r="I998" s="245"/>
      <c r="J998" s="242"/>
      <c r="K998" s="242"/>
      <c r="L998" s="246"/>
      <c r="M998" s="247"/>
      <c r="N998" s="248"/>
      <c r="O998" s="248"/>
      <c r="P998" s="248"/>
      <c r="Q998" s="248"/>
      <c r="R998" s="248"/>
      <c r="S998" s="248"/>
      <c r="T998" s="249"/>
      <c r="AT998" s="250" t="s">
        <v>291</v>
      </c>
      <c r="AU998" s="250" t="s">
        <v>85</v>
      </c>
      <c r="AV998" s="16" t="s">
        <v>83</v>
      </c>
      <c r="AW998" s="16" t="s">
        <v>32</v>
      </c>
      <c r="AX998" s="16" t="s">
        <v>76</v>
      </c>
      <c r="AY998" s="250" t="s">
        <v>283</v>
      </c>
    </row>
    <row r="999" spans="1:65" s="13" customFormat="1" ht="22.5">
      <c r="B999" s="207"/>
      <c r="C999" s="208"/>
      <c r="D999" s="209" t="s">
        <v>291</v>
      </c>
      <c r="E999" s="210" t="s">
        <v>1</v>
      </c>
      <c r="F999" s="211" t="s">
        <v>1189</v>
      </c>
      <c r="G999" s="208"/>
      <c r="H999" s="212">
        <v>6.5069999999999997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291</v>
      </c>
      <c r="AU999" s="218" t="s">
        <v>85</v>
      </c>
      <c r="AV999" s="13" t="s">
        <v>85</v>
      </c>
      <c r="AW999" s="13" t="s">
        <v>32</v>
      </c>
      <c r="AX999" s="13" t="s">
        <v>76</v>
      </c>
      <c r="AY999" s="218" t="s">
        <v>283</v>
      </c>
    </row>
    <row r="1000" spans="1:65" s="15" customFormat="1">
      <c r="B1000" s="230"/>
      <c r="C1000" s="231"/>
      <c r="D1000" s="209" t="s">
        <v>291</v>
      </c>
      <c r="E1000" s="232" t="s">
        <v>1</v>
      </c>
      <c r="F1000" s="233" t="s">
        <v>307</v>
      </c>
      <c r="G1000" s="231"/>
      <c r="H1000" s="234">
        <v>6.5069999999999997</v>
      </c>
      <c r="I1000" s="235"/>
      <c r="J1000" s="231"/>
      <c r="K1000" s="231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291</v>
      </c>
      <c r="AU1000" s="240" t="s">
        <v>85</v>
      </c>
      <c r="AV1000" s="15" t="s">
        <v>105</v>
      </c>
      <c r="AW1000" s="15" t="s">
        <v>32</v>
      </c>
      <c r="AX1000" s="15" t="s">
        <v>76</v>
      </c>
      <c r="AY1000" s="240" t="s">
        <v>283</v>
      </c>
    </row>
    <row r="1001" spans="1:65" s="16" customFormat="1">
      <c r="B1001" s="241"/>
      <c r="C1001" s="242"/>
      <c r="D1001" s="209" t="s">
        <v>291</v>
      </c>
      <c r="E1001" s="243" t="s">
        <v>1</v>
      </c>
      <c r="F1001" s="244" t="s">
        <v>1190</v>
      </c>
      <c r="G1001" s="242"/>
      <c r="H1001" s="243" t="s">
        <v>1</v>
      </c>
      <c r="I1001" s="245"/>
      <c r="J1001" s="242"/>
      <c r="K1001" s="242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291</v>
      </c>
      <c r="AU1001" s="250" t="s">
        <v>85</v>
      </c>
      <c r="AV1001" s="16" t="s">
        <v>83</v>
      </c>
      <c r="AW1001" s="16" t="s">
        <v>32</v>
      </c>
      <c r="AX1001" s="16" t="s">
        <v>76</v>
      </c>
      <c r="AY1001" s="250" t="s">
        <v>283</v>
      </c>
    </row>
    <row r="1002" spans="1:65" s="13" customFormat="1">
      <c r="B1002" s="207"/>
      <c r="C1002" s="208"/>
      <c r="D1002" s="209" t="s">
        <v>291</v>
      </c>
      <c r="E1002" s="210" t="s">
        <v>1</v>
      </c>
      <c r="F1002" s="211" t="s">
        <v>1191</v>
      </c>
      <c r="G1002" s="208"/>
      <c r="H1002" s="212">
        <v>4.4219999999999997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291</v>
      </c>
      <c r="AU1002" s="218" t="s">
        <v>85</v>
      </c>
      <c r="AV1002" s="13" t="s">
        <v>85</v>
      </c>
      <c r="AW1002" s="13" t="s">
        <v>32</v>
      </c>
      <c r="AX1002" s="13" t="s">
        <v>76</v>
      </c>
      <c r="AY1002" s="218" t="s">
        <v>283</v>
      </c>
    </row>
    <row r="1003" spans="1:65" s="15" customFormat="1">
      <c r="B1003" s="230"/>
      <c r="C1003" s="231"/>
      <c r="D1003" s="209" t="s">
        <v>291</v>
      </c>
      <c r="E1003" s="232" t="s">
        <v>1</v>
      </c>
      <c r="F1003" s="233" t="s">
        <v>307</v>
      </c>
      <c r="G1003" s="231"/>
      <c r="H1003" s="234">
        <v>4.4219999999999997</v>
      </c>
      <c r="I1003" s="235"/>
      <c r="J1003" s="231"/>
      <c r="K1003" s="231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291</v>
      </c>
      <c r="AU1003" s="240" t="s">
        <v>85</v>
      </c>
      <c r="AV1003" s="15" t="s">
        <v>105</v>
      </c>
      <c r="AW1003" s="15" t="s">
        <v>32</v>
      </c>
      <c r="AX1003" s="15" t="s">
        <v>76</v>
      </c>
      <c r="AY1003" s="240" t="s">
        <v>283</v>
      </c>
    </row>
    <row r="1004" spans="1:65" s="14" customFormat="1">
      <c r="B1004" s="219"/>
      <c r="C1004" s="220"/>
      <c r="D1004" s="209" t="s">
        <v>291</v>
      </c>
      <c r="E1004" s="221" t="s">
        <v>1</v>
      </c>
      <c r="F1004" s="222" t="s">
        <v>293</v>
      </c>
      <c r="G1004" s="220"/>
      <c r="H1004" s="223">
        <v>14.907999999999999</v>
      </c>
      <c r="I1004" s="224"/>
      <c r="J1004" s="220"/>
      <c r="K1004" s="220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291</v>
      </c>
      <c r="AU1004" s="229" t="s">
        <v>85</v>
      </c>
      <c r="AV1004" s="14" t="s">
        <v>289</v>
      </c>
      <c r="AW1004" s="14" t="s">
        <v>32</v>
      </c>
      <c r="AX1004" s="14" t="s">
        <v>83</v>
      </c>
      <c r="AY1004" s="229" t="s">
        <v>283</v>
      </c>
    </row>
    <row r="1005" spans="1:65" s="2" customFormat="1" ht="24.2" customHeight="1">
      <c r="A1005" s="35"/>
      <c r="B1005" s="36"/>
      <c r="C1005" s="193" t="s">
        <v>1192</v>
      </c>
      <c r="D1005" s="193" t="s">
        <v>285</v>
      </c>
      <c r="E1005" s="194" t="s">
        <v>1193</v>
      </c>
      <c r="F1005" s="195" t="s">
        <v>1194</v>
      </c>
      <c r="G1005" s="196" t="s">
        <v>296</v>
      </c>
      <c r="H1005" s="197">
        <v>67.525000000000006</v>
      </c>
      <c r="I1005" s="198"/>
      <c r="J1005" s="199">
        <f>ROUND(I1005*H1005,2)</f>
        <v>0</v>
      </c>
      <c r="K1005" s="200"/>
      <c r="L1005" s="40"/>
      <c r="M1005" s="201" t="s">
        <v>1</v>
      </c>
      <c r="N1005" s="202" t="s">
        <v>41</v>
      </c>
      <c r="O1005" s="72"/>
      <c r="P1005" s="203">
        <f>O1005*H1005</f>
        <v>0</v>
      </c>
      <c r="Q1005" s="203">
        <v>0</v>
      </c>
      <c r="R1005" s="203">
        <f>Q1005*H1005</f>
        <v>0</v>
      </c>
      <c r="S1005" s="203">
        <v>0</v>
      </c>
      <c r="T1005" s="204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05" t="s">
        <v>289</v>
      </c>
      <c r="AT1005" s="205" t="s">
        <v>285</v>
      </c>
      <c r="AU1005" s="205" t="s">
        <v>85</v>
      </c>
      <c r="AY1005" s="18" t="s">
        <v>283</v>
      </c>
      <c r="BE1005" s="206">
        <f>IF(N1005="základní",J1005,0)</f>
        <v>0</v>
      </c>
      <c r="BF1005" s="206">
        <f>IF(N1005="snížená",J1005,0)</f>
        <v>0</v>
      </c>
      <c r="BG1005" s="206">
        <f>IF(N1005="zákl. přenesená",J1005,0)</f>
        <v>0</v>
      </c>
      <c r="BH1005" s="206">
        <f>IF(N1005="sníž. přenesená",J1005,0)</f>
        <v>0</v>
      </c>
      <c r="BI1005" s="206">
        <f>IF(N1005="nulová",J1005,0)</f>
        <v>0</v>
      </c>
      <c r="BJ1005" s="18" t="s">
        <v>83</v>
      </c>
      <c r="BK1005" s="206">
        <f>ROUND(I1005*H1005,2)</f>
        <v>0</v>
      </c>
      <c r="BL1005" s="18" t="s">
        <v>289</v>
      </c>
      <c r="BM1005" s="205" t="s">
        <v>1195</v>
      </c>
    </row>
    <row r="1006" spans="1:65" s="2" customFormat="1" ht="24.2" customHeight="1">
      <c r="A1006" s="35"/>
      <c r="B1006" s="36"/>
      <c r="C1006" s="193" t="s">
        <v>1196</v>
      </c>
      <c r="D1006" s="193" t="s">
        <v>285</v>
      </c>
      <c r="E1006" s="194" t="s">
        <v>1197</v>
      </c>
      <c r="F1006" s="195" t="s">
        <v>1198</v>
      </c>
      <c r="G1006" s="196" t="s">
        <v>296</v>
      </c>
      <c r="H1006" s="197">
        <v>14.907999999999999</v>
      </c>
      <c r="I1006" s="198"/>
      <c r="J1006" s="199">
        <f>ROUND(I1006*H1006,2)</f>
        <v>0</v>
      </c>
      <c r="K1006" s="200"/>
      <c r="L1006" s="40"/>
      <c r="M1006" s="201" t="s">
        <v>1</v>
      </c>
      <c r="N1006" s="202" t="s">
        <v>41</v>
      </c>
      <c r="O1006" s="72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5" t="s">
        <v>289</v>
      </c>
      <c r="AT1006" s="205" t="s">
        <v>285</v>
      </c>
      <c r="AU1006" s="205" t="s">
        <v>85</v>
      </c>
      <c r="AY1006" s="18" t="s">
        <v>283</v>
      </c>
      <c r="BE1006" s="206">
        <f>IF(N1006="základní",J1006,0)</f>
        <v>0</v>
      </c>
      <c r="BF1006" s="206">
        <f>IF(N1006="snížená",J1006,0)</f>
        <v>0</v>
      </c>
      <c r="BG1006" s="206">
        <f>IF(N1006="zákl. přenesená",J1006,0)</f>
        <v>0</v>
      </c>
      <c r="BH1006" s="206">
        <f>IF(N1006="sníž. přenesená",J1006,0)</f>
        <v>0</v>
      </c>
      <c r="BI1006" s="206">
        <f>IF(N1006="nulová",J1006,0)</f>
        <v>0</v>
      </c>
      <c r="BJ1006" s="18" t="s">
        <v>83</v>
      </c>
      <c r="BK1006" s="206">
        <f>ROUND(I1006*H1006,2)</f>
        <v>0</v>
      </c>
      <c r="BL1006" s="18" t="s">
        <v>289</v>
      </c>
      <c r="BM1006" s="205" t="s">
        <v>1199</v>
      </c>
    </row>
    <row r="1007" spans="1:65" s="2" customFormat="1" ht="33" customHeight="1">
      <c r="A1007" s="35"/>
      <c r="B1007" s="36"/>
      <c r="C1007" s="193" t="s">
        <v>1200</v>
      </c>
      <c r="D1007" s="193" t="s">
        <v>285</v>
      </c>
      <c r="E1007" s="194" t="s">
        <v>1201</v>
      </c>
      <c r="F1007" s="195" t="s">
        <v>1202</v>
      </c>
      <c r="G1007" s="196" t="s">
        <v>296</v>
      </c>
      <c r="H1007" s="197">
        <v>67.525000000000006</v>
      </c>
      <c r="I1007" s="198"/>
      <c r="J1007" s="199">
        <f>ROUND(I1007*H1007,2)</f>
        <v>0</v>
      </c>
      <c r="K1007" s="200"/>
      <c r="L1007" s="40"/>
      <c r="M1007" s="201" t="s">
        <v>1</v>
      </c>
      <c r="N1007" s="202" t="s">
        <v>41</v>
      </c>
      <c r="O1007" s="72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05" t="s">
        <v>289</v>
      </c>
      <c r="AT1007" s="205" t="s">
        <v>285</v>
      </c>
      <c r="AU1007" s="205" t="s">
        <v>85</v>
      </c>
      <c r="AY1007" s="18" t="s">
        <v>283</v>
      </c>
      <c r="BE1007" s="206">
        <f>IF(N1007="základní",J1007,0)</f>
        <v>0</v>
      </c>
      <c r="BF1007" s="206">
        <f>IF(N1007="snížená",J1007,0)</f>
        <v>0</v>
      </c>
      <c r="BG1007" s="206">
        <f>IF(N1007="zákl. přenesená",J1007,0)</f>
        <v>0</v>
      </c>
      <c r="BH1007" s="206">
        <f>IF(N1007="sníž. přenesená",J1007,0)</f>
        <v>0</v>
      </c>
      <c r="BI1007" s="206">
        <f>IF(N1007="nulová",J1007,0)</f>
        <v>0</v>
      </c>
      <c r="BJ1007" s="18" t="s">
        <v>83</v>
      </c>
      <c r="BK1007" s="206">
        <f>ROUND(I1007*H1007,2)</f>
        <v>0</v>
      </c>
      <c r="BL1007" s="18" t="s">
        <v>289</v>
      </c>
      <c r="BM1007" s="205" t="s">
        <v>1203</v>
      </c>
    </row>
    <row r="1008" spans="1:65" s="2" customFormat="1" ht="33" customHeight="1">
      <c r="A1008" s="35"/>
      <c r="B1008" s="36"/>
      <c r="C1008" s="193" t="s">
        <v>1204</v>
      </c>
      <c r="D1008" s="193" t="s">
        <v>285</v>
      </c>
      <c r="E1008" s="194" t="s">
        <v>1205</v>
      </c>
      <c r="F1008" s="195" t="s">
        <v>1206</v>
      </c>
      <c r="G1008" s="196" t="s">
        <v>296</v>
      </c>
      <c r="H1008" s="197">
        <v>14.907999999999999</v>
      </c>
      <c r="I1008" s="198"/>
      <c r="J1008" s="199">
        <f>ROUND(I1008*H1008,2)</f>
        <v>0</v>
      </c>
      <c r="K1008" s="200"/>
      <c r="L1008" s="40"/>
      <c r="M1008" s="201" t="s">
        <v>1</v>
      </c>
      <c r="N1008" s="202" t="s">
        <v>41</v>
      </c>
      <c r="O1008" s="72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05" t="s">
        <v>289</v>
      </c>
      <c r="AT1008" s="205" t="s">
        <v>285</v>
      </c>
      <c r="AU1008" s="205" t="s">
        <v>85</v>
      </c>
      <c r="AY1008" s="18" t="s">
        <v>283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18" t="s">
        <v>83</v>
      </c>
      <c r="BK1008" s="206">
        <f>ROUND(I1008*H1008,2)</f>
        <v>0</v>
      </c>
      <c r="BL1008" s="18" t="s">
        <v>289</v>
      </c>
      <c r="BM1008" s="205" t="s">
        <v>1207</v>
      </c>
    </row>
    <row r="1009" spans="1:65" s="2" customFormat="1" ht="16.5" customHeight="1">
      <c r="A1009" s="35"/>
      <c r="B1009" s="36"/>
      <c r="C1009" s="193" t="s">
        <v>1208</v>
      </c>
      <c r="D1009" s="193" t="s">
        <v>285</v>
      </c>
      <c r="E1009" s="194" t="s">
        <v>1209</v>
      </c>
      <c r="F1009" s="195" t="s">
        <v>1210</v>
      </c>
      <c r="G1009" s="196" t="s">
        <v>377</v>
      </c>
      <c r="H1009" s="197">
        <v>2.9670000000000001</v>
      </c>
      <c r="I1009" s="198"/>
      <c r="J1009" s="199">
        <f>ROUND(I1009*H1009,2)</f>
        <v>0</v>
      </c>
      <c r="K1009" s="200"/>
      <c r="L1009" s="40"/>
      <c r="M1009" s="201" t="s">
        <v>1</v>
      </c>
      <c r="N1009" s="202" t="s">
        <v>41</v>
      </c>
      <c r="O1009" s="72"/>
      <c r="P1009" s="203">
        <f>O1009*H1009</f>
        <v>0</v>
      </c>
      <c r="Q1009" s="203">
        <v>1.06277</v>
      </c>
      <c r="R1009" s="203">
        <f>Q1009*H1009</f>
        <v>3.15323859</v>
      </c>
      <c r="S1009" s="203">
        <v>0</v>
      </c>
      <c r="T1009" s="204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05" t="s">
        <v>289</v>
      </c>
      <c r="AT1009" s="205" t="s">
        <v>285</v>
      </c>
      <c r="AU1009" s="205" t="s">
        <v>85</v>
      </c>
      <c r="AY1009" s="18" t="s">
        <v>283</v>
      </c>
      <c r="BE1009" s="206">
        <f>IF(N1009="základní",J1009,0)</f>
        <v>0</v>
      </c>
      <c r="BF1009" s="206">
        <f>IF(N1009="snížená",J1009,0)</f>
        <v>0</v>
      </c>
      <c r="BG1009" s="206">
        <f>IF(N1009="zákl. přenesená",J1009,0)</f>
        <v>0</v>
      </c>
      <c r="BH1009" s="206">
        <f>IF(N1009="sníž. přenesená",J1009,0)</f>
        <v>0</v>
      </c>
      <c r="BI1009" s="206">
        <f>IF(N1009="nulová",J1009,0)</f>
        <v>0</v>
      </c>
      <c r="BJ1009" s="18" t="s">
        <v>83</v>
      </c>
      <c r="BK1009" s="206">
        <f>ROUND(I1009*H1009,2)</f>
        <v>0</v>
      </c>
      <c r="BL1009" s="18" t="s">
        <v>289</v>
      </c>
      <c r="BM1009" s="205" t="s">
        <v>1211</v>
      </c>
    </row>
    <row r="1010" spans="1:65" s="16" customFormat="1">
      <c r="B1010" s="241"/>
      <c r="C1010" s="242"/>
      <c r="D1010" s="209" t="s">
        <v>291</v>
      </c>
      <c r="E1010" s="243" t="s">
        <v>1</v>
      </c>
      <c r="F1010" s="244" t="s">
        <v>1170</v>
      </c>
      <c r="G1010" s="242"/>
      <c r="H1010" s="243" t="s">
        <v>1</v>
      </c>
      <c r="I1010" s="245"/>
      <c r="J1010" s="242"/>
      <c r="K1010" s="242"/>
      <c r="L1010" s="246"/>
      <c r="M1010" s="247"/>
      <c r="N1010" s="248"/>
      <c r="O1010" s="248"/>
      <c r="P1010" s="248"/>
      <c r="Q1010" s="248"/>
      <c r="R1010" s="248"/>
      <c r="S1010" s="248"/>
      <c r="T1010" s="249"/>
      <c r="AT1010" s="250" t="s">
        <v>291</v>
      </c>
      <c r="AU1010" s="250" t="s">
        <v>85</v>
      </c>
      <c r="AV1010" s="16" t="s">
        <v>83</v>
      </c>
      <c r="AW1010" s="16" t="s">
        <v>32</v>
      </c>
      <c r="AX1010" s="16" t="s">
        <v>76</v>
      </c>
      <c r="AY1010" s="250" t="s">
        <v>283</v>
      </c>
    </row>
    <row r="1011" spans="1:65" s="13" customFormat="1" ht="22.5">
      <c r="B1011" s="207"/>
      <c r="C1011" s="208"/>
      <c r="D1011" s="209" t="s">
        <v>291</v>
      </c>
      <c r="E1011" s="210" t="s">
        <v>1</v>
      </c>
      <c r="F1011" s="211" t="s">
        <v>1212</v>
      </c>
      <c r="G1011" s="208"/>
      <c r="H1011" s="212">
        <v>1.621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291</v>
      </c>
      <c r="AU1011" s="218" t="s">
        <v>85</v>
      </c>
      <c r="AV1011" s="13" t="s">
        <v>85</v>
      </c>
      <c r="AW1011" s="13" t="s">
        <v>32</v>
      </c>
      <c r="AX1011" s="13" t="s">
        <v>76</v>
      </c>
      <c r="AY1011" s="218" t="s">
        <v>283</v>
      </c>
    </row>
    <row r="1012" spans="1:65" s="15" customFormat="1">
      <c r="B1012" s="230"/>
      <c r="C1012" s="231"/>
      <c r="D1012" s="209" t="s">
        <v>291</v>
      </c>
      <c r="E1012" s="232" t="s">
        <v>1</v>
      </c>
      <c r="F1012" s="233" t="s">
        <v>307</v>
      </c>
      <c r="G1012" s="231"/>
      <c r="H1012" s="234">
        <v>1.621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291</v>
      </c>
      <c r="AU1012" s="240" t="s">
        <v>85</v>
      </c>
      <c r="AV1012" s="15" t="s">
        <v>105</v>
      </c>
      <c r="AW1012" s="15" t="s">
        <v>32</v>
      </c>
      <c r="AX1012" s="15" t="s">
        <v>76</v>
      </c>
      <c r="AY1012" s="240" t="s">
        <v>283</v>
      </c>
    </row>
    <row r="1013" spans="1:65" s="16" customFormat="1">
      <c r="B1013" s="241"/>
      <c r="C1013" s="242"/>
      <c r="D1013" s="209" t="s">
        <v>291</v>
      </c>
      <c r="E1013" s="243" t="s">
        <v>1</v>
      </c>
      <c r="F1013" s="244" t="s">
        <v>1172</v>
      </c>
      <c r="G1013" s="242"/>
      <c r="H1013" s="243" t="s">
        <v>1</v>
      </c>
      <c r="I1013" s="245"/>
      <c r="J1013" s="242"/>
      <c r="K1013" s="242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291</v>
      </c>
      <c r="AU1013" s="250" t="s">
        <v>85</v>
      </c>
      <c r="AV1013" s="16" t="s">
        <v>83</v>
      </c>
      <c r="AW1013" s="16" t="s">
        <v>32</v>
      </c>
      <c r="AX1013" s="16" t="s">
        <v>76</v>
      </c>
      <c r="AY1013" s="250" t="s">
        <v>283</v>
      </c>
    </row>
    <row r="1014" spans="1:65" s="13" customFormat="1">
      <c r="B1014" s="207"/>
      <c r="C1014" s="208"/>
      <c r="D1014" s="209" t="s">
        <v>291</v>
      </c>
      <c r="E1014" s="210" t="s">
        <v>1</v>
      </c>
      <c r="F1014" s="211" t="s">
        <v>1213</v>
      </c>
      <c r="G1014" s="208"/>
      <c r="H1014" s="212">
        <v>0.58299999999999996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291</v>
      </c>
      <c r="AU1014" s="218" t="s">
        <v>85</v>
      </c>
      <c r="AV1014" s="13" t="s">
        <v>85</v>
      </c>
      <c r="AW1014" s="13" t="s">
        <v>32</v>
      </c>
      <c r="AX1014" s="13" t="s">
        <v>76</v>
      </c>
      <c r="AY1014" s="218" t="s">
        <v>283</v>
      </c>
    </row>
    <row r="1015" spans="1:65" s="15" customFormat="1">
      <c r="B1015" s="230"/>
      <c r="C1015" s="231"/>
      <c r="D1015" s="209" t="s">
        <v>291</v>
      </c>
      <c r="E1015" s="232" t="s">
        <v>1</v>
      </c>
      <c r="F1015" s="233" t="s">
        <v>307</v>
      </c>
      <c r="G1015" s="231"/>
      <c r="H1015" s="234">
        <v>0.58299999999999996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291</v>
      </c>
      <c r="AU1015" s="240" t="s">
        <v>85</v>
      </c>
      <c r="AV1015" s="15" t="s">
        <v>105</v>
      </c>
      <c r="AW1015" s="15" t="s">
        <v>32</v>
      </c>
      <c r="AX1015" s="15" t="s">
        <v>76</v>
      </c>
      <c r="AY1015" s="240" t="s">
        <v>283</v>
      </c>
    </row>
    <row r="1016" spans="1:65" s="16" customFormat="1">
      <c r="B1016" s="241"/>
      <c r="C1016" s="242"/>
      <c r="D1016" s="209" t="s">
        <v>291</v>
      </c>
      <c r="E1016" s="243" t="s">
        <v>1</v>
      </c>
      <c r="F1016" s="244" t="s">
        <v>1174</v>
      </c>
      <c r="G1016" s="242"/>
      <c r="H1016" s="243" t="s">
        <v>1</v>
      </c>
      <c r="I1016" s="245"/>
      <c r="J1016" s="242"/>
      <c r="K1016" s="242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291</v>
      </c>
      <c r="AU1016" s="250" t="s">
        <v>85</v>
      </c>
      <c r="AV1016" s="16" t="s">
        <v>83</v>
      </c>
      <c r="AW1016" s="16" t="s">
        <v>32</v>
      </c>
      <c r="AX1016" s="16" t="s">
        <v>76</v>
      </c>
      <c r="AY1016" s="250" t="s">
        <v>283</v>
      </c>
    </row>
    <row r="1017" spans="1:65" s="13" customFormat="1" ht="22.5">
      <c r="B1017" s="207"/>
      <c r="C1017" s="208"/>
      <c r="D1017" s="209" t="s">
        <v>291</v>
      </c>
      <c r="E1017" s="210" t="s">
        <v>1</v>
      </c>
      <c r="F1017" s="211" t="s">
        <v>1214</v>
      </c>
      <c r="G1017" s="208"/>
      <c r="H1017" s="212">
        <v>0.13100000000000001</v>
      </c>
      <c r="I1017" s="213"/>
      <c r="J1017" s="208"/>
      <c r="K1017" s="208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291</v>
      </c>
      <c r="AU1017" s="218" t="s">
        <v>85</v>
      </c>
      <c r="AV1017" s="13" t="s">
        <v>85</v>
      </c>
      <c r="AW1017" s="13" t="s">
        <v>32</v>
      </c>
      <c r="AX1017" s="13" t="s">
        <v>76</v>
      </c>
      <c r="AY1017" s="218" t="s">
        <v>283</v>
      </c>
    </row>
    <row r="1018" spans="1:65" s="15" customFormat="1">
      <c r="B1018" s="230"/>
      <c r="C1018" s="231"/>
      <c r="D1018" s="209" t="s">
        <v>291</v>
      </c>
      <c r="E1018" s="232" t="s">
        <v>1</v>
      </c>
      <c r="F1018" s="233" t="s">
        <v>307</v>
      </c>
      <c r="G1018" s="231"/>
      <c r="H1018" s="234">
        <v>0.13100000000000001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291</v>
      </c>
      <c r="AU1018" s="240" t="s">
        <v>85</v>
      </c>
      <c r="AV1018" s="15" t="s">
        <v>105</v>
      </c>
      <c r="AW1018" s="15" t="s">
        <v>32</v>
      </c>
      <c r="AX1018" s="15" t="s">
        <v>76</v>
      </c>
      <c r="AY1018" s="240" t="s">
        <v>283</v>
      </c>
    </row>
    <row r="1019" spans="1:65" s="16" customFormat="1">
      <c r="B1019" s="241"/>
      <c r="C1019" s="242"/>
      <c r="D1019" s="209" t="s">
        <v>291</v>
      </c>
      <c r="E1019" s="243" t="s">
        <v>1</v>
      </c>
      <c r="F1019" s="244" t="s">
        <v>1184</v>
      </c>
      <c r="G1019" s="242"/>
      <c r="H1019" s="243" t="s">
        <v>1</v>
      </c>
      <c r="I1019" s="245"/>
      <c r="J1019" s="242"/>
      <c r="K1019" s="242"/>
      <c r="L1019" s="246"/>
      <c r="M1019" s="247"/>
      <c r="N1019" s="248"/>
      <c r="O1019" s="248"/>
      <c r="P1019" s="248"/>
      <c r="Q1019" s="248"/>
      <c r="R1019" s="248"/>
      <c r="S1019" s="248"/>
      <c r="T1019" s="249"/>
      <c r="AT1019" s="250" t="s">
        <v>291</v>
      </c>
      <c r="AU1019" s="250" t="s">
        <v>85</v>
      </c>
      <c r="AV1019" s="16" t="s">
        <v>83</v>
      </c>
      <c r="AW1019" s="16" t="s">
        <v>32</v>
      </c>
      <c r="AX1019" s="16" t="s">
        <v>76</v>
      </c>
      <c r="AY1019" s="250" t="s">
        <v>283</v>
      </c>
    </row>
    <row r="1020" spans="1:65" s="13" customFormat="1" ht="22.5">
      <c r="B1020" s="207"/>
      <c r="C1020" s="208"/>
      <c r="D1020" s="209" t="s">
        <v>291</v>
      </c>
      <c r="E1020" s="210" t="s">
        <v>1</v>
      </c>
      <c r="F1020" s="211" t="s">
        <v>1215</v>
      </c>
      <c r="G1020" s="208"/>
      <c r="H1020" s="212">
        <v>5.5E-2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291</v>
      </c>
      <c r="AU1020" s="218" t="s">
        <v>85</v>
      </c>
      <c r="AV1020" s="13" t="s">
        <v>85</v>
      </c>
      <c r="AW1020" s="13" t="s">
        <v>32</v>
      </c>
      <c r="AX1020" s="13" t="s">
        <v>76</v>
      </c>
      <c r="AY1020" s="218" t="s">
        <v>283</v>
      </c>
    </row>
    <row r="1021" spans="1:65" s="15" customFormat="1">
      <c r="B1021" s="230"/>
      <c r="C1021" s="231"/>
      <c r="D1021" s="209" t="s">
        <v>291</v>
      </c>
      <c r="E1021" s="232" t="s">
        <v>1</v>
      </c>
      <c r="F1021" s="233" t="s">
        <v>307</v>
      </c>
      <c r="G1021" s="231"/>
      <c r="H1021" s="234">
        <v>5.5E-2</v>
      </c>
      <c r="I1021" s="235"/>
      <c r="J1021" s="231"/>
      <c r="K1021" s="231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291</v>
      </c>
      <c r="AU1021" s="240" t="s">
        <v>85</v>
      </c>
      <c r="AV1021" s="15" t="s">
        <v>105</v>
      </c>
      <c r="AW1021" s="15" t="s">
        <v>32</v>
      </c>
      <c r="AX1021" s="15" t="s">
        <v>76</v>
      </c>
      <c r="AY1021" s="240" t="s">
        <v>283</v>
      </c>
    </row>
    <row r="1022" spans="1:65" s="16" customFormat="1">
      <c r="B1022" s="241"/>
      <c r="C1022" s="242"/>
      <c r="D1022" s="209" t="s">
        <v>291</v>
      </c>
      <c r="E1022" s="243" t="s">
        <v>1</v>
      </c>
      <c r="F1022" s="244" t="s">
        <v>1186</v>
      </c>
      <c r="G1022" s="242"/>
      <c r="H1022" s="243" t="s">
        <v>1</v>
      </c>
      <c r="I1022" s="245"/>
      <c r="J1022" s="242"/>
      <c r="K1022" s="242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291</v>
      </c>
      <c r="AU1022" s="250" t="s">
        <v>85</v>
      </c>
      <c r="AV1022" s="16" t="s">
        <v>83</v>
      </c>
      <c r="AW1022" s="16" t="s">
        <v>32</v>
      </c>
      <c r="AX1022" s="16" t="s">
        <v>76</v>
      </c>
      <c r="AY1022" s="250" t="s">
        <v>283</v>
      </c>
    </row>
    <row r="1023" spans="1:65" s="13" customFormat="1">
      <c r="B1023" s="207"/>
      <c r="C1023" s="208"/>
      <c r="D1023" s="209" t="s">
        <v>291</v>
      </c>
      <c r="E1023" s="210" t="s">
        <v>1</v>
      </c>
      <c r="F1023" s="211" t="s">
        <v>1216</v>
      </c>
      <c r="G1023" s="208"/>
      <c r="H1023" s="212">
        <v>6.6000000000000003E-2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291</v>
      </c>
      <c r="AU1023" s="218" t="s">
        <v>85</v>
      </c>
      <c r="AV1023" s="13" t="s">
        <v>85</v>
      </c>
      <c r="AW1023" s="13" t="s">
        <v>32</v>
      </c>
      <c r="AX1023" s="13" t="s">
        <v>76</v>
      </c>
      <c r="AY1023" s="218" t="s">
        <v>283</v>
      </c>
    </row>
    <row r="1024" spans="1:65" s="15" customFormat="1">
      <c r="B1024" s="230"/>
      <c r="C1024" s="231"/>
      <c r="D1024" s="209" t="s">
        <v>291</v>
      </c>
      <c r="E1024" s="232" t="s">
        <v>1</v>
      </c>
      <c r="F1024" s="233" t="s">
        <v>307</v>
      </c>
      <c r="G1024" s="231"/>
      <c r="H1024" s="234">
        <v>6.6000000000000003E-2</v>
      </c>
      <c r="I1024" s="235"/>
      <c r="J1024" s="231"/>
      <c r="K1024" s="231"/>
      <c r="L1024" s="236"/>
      <c r="M1024" s="237"/>
      <c r="N1024" s="238"/>
      <c r="O1024" s="238"/>
      <c r="P1024" s="238"/>
      <c r="Q1024" s="238"/>
      <c r="R1024" s="238"/>
      <c r="S1024" s="238"/>
      <c r="T1024" s="239"/>
      <c r="AT1024" s="240" t="s">
        <v>291</v>
      </c>
      <c r="AU1024" s="240" t="s">
        <v>85</v>
      </c>
      <c r="AV1024" s="15" t="s">
        <v>105</v>
      </c>
      <c r="AW1024" s="15" t="s">
        <v>32</v>
      </c>
      <c r="AX1024" s="15" t="s">
        <v>76</v>
      </c>
      <c r="AY1024" s="240" t="s">
        <v>283</v>
      </c>
    </row>
    <row r="1025" spans="1:65" s="16" customFormat="1">
      <c r="B1025" s="241"/>
      <c r="C1025" s="242"/>
      <c r="D1025" s="209" t="s">
        <v>291</v>
      </c>
      <c r="E1025" s="243" t="s">
        <v>1</v>
      </c>
      <c r="F1025" s="244" t="s">
        <v>1176</v>
      </c>
      <c r="G1025" s="242"/>
      <c r="H1025" s="243" t="s">
        <v>1</v>
      </c>
      <c r="I1025" s="245"/>
      <c r="J1025" s="242"/>
      <c r="K1025" s="242"/>
      <c r="L1025" s="246"/>
      <c r="M1025" s="247"/>
      <c r="N1025" s="248"/>
      <c r="O1025" s="248"/>
      <c r="P1025" s="248"/>
      <c r="Q1025" s="248"/>
      <c r="R1025" s="248"/>
      <c r="S1025" s="248"/>
      <c r="T1025" s="249"/>
      <c r="AT1025" s="250" t="s">
        <v>291</v>
      </c>
      <c r="AU1025" s="250" t="s">
        <v>85</v>
      </c>
      <c r="AV1025" s="16" t="s">
        <v>83</v>
      </c>
      <c r="AW1025" s="16" t="s">
        <v>32</v>
      </c>
      <c r="AX1025" s="16" t="s">
        <v>76</v>
      </c>
      <c r="AY1025" s="250" t="s">
        <v>283</v>
      </c>
    </row>
    <row r="1026" spans="1:65" s="13" customFormat="1">
      <c r="B1026" s="207"/>
      <c r="C1026" s="208"/>
      <c r="D1026" s="209" t="s">
        <v>291</v>
      </c>
      <c r="E1026" s="210" t="s">
        <v>1</v>
      </c>
      <c r="F1026" s="211" t="s">
        <v>1217</v>
      </c>
      <c r="G1026" s="208"/>
      <c r="H1026" s="212">
        <v>0.121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291</v>
      </c>
      <c r="AU1026" s="218" t="s">
        <v>85</v>
      </c>
      <c r="AV1026" s="13" t="s">
        <v>85</v>
      </c>
      <c r="AW1026" s="13" t="s">
        <v>32</v>
      </c>
      <c r="AX1026" s="13" t="s">
        <v>76</v>
      </c>
      <c r="AY1026" s="218" t="s">
        <v>283</v>
      </c>
    </row>
    <row r="1027" spans="1:65" s="15" customFormat="1">
      <c r="B1027" s="230"/>
      <c r="C1027" s="231"/>
      <c r="D1027" s="209" t="s">
        <v>291</v>
      </c>
      <c r="E1027" s="232" t="s">
        <v>1</v>
      </c>
      <c r="F1027" s="233" t="s">
        <v>307</v>
      </c>
      <c r="G1027" s="231"/>
      <c r="H1027" s="234">
        <v>0.121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291</v>
      </c>
      <c r="AU1027" s="240" t="s">
        <v>85</v>
      </c>
      <c r="AV1027" s="15" t="s">
        <v>105</v>
      </c>
      <c r="AW1027" s="15" t="s">
        <v>32</v>
      </c>
      <c r="AX1027" s="15" t="s">
        <v>76</v>
      </c>
      <c r="AY1027" s="240" t="s">
        <v>283</v>
      </c>
    </row>
    <row r="1028" spans="1:65" s="16" customFormat="1">
      <c r="B1028" s="241"/>
      <c r="C1028" s="242"/>
      <c r="D1028" s="209" t="s">
        <v>291</v>
      </c>
      <c r="E1028" s="243" t="s">
        <v>1</v>
      </c>
      <c r="F1028" s="244" t="s">
        <v>1188</v>
      </c>
      <c r="G1028" s="242"/>
      <c r="H1028" s="243" t="s">
        <v>1</v>
      </c>
      <c r="I1028" s="245"/>
      <c r="J1028" s="242"/>
      <c r="K1028" s="242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291</v>
      </c>
      <c r="AU1028" s="250" t="s">
        <v>85</v>
      </c>
      <c r="AV1028" s="16" t="s">
        <v>83</v>
      </c>
      <c r="AW1028" s="16" t="s">
        <v>32</v>
      </c>
      <c r="AX1028" s="16" t="s">
        <v>76</v>
      </c>
      <c r="AY1028" s="250" t="s">
        <v>283</v>
      </c>
    </row>
    <row r="1029" spans="1:65" s="13" customFormat="1" ht="22.5">
      <c r="B1029" s="207"/>
      <c r="C1029" s="208"/>
      <c r="D1029" s="209" t="s">
        <v>291</v>
      </c>
      <c r="E1029" s="210" t="s">
        <v>1</v>
      </c>
      <c r="F1029" s="211" t="s">
        <v>1218</v>
      </c>
      <c r="G1029" s="208"/>
      <c r="H1029" s="212">
        <v>0.189</v>
      </c>
      <c r="I1029" s="213"/>
      <c r="J1029" s="208"/>
      <c r="K1029" s="208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291</v>
      </c>
      <c r="AU1029" s="218" t="s">
        <v>85</v>
      </c>
      <c r="AV1029" s="13" t="s">
        <v>85</v>
      </c>
      <c r="AW1029" s="13" t="s">
        <v>32</v>
      </c>
      <c r="AX1029" s="13" t="s">
        <v>76</v>
      </c>
      <c r="AY1029" s="218" t="s">
        <v>283</v>
      </c>
    </row>
    <row r="1030" spans="1:65" s="15" customFormat="1">
      <c r="B1030" s="230"/>
      <c r="C1030" s="231"/>
      <c r="D1030" s="209" t="s">
        <v>291</v>
      </c>
      <c r="E1030" s="232" t="s">
        <v>1</v>
      </c>
      <c r="F1030" s="233" t="s">
        <v>307</v>
      </c>
      <c r="G1030" s="231"/>
      <c r="H1030" s="234">
        <v>0.189</v>
      </c>
      <c r="I1030" s="235"/>
      <c r="J1030" s="231"/>
      <c r="K1030" s="231"/>
      <c r="L1030" s="236"/>
      <c r="M1030" s="237"/>
      <c r="N1030" s="238"/>
      <c r="O1030" s="238"/>
      <c r="P1030" s="238"/>
      <c r="Q1030" s="238"/>
      <c r="R1030" s="238"/>
      <c r="S1030" s="238"/>
      <c r="T1030" s="239"/>
      <c r="AT1030" s="240" t="s">
        <v>291</v>
      </c>
      <c r="AU1030" s="240" t="s">
        <v>85</v>
      </c>
      <c r="AV1030" s="15" t="s">
        <v>105</v>
      </c>
      <c r="AW1030" s="15" t="s">
        <v>32</v>
      </c>
      <c r="AX1030" s="15" t="s">
        <v>76</v>
      </c>
      <c r="AY1030" s="240" t="s">
        <v>283</v>
      </c>
    </row>
    <row r="1031" spans="1:65" s="16" customFormat="1">
      <c r="B1031" s="241"/>
      <c r="C1031" s="242"/>
      <c r="D1031" s="209" t="s">
        <v>291</v>
      </c>
      <c r="E1031" s="243" t="s">
        <v>1</v>
      </c>
      <c r="F1031" s="244" t="s">
        <v>1190</v>
      </c>
      <c r="G1031" s="242"/>
      <c r="H1031" s="243" t="s">
        <v>1</v>
      </c>
      <c r="I1031" s="245"/>
      <c r="J1031" s="242"/>
      <c r="K1031" s="242"/>
      <c r="L1031" s="246"/>
      <c r="M1031" s="247"/>
      <c r="N1031" s="248"/>
      <c r="O1031" s="248"/>
      <c r="P1031" s="248"/>
      <c r="Q1031" s="248"/>
      <c r="R1031" s="248"/>
      <c r="S1031" s="248"/>
      <c r="T1031" s="249"/>
      <c r="AT1031" s="250" t="s">
        <v>291</v>
      </c>
      <c r="AU1031" s="250" t="s">
        <v>85</v>
      </c>
      <c r="AV1031" s="16" t="s">
        <v>83</v>
      </c>
      <c r="AW1031" s="16" t="s">
        <v>32</v>
      </c>
      <c r="AX1031" s="16" t="s">
        <v>76</v>
      </c>
      <c r="AY1031" s="250" t="s">
        <v>283</v>
      </c>
    </row>
    <row r="1032" spans="1:65" s="13" customFormat="1">
      <c r="B1032" s="207"/>
      <c r="C1032" s="208"/>
      <c r="D1032" s="209" t="s">
        <v>291</v>
      </c>
      <c r="E1032" s="210" t="s">
        <v>1</v>
      </c>
      <c r="F1032" s="211" t="s">
        <v>1219</v>
      </c>
      <c r="G1032" s="208"/>
      <c r="H1032" s="212">
        <v>0.13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291</v>
      </c>
      <c r="AU1032" s="218" t="s">
        <v>85</v>
      </c>
      <c r="AV1032" s="13" t="s">
        <v>85</v>
      </c>
      <c r="AW1032" s="13" t="s">
        <v>32</v>
      </c>
      <c r="AX1032" s="13" t="s">
        <v>76</v>
      </c>
      <c r="AY1032" s="218" t="s">
        <v>283</v>
      </c>
    </row>
    <row r="1033" spans="1:65" s="15" customFormat="1">
      <c r="B1033" s="230"/>
      <c r="C1033" s="231"/>
      <c r="D1033" s="209" t="s">
        <v>291</v>
      </c>
      <c r="E1033" s="232" t="s">
        <v>1</v>
      </c>
      <c r="F1033" s="233" t="s">
        <v>307</v>
      </c>
      <c r="G1033" s="231"/>
      <c r="H1033" s="234">
        <v>0.13</v>
      </c>
      <c r="I1033" s="235"/>
      <c r="J1033" s="231"/>
      <c r="K1033" s="231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291</v>
      </c>
      <c r="AU1033" s="240" t="s">
        <v>85</v>
      </c>
      <c r="AV1033" s="15" t="s">
        <v>105</v>
      </c>
      <c r="AW1033" s="15" t="s">
        <v>32</v>
      </c>
      <c r="AX1033" s="15" t="s">
        <v>76</v>
      </c>
      <c r="AY1033" s="240" t="s">
        <v>283</v>
      </c>
    </row>
    <row r="1034" spans="1:65" s="16" customFormat="1">
      <c r="B1034" s="241"/>
      <c r="C1034" s="242"/>
      <c r="D1034" s="209" t="s">
        <v>291</v>
      </c>
      <c r="E1034" s="243" t="s">
        <v>1</v>
      </c>
      <c r="F1034" s="244" t="s">
        <v>1178</v>
      </c>
      <c r="G1034" s="242"/>
      <c r="H1034" s="243" t="s">
        <v>1</v>
      </c>
      <c r="I1034" s="245"/>
      <c r="J1034" s="242"/>
      <c r="K1034" s="242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291</v>
      </c>
      <c r="AU1034" s="250" t="s">
        <v>85</v>
      </c>
      <c r="AV1034" s="16" t="s">
        <v>83</v>
      </c>
      <c r="AW1034" s="16" t="s">
        <v>32</v>
      </c>
      <c r="AX1034" s="16" t="s">
        <v>76</v>
      </c>
      <c r="AY1034" s="250" t="s">
        <v>283</v>
      </c>
    </row>
    <row r="1035" spans="1:65" s="13" customFormat="1">
      <c r="B1035" s="207"/>
      <c r="C1035" s="208"/>
      <c r="D1035" s="209" t="s">
        <v>291</v>
      </c>
      <c r="E1035" s="210" t="s">
        <v>1</v>
      </c>
      <c r="F1035" s="211" t="s">
        <v>1220</v>
      </c>
      <c r="G1035" s="208"/>
      <c r="H1035" s="212">
        <v>7.0999999999999994E-2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291</v>
      </c>
      <c r="AU1035" s="218" t="s">
        <v>85</v>
      </c>
      <c r="AV1035" s="13" t="s">
        <v>85</v>
      </c>
      <c r="AW1035" s="13" t="s">
        <v>32</v>
      </c>
      <c r="AX1035" s="13" t="s">
        <v>76</v>
      </c>
      <c r="AY1035" s="218" t="s">
        <v>283</v>
      </c>
    </row>
    <row r="1036" spans="1:65" s="15" customFormat="1">
      <c r="B1036" s="230"/>
      <c r="C1036" s="231"/>
      <c r="D1036" s="209" t="s">
        <v>291</v>
      </c>
      <c r="E1036" s="232" t="s">
        <v>1</v>
      </c>
      <c r="F1036" s="233" t="s">
        <v>307</v>
      </c>
      <c r="G1036" s="231"/>
      <c r="H1036" s="234">
        <v>7.0999999999999994E-2</v>
      </c>
      <c r="I1036" s="235"/>
      <c r="J1036" s="231"/>
      <c r="K1036" s="231"/>
      <c r="L1036" s="236"/>
      <c r="M1036" s="237"/>
      <c r="N1036" s="238"/>
      <c r="O1036" s="238"/>
      <c r="P1036" s="238"/>
      <c r="Q1036" s="238"/>
      <c r="R1036" s="238"/>
      <c r="S1036" s="238"/>
      <c r="T1036" s="239"/>
      <c r="AT1036" s="240" t="s">
        <v>291</v>
      </c>
      <c r="AU1036" s="240" t="s">
        <v>85</v>
      </c>
      <c r="AV1036" s="15" t="s">
        <v>105</v>
      </c>
      <c r="AW1036" s="15" t="s">
        <v>32</v>
      </c>
      <c r="AX1036" s="15" t="s">
        <v>76</v>
      </c>
      <c r="AY1036" s="240" t="s">
        <v>283</v>
      </c>
    </row>
    <row r="1037" spans="1:65" s="14" customFormat="1">
      <c r="B1037" s="219"/>
      <c r="C1037" s="220"/>
      <c r="D1037" s="209" t="s">
        <v>291</v>
      </c>
      <c r="E1037" s="221" t="s">
        <v>1</v>
      </c>
      <c r="F1037" s="222" t="s">
        <v>293</v>
      </c>
      <c r="G1037" s="220"/>
      <c r="H1037" s="223">
        <v>2.9670000000000001</v>
      </c>
      <c r="I1037" s="224"/>
      <c r="J1037" s="220"/>
      <c r="K1037" s="220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291</v>
      </c>
      <c r="AU1037" s="229" t="s">
        <v>85</v>
      </c>
      <c r="AV1037" s="14" t="s">
        <v>289</v>
      </c>
      <c r="AW1037" s="14" t="s">
        <v>32</v>
      </c>
      <c r="AX1037" s="14" t="s">
        <v>83</v>
      </c>
      <c r="AY1037" s="229" t="s">
        <v>283</v>
      </c>
    </row>
    <row r="1038" spans="1:65" s="2" customFormat="1" ht="16.5" customHeight="1">
      <c r="A1038" s="35"/>
      <c r="B1038" s="36"/>
      <c r="C1038" s="193" t="s">
        <v>1221</v>
      </c>
      <c r="D1038" s="193" t="s">
        <v>285</v>
      </c>
      <c r="E1038" s="194" t="s">
        <v>1222</v>
      </c>
      <c r="F1038" s="195" t="s">
        <v>1223</v>
      </c>
      <c r="G1038" s="196" t="s">
        <v>472</v>
      </c>
      <c r="H1038" s="197">
        <v>41.85</v>
      </c>
      <c r="I1038" s="198"/>
      <c r="J1038" s="199">
        <f>ROUND(I1038*H1038,2)</f>
        <v>0</v>
      </c>
      <c r="K1038" s="200"/>
      <c r="L1038" s="40"/>
      <c r="M1038" s="201" t="s">
        <v>1</v>
      </c>
      <c r="N1038" s="202" t="s">
        <v>41</v>
      </c>
      <c r="O1038" s="72"/>
      <c r="P1038" s="203">
        <f>O1038*H1038</f>
        <v>0</v>
      </c>
      <c r="Q1038" s="203">
        <v>7.9100000000000004E-3</v>
      </c>
      <c r="R1038" s="203">
        <f>Q1038*H1038</f>
        <v>0.33103350000000004</v>
      </c>
      <c r="S1038" s="203">
        <v>0</v>
      </c>
      <c r="T1038" s="204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5" t="s">
        <v>289</v>
      </c>
      <c r="AT1038" s="205" t="s">
        <v>285</v>
      </c>
      <c r="AU1038" s="205" t="s">
        <v>85</v>
      </c>
      <c r="AY1038" s="18" t="s">
        <v>283</v>
      </c>
      <c r="BE1038" s="206">
        <f>IF(N1038="základní",J1038,0)</f>
        <v>0</v>
      </c>
      <c r="BF1038" s="206">
        <f>IF(N1038="snížená",J1038,0)</f>
        <v>0</v>
      </c>
      <c r="BG1038" s="206">
        <f>IF(N1038="zákl. přenesená",J1038,0)</f>
        <v>0</v>
      </c>
      <c r="BH1038" s="206">
        <f>IF(N1038="sníž. přenesená",J1038,0)</f>
        <v>0</v>
      </c>
      <c r="BI1038" s="206">
        <f>IF(N1038="nulová",J1038,0)</f>
        <v>0</v>
      </c>
      <c r="BJ1038" s="18" t="s">
        <v>83</v>
      </c>
      <c r="BK1038" s="206">
        <f>ROUND(I1038*H1038,2)</f>
        <v>0</v>
      </c>
      <c r="BL1038" s="18" t="s">
        <v>289</v>
      </c>
      <c r="BM1038" s="205" t="s">
        <v>1224</v>
      </c>
    </row>
    <row r="1039" spans="1:65" s="16" customFormat="1">
      <c r="B1039" s="241"/>
      <c r="C1039" s="242"/>
      <c r="D1039" s="209" t="s">
        <v>291</v>
      </c>
      <c r="E1039" s="243" t="s">
        <v>1</v>
      </c>
      <c r="F1039" s="244" t="s">
        <v>586</v>
      </c>
      <c r="G1039" s="242"/>
      <c r="H1039" s="243" t="s">
        <v>1</v>
      </c>
      <c r="I1039" s="245"/>
      <c r="J1039" s="242"/>
      <c r="K1039" s="242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291</v>
      </c>
      <c r="AU1039" s="250" t="s">
        <v>85</v>
      </c>
      <c r="AV1039" s="16" t="s">
        <v>83</v>
      </c>
      <c r="AW1039" s="16" t="s">
        <v>32</v>
      </c>
      <c r="AX1039" s="16" t="s">
        <v>76</v>
      </c>
      <c r="AY1039" s="250" t="s">
        <v>283</v>
      </c>
    </row>
    <row r="1040" spans="1:65" s="13" customFormat="1">
      <c r="B1040" s="207"/>
      <c r="C1040" s="208"/>
      <c r="D1040" s="209" t="s">
        <v>291</v>
      </c>
      <c r="E1040" s="210" t="s">
        <v>1</v>
      </c>
      <c r="F1040" s="211" t="s">
        <v>1225</v>
      </c>
      <c r="G1040" s="208"/>
      <c r="H1040" s="212">
        <v>10.199999999999999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291</v>
      </c>
      <c r="AU1040" s="218" t="s">
        <v>85</v>
      </c>
      <c r="AV1040" s="13" t="s">
        <v>85</v>
      </c>
      <c r="AW1040" s="13" t="s">
        <v>32</v>
      </c>
      <c r="AX1040" s="13" t="s">
        <v>76</v>
      </c>
      <c r="AY1040" s="218" t="s">
        <v>283</v>
      </c>
    </row>
    <row r="1041" spans="1:65" s="13" customFormat="1">
      <c r="B1041" s="207"/>
      <c r="C1041" s="208"/>
      <c r="D1041" s="209" t="s">
        <v>291</v>
      </c>
      <c r="E1041" s="210" t="s">
        <v>1</v>
      </c>
      <c r="F1041" s="211" t="s">
        <v>1226</v>
      </c>
      <c r="G1041" s="208"/>
      <c r="H1041" s="212">
        <v>31.65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291</v>
      </c>
      <c r="AU1041" s="218" t="s">
        <v>85</v>
      </c>
      <c r="AV1041" s="13" t="s">
        <v>85</v>
      </c>
      <c r="AW1041" s="13" t="s">
        <v>32</v>
      </c>
      <c r="AX1041" s="13" t="s">
        <v>76</v>
      </c>
      <c r="AY1041" s="218" t="s">
        <v>283</v>
      </c>
    </row>
    <row r="1042" spans="1:65" s="15" customFormat="1">
      <c r="B1042" s="230"/>
      <c r="C1042" s="231"/>
      <c r="D1042" s="209" t="s">
        <v>291</v>
      </c>
      <c r="E1042" s="232" t="s">
        <v>1</v>
      </c>
      <c r="F1042" s="233" t="s">
        <v>307</v>
      </c>
      <c r="G1042" s="231"/>
      <c r="H1042" s="234">
        <v>41.85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AT1042" s="240" t="s">
        <v>291</v>
      </c>
      <c r="AU1042" s="240" t="s">
        <v>85</v>
      </c>
      <c r="AV1042" s="15" t="s">
        <v>105</v>
      </c>
      <c r="AW1042" s="15" t="s">
        <v>32</v>
      </c>
      <c r="AX1042" s="15" t="s">
        <v>76</v>
      </c>
      <c r="AY1042" s="240" t="s">
        <v>283</v>
      </c>
    </row>
    <row r="1043" spans="1:65" s="14" customFormat="1">
      <c r="B1043" s="219"/>
      <c r="C1043" s="220"/>
      <c r="D1043" s="209" t="s">
        <v>291</v>
      </c>
      <c r="E1043" s="221" t="s">
        <v>1</v>
      </c>
      <c r="F1043" s="222" t="s">
        <v>293</v>
      </c>
      <c r="G1043" s="220"/>
      <c r="H1043" s="223">
        <v>41.85</v>
      </c>
      <c r="I1043" s="224"/>
      <c r="J1043" s="220"/>
      <c r="K1043" s="220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291</v>
      </c>
      <c r="AU1043" s="229" t="s">
        <v>85</v>
      </c>
      <c r="AV1043" s="14" t="s">
        <v>289</v>
      </c>
      <c r="AW1043" s="14" t="s">
        <v>32</v>
      </c>
      <c r="AX1043" s="14" t="s">
        <v>83</v>
      </c>
      <c r="AY1043" s="229" t="s">
        <v>283</v>
      </c>
    </row>
    <row r="1044" spans="1:65" s="2" customFormat="1" ht="24.2" customHeight="1">
      <c r="A1044" s="35"/>
      <c r="B1044" s="36"/>
      <c r="C1044" s="193" t="s">
        <v>1227</v>
      </c>
      <c r="D1044" s="193" t="s">
        <v>285</v>
      </c>
      <c r="E1044" s="194" t="s">
        <v>1228</v>
      </c>
      <c r="F1044" s="195" t="s">
        <v>1229</v>
      </c>
      <c r="G1044" s="196" t="s">
        <v>288</v>
      </c>
      <c r="H1044" s="197">
        <v>934.6</v>
      </c>
      <c r="I1044" s="198"/>
      <c r="J1044" s="199">
        <f>ROUND(I1044*H1044,2)</f>
        <v>0</v>
      </c>
      <c r="K1044" s="200"/>
      <c r="L1044" s="40"/>
      <c r="M1044" s="201" t="s">
        <v>1</v>
      </c>
      <c r="N1044" s="202" t="s">
        <v>41</v>
      </c>
      <c r="O1044" s="72"/>
      <c r="P1044" s="203">
        <f>O1044*H1044</f>
        <v>0</v>
      </c>
      <c r="Q1044" s="203">
        <v>0.11169999999999999</v>
      </c>
      <c r="R1044" s="203">
        <f>Q1044*H1044</f>
        <v>104.39482</v>
      </c>
      <c r="S1044" s="203">
        <v>0</v>
      </c>
      <c r="T1044" s="204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05" t="s">
        <v>289</v>
      </c>
      <c r="AT1044" s="205" t="s">
        <v>285</v>
      </c>
      <c r="AU1044" s="205" t="s">
        <v>85</v>
      </c>
      <c r="AY1044" s="18" t="s">
        <v>283</v>
      </c>
      <c r="BE1044" s="206">
        <f>IF(N1044="základní",J1044,0)</f>
        <v>0</v>
      </c>
      <c r="BF1044" s="206">
        <f>IF(N1044="snížená",J1044,0)</f>
        <v>0</v>
      </c>
      <c r="BG1044" s="206">
        <f>IF(N1044="zákl. přenesená",J1044,0)</f>
        <v>0</v>
      </c>
      <c r="BH1044" s="206">
        <f>IF(N1044="sníž. přenesená",J1044,0)</f>
        <v>0</v>
      </c>
      <c r="BI1044" s="206">
        <f>IF(N1044="nulová",J1044,0)</f>
        <v>0</v>
      </c>
      <c r="BJ1044" s="18" t="s">
        <v>83</v>
      </c>
      <c r="BK1044" s="206">
        <f>ROUND(I1044*H1044,2)</f>
        <v>0</v>
      </c>
      <c r="BL1044" s="18" t="s">
        <v>289</v>
      </c>
      <c r="BM1044" s="205" t="s">
        <v>1230</v>
      </c>
    </row>
    <row r="1045" spans="1:65" s="16" customFormat="1">
      <c r="B1045" s="241"/>
      <c r="C1045" s="242"/>
      <c r="D1045" s="209" t="s">
        <v>291</v>
      </c>
      <c r="E1045" s="243" t="s">
        <v>1</v>
      </c>
      <c r="F1045" s="244" t="s">
        <v>1170</v>
      </c>
      <c r="G1045" s="242"/>
      <c r="H1045" s="243" t="s">
        <v>1</v>
      </c>
      <c r="I1045" s="245"/>
      <c r="J1045" s="242"/>
      <c r="K1045" s="242"/>
      <c r="L1045" s="246"/>
      <c r="M1045" s="247"/>
      <c r="N1045" s="248"/>
      <c r="O1045" s="248"/>
      <c r="P1045" s="248"/>
      <c r="Q1045" s="248"/>
      <c r="R1045" s="248"/>
      <c r="S1045" s="248"/>
      <c r="T1045" s="249"/>
      <c r="AT1045" s="250" t="s">
        <v>291</v>
      </c>
      <c r="AU1045" s="250" t="s">
        <v>85</v>
      </c>
      <c r="AV1045" s="16" t="s">
        <v>83</v>
      </c>
      <c r="AW1045" s="16" t="s">
        <v>32</v>
      </c>
      <c r="AX1045" s="16" t="s">
        <v>76</v>
      </c>
      <c r="AY1045" s="250" t="s">
        <v>283</v>
      </c>
    </row>
    <row r="1046" spans="1:65" s="13" customFormat="1" ht="22.5">
      <c r="B1046" s="207"/>
      <c r="C1046" s="208"/>
      <c r="D1046" s="209" t="s">
        <v>291</v>
      </c>
      <c r="E1046" s="210" t="s">
        <v>1</v>
      </c>
      <c r="F1046" s="211" t="s">
        <v>1231</v>
      </c>
      <c r="G1046" s="208"/>
      <c r="H1046" s="212">
        <v>655.07000000000005</v>
      </c>
      <c r="I1046" s="213"/>
      <c r="J1046" s="208"/>
      <c r="K1046" s="208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291</v>
      </c>
      <c r="AU1046" s="218" t="s">
        <v>85</v>
      </c>
      <c r="AV1046" s="13" t="s">
        <v>85</v>
      </c>
      <c r="AW1046" s="13" t="s">
        <v>32</v>
      </c>
      <c r="AX1046" s="13" t="s">
        <v>76</v>
      </c>
      <c r="AY1046" s="218" t="s">
        <v>283</v>
      </c>
    </row>
    <row r="1047" spans="1:65" s="15" customFormat="1">
      <c r="B1047" s="230"/>
      <c r="C1047" s="231"/>
      <c r="D1047" s="209" t="s">
        <v>291</v>
      </c>
      <c r="E1047" s="232" t="s">
        <v>1</v>
      </c>
      <c r="F1047" s="233" t="s">
        <v>307</v>
      </c>
      <c r="G1047" s="231"/>
      <c r="H1047" s="234">
        <v>655.07000000000005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AT1047" s="240" t="s">
        <v>291</v>
      </c>
      <c r="AU1047" s="240" t="s">
        <v>85</v>
      </c>
      <c r="AV1047" s="15" t="s">
        <v>105</v>
      </c>
      <c r="AW1047" s="15" t="s">
        <v>32</v>
      </c>
      <c r="AX1047" s="15" t="s">
        <v>76</v>
      </c>
      <c r="AY1047" s="240" t="s">
        <v>283</v>
      </c>
    </row>
    <row r="1048" spans="1:65" s="16" customFormat="1">
      <c r="B1048" s="241"/>
      <c r="C1048" s="242"/>
      <c r="D1048" s="209" t="s">
        <v>291</v>
      </c>
      <c r="E1048" s="243" t="s">
        <v>1</v>
      </c>
      <c r="F1048" s="244" t="s">
        <v>1174</v>
      </c>
      <c r="G1048" s="242"/>
      <c r="H1048" s="243" t="s">
        <v>1</v>
      </c>
      <c r="I1048" s="245"/>
      <c r="J1048" s="242"/>
      <c r="K1048" s="242"/>
      <c r="L1048" s="246"/>
      <c r="M1048" s="247"/>
      <c r="N1048" s="248"/>
      <c r="O1048" s="248"/>
      <c r="P1048" s="248"/>
      <c r="Q1048" s="248"/>
      <c r="R1048" s="248"/>
      <c r="S1048" s="248"/>
      <c r="T1048" s="249"/>
      <c r="AT1048" s="250" t="s">
        <v>291</v>
      </c>
      <c r="AU1048" s="250" t="s">
        <v>85</v>
      </c>
      <c r="AV1048" s="16" t="s">
        <v>83</v>
      </c>
      <c r="AW1048" s="16" t="s">
        <v>32</v>
      </c>
      <c r="AX1048" s="16" t="s">
        <v>76</v>
      </c>
      <c r="AY1048" s="250" t="s">
        <v>283</v>
      </c>
    </row>
    <row r="1049" spans="1:65" s="13" customFormat="1" ht="22.5">
      <c r="B1049" s="207"/>
      <c r="C1049" s="208"/>
      <c r="D1049" s="209" t="s">
        <v>291</v>
      </c>
      <c r="E1049" s="210" t="s">
        <v>1</v>
      </c>
      <c r="F1049" s="211" t="s">
        <v>1232</v>
      </c>
      <c r="G1049" s="208"/>
      <c r="H1049" s="212">
        <v>52.82</v>
      </c>
      <c r="I1049" s="213"/>
      <c r="J1049" s="208"/>
      <c r="K1049" s="208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291</v>
      </c>
      <c r="AU1049" s="218" t="s">
        <v>85</v>
      </c>
      <c r="AV1049" s="13" t="s">
        <v>85</v>
      </c>
      <c r="AW1049" s="13" t="s">
        <v>32</v>
      </c>
      <c r="AX1049" s="13" t="s">
        <v>76</v>
      </c>
      <c r="AY1049" s="218" t="s">
        <v>283</v>
      </c>
    </row>
    <row r="1050" spans="1:65" s="15" customFormat="1">
      <c r="B1050" s="230"/>
      <c r="C1050" s="231"/>
      <c r="D1050" s="209" t="s">
        <v>291</v>
      </c>
      <c r="E1050" s="232" t="s">
        <v>1</v>
      </c>
      <c r="F1050" s="233" t="s">
        <v>307</v>
      </c>
      <c r="G1050" s="231"/>
      <c r="H1050" s="234">
        <v>52.82</v>
      </c>
      <c r="I1050" s="235"/>
      <c r="J1050" s="231"/>
      <c r="K1050" s="231"/>
      <c r="L1050" s="236"/>
      <c r="M1050" s="237"/>
      <c r="N1050" s="238"/>
      <c r="O1050" s="238"/>
      <c r="P1050" s="238"/>
      <c r="Q1050" s="238"/>
      <c r="R1050" s="238"/>
      <c r="S1050" s="238"/>
      <c r="T1050" s="239"/>
      <c r="AT1050" s="240" t="s">
        <v>291</v>
      </c>
      <c r="AU1050" s="240" t="s">
        <v>85</v>
      </c>
      <c r="AV1050" s="15" t="s">
        <v>105</v>
      </c>
      <c r="AW1050" s="15" t="s">
        <v>32</v>
      </c>
      <c r="AX1050" s="15" t="s">
        <v>76</v>
      </c>
      <c r="AY1050" s="240" t="s">
        <v>283</v>
      </c>
    </row>
    <row r="1051" spans="1:65" s="16" customFormat="1">
      <c r="B1051" s="241"/>
      <c r="C1051" s="242"/>
      <c r="D1051" s="209" t="s">
        <v>291</v>
      </c>
      <c r="E1051" s="243" t="s">
        <v>1</v>
      </c>
      <c r="F1051" s="244" t="s">
        <v>1184</v>
      </c>
      <c r="G1051" s="242"/>
      <c r="H1051" s="243" t="s">
        <v>1</v>
      </c>
      <c r="I1051" s="245"/>
      <c r="J1051" s="242"/>
      <c r="K1051" s="242"/>
      <c r="L1051" s="246"/>
      <c r="M1051" s="247"/>
      <c r="N1051" s="248"/>
      <c r="O1051" s="248"/>
      <c r="P1051" s="248"/>
      <c r="Q1051" s="248"/>
      <c r="R1051" s="248"/>
      <c r="S1051" s="248"/>
      <c r="T1051" s="249"/>
      <c r="AT1051" s="250" t="s">
        <v>291</v>
      </c>
      <c r="AU1051" s="250" t="s">
        <v>85</v>
      </c>
      <c r="AV1051" s="16" t="s">
        <v>83</v>
      </c>
      <c r="AW1051" s="16" t="s">
        <v>32</v>
      </c>
      <c r="AX1051" s="16" t="s">
        <v>76</v>
      </c>
      <c r="AY1051" s="250" t="s">
        <v>283</v>
      </c>
    </row>
    <row r="1052" spans="1:65" s="13" customFormat="1" ht="22.5">
      <c r="B1052" s="207"/>
      <c r="C1052" s="208"/>
      <c r="D1052" s="209" t="s">
        <v>291</v>
      </c>
      <c r="E1052" s="210" t="s">
        <v>1</v>
      </c>
      <c r="F1052" s="211" t="s">
        <v>1233</v>
      </c>
      <c r="G1052" s="208"/>
      <c r="H1052" s="212">
        <v>22.21</v>
      </c>
      <c r="I1052" s="213"/>
      <c r="J1052" s="208"/>
      <c r="K1052" s="208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291</v>
      </c>
      <c r="AU1052" s="218" t="s">
        <v>85</v>
      </c>
      <c r="AV1052" s="13" t="s">
        <v>85</v>
      </c>
      <c r="AW1052" s="13" t="s">
        <v>32</v>
      </c>
      <c r="AX1052" s="13" t="s">
        <v>76</v>
      </c>
      <c r="AY1052" s="218" t="s">
        <v>283</v>
      </c>
    </row>
    <row r="1053" spans="1:65" s="15" customFormat="1">
      <c r="B1053" s="230"/>
      <c r="C1053" s="231"/>
      <c r="D1053" s="209" t="s">
        <v>291</v>
      </c>
      <c r="E1053" s="232" t="s">
        <v>1</v>
      </c>
      <c r="F1053" s="233" t="s">
        <v>307</v>
      </c>
      <c r="G1053" s="231"/>
      <c r="H1053" s="234">
        <v>22.21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291</v>
      </c>
      <c r="AU1053" s="240" t="s">
        <v>85</v>
      </c>
      <c r="AV1053" s="15" t="s">
        <v>105</v>
      </c>
      <c r="AW1053" s="15" t="s">
        <v>32</v>
      </c>
      <c r="AX1053" s="15" t="s">
        <v>76</v>
      </c>
      <c r="AY1053" s="240" t="s">
        <v>283</v>
      </c>
    </row>
    <row r="1054" spans="1:65" s="16" customFormat="1">
      <c r="B1054" s="241"/>
      <c r="C1054" s="242"/>
      <c r="D1054" s="209" t="s">
        <v>291</v>
      </c>
      <c r="E1054" s="243" t="s">
        <v>1</v>
      </c>
      <c r="F1054" s="244" t="s">
        <v>1186</v>
      </c>
      <c r="G1054" s="242"/>
      <c r="H1054" s="243" t="s">
        <v>1</v>
      </c>
      <c r="I1054" s="245"/>
      <c r="J1054" s="242"/>
      <c r="K1054" s="242"/>
      <c r="L1054" s="246"/>
      <c r="M1054" s="247"/>
      <c r="N1054" s="248"/>
      <c r="O1054" s="248"/>
      <c r="P1054" s="248"/>
      <c r="Q1054" s="248"/>
      <c r="R1054" s="248"/>
      <c r="S1054" s="248"/>
      <c r="T1054" s="249"/>
      <c r="AT1054" s="250" t="s">
        <v>291</v>
      </c>
      <c r="AU1054" s="250" t="s">
        <v>85</v>
      </c>
      <c r="AV1054" s="16" t="s">
        <v>83</v>
      </c>
      <c r="AW1054" s="16" t="s">
        <v>32</v>
      </c>
      <c r="AX1054" s="16" t="s">
        <v>76</v>
      </c>
      <c r="AY1054" s="250" t="s">
        <v>283</v>
      </c>
    </row>
    <row r="1055" spans="1:65" s="13" customFormat="1">
      <c r="B1055" s="207"/>
      <c r="C1055" s="208"/>
      <c r="D1055" s="209" t="s">
        <v>291</v>
      </c>
      <c r="E1055" s="210" t="s">
        <v>1</v>
      </c>
      <c r="F1055" s="211" t="s">
        <v>1234</v>
      </c>
      <c r="G1055" s="208"/>
      <c r="H1055" s="212">
        <v>26.58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291</v>
      </c>
      <c r="AU1055" s="218" t="s">
        <v>85</v>
      </c>
      <c r="AV1055" s="13" t="s">
        <v>85</v>
      </c>
      <c r="AW1055" s="13" t="s">
        <v>32</v>
      </c>
      <c r="AX1055" s="13" t="s">
        <v>76</v>
      </c>
      <c r="AY1055" s="218" t="s">
        <v>283</v>
      </c>
    </row>
    <row r="1056" spans="1:65" s="15" customFormat="1">
      <c r="B1056" s="230"/>
      <c r="C1056" s="231"/>
      <c r="D1056" s="209" t="s">
        <v>291</v>
      </c>
      <c r="E1056" s="232" t="s">
        <v>1</v>
      </c>
      <c r="F1056" s="233" t="s">
        <v>307</v>
      </c>
      <c r="G1056" s="231"/>
      <c r="H1056" s="234">
        <v>26.58</v>
      </c>
      <c r="I1056" s="235"/>
      <c r="J1056" s="231"/>
      <c r="K1056" s="231"/>
      <c r="L1056" s="236"/>
      <c r="M1056" s="237"/>
      <c r="N1056" s="238"/>
      <c r="O1056" s="238"/>
      <c r="P1056" s="238"/>
      <c r="Q1056" s="238"/>
      <c r="R1056" s="238"/>
      <c r="S1056" s="238"/>
      <c r="T1056" s="239"/>
      <c r="AT1056" s="240" t="s">
        <v>291</v>
      </c>
      <c r="AU1056" s="240" t="s">
        <v>85</v>
      </c>
      <c r="AV1056" s="15" t="s">
        <v>105</v>
      </c>
      <c r="AW1056" s="15" t="s">
        <v>32</v>
      </c>
      <c r="AX1056" s="15" t="s">
        <v>76</v>
      </c>
      <c r="AY1056" s="240" t="s">
        <v>283</v>
      </c>
    </row>
    <row r="1057" spans="1:65" s="16" customFormat="1">
      <c r="B1057" s="241"/>
      <c r="C1057" s="242"/>
      <c r="D1057" s="209" t="s">
        <v>291</v>
      </c>
      <c r="E1057" s="243" t="s">
        <v>1</v>
      </c>
      <c r="F1057" s="244" t="s">
        <v>1176</v>
      </c>
      <c r="G1057" s="242"/>
      <c r="H1057" s="243" t="s">
        <v>1</v>
      </c>
      <c r="I1057" s="245"/>
      <c r="J1057" s="242"/>
      <c r="K1057" s="242"/>
      <c r="L1057" s="246"/>
      <c r="M1057" s="247"/>
      <c r="N1057" s="248"/>
      <c r="O1057" s="248"/>
      <c r="P1057" s="248"/>
      <c r="Q1057" s="248"/>
      <c r="R1057" s="248"/>
      <c r="S1057" s="248"/>
      <c r="T1057" s="249"/>
      <c r="AT1057" s="250" t="s">
        <v>291</v>
      </c>
      <c r="AU1057" s="250" t="s">
        <v>85</v>
      </c>
      <c r="AV1057" s="16" t="s">
        <v>83</v>
      </c>
      <c r="AW1057" s="16" t="s">
        <v>32</v>
      </c>
      <c r="AX1057" s="16" t="s">
        <v>76</v>
      </c>
      <c r="AY1057" s="250" t="s">
        <v>283</v>
      </c>
    </row>
    <row r="1058" spans="1:65" s="13" customFormat="1">
      <c r="B1058" s="207"/>
      <c r="C1058" s="208"/>
      <c r="D1058" s="209" t="s">
        <v>291</v>
      </c>
      <c r="E1058" s="210" t="s">
        <v>1</v>
      </c>
      <c r="F1058" s="211" t="s">
        <v>1235</v>
      </c>
      <c r="G1058" s="208"/>
      <c r="H1058" s="212">
        <v>48.73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291</v>
      </c>
      <c r="AU1058" s="218" t="s">
        <v>85</v>
      </c>
      <c r="AV1058" s="13" t="s">
        <v>85</v>
      </c>
      <c r="AW1058" s="13" t="s">
        <v>32</v>
      </c>
      <c r="AX1058" s="13" t="s">
        <v>76</v>
      </c>
      <c r="AY1058" s="218" t="s">
        <v>283</v>
      </c>
    </row>
    <row r="1059" spans="1:65" s="15" customFormat="1">
      <c r="B1059" s="230"/>
      <c r="C1059" s="231"/>
      <c r="D1059" s="209" t="s">
        <v>291</v>
      </c>
      <c r="E1059" s="232" t="s">
        <v>1</v>
      </c>
      <c r="F1059" s="233" t="s">
        <v>307</v>
      </c>
      <c r="G1059" s="231"/>
      <c r="H1059" s="234">
        <v>48.73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291</v>
      </c>
      <c r="AU1059" s="240" t="s">
        <v>85</v>
      </c>
      <c r="AV1059" s="15" t="s">
        <v>105</v>
      </c>
      <c r="AW1059" s="15" t="s">
        <v>32</v>
      </c>
      <c r="AX1059" s="15" t="s">
        <v>76</v>
      </c>
      <c r="AY1059" s="240" t="s">
        <v>283</v>
      </c>
    </row>
    <row r="1060" spans="1:65" s="16" customFormat="1">
      <c r="B1060" s="241"/>
      <c r="C1060" s="242"/>
      <c r="D1060" s="209" t="s">
        <v>291</v>
      </c>
      <c r="E1060" s="243" t="s">
        <v>1</v>
      </c>
      <c r="F1060" s="244" t="s">
        <v>1188</v>
      </c>
      <c r="G1060" s="242"/>
      <c r="H1060" s="243" t="s">
        <v>1</v>
      </c>
      <c r="I1060" s="245"/>
      <c r="J1060" s="242"/>
      <c r="K1060" s="242"/>
      <c r="L1060" s="246"/>
      <c r="M1060" s="247"/>
      <c r="N1060" s="248"/>
      <c r="O1060" s="248"/>
      <c r="P1060" s="248"/>
      <c r="Q1060" s="248"/>
      <c r="R1060" s="248"/>
      <c r="S1060" s="248"/>
      <c r="T1060" s="249"/>
      <c r="AT1060" s="250" t="s">
        <v>291</v>
      </c>
      <c r="AU1060" s="250" t="s">
        <v>85</v>
      </c>
      <c r="AV1060" s="16" t="s">
        <v>83</v>
      </c>
      <c r="AW1060" s="16" t="s">
        <v>32</v>
      </c>
      <c r="AX1060" s="16" t="s">
        <v>76</v>
      </c>
      <c r="AY1060" s="250" t="s">
        <v>283</v>
      </c>
    </row>
    <row r="1061" spans="1:65" s="13" customFormat="1">
      <c r="B1061" s="207"/>
      <c r="C1061" s="208"/>
      <c r="D1061" s="209" t="s">
        <v>291</v>
      </c>
      <c r="E1061" s="210" t="s">
        <v>1</v>
      </c>
      <c r="F1061" s="211" t="s">
        <v>1236</v>
      </c>
      <c r="G1061" s="208"/>
      <c r="H1061" s="212">
        <v>76.55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291</v>
      </c>
      <c r="AU1061" s="218" t="s">
        <v>85</v>
      </c>
      <c r="AV1061" s="13" t="s">
        <v>85</v>
      </c>
      <c r="AW1061" s="13" t="s">
        <v>32</v>
      </c>
      <c r="AX1061" s="13" t="s">
        <v>76</v>
      </c>
      <c r="AY1061" s="218" t="s">
        <v>283</v>
      </c>
    </row>
    <row r="1062" spans="1:65" s="15" customFormat="1">
      <c r="B1062" s="230"/>
      <c r="C1062" s="231"/>
      <c r="D1062" s="209" t="s">
        <v>291</v>
      </c>
      <c r="E1062" s="232" t="s">
        <v>1</v>
      </c>
      <c r="F1062" s="233" t="s">
        <v>307</v>
      </c>
      <c r="G1062" s="231"/>
      <c r="H1062" s="234">
        <v>76.55</v>
      </c>
      <c r="I1062" s="235"/>
      <c r="J1062" s="231"/>
      <c r="K1062" s="231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291</v>
      </c>
      <c r="AU1062" s="240" t="s">
        <v>85</v>
      </c>
      <c r="AV1062" s="15" t="s">
        <v>105</v>
      </c>
      <c r="AW1062" s="15" t="s">
        <v>32</v>
      </c>
      <c r="AX1062" s="15" t="s">
        <v>76</v>
      </c>
      <c r="AY1062" s="240" t="s">
        <v>283</v>
      </c>
    </row>
    <row r="1063" spans="1:65" s="16" customFormat="1">
      <c r="B1063" s="241"/>
      <c r="C1063" s="242"/>
      <c r="D1063" s="209" t="s">
        <v>291</v>
      </c>
      <c r="E1063" s="243" t="s">
        <v>1</v>
      </c>
      <c r="F1063" s="244" t="s">
        <v>1190</v>
      </c>
      <c r="G1063" s="242"/>
      <c r="H1063" s="243" t="s">
        <v>1</v>
      </c>
      <c r="I1063" s="245"/>
      <c r="J1063" s="242"/>
      <c r="K1063" s="242"/>
      <c r="L1063" s="246"/>
      <c r="M1063" s="247"/>
      <c r="N1063" s="248"/>
      <c r="O1063" s="248"/>
      <c r="P1063" s="248"/>
      <c r="Q1063" s="248"/>
      <c r="R1063" s="248"/>
      <c r="S1063" s="248"/>
      <c r="T1063" s="249"/>
      <c r="AT1063" s="250" t="s">
        <v>291</v>
      </c>
      <c r="AU1063" s="250" t="s">
        <v>85</v>
      </c>
      <c r="AV1063" s="16" t="s">
        <v>83</v>
      </c>
      <c r="AW1063" s="16" t="s">
        <v>32</v>
      </c>
      <c r="AX1063" s="16" t="s">
        <v>76</v>
      </c>
      <c r="AY1063" s="250" t="s">
        <v>283</v>
      </c>
    </row>
    <row r="1064" spans="1:65" s="13" customFormat="1">
      <c r="B1064" s="207"/>
      <c r="C1064" s="208"/>
      <c r="D1064" s="209" t="s">
        <v>291</v>
      </c>
      <c r="E1064" s="210" t="s">
        <v>1</v>
      </c>
      <c r="F1064" s="211" t="s">
        <v>1237</v>
      </c>
      <c r="G1064" s="208"/>
      <c r="H1064" s="212">
        <v>52.64</v>
      </c>
      <c r="I1064" s="213"/>
      <c r="J1064" s="208"/>
      <c r="K1064" s="208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291</v>
      </c>
      <c r="AU1064" s="218" t="s">
        <v>85</v>
      </c>
      <c r="AV1064" s="13" t="s">
        <v>85</v>
      </c>
      <c r="AW1064" s="13" t="s">
        <v>32</v>
      </c>
      <c r="AX1064" s="13" t="s">
        <v>76</v>
      </c>
      <c r="AY1064" s="218" t="s">
        <v>283</v>
      </c>
    </row>
    <row r="1065" spans="1:65" s="15" customFormat="1">
      <c r="B1065" s="230"/>
      <c r="C1065" s="231"/>
      <c r="D1065" s="209" t="s">
        <v>291</v>
      </c>
      <c r="E1065" s="232" t="s">
        <v>1</v>
      </c>
      <c r="F1065" s="233" t="s">
        <v>307</v>
      </c>
      <c r="G1065" s="231"/>
      <c r="H1065" s="234">
        <v>52.64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291</v>
      </c>
      <c r="AU1065" s="240" t="s">
        <v>85</v>
      </c>
      <c r="AV1065" s="15" t="s">
        <v>105</v>
      </c>
      <c r="AW1065" s="15" t="s">
        <v>32</v>
      </c>
      <c r="AX1065" s="15" t="s">
        <v>76</v>
      </c>
      <c r="AY1065" s="240" t="s">
        <v>283</v>
      </c>
    </row>
    <row r="1066" spans="1:65" s="14" customFormat="1">
      <c r="B1066" s="219"/>
      <c r="C1066" s="220"/>
      <c r="D1066" s="209" t="s">
        <v>291</v>
      </c>
      <c r="E1066" s="221" t="s">
        <v>1</v>
      </c>
      <c r="F1066" s="222" t="s">
        <v>293</v>
      </c>
      <c r="G1066" s="220"/>
      <c r="H1066" s="223">
        <v>934.6</v>
      </c>
      <c r="I1066" s="224"/>
      <c r="J1066" s="220"/>
      <c r="K1066" s="220"/>
      <c r="L1066" s="225"/>
      <c r="M1066" s="226"/>
      <c r="N1066" s="227"/>
      <c r="O1066" s="227"/>
      <c r="P1066" s="227"/>
      <c r="Q1066" s="227"/>
      <c r="R1066" s="227"/>
      <c r="S1066" s="227"/>
      <c r="T1066" s="228"/>
      <c r="AT1066" s="229" t="s">
        <v>291</v>
      </c>
      <c r="AU1066" s="229" t="s">
        <v>85</v>
      </c>
      <c r="AV1066" s="14" t="s">
        <v>289</v>
      </c>
      <c r="AW1066" s="14" t="s">
        <v>32</v>
      </c>
      <c r="AX1066" s="14" t="s">
        <v>83</v>
      </c>
      <c r="AY1066" s="229" t="s">
        <v>283</v>
      </c>
    </row>
    <row r="1067" spans="1:65" s="2" customFormat="1" ht="24.2" customHeight="1">
      <c r="A1067" s="35"/>
      <c r="B1067" s="36"/>
      <c r="C1067" s="193" t="s">
        <v>1238</v>
      </c>
      <c r="D1067" s="193" t="s">
        <v>285</v>
      </c>
      <c r="E1067" s="194" t="s">
        <v>1239</v>
      </c>
      <c r="F1067" s="195" t="s">
        <v>1240</v>
      </c>
      <c r="G1067" s="196" t="s">
        <v>296</v>
      </c>
      <c r="H1067" s="197">
        <v>128.92099999999999</v>
      </c>
      <c r="I1067" s="198"/>
      <c r="J1067" s="199">
        <f>ROUND(I1067*H1067,2)</f>
        <v>0</v>
      </c>
      <c r="K1067" s="200"/>
      <c r="L1067" s="40"/>
      <c r="M1067" s="201" t="s">
        <v>1</v>
      </c>
      <c r="N1067" s="202" t="s">
        <v>41</v>
      </c>
      <c r="O1067" s="72"/>
      <c r="P1067" s="203">
        <f>O1067*H1067</f>
        <v>0</v>
      </c>
      <c r="Q1067" s="203">
        <v>2.16</v>
      </c>
      <c r="R1067" s="203">
        <f>Q1067*H1067</f>
        <v>278.46935999999999</v>
      </c>
      <c r="S1067" s="203">
        <v>0</v>
      </c>
      <c r="T1067" s="204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205" t="s">
        <v>289</v>
      </c>
      <c r="AT1067" s="205" t="s">
        <v>285</v>
      </c>
      <c r="AU1067" s="205" t="s">
        <v>85</v>
      </c>
      <c r="AY1067" s="18" t="s">
        <v>283</v>
      </c>
      <c r="BE1067" s="206">
        <f>IF(N1067="základní",J1067,0)</f>
        <v>0</v>
      </c>
      <c r="BF1067" s="206">
        <f>IF(N1067="snížená",J1067,0)</f>
        <v>0</v>
      </c>
      <c r="BG1067" s="206">
        <f>IF(N1067="zákl. přenesená",J1067,0)</f>
        <v>0</v>
      </c>
      <c r="BH1067" s="206">
        <f>IF(N1067="sníž. přenesená",J1067,0)</f>
        <v>0</v>
      </c>
      <c r="BI1067" s="206">
        <f>IF(N1067="nulová",J1067,0)</f>
        <v>0</v>
      </c>
      <c r="BJ1067" s="18" t="s">
        <v>83</v>
      </c>
      <c r="BK1067" s="206">
        <f>ROUND(I1067*H1067,2)</f>
        <v>0</v>
      </c>
      <c r="BL1067" s="18" t="s">
        <v>289</v>
      </c>
      <c r="BM1067" s="205" t="s">
        <v>1241</v>
      </c>
    </row>
    <row r="1068" spans="1:65" s="13" customFormat="1" ht="22.5">
      <c r="B1068" s="207"/>
      <c r="C1068" s="208"/>
      <c r="D1068" s="209" t="s">
        <v>291</v>
      </c>
      <c r="E1068" s="210" t="s">
        <v>1</v>
      </c>
      <c r="F1068" s="211" t="s">
        <v>413</v>
      </c>
      <c r="G1068" s="208"/>
      <c r="H1068" s="212">
        <v>39.642000000000003</v>
      </c>
      <c r="I1068" s="213"/>
      <c r="J1068" s="208"/>
      <c r="K1068" s="208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291</v>
      </c>
      <c r="AU1068" s="218" t="s">
        <v>85</v>
      </c>
      <c r="AV1068" s="13" t="s">
        <v>85</v>
      </c>
      <c r="AW1068" s="13" t="s">
        <v>32</v>
      </c>
      <c r="AX1068" s="13" t="s">
        <v>76</v>
      </c>
      <c r="AY1068" s="218" t="s">
        <v>283</v>
      </c>
    </row>
    <row r="1069" spans="1:65" s="13" customFormat="1">
      <c r="B1069" s="207"/>
      <c r="C1069" s="208"/>
      <c r="D1069" s="209" t="s">
        <v>291</v>
      </c>
      <c r="E1069" s="210" t="s">
        <v>1</v>
      </c>
      <c r="F1069" s="211" t="s">
        <v>414</v>
      </c>
      <c r="G1069" s="208"/>
      <c r="H1069" s="212">
        <v>9.9410000000000007</v>
      </c>
      <c r="I1069" s="213"/>
      <c r="J1069" s="208"/>
      <c r="K1069" s="208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291</v>
      </c>
      <c r="AU1069" s="218" t="s">
        <v>85</v>
      </c>
      <c r="AV1069" s="13" t="s">
        <v>85</v>
      </c>
      <c r="AW1069" s="13" t="s">
        <v>32</v>
      </c>
      <c r="AX1069" s="13" t="s">
        <v>76</v>
      </c>
      <c r="AY1069" s="218" t="s">
        <v>283</v>
      </c>
    </row>
    <row r="1070" spans="1:65" s="13" customFormat="1" ht="22.5">
      <c r="B1070" s="207"/>
      <c r="C1070" s="208"/>
      <c r="D1070" s="209" t="s">
        <v>291</v>
      </c>
      <c r="E1070" s="210" t="s">
        <v>1</v>
      </c>
      <c r="F1070" s="211" t="s">
        <v>415</v>
      </c>
      <c r="G1070" s="208"/>
      <c r="H1070" s="212">
        <v>26.64</v>
      </c>
      <c r="I1070" s="213"/>
      <c r="J1070" s="208"/>
      <c r="K1070" s="208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291</v>
      </c>
      <c r="AU1070" s="218" t="s">
        <v>85</v>
      </c>
      <c r="AV1070" s="13" t="s">
        <v>85</v>
      </c>
      <c r="AW1070" s="13" t="s">
        <v>32</v>
      </c>
      <c r="AX1070" s="13" t="s">
        <v>76</v>
      </c>
      <c r="AY1070" s="218" t="s">
        <v>283</v>
      </c>
    </row>
    <row r="1071" spans="1:65" s="13" customFormat="1">
      <c r="B1071" s="207"/>
      <c r="C1071" s="208"/>
      <c r="D1071" s="209" t="s">
        <v>291</v>
      </c>
      <c r="E1071" s="210" t="s">
        <v>1</v>
      </c>
      <c r="F1071" s="211" t="s">
        <v>414</v>
      </c>
      <c r="G1071" s="208"/>
      <c r="H1071" s="212">
        <v>9.9410000000000007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291</v>
      </c>
      <c r="AU1071" s="218" t="s">
        <v>85</v>
      </c>
      <c r="AV1071" s="13" t="s">
        <v>85</v>
      </c>
      <c r="AW1071" s="13" t="s">
        <v>32</v>
      </c>
      <c r="AX1071" s="13" t="s">
        <v>76</v>
      </c>
      <c r="AY1071" s="218" t="s">
        <v>283</v>
      </c>
    </row>
    <row r="1072" spans="1:65" s="13" customFormat="1">
      <c r="B1072" s="207"/>
      <c r="C1072" s="208"/>
      <c r="D1072" s="209" t="s">
        <v>291</v>
      </c>
      <c r="E1072" s="210" t="s">
        <v>1</v>
      </c>
      <c r="F1072" s="211" t="s">
        <v>416</v>
      </c>
      <c r="G1072" s="208"/>
      <c r="H1072" s="212">
        <v>42.756999999999998</v>
      </c>
      <c r="I1072" s="213"/>
      <c r="J1072" s="208"/>
      <c r="K1072" s="208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291</v>
      </c>
      <c r="AU1072" s="218" t="s">
        <v>85</v>
      </c>
      <c r="AV1072" s="13" t="s">
        <v>85</v>
      </c>
      <c r="AW1072" s="13" t="s">
        <v>32</v>
      </c>
      <c r="AX1072" s="13" t="s">
        <v>76</v>
      </c>
      <c r="AY1072" s="218" t="s">
        <v>283</v>
      </c>
    </row>
    <row r="1073" spans="1:65" s="15" customFormat="1">
      <c r="B1073" s="230"/>
      <c r="C1073" s="231"/>
      <c r="D1073" s="209" t="s">
        <v>291</v>
      </c>
      <c r="E1073" s="232" t="s">
        <v>1</v>
      </c>
      <c r="F1073" s="233" t="s">
        <v>307</v>
      </c>
      <c r="G1073" s="231"/>
      <c r="H1073" s="234">
        <v>128.92099999999999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AT1073" s="240" t="s">
        <v>291</v>
      </c>
      <c r="AU1073" s="240" t="s">
        <v>85</v>
      </c>
      <c r="AV1073" s="15" t="s">
        <v>105</v>
      </c>
      <c r="AW1073" s="15" t="s">
        <v>32</v>
      </c>
      <c r="AX1073" s="15" t="s">
        <v>76</v>
      </c>
      <c r="AY1073" s="240" t="s">
        <v>283</v>
      </c>
    </row>
    <row r="1074" spans="1:65" s="14" customFormat="1">
      <c r="B1074" s="219"/>
      <c r="C1074" s="220"/>
      <c r="D1074" s="209" t="s">
        <v>291</v>
      </c>
      <c r="E1074" s="221" t="s">
        <v>1</v>
      </c>
      <c r="F1074" s="222" t="s">
        <v>293</v>
      </c>
      <c r="G1074" s="220"/>
      <c r="H1074" s="223">
        <v>128.92099999999999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AT1074" s="229" t="s">
        <v>291</v>
      </c>
      <c r="AU1074" s="229" t="s">
        <v>85</v>
      </c>
      <c r="AV1074" s="14" t="s">
        <v>289</v>
      </c>
      <c r="AW1074" s="14" t="s">
        <v>32</v>
      </c>
      <c r="AX1074" s="14" t="s">
        <v>83</v>
      </c>
      <c r="AY1074" s="229" t="s">
        <v>283</v>
      </c>
    </row>
    <row r="1075" spans="1:65" s="2" customFormat="1" ht="33" customHeight="1">
      <c r="A1075" s="35"/>
      <c r="B1075" s="36"/>
      <c r="C1075" s="193" t="s">
        <v>1242</v>
      </c>
      <c r="D1075" s="193" t="s">
        <v>285</v>
      </c>
      <c r="E1075" s="194" t="s">
        <v>1243</v>
      </c>
      <c r="F1075" s="195" t="s">
        <v>1244</v>
      </c>
      <c r="G1075" s="196" t="s">
        <v>288</v>
      </c>
      <c r="H1075" s="197">
        <v>160.65</v>
      </c>
      <c r="I1075" s="198"/>
      <c r="J1075" s="199">
        <f>ROUND(I1075*H1075,2)</f>
        <v>0</v>
      </c>
      <c r="K1075" s="200"/>
      <c r="L1075" s="40"/>
      <c r="M1075" s="201" t="s">
        <v>1</v>
      </c>
      <c r="N1075" s="202" t="s">
        <v>41</v>
      </c>
      <c r="O1075" s="72"/>
      <c r="P1075" s="203">
        <f>O1075*H1075</f>
        <v>0</v>
      </c>
      <c r="Q1075" s="203">
        <v>2E-3</v>
      </c>
      <c r="R1075" s="203">
        <f>Q1075*H1075</f>
        <v>0.32130000000000003</v>
      </c>
      <c r="S1075" s="203">
        <v>0</v>
      </c>
      <c r="T1075" s="204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5" t="s">
        <v>289</v>
      </c>
      <c r="AT1075" s="205" t="s">
        <v>285</v>
      </c>
      <c r="AU1075" s="205" t="s">
        <v>85</v>
      </c>
      <c r="AY1075" s="18" t="s">
        <v>283</v>
      </c>
      <c r="BE1075" s="206">
        <f>IF(N1075="základní",J1075,0)</f>
        <v>0</v>
      </c>
      <c r="BF1075" s="206">
        <f>IF(N1075="snížená",J1075,0)</f>
        <v>0</v>
      </c>
      <c r="BG1075" s="206">
        <f>IF(N1075="zákl. přenesená",J1075,0)</f>
        <v>0</v>
      </c>
      <c r="BH1075" s="206">
        <f>IF(N1075="sníž. přenesená",J1075,0)</f>
        <v>0</v>
      </c>
      <c r="BI1075" s="206">
        <f>IF(N1075="nulová",J1075,0)</f>
        <v>0</v>
      </c>
      <c r="BJ1075" s="18" t="s">
        <v>83</v>
      </c>
      <c r="BK1075" s="206">
        <f>ROUND(I1075*H1075,2)</f>
        <v>0</v>
      </c>
      <c r="BL1075" s="18" t="s">
        <v>289</v>
      </c>
      <c r="BM1075" s="205" t="s">
        <v>1245</v>
      </c>
    </row>
    <row r="1076" spans="1:65" s="16" customFormat="1">
      <c r="B1076" s="241"/>
      <c r="C1076" s="242"/>
      <c r="D1076" s="209" t="s">
        <v>291</v>
      </c>
      <c r="E1076" s="243" t="s">
        <v>1</v>
      </c>
      <c r="F1076" s="244" t="s">
        <v>1246</v>
      </c>
      <c r="G1076" s="242"/>
      <c r="H1076" s="243" t="s">
        <v>1</v>
      </c>
      <c r="I1076" s="245"/>
      <c r="J1076" s="242"/>
      <c r="K1076" s="242"/>
      <c r="L1076" s="246"/>
      <c r="M1076" s="247"/>
      <c r="N1076" s="248"/>
      <c r="O1076" s="248"/>
      <c r="P1076" s="248"/>
      <c r="Q1076" s="248"/>
      <c r="R1076" s="248"/>
      <c r="S1076" s="248"/>
      <c r="T1076" s="249"/>
      <c r="AT1076" s="250" t="s">
        <v>291</v>
      </c>
      <c r="AU1076" s="250" t="s">
        <v>85</v>
      </c>
      <c r="AV1076" s="16" t="s">
        <v>83</v>
      </c>
      <c r="AW1076" s="16" t="s">
        <v>32</v>
      </c>
      <c r="AX1076" s="16" t="s">
        <v>76</v>
      </c>
      <c r="AY1076" s="250" t="s">
        <v>283</v>
      </c>
    </row>
    <row r="1077" spans="1:65" s="13" customFormat="1">
      <c r="B1077" s="207"/>
      <c r="C1077" s="208"/>
      <c r="D1077" s="209" t="s">
        <v>291</v>
      </c>
      <c r="E1077" s="210" t="s">
        <v>1</v>
      </c>
      <c r="F1077" s="211" t="s">
        <v>1247</v>
      </c>
      <c r="G1077" s="208"/>
      <c r="H1077" s="212">
        <v>160.65</v>
      </c>
      <c r="I1077" s="213"/>
      <c r="J1077" s="208"/>
      <c r="K1077" s="208"/>
      <c r="L1077" s="214"/>
      <c r="M1077" s="215"/>
      <c r="N1077" s="216"/>
      <c r="O1077" s="216"/>
      <c r="P1077" s="216"/>
      <c r="Q1077" s="216"/>
      <c r="R1077" s="216"/>
      <c r="S1077" s="216"/>
      <c r="T1077" s="217"/>
      <c r="AT1077" s="218" t="s">
        <v>291</v>
      </c>
      <c r="AU1077" s="218" t="s">
        <v>85</v>
      </c>
      <c r="AV1077" s="13" t="s">
        <v>85</v>
      </c>
      <c r="AW1077" s="13" t="s">
        <v>32</v>
      </c>
      <c r="AX1077" s="13" t="s">
        <v>76</v>
      </c>
      <c r="AY1077" s="218" t="s">
        <v>283</v>
      </c>
    </row>
    <row r="1078" spans="1:65" s="14" customFormat="1">
      <c r="B1078" s="219"/>
      <c r="C1078" s="220"/>
      <c r="D1078" s="209" t="s">
        <v>291</v>
      </c>
      <c r="E1078" s="221" t="s">
        <v>1</v>
      </c>
      <c r="F1078" s="222" t="s">
        <v>293</v>
      </c>
      <c r="G1078" s="220"/>
      <c r="H1078" s="223">
        <v>160.65</v>
      </c>
      <c r="I1078" s="224"/>
      <c r="J1078" s="220"/>
      <c r="K1078" s="220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291</v>
      </c>
      <c r="AU1078" s="229" t="s">
        <v>85</v>
      </c>
      <c r="AV1078" s="14" t="s">
        <v>289</v>
      </c>
      <c r="AW1078" s="14" t="s">
        <v>32</v>
      </c>
      <c r="AX1078" s="14" t="s">
        <v>83</v>
      </c>
      <c r="AY1078" s="229" t="s">
        <v>283</v>
      </c>
    </row>
    <row r="1079" spans="1:65" s="2" customFormat="1" ht="37.9" customHeight="1">
      <c r="A1079" s="35"/>
      <c r="B1079" s="36"/>
      <c r="C1079" s="251" t="s">
        <v>1248</v>
      </c>
      <c r="D1079" s="251" t="s">
        <v>1021</v>
      </c>
      <c r="E1079" s="252" t="s">
        <v>1022</v>
      </c>
      <c r="F1079" s="253" t="s">
        <v>1023</v>
      </c>
      <c r="G1079" s="254" t="s">
        <v>288</v>
      </c>
      <c r="H1079" s="255">
        <v>163.863</v>
      </c>
      <c r="I1079" s="256"/>
      <c r="J1079" s="257">
        <f>ROUND(I1079*H1079,2)</f>
        <v>0</v>
      </c>
      <c r="K1079" s="258"/>
      <c r="L1079" s="259"/>
      <c r="M1079" s="260" t="s">
        <v>1</v>
      </c>
      <c r="N1079" s="261" t="s">
        <v>41</v>
      </c>
      <c r="O1079" s="72"/>
      <c r="P1079" s="203">
        <f>O1079*H1079</f>
        <v>0</v>
      </c>
      <c r="Q1079" s="203">
        <v>0.11799999999999999</v>
      </c>
      <c r="R1079" s="203">
        <f>Q1079*H1079</f>
        <v>19.335833999999998</v>
      </c>
      <c r="S1079" s="203">
        <v>0</v>
      </c>
      <c r="T1079" s="204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5" t="s">
        <v>351</v>
      </c>
      <c r="AT1079" s="205" t="s">
        <v>1021</v>
      </c>
      <c r="AU1079" s="205" t="s">
        <v>85</v>
      </c>
      <c r="AY1079" s="18" t="s">
        <v>283</v>
      </c>
      <c r="BE1079" s="206">
        <f>IF(N1079="základní",J1079,0)</f>
        <v>0</v>
      </c>
      <c r="BF1079" s="206">
        <f>IF(N1079="snížená",J1079,0)</f>
        <v>0</v>
      </c>
      <c r="BG1079" s="206">
        <f>IF(N1079="zákl. přenesená",J1079,0)</f>
        <v>0</v>
      </c>
      <c r="BH1079" s="206">
        <f>IF(N1079="sníž. přenesená",J1079,0)</f>
        <v>0</v>
      </c>
      <c r="BI1079" s="206">
        <f>IF(N1079="nulová",J1079,0)</f>
        <v>0</v>
      </c>
      <c r="BJ1079" s="18" t="s">
        <v>83</v>
      </c>
      <c r="BK1079" s="206">
        <f>ROUND(I1079*H1079,2)</f>
        <v>0</v>
      </c>
      <c r="BL1079" s="18" t="s">
        <v>289</v>
      </c>
      <c r="BM1079" s="205" t="s">
        <v>1249</v>
      </c>
    </row>
    <row r="1080" spans="1:65" s="13" customFormat="1">
      <c r="B1080" s="207"/>
      <c r="C1080" s="208"/>
      <c r="D1080" s="209" t="s">
        <v>291</v>
      </c>
      <c r="E1080" s="208"/>
      <c r="F1080" s="211" t="s">
        <v>1250</v>
      </c>
      <c r="G1080" s="208"/>
      <c r="H1080" s="212">
        <v>163.863</v>
      </c>
      <c r="I1080" s="213"/>
      <c r="J1080" s="208"/>
      <c r="K1080" s="208"/>
      <c r="L1080" s="214"/>
      <c r="M1080" s="215"/>
      <c r="N1080" s="216"/>
      <c r="O1080" s="216"/>
      <c r="P1080" s="216"/>
      <c r="Q1080" s="216"/>
      <c r="R1080" s="216"/>
      <c r="S1080" s="216"/>
      <c r="T1080" s="217"/>
      <c r="AT1080" s="218" t="s">
        <v>291</v>
      </c>
      <c r="AU1080" s="218" t="s">
        <v>85</v>
      </c>
      <c r="AV1080" s="13" t="s">
        <v>85</v>
      </c>
      <c r="AW1080" s="13" t="s">
        <v>4</v>
      </c>
      <c r="AX1080" s="13" t="s">
        <v>83</v>
      </c>
      <c r="AY1080" s="218" t="s">
        <v>283</v>
      </c>
    </row>
    <row r="1081" spans="1:65" s="2" customFormat="1" ht="21.75" customHeight="1">
      <c r="A1081" s="35"/>
      <c r="B1081" s="36"/>
      <c r="C1081" s="193" t="s">
        <v>1251</v>
      </c>
      <c r="D1081" s="193" t="s">
        <v>285</v>
      </c>
      <c r="E1081" s="194" t="s">
        <v>1252</v>
      </c>
      <c r="F1081" s="195" t="s">
        <v>1253</v>
      </c>
      <c r="G1081" s="196" t="s">
        <v>288</v>
      </c>
      <c r="H1081" s="197">
        <v>224.29</v>
      </c>
      <c r="I1081" s="198"/>
      <c r="J1081" s="199">
        <f>ROUND(I1081*H1081,2)</f>
        <v>0</v>
      </c>
      <c r="K1081" s="200"/>
      <c r="L1081" s="40"/>
      <c r="M1081" s="201" t="s">
        <v>1</v>
      </c>
      <c r="N1081" s="202" t="s">
        <v>41</v>
      </c>
      <c r="O1081" s="72"/>
      <c r="P1081" s="203">
        <f>O1081*H1081</f>
        <v>0</v>
      </c>
      <c r="Q1081" s="203">
        <v>0.26140999999999998</v>
      </c>
      <c r="R1081" s="203">
        <f>Q1081*H1081</f>
        <v>58.631648899999995</v>
      </c>
      <c r="S1081" s="203">
        <v>0</v>
      </c>
      <c r="T1081" s="204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5" t="s">
        <v>289</v>
      </c>
      <c r="AT1081" s="205" t="s">
        <v>285</v>
      </c>
      <c r="AU1081" s="205" t="s">
        <v>85</v>
      </c>
      <c r="AY1081" s="18" t="s">
        <v>283</v>
      </c>
      <c r="BE1081" s="206">
        <f>IF(N1081="základní",J1081,0)</f>
        <v>0</v>
      </c>
      <c r="BF1081" s="206">
        <f>IF(N1081="snížená",J1081,0)</f>
        <v>0</v>
      </c>
      <c r="BG1081" s="206">
        <f>IF(N1081="zákl. přenesená",J1081,0)</f>
        <v>0</v>
      </c>
      <c r="BH1081" s="206">
        <f>IF(N1081="sníž. přenesená",J1081,0)</f>
        <v>0</v>
      </c>
      <c r="BI1081" s="206">
        <f>IF(N1081="nulová",J1081,0)</f>
        <v>0</v>
      </c>
      <c r="BJ1081" s="18" t="s">
        <v>83</v>
      </c>
      <c r="BK1081" s="206">
        <f>ROUND(I1081*H1081,2)</f>
        <v>0</v>
      </c>
      <c r="BL1081" s="18" t="s">
        <v>289</v>
      </c>
      <c r="BM1081" s="205" t="s">
        <v>1254</v>
      </c>
    </row>
    <row r="1082" spans="1:65" s="16" customFormat="1">
      <c r="B1082" s="241"/>
      <c r="C1082" s="242"/>
      <c r="D1082" s="209" t="s">
        <v>291</v>
      </c>
      <c r="E1082" s="243" t="s">
        <v>1</v>
      </c>
      <c r="F1082" s="244" t="s">
        <v>997</v>
      </c>
      <c r="G1082" s="242"/>
      <c r="H1082" s="243" t="s">
        <v>1</v>
      </c>
      <c r="I1082" s="245"/>
      <c r="J1082" s="242"/>
      <c r="K1082" s="242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291</v>
      </c>
      <c r="AU1082" s="250" t="s">
        <v>85</v>
      </c>
      <c r="AV1082" s="16" t="s">
        <v>83</v>
      </c>
      <c r="AW1082" s="16" t="s">
        <v>32</v>
      </c>
      <c r="AX1082" s="16" t="s">
        <v>76</v>
      </c>
      <c r="AY1082" s="250" t="s">
        <v>283</v>
      </c>
    </row>
    <row r="1083" spans="1:65" s="13" customFormat="1">
      <c r="B1083" s="207"/>
      <c r="C1083" s="208"/>
      <c r="D1083" s="209" t="s">
        <v>291</v>
      </c>
      <c r="E1083" s="210" t="s">
        <v>1</v>
      </c>
      <c r="F1083" s="211" t="s">
        <v>1255</v>
      </c>
      <c r="G1083" s="208"/>
      <c r="H1083" s="212">
        <v>224.29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291</v>
      </c>
      <c r="AU1083" s="218" t="s">
        <v>85</v>
      </c>
      <c r="AV1083" s="13" t="s">
        <v>85</v>
      </c>
      <c r="AW1083" s="13" t="s">
        <v>32</v>
      </c>
      <c r="AX1083" s="13" t="s">
        <v>76</v>
      </c>
      <c r="AY1083" s="218" t="s">
        <v>283</v>
      </c>
    </row>
    <row r="1084" spans="1:65" s="14" customFormat="1">
      <c r="B1084" s="219"/>
      <c r="C1084" s="220"/>
      <c r="D1084" s="209" t="s">
        <v>291</v>
      </c>
      <c r="E1084" s="221" t="s">
        <v>1</v>
      </c>
      <c r="F1084" s="222" t="s">
        <v>293</v>
      </c>
      <c r="G1084" s="220"/>
      <c r="H1084" s="223">
        <v>224.29</v>
      </c>
      <c r="I1084" s="224"/>
      <c r="J1084" s="220"/>
      <c r="K1084" s="220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291</v>
      </c>
      <c r="AU1084" s="229" t="s">
        <v>85</v>
      </c>
      <c r="AV1084" s="14" t="s">
        <v>289</v>
      </c>
      <c r="AW1084" s="14" t="s">
        <v>32</v>
      </c>
      <c r="AX1084" s="14" t="s">
        <v>83</v>
      </c>
      <c r="AY1084" s="229" t="s">
        <v>283</v>
      </c>
    </row>
    <row r="1085" spans="1:65" s="2" customFormat="1" ht="44.25" customHeight="1">
      <c r="A1085" s="35"/>
      <c r="B1085" s="36"/>
      <c r="C1085" s="193" t="s">
        <v>1256</v>
      </c>
      <c r="D1085" s="193" t="s">
        <v>285</v>
      </c>
      <c r="E1085" s="194" t="s">
        <v>1257</v>
      </c>
      <c r="F1085" s="195" t="s">
        <v>1258</v>
      </c>
      <c r="G1085" s="196" t="s">
        <v>614</v>
      </c>
      <c r="H1085" s="197">
        <v>16</v>
      </c>
      <c r="I1085" s="198"/>
      <c r="J1085" s="199">
        <f>ROUND(I1085*H1085,2)</f>
        <v>0</v>
      </c>
      <c r="K1085" s="200"/>
      <c r="L1085" s="40"/>
      <c r="M1085" s="201" t="s">
        <v>1</v>
      </c>
      <c r="N1085" s="202" t="s">
        <v>41</v>
      </c>
      <c r="O1085" s="72"/>
      <c r="P1085" s="203">
        <f>O1085*H1085</f>
        <v>0</v>
      </c>
      <c r="Q1085" s="203">
        <v>1.7770000000000001E-2</v>
      </c>
      <c r="R1085" s="203">
        <f>Q1085*H1085</f>
        <v>0.28432000000000002</v>
      </c>
      <c r="S1085" s="203">
        <v>0</v>
      </c>
      <c r="T1085" s="204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5" t="s">
        <v>289</v>
      </c>
      <c r="AT1085" s="205" t="s">
        <v>285</v>
      </c>
      <c r="AU1085" s="205" t="s">
        <v>85</v>
      </c>
      <c r="AY1085" s="18" t="s">
        <v>283</v>
      </c>
      <c r="BE1085" s="206">
        <f>IF(N1085="základní",J1085,0)</f>
        <v>0</v>
      </c>
      <c r="BF1085" s="206">
        <f>IF(N1085="snížená",J1085,0)</f>
        <v>0</v>
      </c>
      <c r="BG1085" s="206">
        <f>IF(N1085="zákl. přenesená",J1085,0)</f>
        <v>0</v>
      </c>
      <c r="BH1085" s="206">
        <f>IF(N1085="sníž. přenesená",J1085,0)</f>
        <v>0</v>
      </c>
      <c r="BI1085" s="206">
        <f>IF(N1085="nulová",J1085,0)</f>
        <v>0</v>
      </c>
      <c r="BJ1085" s="18" t="s">
        <v>83</v>
      </c>
      <c r="BK1085" s="206">
        <f>ROUND(I1085*H1085,2)</f>
        <v>0</v>
      </c>
      <c r="BL1085" s="18" t="s">
        <v>289</v>
      </c>
      <c r="BM1085" s="205" t="s">
        <v>1259</v>
      </c>
    </row>
    <row r="1086" spans="1:65" s="2" customFormat="1" ht="55.5" customHeight="1">
      <c r="A1086" s="35"/>
      <c r="B1086" s="36"/>
      <c r="C1086" s="251" t="s">
        <v>1260</v>
      </c>
      <c r="D1086" s="251" t="s">
        <v>1021</v>
      </c>
      <c r="E1086" s="252" t="s">
        <v>1261</v>
      </c>
      <c r="F1086" s="253" t="s">
        <v>1262</v>
      </c>
      <c r="G1086" s="254" t="s">
        <v>614</v>
      </c>
      <c r="H1086" s="255">
        <v>9</v>
      </c>
      <c r="I1086" s="256"/>
      <c r="J1086" s="257">
        <f>ROUND(I1086*H1086,2)</f>
        <v>0</v>
      </c>
      <c r="K1086" s="258"/>
      <c r="L1086" s="259"/>
      <c r="M1086" s="260" t="s">
        <v>1</v>
      </c>
      <c r="N1086" s="261" t="s">
        <v>41</v>
      </c>
      <c r="O1086" s="72"/>
      <c r="P1086" s="203">
        <f>O1086*H1086</f>
        <v>0</v>
      </c>
      <c r="Q1086" s="203">
        <v>1.225E-2</v>
      </c>
      <c r="R1086" s="203">
        <f>Q1086*H1086</f>
        <v>0.11025</v>
      </c>
      <c r="S1086" s="203">
        <v>0</v>
      </c>
      <c r="T1086" s="204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5" t="s">
        <v>351</v>
      </c>
      <c r="AT1086" s="205" t="s">
        <v>1021</v>
      </c>
      <c r="AU1086" s="205" t="s">
        <v>85</v>
      </c>
      <c r="AY1086" s="18" t="s">
        <v>283</v>
      </c>
      <c r="BE1086" s="206">
        <f>IF(N1086="základní",J1086,0)</f>
        <v>0</v>
      </c>
      <c r="BF1086" s="206">
        <f>IF(N1086="snížená",J1086,0)</f>
        <v>0</v>
      </c>
      <c r="BG1086" s="206">
        <f>IF(N1086="zákl. přenesená",J1086,0)</f>
        <v>0</v>
      </c>
      <c r="BH1086" s="206">
        <f>IF(N1086="sníž. přenesená",J1086,0)</f>
        <v>0</v>
      </c>
      <c r="BI1086" s="206">
        <f>IF(N1086="nulová",J1086,0)</f>
        <v>0</v>
      </c>
      <c r="BJ1086" s="18" t="s">
        <v>83</v>
      </c>
      <c r="BK1086" s="206">
        <f>ROUND(I1086*H1086,2)</f>
        <v>0</v>
      </c>
      <c r="BL1086" s="18" t="s">
        <v>289</v>
      </c>
      <c r="BM1086" s="205" t="s">
        <v>1263</v>
      </c>
    </row>
    <row r="1087" spans="1:65" s="16" customFormat="1">
      <c r="B1087" s="241"/>
      <c r="C1087" s="242"/>
      <c r="D1087" s="209" t="s">
        <v>291</v>
      </c>
      <c r="E1087" s="243" t="s">
        <v>1</v>
      </c>
      <c r="F1087" s="244" t="s">
        <v>1264</v>
      </c>
      <c r="G1087" s="242"/>
      <c r="H1087" s="243" t="s">
        <v>1</v>
      </c>
      <c r="I1087" s="245"/>
      <c r="J1087" s="242"/>
      <c r="K1087" s="242"/>
      <c r="L1087" s="246"/>
      <c r="M1087" s="247"/>
      <c r="N1087" s="248"/>
      <c r="O1087" s="248"/>
      <c r="P1087" s="248"/>
      <c r="Q1087" s="248"/>
      <c r="R1087" s="248"/>
      <c r="S1087" s="248"/>
      <c r="T1087" s="249"/>
      <c r="AT1087" s="250" t="s">
        <v>291</v>
      </c>
      <c r="AU1087" s="250" t="s">
        <v>85</v>
      </c>
      <c r="AV1087" s="16" t="s">
        <v>83</v>
      </c>
      <c r="AW1087" s="16" t="s">
        <v>32</v>
      </c>
      <c r="AX1087" s="16" t="s">
        <v>76</v>
      </c>
      <c r="AY1087" s="250" t="s">
        <v>283</v>
      </c>
    </row>
    <row r="1088" spans="1:65" s="13" customFormat="1">
      <c r="B1088" s="207"/>
      <c r="C1088" s="208"/>
      <c r="D1088" s="209" t="s">
        <v>291</v>
      </c>
      <c r="E1088" s="210" t="s">
        <v>1</v>
      </c>
      <c r="F1088" s="211" t="s">
        <v>1265</v>
      </c>
      <c r="G1088" s="208"/>
      <c r="H1088" s="212">
        <v>9</v>
      </c>
      <c r="I1088" s="213"/>
      <c r="J1088" s="208"/>
      <c r="K1088" s="208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291</v>
      </c>
      <c r="AU1088" s="218" t="s">
        <v>85</v>
      </c>
      <c r="AV1088" s="13" t="s">
        <v>85</v>
      </c>
      <c r="AW1088" s="13" t="s">
        <v>32</v>
      </c>
      <c r="AX1088" s="13" t="s">
        <v>76</v>
      </c>
      <c r="AY1088" s="218" t="s">
        <v>283</v>
      </c>
    </row>
    <row r="1089" spans="1:65" s="14" customFormat="1">
      <c r="B1089" s="219"/>
      <c r="C1089" s="220"/>
      <c r="D1089" s="209" t="s">
        <v>291</v>
      </c>
      <c r="E1089" s="221" t="s">
        <v>1</v>
      </c>
      <c r="F1089" s="222" t="s">
        <v>293</v>
      </c>
      <c r="G1089" s="220"/>
      <c r="H1089" s="223">
        <v>9</v>
      </c>
      <c r="I1089" s="224"/>
      <c r="J1089" s="220"/>
      <c r="K1089" s="220"/>
      <c r="L1089" s="225"/>
      <c r="M1089" s="226"/>
      <c r="N1089" s="227"/>
      <c r="O1089" s="227"/>
      <c r="P1089" s="227"/>
      <c r="Q1089" s="227"/>
      <c r="R1089" s="227"/>
      <c r="S1089" s="227"/>
      <c r="T1089" s="228"/>
      <c r="AT1089" s="229" t="s">
        <v>291</v>
      </c>
      <c r="AU1089" s="229" t="s">
        <v>85</v>
      </c>
      <c r="AV1089" s="14" t="s">
        <v>289</v>
      </c>
      <c r="AW1089" s="14" t="s">
        <v>32</v>
      </c>
      <c r="AX1089" s="14" t="s">
        <v>83</v>
      </c>
      <c r="AY1089" s="229" t="s">
        <v>283</v>
      </c>
    </row>
    <row r="1090" spans="1:65" s="2" customFormat="1" ht="55.5" customHeight="1">
      <c r="A1090" s="35"/>
      <c r="B1090" s="36"/>
      <c r="C1090" s="251" t="s">
        <v>1266</v>
      </c>
      <c r="D1090" s="251" t="s">
        <v>1021</v>
      </c>
      <c r="E1090" s="252" t="s">
        <v>1267</v>
      </c>
      <c r="F1090" s="253" t="s">
        <v>1268</v>
      </c>
      <c r="G1090" s="254" t="s">
        <v>614</v>
      </c>
      <c r="H1090" s="255">
        <v>6</v>
      </c>
      <c r="I1090" s="256"/>
      <c r="J1090" s="257">
        <f>ROUND(I1090*H1090,2)</f>
        <v>0</v>
      </c>
      <c r="K1090" s="258"/>
      <c r="L1090" s="259"/>
      <c r="M1090" s="260" t="s">
        <v>1</v>
      </c>
      <c r="N1090" s="261" t="s">
        <v>41</v>
      </c>
      <c r="O1090" s="72"/>
      <c r="P1090" s="203">
        <f>O1090*H1090</f>
        <v>0</v>
      </c>
      <c r="Q1090" s="203">
        <v>1.225E-2</v>
      </c>
      <c r="R1090" s="203">
        <f>Q1090*H1090</f>
        <v>7.350000000000001E-2</v>
      </c>
      <c r="S1090" s="203">
        <v>0</v>
      </c>
      <c r="T1090" s="204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5" t="s">
        <v>351</v>
      </c>
      <c r="AT1090" s="205" t="s">
        <v>1021</v>
      </c>
      <c r="AU1090" s="205" t="s">
        <v>85</v>
      </c>
      <c r="AY1090" s="18" t="s">
        <v>283</v>
      </c>
      <c r="BE1090" s="206">
        <f>IF(N1090="základní",J1090,0)</f>
        <v>0</v>
      </c>
      <c r="BF1090" s="206">
        <f>IF(N1090="snížená",J1090,0)</f>
        <v>0</v>
      </c>
      <c r="BG1090" s="206">
        <f>IF(N1090="zákl. přenesená",J1090,0)</f>
        <v>0</v>
      </c>
      <c r="BH1090" s="206">
        <f>IF(N1090="sníž. přenesená",J1090,0)</f>
        <v>0</v>
      </c>
      <c r="BI1090" s="206">
        <f>IF(N1090="nulová",J1090,0)</f>
        <v>0</v>
      </c>
      <c r="BJ1090" s="18" t="s">
        <v>83</v>
      </c>
      <c r="BK1090" s="206">
        <f>ROUND(I1090*H1090,2)</f>
        <v>0</v>
      </c>
      <c r="BL1090" s="18" t="s">
        <v>289</v>
      </c>
      <c r="BM1090" s="205" t="s">
        <v>1269</v>
      </c>
    </row>
    <row r="1091" spans="1:65" s="16" customFormat="1">
      <c r="B1091" s="241"/>
      <c r="C1091" s="242"/>
      <c r="D1091" s="209" t="s">
        <v>291</v>
      </c>
      <c r="E1091" s="243" t="s">
        <v>1</v>
      </c>
      <c r="F1091" s="244" t="s">
        <v>1270</v>
      </c>
      <c r="G1091" s="242"/>
      <c r="H1091" s="243" t="s">
        <v>1</v>
      </c>
      <c r="I1091" s="245"/>
      <c r="J1091" s="242"/>
      <c r="K1091" s="242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291</v>
      </c>
      <c r="AU1091" s="250" t="s">
        <v>85</v>
      </c>
      <c r="AV1091" s="16" t="s">
        <v>83</v>
      </c>
      <c r="AW1091" s="16" t="s">
        <v>32</v>
      </c>
      <c r="AX1091" s="16" t="s">
        <v>76</v>
      </c>
      <c r="AY1091" s="250" t="s">
        <v>283</v>
      </c>
    </row>
    <row r="1092" spans="1:65" s="13" customFormat="1">
      <c r="B1092" s="207"/>
      <c r="C1092" s="208"/>
      <c r="D1092" s="209" t="s">
        <v>291</v>
      </c>
      <c r="E1092" s="210" t="s">
        <v>1</v>
      </c>
      <c r="F1092" s="211" t="s">
        <v>1271</v>
      </c>
      <c r="G1092" s="208"/>
      <c r="H1092" s="212">
        <v>6</v>
      </c>
      <c r="I1092" s="213"/>
      <c r="J1092" s="208"/>
      <c r="K1092" s="208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291</v>
      </c>
      <c r="AU1092" s="218" t="s">
        <v>85</v>
      </c>
      <c r="AV1092" s="13" t="s">
        <v>85</v>
      </c>
      <c r="AW1092" s="13" t="s">
        <v>32</v>
      </c>
      <c r="AX1092" s="13" t="s">
        <v>76</v>
      </c>
      <c r="AY1092" s="218" t="s">
        <v>283</v>
      </c>
    </row>
    <row r="1093" spans="1:65" s="14" customFormat="1">
      <c r="B1093" s="219"/>
      <c r="C1093" s="220"/>
      <c r="D1093" s="209" t="s">
        <v>291</v>
      </c>
      <c r="E1093" s="221" t="s">
        <v>1</v>
      </c>
      <c r="F1093" s="222" t="s">
        <v>293</v>
      </c>
      <c r="G1093" s="220"/>
      <c r="H1093" s="223">
        <v>6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291</v>
      </c>
      <c r="AU1093" s="229" t="s">
        <v>85</v>
      </c>
      <c r="AV1093" s="14" t="s">
        <v>289</v>
      </c>
      <c r="AW1093" s="14" t="s">
        <v>32</v>
      </c>
      <c r="AX1093" s="14" t="s">
        <v>83</v>
      </c>
      <c r="AY1093" s="229" t="s">
        <v>283</v>
      </c>
    </row>
    <row r="1094" spans="1:65" s="2" customFormat="1" ht="55.5" customHeight="1">
      <c r="A1094" s="35"/>
      <c r="B1094" s="36"/>
      <c r="C1094" s="251" t="s">
        <v>1272</v>
      </c>
      <c r="D1094" s="251" t="s">
        <v>1021</v>
      </c>
      <c r="E1094" s="252" t="s">
        <v>1273</v>
      </c>
      <c r="F1094" s="253" t="s">
        <v>1274</v>
      </c>
      <c r="G1094" s="254" t="s">
        <v>614</v>
      </c>
      <c r="H1094" s="255">
        <v>1</v>
      </c>
      <c r="I1094" s="256"/>
      <c r="J1094" s="257">
        <f>ROUND(I1094*H1094,2)</f>
        <v>0</v>
      </c>
      <c r="K1094" s="258"/>
      <c r="L1094" s="259"/>
      <c r="M1094" s="260" t="s">
        <v>1</v>
      </c>
      <c r="N1094" s="261" t="s">
        <v>41</v>
      </c>
      <c r="O1094" s="72"/>
      <c r="P1094" s="203">
        <f>O1094*H1094</f>
        <v>0</v>
      </c>
      <c r="Q1094" s="203">
        <v>1.225E-2</v>
      </c>
      <c r="R1094" s="203">
        <f>Q1094*H1094</f>
        <v>1.225E-2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351</v>
      </c>
      <c r="AT1094" s="205" t="s">
        <v>1021</v>
      </c>
      <c r="AU1094" s="205" t="s">
        <v>85</v>
      </c>
      <c r="AY1094" s="18" t="s">
        <v>283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83</v>
      </c>
      <c r="BK1094" s="206">
        <f>ROUND(I1094*H1094,2)</f>
        <v>0</v>
      </c>
      <c r="BL1094" s="18" t="s">
        <v>289</v>
      </c>
      <c r="BM1094" s="205" t="s">
        <v>1275</v>
      </c>
    </row>
    <row r="1095" spans="1:65" s="16" customFormat="1">
      <c r="B1095" s="241"/>
      <c r="C1095" s="242"/>
      <c r="D1095" s="209" t="s">
        <v>291</v>
      </c>
      <c r="E1095" s="243" t="s">
        <v>1</v>
      </c>
      <c r="F1095" s="244" t="s">
        <v>1276</v>
      </c>
      <c r="G1095" s="242"/>
      <c r="H1095" s="243" t="s">
        <v>1</v>
      </c>
      <c r="I1095" s="245"/>
      <c r="J1095" s="242"/>
      <c r="K1095" s="242"/>
      <c r="L1095" s="246"/>
      <c r="M1095" s="247"/>
      <c r="N1095" s="248"/>
      <c r="O1095" s="248"/>
      <c r="P1095" s="248"/>
      <c r="Q1095" s="248"/>
      <c r="R1095" s="248"/>
      <c r="S1095" s="248"/>
      <c r="T1095" s="249"/>
      <c r="AT1095" s="250" t="s">
        <v>291</v>
      </c>
      <c r="AU1095" s="250" t="s">
        <v>85</v>
      </c>
      <c r="AV1095" s="16" t="s">
        <v>83</v>
      </c>
      <c r="AW1095" s="16" t="s">
        <v>32</v>
      </c>
      <c r="AX1095" s="16" t="s">
        <v>76</v>
      </c>
      <c r="AY1095" s="250" t="s">
        <v>283</v>
      </c>
    </row>
    <row r="1096" spans="1:65" s="13" customFormat="1">
      <c r="B1096" s="207"/>
      <c r="C1096" s="208"/>
      <c r="D1096" s="209" t="s">
        <v>291</v>
      </c>
      <c r="E1096" s="210" t="s">
        <v>1</v>
      </c>
      <c r="F1096" s="211" t="s">
        <v>83</v>
      </c>
      <c r="G1096" s="208"/>
      <c r="H1096" s="212">
        <v>1</v>
      </c>
      <c r="I1096" s="213"/>
      <c r="J1096" s="208"/>
      <c r="K1096" s="208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291</v>
      </c>
      <c r="AU1096" s="218" t="s">
        <v>85</v>
      </c>
      <c r="AV1096" s="13" t="s">
        <v>85</v>
      </c>
      <c r="AW1096" s="13" t="s">
        <v>32</v>
      </c>
      <c r="AX1096" s="13" t="s">
        <v>76</v>
      </c>
      <c r="AY1096" s="218" t="s">
        <v>283</v>
      </c>
    </row>
    <row r="1097" spans="1:65" s="14" customFormat="1">
      <c r="B1097" s="219"/>
      <c r="C1097" s="220"/>
      <c r="D1097" s="209" t="s">
        <v>291</v>
      </c>
      <c r="E1097" s="221" t="s">
        <v>1</v>
      </c>
      <c r="F1097" s="222" t="s">
        <v>293</v>
      </c>
      <c r="G1097" s="220"/>
      <c r="H1097" s="223">
        <v>1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291</v>
      </c>
      <c r="AU1097" s="229" t="s">
        <v>85</v>
      </c>
      <c r="AV1097" s="14" t="s">
        <v>289</v>
      </c>
      <c r="AW1097" s="14" t="s">
        <v>32</v>
      </c>
      <c r="AX1097" s="14" t="s">
        <v>83</v>
      </c>
      <c r="AY1097" s="229" t="s">
        <v>283</v>
      </c>
    </row>
    <row r="1098" spans="1:65" s="2" customFormat="1" ht="44.25" customHeight="1">
      <c r="A1098" s="35"/>
      <c r="B1098" s="36"/>
      <c r="C1098" s="193" t="s">
        <v>1277</v>
      </c>
      <c r="D1098" s="193" t="s">
        <v>285</v>
      </c>
      <c r="E1098" s="194" t="s">
        <v>1278</v>
      </c>
      <c r="F1098" s="195" t="s">
        <v>1279</v>
      </c>
      <c r="G1098" s="196" t="s">
        <v>614</v>
      </c>
      <c r="H1098" s="197">
        <v>1</v>
      </c>
      <c r="I1098" s="198"/>
      <c r="J1098" s="199">
        <f>ROUND(I1098*H1098,2)</f>
        <v>0</v>
      </c>
      <c r="K1098" s="200"/>
      <c r="L1098" s="40"/>
      <c r="M1098" s="201" t="s">
        <v>1</v>
      </c>
      <c r="N1098" s="202" t="s">
        <v>41</v>
      </c>
      <c r="O1098" s="72"/>
      <c r="P1098" s="203">
        <f>O1098*H1098</f>
        <v>0</v>
      </c>
      <c r="Q1098" s="203">
        <v>3.5319999999999997E-2</v>
      </c>
      <c r="R1098" s="203">
        <f>Q1098*H1098</f>
        <v>3.5319999999999997E-2</v>
      </c>
      <c r="S1098" s="203">
        <v>0</v>
      </c>
      <c r="T1098" s="204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05" t="s">
        <v>289</v>
      </c>
      <c r="AT1098" s="205" t="s">
        <v>285</v>
      </c>
      <c r="AU1098" s="205" t="s">
        <v>85</v>
      </c>
      <c r="AY1098" s="18" t="s">
        <v>283</v>
      </c>
      <c r="BE1098" s="206">
        <f>IF(N1098="základní",J1098,0)</f>
        <v>0</v>
      </c>
      <c r="BF1098" s="206">
        <f>IF(N1098="snížená",J1098,0)</f>
        <v>0</v>
      </c>
      <c r="BG1098" s="206">
        <f>IF(N1098="zákl. přenesená",J1098,0)</f>
        <v>0</v>
      </c>
      <c r="BH1098" s="206">
        <f>IF(N1098="sníž. přenesená",J1098,0)</f>
        <v>0</v>
      </c>
      <c r="BI1098" s="206">
        <f>IF(N1098="nulová",J1098,0)</f>
        <v>0</v>
      </c>
      <c r="BJ1098" s="18" t="s">
        <v>83</v>
      </c>
      <c r="BK1098" s="206">
        <f>ROUND(I1098*H1098,2)</f>
        <v>0</v>
      </c>
      <c r="BL1098" s="18" t="s">
        <v>289</v>
      </c>
      <c r="BM1098" s="205" t="s">
        <v>1280</v>
      </c>
    </row>
    <row r="1099" spans="1:65" s="2" customFormat="1" ht="55.5" customHeight="1">
      <c r="A1099" s="35"/>
      <c r="B1099" s="36"/>
      <c r="C1099" s="251" t="s">
        <v>1281</v>
      </c>
      <c r="D1099" s="251" t="s">
        <v>1021</v>
      </c>
      <c r="E1099" s="252" t="s">
        <v>1282</v>
      </c>
      <c r="F1099" s="253" t="s">
        <v>1283</v>
      </c>
      <c r="G1099" s="254" t="s">
        <v>614</v>
      </c>
      <c r="H1099" s="255">
        <v>1</v>
      </c>
      <c r="I1099" s="256"/>
      <c r="J1099" s="257">
        <f>ROUND(I1099*H1099,2)</f>
        <v>0</v>
      </c>
      <c r="K1099" s="258"/>
      <c r="L1099" s="259"/>
      <c r="M1099" s="260" t="s">
        <v>1</v>
      </c>
      <c r="N1099" s="261" t="s">
        <v>41</v>
      </c>
      <c r="O1099" s="72"/>
      <c r="P1099" s="203">
        <f>O1099*H1099</f>
        <v>0</v>
      </c>
      <c r="Q1099" s="203">
        <v>3.0300000000000001E-2</v>
      </c>
      <c r="R1099" s="203">
        <f>Q1099*H1099</f>
        <v>3.0300000000000001E-2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351</v>
      </c>
      <c r="AT1099" s="205" t="s">
        <v>1021</v>
      </c>
      <c r="AU1099" s="205" t="s">
        <v>85</v>
      </c>
      <c r="AY1099" s="18" t="s">
        <v>283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83</v>
      </c>
      <c r="BK1099" s="206">
        <f>ROUND(I1099*H1099,2)</f>
        <v>0</v>
      </c>
      <c r="BL1099" s="18" t="s">
        <v>289</v>
      </c>
      <c r="BM1099" s="205" t="s">
        <v>1284</v>
      </c>
    </row>
    <row r="1100" spans="1:65" s="16" customFormat="1">
      <c r="B1100" s="241"/>
      <c r="C1100" s="242"/>
      <c r="D1100" s="209" t="s">
        <v>291</v>
      </c>
      <c r="E1100" s="243" t="s">
        <v>1</v>
      </c>
      <c r="F1100" s="244" t="s">
        <v>1285</v>
      </c>
      <c r="G1100" s="242"/>
      <c r="H1100" s="243" t="s">
        <v>1</v>
      </c>
      <c r="I1100" s="245"/>
      <c r="J1100" s="242"/>
      <c r="K1100" s="242"/>
      <c r="L1100" s="246"/>
      <c r="M1100" s="247"/>
      <c r="N1100" s="248"/>
      <c r="O1100" s="248"/>
      <c r="P1100" s="248"/>
      <c r="Q1100" s="248"/>
      <c r="R1100" s="248"/>
      <c r="S1100" s="248"/>
      <c r="T1100" s="249"/>
      <c r="AT1100" s="250" t="s">
        <v>291</v>
      </c>
      <c r="AU1100" s="250" t="s">
        <v>85</v>
      </c>
      <c r="AV1100" s="16" t="s">
        <v>83</v>
      </c>
      <c r="AW1100" s="16" t="s">
        <v>32</v>
      </c>
      <c r="AX1100" s="16" t="s">
        <v>76</v>
      </c>
      <c r="AY1100" s="250" t="s">
        <v>283</v>
      </c>
    </row>
    <row r="1101" spans="1:65" s="13" customFormat="1">
      <c r="B1101" s="207"/>
      <c r="C1101" s="208"/>
      <c r="D1101" s="209" t="s">
        <v>291</v>
      </c>
      <c r="E1101" s="210" t="s">
        <v>1</v>
      </c>
      <c r="F1101" s="211" t="s">
        <v>83</v>
      </c>
      <c r="G1101" s="208"/>
      <c r="H1101" s="212">
        <v>1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291</v>
      </c>
      <c r="AU1101" s="218" t="s">
        <v>85</v>
      </c>
      <c r="AV1101" s="13" t="s">
        <v>85</v>
      </c>
      <c r="AW1101" s="13" t="s">
        <v>32</v>
      </c>
      <c r="AX1101" s="13" t="s">
        <v>76</v>
      </c>
      <c r="AY1101" s="218" t="s">
        <v>283</v>
      </c>
    </row>
    <row r="1102" spans="1:65" s="14" customFormat="1">
      <c r="B1102" s="219"/>
      <c r="C1102" s="220"/>
      <c r="D1102" s="209" t="s">
        <v>291</v>
      </c>
      <c r="E1102" s="221" t="s">
        <v>1</v>
      </c>
      <c r="F1102" s="222" t="s">
        <v>293</v>
      </c>
      <c r="G1102" s="220"/>
      <c r="H1102" s="223">
        <v>1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291</v>
      </c>
      <c r="AU1102" s="229" t="s">
        <v>85</v>
      </c>
      <c r="AV1102" s="14" t="s">
        <v>289</v>
      </c>
      <c r="AW1102" s="14" t="s">
        <v>32</v>
      </c>
      <c r="AX1102" s="14" t="s">
        <v>83</v>
      </c>
      <c r="AY1102" s="229" t="s">
        <v>283</v>
      </c>
    </row>
    <row r="1103" spans="1:65" s="2" customFormat="1" ht="44.25" customHeight="1">
      <c r="A1103" s="35"/>
      <c r="B1103" s="36"/>
      <c r="C1103" s="193" t="s">
        <v>1286</v>
      </c>
      <c r="D1103" s="193" t="s">
        <v>285</v>
      </c>
      <c r="E1103" s="194" t="s">
        <v>1287</v>
      </c>
      <c r="F1103" s="195" t="s">
        <v>1288</v>
      </c>
      <c r="G1103" s="196" t="s">
        <v>614</v>
      </c>
      <c r="H1103" s="197">
        <v>2</v>
      </c>
      <c r="I1103" s="198"/>
      <c r="J1103" s="199">
        <f>ROUND(I1103*H1103,2)</f>
        <v>0</v>
      </c>
      <c r="K1103" s="200"/>
      <c r="L1103" s="40"/>
      <c r="M1103" s="201" t="s">
        <v>1</v>
      </c>
      <c r="N1103" s="202" t="s">
        <v>41</v>
      </c>
      <c r="O1103" s="72"/>
      <c r="P1103" s="203">
        <f>O1103*H1103</f>
        <v>0</v>
      </c>
      <c r="Q1103" s="203">
        <v>0.44169999999999998</v>
      </c>
      <c r="R1103" s="203">
        <f>Q1103*H1103</f>
        <v>0.88339999999999996</v>
      </c>
      <c r="S1103" s="203">
        <v>0</v>
      </c>
      <c r="T1103" s="204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05" t="s">
        <v>289</v>
      </c>
      <c r="AT1103" s="205" t="s">
        <v>285</v>
      </c>
      <c r="AU1103" s="205" t="s">
        <v>85</v>
      </c>
      <c r="AY1103" s="18" t="s">
        <v>283</v>
      </c>
      <c r="BE1103" s="206">
        <f>IF(N1103="základní",J1103,0)</f>
        <v>0</v>
      </c>
      <c r="BF1103" s="206">
        <f>IF(N1103="snížená",J1103,0)</f>
        <v>0</v>
      </c>
      <c r="BG1103" s="206">
        <f>IF(N1103="zákl. přenesená",J1103,0)</f>
        <v>0</v>
      </c>
      <c r="BH1103" s="206">
        <f>IF(N1103="sníž. přenesená",J1103,0)</f>
        <v>0</v>
      </c>
      <c r="BI1103" s="206">
        <f>IF(N1103="nulová",J1103,0)</f>
        <v>0</v>
      </c>
      <c r="BJ1103" s="18" t="s">
        <v>83</v>
      </c>
      <c r="BK1103" s="206">
        <f>ROUND(I1103*H1103,2)</f>
        <v>0</v>
      </c>
      <c r="BL1103" s="18" t="s">
        <v>289</v>
      </c>
      <c r="BM1103" s="205" t="s">
        <v>1289</v>
      </c>
    </row>
    <row r="1104" spans="1:65" s="2" customFormat="1" ht="62.65" customHeight="1">
      <c r="A1104" s="35"/>
      <c r="B1104" s="36"/>
      <c r="C1104" s="251" t="s">
        <v>1290</v>
      </c>
      <c r="D1104" s="251" t="s">
        <v>1021</v>
      </c>
      <c r="E1104" s="252" t="s">
        <v>1291</v>
      </c>
      <c r="F1104" s="253" t="s">
        <v>1292</v>
      </c>
      <c r="G1104" s="254" t="s">
        <v>614</v>
      </c>
      <c r="H1104" s="255">
        <v>2</v>
      </c>
      <c r="I1104" s="256"/>
      <c r="J1104" s="257">
        <f>ROUND(I1104*H1104,2)</f>
        <v>0</v>
      </c>
      <c r="K1104" s="258"/>
      <c r="L1104" s="259"/>
      <c r="M1104" s="260" t="s">
        <v>1</v>
      </c>
      <c r="N1104" s="261" t="s">
        <v>41</v>
      </c>
      <c r="O1104" s="72"/>
      <c r="P1104" s="203">
        <f>O1104*H1104</f>
        <v>0</v>
      </c>
      <c r="Q1104" s="203">
        <v>1.7149999999999999E-2</v>
      </c>
      <c r="R1104" s="203">
        <f>Q1104*H1104</f>
        <v>3.4299999999999997E-2</v>
      </c>
      <c r="S1104" s="203">
        <v>0</v>
      </c>
      <c r="T1104" s="204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205" t="s">
        <v>351</v>
      </c>
      <c r="AT1104" s="205" t="s">
        <v>1021</v>
      </c>
      <c r="AU1104" s="205" t="s">
        <v>85</v>
      </c>
      <c r="AY1104" s="18" t="s">
        <v>283</v>
      </c>
      <c r="BE1104" s="206">
        <f>IF(N1104="základní",J1104,0)</f>
        <v>0</v>
      </c>
      <c r="BF1104" s="206">
        <f>IF(N1104="snížená",J1104,0)</f>
        <v>0</v>
      </c>
      <c r="BG1104" s="206">
        <f>IF(N1104="zákl. přenesená",J1104,0)</f>
        <v>0</v>
      </c>
      <c r="BH1104" s="206">
        <f>IF(N1104="sníž. přenesená",J1104,0)</f>
        <v>0</v>
      </c>
      <c r="BI1104" s="206">
        <f>IF(N1104="nulová",J1104,0)</f>
        <v>0</v>
      </c>
      <c r="BJ1104" s="18" t="s">
        <v>83</v>
      </c>
      <c r="BK1104" s="206">
        <f>ROUND(I1104*H1104,2)</f>
        <v>0</v>
      </c>
      <c r="BL1104" s="18" t="s">
        <v>289</v>
      </c>
      <c r="BM1104" s="205" t="s">
        <v>1293</v>
      </c>
    </row>
    <row r="1105" spans="1:65" s="16" customFormat="1">
      <c r="B1105" s="241"/>
      <c r="C1105" s="242"/>
      <c r="D1105" s="209" t="s">
        <v>291</v>
      </c>
      <c r="E1105" s="243" t="s">
        <v>1</v>
      </c>
      <c r="F1105" s="244" t="s">
        <v>1294</v>
      </c>
      <c r="G1105" s="242"/>
      <c r="H1105" s="243" t="s">
        <v>1</v>
      </c>
      <c r="I1105" s="245"/>
      <c r="J1105" s="242"/>
      <c r="K1105" s="242"/>
      <c r="L1105" s="246"/>
      <c r="M1105" s="247"/>
      <c r="N1105" s="248"/>
      <c r="O1105" s="248"/>
      <c r="P1105" s="248"/>
      <c r="Q1105" s="248"/>
      <c r="R1105" s="248"/>
      <c r="S1105" s="248"/>
      <c r="T1105" s="249"/>
      <c r="AT1105" s="250" t="s">
        <v>291</v>
      </c>
      <c r="AU1105" s="250" t="s">
        <v>85</v>
      </c>
      <c r="AV1105" s="16" t="s">
        <v>83</v>
      </c>
      <c r="AW1105" s="16" t="s">
        <v>32</v>
      </c>
      <c r="AX1105" s="16" t="s">
        <v>76</v>
      </c>
      <c r="AY1105" s="250" t="s">
        <v>283</v>
      </c>
    </row>
    <row r="1106" spans="1:65" s="13" customFormat="1">
      <c r="B1106" s="207"/>
      <c r="C1106" s="208"/>
      <c r="D1106" s="209" t="s">
        <v>291</v>
      </c>
      <c r="E1106" s="210" t="s">
        <v>1</v>
      </c>
      <c r="F1106" s="211" t="s">
        <v>1295</v>
      </c>
      <c r="G1106" s="208"/>
      <c r="H1106" s="212">
        <v>2</v>
      </c>
      <c r="I1106" s="213"/>
      <c r="J1106" s="208"/>
      <c r="K1106" s="208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291</v>
      </c>
      <c r="AU1106" s="218" t="s">
        <v>85</v>
      </c>
      <c r="AV1106" s="13" t="s">
        <v>85</v>
      </c>
      <c r="AW1106" s="13" t="s">
        <v>32</v>
      </c>
      <c r="AX1106" s="13" t="s">
        <v>76</v>
      </c>
      <c r="AY1106" s="218" t="s">
        <v>283</v>
      </c>
    </row>
    <row r="1107" spans="1:65" s="14" customFormat="1">
      <c r="B1107" s="219"/>
      <c r="C1107" s="220"/>
      <c r="D1107" s="209" t="s">
        <v>291</v>
      </c>
      <c r="E1107" s="221" t="s">
        <v>1</v>
      </c>
      <c r="F1107" s="222" t="s">
        <v>293</v>
      </c>
      <c r="G1107" s="220"/>
      <c r="H1107" s="223">
        <v>2</v>
      </c>
      <c r="I1107" s="224"/>
      <c r="J1107" s="220"/>
      <c r="K1107" s="220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291</v>
      </c>
      <c r="AU1107" s="229" t="s">
        <v>85</v>
      </c>
      <c r="AV1107" s="14" t="s">
        <v>289</v>
      </c>
      <c r="AW1107" s="14" t="s">
        <v>32</v>
      </c>
      <c r="AX1107" s="14" t="s">
        <v>83</v>
      </c>
      <c r="AY1107" s="229" t="s">
        <v>283</v>
      </c>
    </row>
    <row r="1108" spans="1:65" s="2" customFormat="1" ht="49.15" customHeight="1">
      <c r="A1108" s="35"/>
      <c r="B1108" s="36"/>
      <c r="C1108" s="193" t="s">
        <v>1296</v>
      </c>
      <c r="D1108" s="193" t="s">
        <v>285</v>
      </c>
      <c r="E1108" s="194" t="s">
        <v>1297</v>
      </c>
      <c r="F1108" s="195" t="s">
        <v>1298</v>
      </c>
      <c r="G1108" s="196" t="s">
        <v>614</v>
      </c>
      <c r="H1108" s="197">
        <v>3</v>
      </c>
      <c r="I1108" s="198"/>
      <c r="J1108" s="199">
        <f>ROUND(I1108*H1108,2)</f>
        <v>0</v>
      </c>
      <c r="K1108" s="200"/>
      <c r="L1108" s="40"/>
      <c r="M1108" s="201" t="s">
        <v>1</v>
      </c>
      <c r="N1108" s="202" t="s">
        <v>41</v>
      </c>
      <c r="O1108" s="72"/>
      <c r="P1108" s="203">
        <f>O1108*H1108</f>
        <v>0</v>
      </c>
      <c r="Q1108" s="203">
        <v>0.54769000000000001</v>
      </c>
      <c r="R1108" s="203">
        <f>Q1108*H1108</f>
        <v>1.64307</v>
      </c>
      <c r="S1108" s="203">
        <v>0</v>
      </c>
      <c r="T1108" s="20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205" t="s">
        <v>289</v>
      </c>
      <c r="AT1108" s="205" t="s">
        <v>285</v>
      </c>
      <c r="AU1108" s="205" t="s">
        <v>85</v>
      </c>
      <c r="AY1108" s="18" t="s">
        <v>283</v>
      </c>
      <c r="BE1108" s="206">
        <f>IF(N1108="základní",J1108,0)</f>
        <v>0</v>
      </c>
      <c r="BF1108" s="206">
        <f>IF(N1108="snížená",J1108,0)</f>
        <v>0</v>
      </c>
      <c r="BG1108" s="206">
        <f>IF(N1108="zákl. přenesená",J1108,0)</f>
        <v>0</v>
      </c>
      <c r="BH1108" s="206">
        <f>IF(N1108="sníž. přenesená",J1108,0)</f>
        <v>0</v>
      </c>
      <c r="BI1108" s="206">
        <f>IF(N1108="nulová",J1108,0)</f>
        <v>0</v>
      </c>
      <c r="BJ1108" s="18" t="s">
        <v>83</v>
      </c>
      <c r="BK1108" s="206">
        <f>ROUND(I1108*H1108,2)</f>
        <v>0</v>
      </c>
      <c r="BL1108" s="18" t="s">
        <v>289</v>
      </c>
      <c r="BM1108" s="205" t="s">
        <v>1299</v>
      </c>
    </row>
    <row r="1109" spans="1:65" s="2" customFormat="1" ht="62.65" customHeight="1">
      <c r="A1109" s="35"/>
      <c r="B1109" s="36"/>
      <c r="C1109" s="251" t="s">
        <v>1300</v>
      </c>
      <c r="D1109" s="251" t="s">
        <v>1021</v>
      </c>
      <c r="E1109" s="252" t="s">
        <v>1301</v>
      </c>
      <c r="F1109" s="253" t="s">
        <v>1302</v>
      </c>
      <c r="G1109" s="254" t="s">
        <v>614</v>
      </c>
      <c r="H1109" s="255">
        <v>3</v>
      </c>
      <c r="I1109" s="256"/>
      <c r="J1109" s="257">
        <f>ROUND(I1109*H1109,2)</f>
        <v>0</v>
      </c>
      <c r="K1109" s="258"/>
      <c r="L1109" s="259"/>
      <c r="M1109" s="260" t="s">
        <v>1</v>
      </c>
      <c r="N1109" s="261" t="s">
        <v>41</v>
      </c>
      <c r="O1109" s="72"/>
      <c r="P1109" s="203">
        <f>O1109*H1109</f>
        <v>0</v>
      </c>
      <c r="Q1109" s="203">
        <v>1.225E-2</v>
      </c>
      <c r="R1109" s="203">
        <f>Q1109*H1109</f>
        <v>3.6750000000000005E-2</v>
      </c>
      <c r="S1109" s="203">
        <v>0</v>
      </c>
      <c r="T1109" s="204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205" t="s">
        <v>351</v>
      </c>
      <c r="AT1109" s="205" t="s">
        <v>1021</v>
      </c>
      <c r="AU1109" s="205" t="s">
        <v>85</v>
      </c>
      <c r="AY1109" s="18" t="s">
        <v>283</v>
      </c>
      <c r="BE1109" s="206">
        <f>IF(N1109="základní",J1109,0)</f>
        <v>0</v>
      </c>
      <c r="BF1109" s="206">
        <f>IF(N1109="snížená",J1109,0)</f>
        <v>0</v>
      </c>
      <c r="BG1109" s="206">
        <f>IF(N1109="zákl. přenesená",J1109,0)</f>
        <v>0</v>
      </c>
      <c r="BH1109" s="206">
        <f>IF(N1109="sníž. přenesená",J1109,0)</f>
        <v>0</v>
      </c>
      <c r="BI1109" s="206">
        <f>IF(N1109="nulová",J1109,0)</f>
        <v>0</v>
      </c>
      <c r="BJ1109" s="18" t="s">
        <v>83</v>
      </c>
      <c r="BK1109" s="206">
        <f>ROUND(I1109*H1109,2)</f>
        <v>0</v>
      </c>
      <c r="BL1109" s="18" t="s">
        <v>289</v>
      </c>
      <c r="BM1109" s="205" t="s">
        <v>1303</v>
      </c>
    </row>
    <row r="1110" spans="1:65" s="16" customFormat="1">
      <c r="B1110" s="241"/>
      <c r="C1110" s="242"/>
      <c r="D1110" s="209" t="s">
        <v>291</v>
      </c>
      <c r="E1110" s="243" t="s">
        <v>1</v>
      </c>
      <c r="F1110" s="244" t="s">
        <v>1304</v>
      </c>
      <c r="G1110" s="242"/>
      <c r="H1110" s="243" t="s">
        <v>1</v>
      </c>
      <c r="I1110" s="245"/>
      <c r="J1110" s="242"/>
      <c r="K1110" s="242"/>
      <c r="L1110" s="246"/>
      <c r="M1110" s="247"/>
      <c r="N1110" s="248"/>
      <c r="O1110" s="248"/>
      <c r="P1110" s="248"/>
      <c r="Q1110" s="248"/>
      <c r="R1110" s="248"/>
      <c r="S1110" s="248"/>
      <c r="T1110" s="249"/>
      <c r="AT1110" s="250" t="s">
        <v>291</v>
      </c>
      <c r="AU1110" s="250" t="s">
        <v>85</v>
      </c>
      <c r="AV1110" s="16" t="s">
        <v>83</v>
      </c>
      <c r="AW1110" s="16" t="s">
        <v>32</v>
      </c>
      <c r="AX1110" s="16" t="s">
        <v>76</v>
      </c>
      <c r="AY1110" s="250" t="s">
        <v>283</v>
      </c>
    </row>
    <row r="1111" spans="1:65" s="13" customFormat="1">
      <c r="B1111" s="207"/>
      <c r="C1111" s="208"/>
      <c r="D1111" s="209" t="s">
        <v>291</v>
      </c>
      <c r="E1111" s="210" t="s">
        <v>1</v>
      </c>
      <c r="F1111" s="211" t="s">
        <v>1305</v>
      </c>
      <c r="G1111" s="208"/>
      <c r="H1111" s="212">
        <v>3</v>
      </c>
      <c r="I1111" s="213"/>
      <c r="J1111" s="208"/>
      <c r="K1111" s="208"/>
      <c r="L1111" s="214"/>
      <c r="M1111" s="215"/>
      <c r="N1111" s="216"/>
      <c r="O1111" s="216"/>
      <c r="P1111" s="216"/>
      <c r="Q1111" s="216"/>
      <c r="R1111" s="216"/>
      <c r="S1111" s="216"/>
      <c r="T1111" s="217"/>
      <c r="AT1111" s="218" t="s">
        <v>291</v>
      </c>
      <c r="AU1111" s="218" t="s">
        <v>85</v>
      </c>
      <c r="AV1111" s="13" t="s">
        <v>85</v>
      </c>
      <c r="AW1111" s="13" t="s">
        <v>32</v>
      </c>
      <c r="AX1111" s="13" t="s">
        <v>76</v>
      </c>
      <c r="AY1111" s="218" t="s">
        <v>283</v>
      </c>
    </row>
    <row r="1112" spans="1:65" s="14" customFormat="1">
      <c r="B1112" s="219"/>
      <c r="C1112" s="220"/>
      <c r="D1112" s="209" t="s">
        <v>291</v>
      </c>
      <c r="E1112" s="221" t="s">
        <v>1</v>
      </c>
      <c r="F1112" s="222" t="s">
        <v>293</v>
      </c>
      <c r="G1112" s="220"/>
      <c r="H1112" s="223">
        <v>3</v>
      </c>
      <c r="I1112" s="224"/>
      <c r="J1112" s="220"/>
      <c r="K1112" s="220"/>
      <c r="L1112" s="225"/>
      <c r="M1112" s="226"/>
      <c r="N1112" s="227"/>
      <c r="O1112" s="227"/>
      <c r="P1112" s="227"/>
      <c r="Q1112" s="227"/>
      <c r="R1112" s="227"/>
      <c r="S1112" s="227"/>
      <c r="T1112" s="228"/>
      <c r="AT1112" s="229" t="s">
        <v>291</v>
      </c>
      <c r="AU1112" s="229" t="s">
        <v>85</v>
      </c>
      <c r="AV1112" s="14" t="s">
        <v>289</v>
      </c>
      <c r="AW1112" s="14" t="s">
        <v>32</v>
      </c>
      <c r="AX1112" s="14" t="s">
        <v>83</v>
      </c>
      <c r="AY1112" s="229" t="s">
        <v>283</v>
      </c>
    </row>
    <row r="1113" spans="1:65" s="2" customFormat="1" ht="55.5" customHeight="1">
      <c r="A1113" s="35"/>
      <c r="B1113" s="36"/>
      <c r="C1113" s="193" t="s">
        <v>1306</v>
      </c>
      <c r="D1113" s="193" t="s">
        <v>285</v>
      </c>
      <c r="E1113" s="194" t="s">
        <v>1307</v>
      </c>
      <c r="F1113" s="195" t="s">
        <v>1308</v>
      </c>
      <c r="G1113" s="196" t="s">
        <v>614</v>
      </c>
      <c r="H1113" s="197">
        <v>10</v>
      </c>
      <c r="I1113" s="198"/>
      <c r="J1113" s="199">
        <f>ROUND(I1113*H1113,2)</f>
        <v>0</v>
      </c>
      <c r="K1113" s="200"/>
      <c r="L1113" s="40"/>
      <c r="M1113" s="201" t="s">
        <v>1</v>
      </c>
      <c r="N1113" s="202" t="s">
        <v>41</v>
      </c>
      <c r="O1113" s="72"/>
      <c r="P1113" s="203">
        <f>O1113*H1113</f>
        <v>0</v>
      </c>
      <c r="Q1113" s="203">
        <v>5.3620000000000001E-2</v>
      </c>
      <c r="R1113" s="203">
        <f>Q1113*H1113</f>
        <v>0.53620000000000001</v>
      </c>
      <c r="S1113" s="203">
        <v>0</v>
      </c>
      <c r="T1113" s="204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5" t="s">
        <v>289</v>
      </c>
      <c r="AT1113" s="205" t="s">
        <v>285</v>
      </c>
      <c r="AU1113" s="205" t="s">
        <v>85</v>
      </c>
      <c r="AY1113" s="18" t="s">
        <v>283</v>
      </c>
      <c r="BE1113" s="206">
        <f>IF(N1113="základní",J1113,0)</f>
        <v>0</v>
      </c>
      <c r="BF1113" s="206">
        <f>IF(N1113="snížená",J1113,0)</f>
        <v>0</v>
      </c>
      <c r="BG1113" s="206">
        <f>IF(N1113="zákl. přenesená",J1113,0)</f>
        <v>0</v>
      </c>
      <c r="BH1113" s="206">
        <f>IF(N1113="sníž. přenesená",J1113,0)</f>
        <v>0</v>
      </c>
      <c r="BI1113" s="206">
        <f>IF(N1113="nulová",J1113,0)</f>
        <v>0</v>
      </c>
      <c r="BJ1113" s="18" t="s">
        <v>83</v>
      </c>
      <c r="BK1113" s="206">
        <f>ROUND(I1113*H1113,2)</f>
        <v>0</v>
      </c>
      <c r="BL1113" s="18" t="s">
        <v>289</v>
      </c>
      <c r="BM1113" s="205" t="s">
        <v>1309</v>
      </c>
    </row>
    <row r="1114" spans="1:65" s="2" customFormat="1" ht="49.15" customHeight="1">
      <c r="A1114" s="35"/>
      <c r="B1114" s="36"/>
      <c r="C1114" s="251" t="s">
        <v>1310</v>
      </c>
      <c r="D1114" s="251" t="s">
        <v>1021</v>
      </c>
      <c r="E1114" s="252" t="s">
        <v>1311</v>
      </c>
      <c r="F1114" s="253" t="s">
        <v>1312</v>
      </c>
      <c r="G1114" s="254" t="s">
        <v>614</v>
      </c>
      <c r="H1114" s="255">
        <v>10</v>
      </c>
      <c r="I1114" s="256"/>
      <c r="J1114" s="257">
        <f>ROUND(I1114*H1114,2)</f>
        <v>0</v>
      </c>
      <c r="K1114" s="258"/>
      <c r="L1114" s="259"/>
      <c r="M1114" s="260" t="s">
        <v>1</v>
      </c>
      <c r="N1114" s="261" t="s">
        <v>41</v>
      </c>
      <c r="O1114" s="72"/>
      <c r="P1114" s="203">
        <f>O1114*H1114</f>
        <v>0</v>
      </c>
      <c r="Q1114" s="203">
        <v>4.4999999999999998E-2</v>
      </c>
      <c r="R1114" s="203">
        <f>Q1114*H1114</f>
        <v>0.44999999999999996</v>
      </c>
      <c r="S1114" s="203">
        <v>0</v>
      </c>
      <c r="T1114" s="204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5" t="s">
        <v>351</v>
      </c>
      <c r="AT1114" s="205" t="s">
        <v>1021</v>
      </c>
      <c r="AU1114" s="205" t="s">
        <v>85</v>
      </c>
      <c r="AY1114" s="18" t="s">
        <v>283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18" t="s">
        <v>83</v>
      </c>
      <c r="BK1114" s="206">
        <f>ROUND(I1114*H1114,2)</f>
        <v>0</v>
      </c>
      <c r="BL1114" s="18" t="s">
        <v>289</v>
      </c>
      <c r="BM1114" s="205" t="s">
        <v>1313</v>
      </c>
    </row>
    <row r="1115" spans="1:65" s="16" customFormat="1">
      <c r="B1115" s="241"/>
      <c r="C1115" s="242"/>
      <c r="D1115" s="209" t="s">
        <v>291</v>
      </c>
      <c r="E1115" s="243" t="s">
        <v>1</v>
      </c>
      <c r="F1115" s="244" t="s">
        <v>1314</v>
      </c>
      <c r="G1115" s="242"/>
      <c r="H1115" s="243" t="s">
        <v>1</v>
      </c>
      <c r="I1115" s="245"/>
      <c r="J1115" s="242"/>
      <c r="K1115" s="242"/>
      <c r="L1115" s="246"/>
      <c r="M1115" s="247"/>
      <c r="N1115" s="248"/>
      <c r="O1115" s="248"/>
      <c r="P1115" s="248"/>
      <c r="Q1115" s="248"/>
      <c r="R1115" s="248"/>
      <c r="S1115" s="248"/>
      <c r="T1115" s="249"/>
      <c r="AT1115" s="250" t="s">
        <v>291</v>
      </c>
      <c r="AU1115" s="250" t="s">
        <v>85</v>
      </c>
      <c r="AV1115" s="16" t="s">
        <v>83</v>
      </c>
      <c r="AW1115" s="16" t="s">
        <v>32</v>
      </c>
      <c r="AX1115" s="16" t="s">
        <v>76</v>
      </c>
      <c r="AY1115" s="250" t="s">
        <v>283</v>
      </c>
    </row>
    <row r="1116" spans="1:65" s="13" customFormat="1">
      <c r="B1116" s="207"/>
      <c r="C1116" s="208"/>
      <c r="D1116" s="209" t="s">
        <v>291</v>
      </c>
      <c r="E1116" s="210" t="s">
        <v>1</v>
      </c>
      <c r="F1116" s="211" t="s">
        <v>1315</v>
      </c>
      <c r="G1116" s="208"/>
      <c r="H1116" s="212">
        <v>10</v>
      </c>
      <c r="I1116" s="213"/>
      <c r="J1116" s="208"/>
      <c r="K1116" s="208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291</v>
      </c>
      <c r="AU1116" s="218" t="s">
        <v>85</v>
      </c>
      <c r="AV1116" s="13" t="s">
        <v>85</v>
      </c>
      <c r="AW1116" s="13" t="s">
        <v>32</v>
      </c>
      <c r="AX1116" s="13" t="s">
        <v>76</v>
      </c>
      <c r="AY1116" s="218" t="s">
        <v>283</v>
      </c>
    </row>
    <row r="1117" spans="1:65" s="14" customFormat="1">
      <c r="B1117" s="219"/>
      <c r="C1117" s="220"/>
      <c r="D1117" s="209" t="s">
        <v>291</v>
      </c>
      <c r="E1117" s="221" t="s">
        <v>1</v>
      </c>
      <c r="F1117" s="222" t="s">
        <v>293</v>
      </c>
      <c r="G1117" s="220"/>
      <c r="H1117" s="223">
        <v>10</v>
      </c>
      <c r="I1117" s="224"/>
      <c r="J1117" s="220"/>
      <c r="K1117" s="220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291</v>
      </c>
      <c r="AU1117" s="229" t="s">
        <v>85</v>
      </c>
      <c r="AV1117" s="14" t="s">
        <v>289</v>
      </c>
      <c r="AW1117" s="14" t="s">
        <v>32</v>
      </c>
      <c r="AX1117" s="14" t="s">
        <v>83</v>
      </c>
      <c r="AY1117" s="229" t="s">
        <v>283</v>
      </c>
    </row>
    <row r="1118" spans="1:65" s="12" customFormat="1" ht="22.9" customHeight="1">
      <c r="B1118" s="177"/>
      <c r="C1118" s="178"/>
      <c r="D1118" s="179" t="s">
        <v>75</v>
      </c>
      <c r="E1118" s="191" t="s">
        <v>357</v>
      </c>
      <c r="F1118" s="191" t="s">
        <v>1316</v>
      </c>
      <c r="G1118" s="178"/>
      <c r="H1118" s="178"/>
      <c r="I1118" s="181"/>
      <c r="J1118" s="192">
        <f>BK1118</f>
        <v>0</v>
      </c>
      <c r="K1118" s="178"/>
      <c r="L1118" s="183"/>
      <c r="M1118" s="184"/>
      <c r="N1118" s="185"/>
      <c r="O1118" s="185"/>
      <c r="P1118" s="186">
        <f>SUM(P1119:P1173)</f>
        <v>0</v>
      </c>
      <c r="Q1118" s="185"/>
      <c r="R1118" s="186">
        <f>SUM(R1119:R1173)</f>
        <v>30.681864690000001</v>
      </c>
      <c r="S1118" s="185"/>
      <c r="T1118" s="187">
        <f>SUM(T1119:T1173)</f>
        <v>0</v>
      </c>
      <c r="AR1118" s="188" t="s">
        <v>83</v>
      </c>
      <c r="AT1118" s="189" t="s">
        <v>75</v>
      </c>
      <c r="AU1118" s="189" t="s">
        <v>83</v>
      </c>
      <c r="AY1118" s="188" t="s">
        <v>283</v>
      </c>
      <c r="BK1118" s="190">
        <f>SUM(BK1119:BK1173)</f>
        <v>0</v>
      </c>
    </row>
    <row r="1119" spans="1:65" s="2" customFormat="1" ht="24.2" customHeight="1">
      <c r="A1119" s="35"/>
      <c r="B1119" s="36"/>
      <c r="C1119" s="193" t="s">
        <v>1317</v>
      </c>
      <c r="D1119" s="193" t="s">
        <v>285</v>
      </c>
      <c r="E1119" s="194" t="s">
        <v>1318</v>
      </c>
      <c r="F1119" s="195" t="s">
        <v>1319</v>
      </c>
      <c r="G1119" s="196" t="s">
        <v>288</v>
      </c>
      <c r="H1119" s="197">
        <v>30.722999999999999</v>
      </c>
      <c r="I1119" s="198"/>
      <c r="J1119" s="199">
        <f>ROUND(I1119*H1119,2)</f>
        <v>0</v>
      </c>
      <c r="K1119" s="200"/>
      <c r="L1119" s="40"/>
      <c r="M1119" s="201" t="s">
        <v>1</v>
      </c>
      <c r="N1119" s="202" t="s">
        <v>41</v>
      </c>
      <c r="O1119" s="72"/>
      <c r="P1119" s="203">
        <f>O1119*H1119</f>
        <v>0</v>
      </c>
      <c r="Q1119" s="203">
        <v>0.80027999999999999</v>
      </c>
      <c r="R1119" s="203">
        <f>Q1119*H1119</f>
        <v>24.587002439999999</v>
      </c>
      <c r="S1119" s="203">
        <v>0</v>
      </c>
      <c r="T1119" s="204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5" t="s">
        <v>289</v>
      </c>
      <c r="AT1119" s="205" t="s">
        <v>285</v>
      </c>
      <c r="AU1119" s="205" t="s">
        <v>85</v>
      </c>
      <c r="AY1119" s="18" t="s">
        <v>283</v>
      </c>
      <c r="BE1119" s="206">
        <f>IF(N1119="základní",J1119,0)</f>
        <v>0</v>
      </c>
      <c r="BF1119" s="206">
        <f>IF(N1119="snížená",J1119,0)</f>
        <v>0</v>
      </c>
      <c r="BG1119" s="206">
        <f>IF(N1119="zákl. přenesená",J1119,0)</f>
        <v>0</v>
      </c>
      <c r="BH1119" s="206">
        <f>IF(N1119="sníž. přenesená",J1119,0)</f>
        <v>0</v>
      </c>
      <c r="BI1119" s="206">
        <f>IF(N1119="nulová",J1119,0)</f>
        <v>0</v>
      </c>
      <c r="BJ1119" s="18" t="s">
        <v>83</v>
      </c>
      <c r="BK1119" s="206">
        <f>ROUND(I1119*H1119,2)</f>
        <v>0</v>
      </c>
      <c r="BL1119" s="18" t="s">
        <v>289</v>
      </c>
      <c r="BM1119" s="205" t="s">
        <v>1320</v>
      </c>
    </row>
    <row r="1120" spans="1:65" s="16" customFormat="1">
      <c r="B1120" s="241"/>
      <c r="C1120" s="242"/>
      <c r="D1120" s="209" t="s">
        <v>291</v>
      </c>
      <c r="E1120" s="243" t="s">
        <v>1</v>
      </c>
      <c r="F1120" s="244" t="s">
        <v>1321</v>
      </c>
      <c r="G1120" s="242"/>
      <c r="H1120" s="243" t="s">
        <v>1</v>
      </c>
      <c r="I1120" s="245"/>
      <c r="J1120" s="242"/>
      <c r="K1120" s="242"/>
      <c r="L1120" s="246"/>
      <c r="M1120" s="247"/>
      <c r="N1120" s="248"/>
      <c r="O1120" s="248"/>
      <c r="P1120" s="248"/>
      <c r="Q1120" s="248"/>
      <c r="R1120" s="248"/>
      <c r="S1120" s="248"/>
      <c r="T1120" s="249"/>
      <c r="AT1120" s="250" t="s">
        <v>291</v>
      </c>
      <c r="AU1120" s="250" t="s">
        <v>85</v>
      </c>
      <c r="AV1120" s="16" t="s">
        <v>83</v>
      </c>
      <c r="AW1120" s="16" t="s">
        <v>32</v>
      </c>
      <c r="AX1120" s="16" t="s">
        <v>76</v>
      </c>
      <c r="AY1120" s="250" t="s">
        <v>283</v>
      </c>
    </row>
    <row r="1121" spans="1:65" s="13" customFormat="1">
      <c r="B1121" s="207"/>
      <c r="C1121" s="208"/>
      <c r="D1121" s="209" t="s">
        <v>291</v>
      </c>
      <c r="E1121" s="210" t="s">
        <v>1</v>
      </c>
      <c r="F1121" s="211" t="s">
        <v>1322</v>
      </c>
      <c r="G1121" s="208"/>
      <c r="H1121" s="212">
        <v>34.08</v>
      </c>
      <c r="I1121" s="213"/>
      <c r="J1121" s="208"/>
      <c r="K1121" s="208"/>
      <c r="L1121" s="214"/>
      <c r="M1121" s="215"/>
      <c r="N1121" s="216"/>
      <c r="O1121" s="216"/>
      <c r="P1121" s="216"/>
      <c r="Q1121" s="216"/>
      <c r="R1121" s="216"/>
      <c r="S1121" s="216"/>
      <c r="T1121" s="217"/>
      <c r="AT1121" s="218" t="s">
        <v>291</v>
      </c>
      <c r="AU1121" s="218" t="s">
        <v>85</v>
      </c>
      <c r="AV1121" s="13" t="s">
        <v>85</v>
      </c>
      <c r="AW1121" s="13" t="s">
        <v>32</v>
      </c>
      <c r="AX1121" s="13" t="s">
        <v>76</v>
      </c>
      <c r="AY1121" s="218" t="s">
        <v>283</v>
      </c>
    </row>
    <row r="1122" spans="1:65" s="13" customFormat="1">
      <c r="B1122" s="207"/>
      <c r="C1122" s="208"/>
      <c r="D1122" s="209" t="s">
        <v>291</v>
      </c>
      <c r="E1122" s="210" t="s">
        <v>1</v>
      </c>
      <c r="F1122" s="211" t="s">
        <v>1323</v>
      </c>
      <c r="G1122" s="208"/>
      <c r="H1122" s="212">
        <v>-3.3570000000000002</v>
      </c>
      <c r="I1122" s="213"/>
      <c r="J1122" s="208"/>
      <c r="K1122" s="208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291</v>
      </c>
      <c r="AU1122" s="218" t="s">
        <v>85</v>
      </c>
      <c r="AV1122" s="13" t="s">
        <v>85</v>
      </c>
      <c r="AW1122" s="13" t="s">
        <v>32</v>
      </c>
      <c r="AX1122" s="13" t="s">
        <v>76</v>
      </c>
      <c r="AY1122" s="218" t="s">
        <v>283</v>
      </c>
    </row>
    <row r="1123" spans="1:65" s="14" customFormat="1">
      <c r="B1123" s="219"/>
      <c r="C1123" s="220"/>
      <c r="D1123" s="209" t="s">
        <v>291</v>
      </c>
      <c r="E1123" s="221" t="s">
        <v>1</v>
      </c>
      <c r="F1123" s="222" t="s">
        <v>293</v>
      </c>
      <c r="G1123" s="220"/>
      <c r="H1123" s="223">
        <v>30.722999999999999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291</v>
      </c>
      <c r="AU1123" s="229" t="s">
        <v>85</v>
      </c>
      <c r="AV1123" s="14" t="s">
        <v>289</v>
      </c>
      <c r="AW1123" s="14" t="s">
        <v>32</v>
      </c>
      <c r="AX1123" s="14" t="s">
        <v>83</v>
      </c>
      <c r="AY1123" s="229" t="s">
        <v>283</v>
      </c>
    </row>
    <row r="1124" spans="1:65" s="2" customFormat="1" ht="33" customHeight="1">
      <c r="A1124" s="35"/>
      <c r="B1124" s="36"/>
      <c r="C1124" s="193" t="s">
        <v>1324</v>
      </c>
      <c r="D1124" s="193" t="s">
        <v>285</v>
      </c>
      <c r="E1124" s="194" t="s">
        <v>1325</v>
      </c>
      <c r="F1124" s="195" t="s">
        <v>1326</v>
      </c>
      <c r="G1124" s="196" t="s">
        <v>288</v>
      </c>
      <c r="H1124" s="197">
        <v>674.7</v>
      </c>
      <c r="I1124" s="198"/>
      <c r="J1124" s="199">
        <f>ROUND(I1124*H1124,2)</f>
        <v>0</v>
      </c>
      <c r="K1124" s="200"/>
      <c r="L1124" s="40"/>
      <c r="M1124" s="201" t="s">
        <v>1</v>
      </c>
      <c r="N1124" s="202" t="s">
        <v>41</v>
      </c>
      <c r="O1124" s="72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05" t="s">
        <v>289</v>
      </c>
      <c r="AT1124" s="205" t="s">
        <v>285</v>
      </c>
      <c r="AU1124" s="205" t="s">
        <v>85</v>
      </c>
      <c r="AY1124" s="18" t="s">
        <v>283</v>
      </c>
      <c r="BE1124" s="206">
        <f>IF(N1124="základní",J1124,0)</f>
        <v>0</v>
      </c>
      <c r="BF1124" s="206">
        <f>IF(N1124="snížená",J1124,0)</f>
        <v>0</v>
      </c>
      <c r="BG1124" s="206">
        <f>IF(N1124="zákl. přenesená",J1124,0)</f>
        <v>0</v>
      </c>
      <c r="BH1124" s="206">
        <f>IF(N1124="sníž. přenesená",J1124,0)</f>
        <v>0</v>
      </c>
      <c r="BI1124" s="206">
        <f>IF(N1124="nulová",J1124,0)</f>
        <v>0</v>
      </c>
      <c r="BJ1124" s="18" t="s">
        <v>83</v>
      </c>
      <c r="BK1124" s="206">
        <f>ROUND(I1124*H1124,2)</f>
        <v>0</v>
      </c>
      <c r="BL1124" s="18" t="s">
        <v>289</v>
      </c>
      <c r="BM1124" s="205" t="s">
        <v>1327</v>
      </c>
    </row>
    <row r="1125" spans="1:65" s="13" customFormat="1">
      <c r="B1125" s="207"/>
      <c r="C1125" s="208"/>
      <c r="D1125" s="209" t="s">
        <v>291</v>
      </c>
      <c r="E1125" s="210" t="s">
        <v>1</v>
      </c>
      <c r="F1125" s="211" t="s">
        <v>1328</v>
      </c>
      <c r="G1125" s="208"/>
      <c r="H1125" s="212">
        <v>448.2</v>
      </c>
      <c r="I1125" s="213"/>
      <c r="J1125" s="208"/>
      <c r="K1125" s="208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291</v>
      </c>
      <c r="AU1125" s="218" t="s">
        <v>85</v>
      </c>
      <c r="AV1125" s="13" t="s">
        <v>85</v>
      </c>
      <c r="AW1125" s="13" t="s">
        <v>32</v>
      </c>
      <c r="AX1125" s="13" t="s">
        <v>76</v>
      </c>
      <c r="AY1125" s="218" t="s">
        <v>283</v>
      </c>
    </row>
    <row r="1126" spans="1:65" s="13" customFormat="1">
      <c r="B1126" s="207"/>
      <c r="C1126" s="208"/>
      <c r="D1126" s="209" t="s">
        <v>291</v>
      </c>
      <c r="E1126" s="210" t="s">
        <v>1</v>
      </c>
      <c r="F1126" s="211" t="s">
        <v>1329</v>
      </c>
      <c r="G1126" s="208"/>
      <c r="H1126" s="212">
        <v>156</v>
      </c>
      <c r="I1126" s="213"/>
      <c r="J1126" s="208"/>
      <c r="K1126" s="208"/>
      <c r="L1126" s="214"/>
      <c r="M1126" s="215"/>
      <c r="N1126" s="216"/>
      <c r="O1126" s="216"/>
      <c r="P1126" s="216"/>
      <c r="Q1126" s="216"/>
      <c r="R1126" s="216"/>
      <c r="S1126" s="216"/>
      <c r="T1126" s="217"/>
      <c r="AT1126" s="218" t="s">
        <v>291</v>
      </c>
      <c r="AU1126" s="218" t="s">
        <v>85</v>
      </c>
      <c r="AV1126" s="13" t="s">
        <v>85</v>
      </c>
      <c r="AW1126" s="13" t="s">
        <v>32</v>
      </c>
      <c r="AX1126" s="13" t="s">
        <v>76</v>
      </c>
      <c r="AY1126" s="218" t="s">
        <v>283</v>
      </c>
    </row>
    <row r="1127" spans="1:65" s="13" customFormat="1">
      <c r="B1127" s="207"/>
      <c r="C1127" s="208"/>
      <c r="D1127" s="209" t="s">
        <v>291</v>
      </c>
      <c r="E1127" s="210" t="s">
        <v>1</v>
      </c>
      <c r="F1127" s="211" t="s">
        <v>1330</v>
      </c>
      <c r="G1127" s="208"/>
      <c r="H1127" s="212">
        <v>70.5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291</v>
      </c>
      <c r="AU1127" s="218" t="s">
        <v>85</v>
      </c>
      <c r="AV1127" s="13" t="s">
        <v>85</v>
      </c>
      <c r="AW1127" s="13" t="s">
        <v>32</v>
      </c>
      <c r="AX1127" s="13" t="s">
        <v>76</v>
      </c>
      <c r="AY1127" s="218" t="s">
        <v>283</v>
      </c>
    </row>
    <row r="1128" spans="1:65" s="15" customFormat="1">
      <c r="B1128" s="230"/>
      <c r="C1128" s="231"/>
      <c r="D1128" s="209" t="s">
        <v>291</v>
      </c>
      <c r="E1128" s="232" t="s">
        <v>1</v>
      </c>
      <c r="F1128" s="233" t="s">
        <v>307</v>
      </c>
      <c r="G1128" s="231"/>
      <c r="H1128" s="234">
        <v>674.7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291</v>
      </c>
      <c r="AU1128" s="240" t="s">
        <v>85</v>
      </c>
      <c r="AV1128" s="15" t="s">
        <v>105</v>
      </c>
      <c r="AW1128" s="15" t="s">
        <v>32</v>
      </c>
      <c r="AX1128" s="15" t="s">
        <v>76</v>
      </c>
      <c r="AY1128" s="240" t="s">
        <v>283</v>
      </c>
    </row>
    <row r="1129" spans="1:65" s="14" customFormat="1">
      <c r="B1129" s="219"/>
      <c r="C1129" s="220"/>
      <c r="D1129" s="209" t="s">
        <v>291</v>
      </c>
      <c r="E1129" s="221" t="s">
        <v>1</v>
      </c>
      <c r="F1129" s="222" t="s">
        <v>293</v>
      </c>
      <c r="G1129" s="220"/>
      <c r="H1129" s="223">
        <v>674.7</v>
      </c>
      <c r="I1129" s="224"/>
      <c r="J1129" s="220"/>
      <c r="K1129" s="220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291</v>
      </c>
      <c r="AU1129" s="229" t="s">
        <v>85</v>
      </c>
      <c r="AV1129" s="14" t="s">
        <v>289</v>
      </c>
      <c r="AW1129" s="14" t="s">
        <v>32</v>
      </c>
      <c r="AX1129" s="14" t="s">
        <v>83</v>
      </c>
      <c r="AY1129" s="229" t="s">
        <v>283</v>
      </c>
    </row>
    <row r="1130" spans="1:65" s="2" customFormat="1" ht="33" customHeight="1">
      <c r="A1130" s="35"/>
      <c r="B1130" s="36"/>
      <c r="C1130" s="193" t="s">
        <v>1331</v>
      </c>
      <c r="D1130" s="193" t="s">
        <v>285</v>
      </c>
      <c r="E1130" s="194" t="s">
        <v>1332</v>
      </c>
      <c r="F1130" s="195" t="s">
        <v>1333</v>
      </c>
      <c r="G1130" s="196" t="s">
        <v>288</v>
      </c>
      <c r="H1130" s="197">
        <v>80964</v>
      </c>
      <c r="I1130" s="198"/>
      <c r="J1130" s="199">
        <f>ROUND(I1130*H1130,2)</f>
        <v>0</v>
      </c>
      <c r="K1130" s="200"/>
      <c r="L1130" s="40"/>
      <c r="M1130" s="201" t="s">
        <v>1</v>
      </c>
      <c r="N1130" s="202" t="s">
        <v>41</v>
      </c>
      <c r="O1130" s="72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289</v>
      </c>
      <c r="AT1130" s="205" t="s">
        <v>285</v>
      </c>
      <c r="AU1130" s="205" t="s">
        <v>85</v>
      </c>
      <c r="AY1130" s="18" t="s">
        <v>283</v>
      </c>
      <c r="BE1130" s="206">
        <f>IF(N1130="základní",J1130,0)</f>
        <v>0</v>
      </c>
      <c r="BF1130" s="206">
        <f>IF(N1130="snížená",J1130,0)</f>
        <v>0</v>
      </c>
      <c r="BG1130" s="206">
        <f>IF(N1130="zákl. přenesená",J1130,0)</f>
        <v>0</v>
      </c>
      <c r="BH1130" s="206">
        <f>IF(N1130="sníž. přenesená",J1130,0)</f>
        <v>0</v>
      </c>
      <c r="BI1130" s="206">
        <f>IF(N1130="nulová",J1130,0)</f>
        <v>0</v>
      </c>
      <c r="BJ1130" s="18" t="s">
        <v>83</v>
      </c>
      <c r="BK1130" s="206">
        <f>ROUND(I1130*H1130,2)</f>
        <v>0</v>
      </c>
      <c r="BL1130" s="18" t="s">
        <v>289</v>
      </c>
      <c r="BM1130" s="205" t="s">
        <v>1334</v>
      </c>
    </row>
    <row r="1131" spans="1:65" s="13" customFormat="1">
      <c r="B1131" s="207"/>
      <c r="C1131" s="208"/>
      <c r="D1131" s="209" t="s">
        <v>291</v>
      </c>
      <c r="E1131" s="208"/>
      <c r="F1131" s="211" t="s">
        <v>1335</v>
      </c>
      <c r="G1131" s="208"/>
      <c r="H1131" s="212">
        <v>80964</v>
      </c>
      <c r="I1131" s="213"/>
      <c r="J1131" s="208"/>
      <c r="K1131" s="208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291</v>
      </c>
      <c r="AU1131" s="218" t="s">
        <v>85</v>
      </c>
      <c r="AV1131" s="13" t="s">
        <v>85</v>
      </c>
      <c r="AW1131" s="13" t="s">
        <v>4</v>
      </c>
      <c r="AX1131" s="13" t="s">
        <v>83</v>
      </c>
      <c r="AY1131" s="218" t="s">
        <v>283</v>
      </c>
    </row>
    <row r="1132" spans="1:65" s="2" customFormat="1" ht="33" customHeight="1">
      <c r="A1132" s="35"/>
      <c r="B1132" s="36"/>
      <c r="C1132" s="193" t="s">
        <v>1336</v>
      </c>
      <c r="D1132" s="193" t="s">
        <v>285</v>
      </c>
      <c r="E1132" s="194" t="s">
        <v>1337</v>
      </c>
      <c r="F1132" s="195" t="s">
        <v>1338</v>
      </c>
      <c r="G1132" s="196" t="s">
        <v>288</v>
      </c>
      <c r="H1132" s="197">
        <v>674.7</v>
      </c>
      <c r="I1132" s="198"/>
      <c r="J1132" s="199">
        <f>ROUND(I1132*H1132,2)</f>
        <v>0</v>
      </c>
      <c r="K1132" s="200"/>
      <c r="L1132" s="40"/>
      <c r="M1132" s="201" t="s">
        <v>1</v>
      </c>
      <c r="N1132" s="202" t="s">
        <v>41</v>
      </c>
      <c r="O1132" s="72"/>
      <c r="P1132" s="203">
        <f>O1132*H1132</f>
        <v>0</v>
      </c>
      <c r="Q1132" s="203">
        <v>0</v>
      </c>
      <c r="R1132" s="203">
        <f>Q1132*H1132</f>
        <v>0</v>
      </c>
      <c r="S1132" s="203">
        <v>0</v>
      </c>
      <c r="T1132" s="204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05" t="s">
        <v>289</v>
      </c>
      <c r="AT1132" s="205" t="s">
        <v>285</v>
      </c>
      <c r="AU1132" s="205" t="s">
        <v>85</v>
      </c>
      <c r="AY1132" s="18" t="s">
        <v>283</v>
      </c>
      <c r="BE1132" s="206">
        <f>IF(N1132="základní",J1132,0)</f>
        <v>0</v>
      </c>
      <c r="BF1132" s="206">
        <f>IF(N1132="snížená",J1132,0)</f>
        <v>0</v>
      </c>
      <c r="BG1132" s="206">
        <f>IF(N1132="zákl. přenesená",J1132,0)</f>
        <v>0</v>
      </c>
      <c r="BH1132" s="206">
        <f>IF(N1132="sníž. přenesená",J1132,0)</f>
        <v>0</v>
      </c>
      <c r="BI1132" s="206">
        <f>IF(N1132="nulová",J1132,0)</f>
        <v>0</v>
      </c>
      <c r="BJ1132" s="18" t="s">
        <v>83</v>
      </c>
      <c r="BK1132" s="206">
        <f>ROUND(I1132*H1132,2)</f>
        <v>0</v>
      </c>
      <c r="BL1132" s="18" t="s">
        <v>289</v>
      </c>
      <c r="BM1132" s="205" t="s">
        <v>1339</v>
      </c>
    </row>
    <row r="1133" spans="1:65" s="2" customFormat="1" ht="16.5" customHeight="1">
      <c r="A1133" s="35"/>
      <c r="B1133" s="36"/>
      <c r="C1133" s="193" t="s">
        <v>1340</v>
      </c>
      <c r="D1133" s="193" t="s">
        <v>285</v>
      </c>
      <c r="E1133" s="194" t="s">
        <v>1341</v>
      </c>
      <c r="F1133" s="195" t="s">
        <v>1342</v>
      </c>
      <c r="G1133" s="196" t="s">
        <v>288</v>
      </c>
      <c r="H1133" s="197">
        <v>674.7</v>
      </c>
      <c r="I1133" s="198"/>
      <c r="J1133" s="199">
        <f>ROUND(I1133*H1133,2)</f>
        <v>0</v>
      </c>
      <c r="K1133" s="200"/>
      <c r="L1133" s="40"/>
      <c r="M1133" s="201" t="s">
        <v>1</v>
      </c>
      <c r="N1133" s="202" t="s">
        <v>41</v>
      </c>
      <c r="O1133" s="72"/>
      <c r="P1133" s="203">
        <f>O1133*H1133</f>
        <v>0</v>
      </c>
      <c r="Q1133" s="203">
        <v>0</v>
      </c>
      <c r="R1133" s="203">
        <f>Q1133*H1133</f>
        <v>0</v>
      </c>
      <c r="S1133" s="203">
        <v>0</v>
      </c>
      <c r="T1133" s="204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205" t="s">
        <v>289</v>
      </c>
      <c r="AT1133" s="205" t="s">
        <v>285</v>
      </c>
      <c r="AU1133" s="205" t="s">
        <v>85</v>
      </c>
      <c r="AY1133" s="18" t="s">
        <v>283</v>
      </c>
      <c r="BE1133" s="206">
        <f>IF(N1133="základní",J1133,0)</f>
        <v>0</v>
      </c>
      <c r="BF1133" s="206">
        <f>IF(N1133="snížená",J1133,0)</f>
        <v>0</v>
      </c>
      <c r="BG1133" s="206">
        <f>IF(N1133="zákl. přenesená",J1133,0)</f>
        <v>0</v>
      </c>
      <c r="BH1133" s="206">
        <f>IF(N1133="sníž. přenesená",J1133,0)</f>
        <v>0</v>
      </c>
      <c r="BI1133" s="206">
        <f>IF(N1133="nulová",J1133,0)</f>
        <v>0</v>
      </c>
      <c r="BJ1133" s="18" t="s">
        <v>83</v>
      </c>
      <c r="BK1133" s="206">
        <f>ROUND(I1133*H1133,2)</f>
        <v>0</v>
      </c>
      <c r="BL1133" s="18" t="s">
        <v>289</v>
      </c>
      <c r="BM1133" s="205" t="s">
        <v>1343</v>
      </c>
    </row>
    <row r="1134" spans="1:65" s="2" customFormat="1" ht="21.75" customHeight="1">
      <c r="A1134" s="35"/>
      <c r="B1134" s="36"/>
      <c r="C1134" s="193" t="s">
        <v>1344</v>
      </c>
      <c r="D1134" s="193" t="s">
        <v>285</v>
      </c>
      <c r="E1134" s="194" t="s">
        <v>1345</v>
      </c>
      <c r="F1134" s="195" t="s">
        <v>1346</v>
      </c>
      <c r="G1134" s="196" t="s">
        <v>288</v>
      </c>
      <c r="H1134" s="197">
        <v>80964</v>
      </c>
      <c r="I1134" s="198"/>
      <c r="J1134" s="199">
        <f>ROUND(I1134*H1134,2)</f>
        <v>0</v>
      </c>
      <c r="K1134" s="200"/>
      <c r="L1134" s="40"/>
      <c r="M1134" s="201" t="s">
        <v>1</v>
      </c>
      <c r="N1134" s="202" t="s">
        <v>41</v>
      </c>
      <c r="O1134" s="72"/>
      <c r="P1134" s="203">
        <f>O1134*H1134</f>
        <v>0</v>
      </c>
      <c r="Q1134" s="203">
        <v>0</v>
      </c>
      <c r="R1134" s="203">
        <f>Q1134*H1134</f>
        <v>0</v>
      </c>
      <c r="S1134" s="203">
        <v>0</v>
      </c>
      <c r="T1134" s="204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5" t="s">
        <v>289</v>
      </c>
      <c r="AT1134" s="205" t="s">
        <v>285</v>
      </c>
      <c r="AU1134" s="205" t="s">
        <v>85</v>
      </c>
      <c r="AY1134" s="18" t="s">
        <v>283</v>
      </c>
      <c r="BE1134" s="206">
        <f>IF(N1134="základní",J1134,0)</f>
        <v>0</v>
      </c>
      <c r="BF1134" s="206">
        <f>IF(N1134="snížená",J1134,0)</f>
        <v>0</v>
      </c>
      <c r="BG1134" s="206">
        <f>IF(N1134="zákl. přenesená",J1134,0)</f>
        <v>0</v>
      </c>
      <c r="BH1134" s="206">
        <f>IF(N1134="sníž. přenesená",J1134,0)</f>
        <v>0</v>
      </c>
      <c r="BI1134" s="206">
        <f>IF(N1134="nulová",J1134,0)</f>
        <v>0</v>
      </c>
      <c r="BJ1134" s="18" t="s">
        <v>83</v>
      </c>
      <c r="BK1134" s="206">
        <f>ROUND(I1134*H1134,2)</f>
        <v>0</v>
      </c>
      <c r="BL1134" s="18" t="s">
        <v>289</v>
      </c>
      <c r="BM1134" s="205" t="s">
        <v>1347</v>
      </c>
    </row>
    <row r="1135" spans="1:65" s="13" customFormat="1">
      <c r="B1135" s="207"/>
      <c r="C1135" s="208"/>
      <c r="D1135" s="209" t="s">
        <v>291</v>
      </c>
      <c r="E1135" s="208"/>
      <c r="F1135" s="211" t="s">
        <v>1335</v>
      </c>
      <c r="G1135" s="208"/>
      <c r="H1135" s="212">
        <v>80964</v>
      </c>
      <c r="I1135" s="213"/>
      <c r="J1135" s="208"/>
      <c r="K1135" s="208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291</v>
      </c>
      <c r="AU1135" s="218" t="s">
        <v>85</v>
      </c>
      <c r="AV1135" s="13" t="s">
        <v>85</v>
      </c>
      <c r="AW1135" s="13" t="s">
        <v>4</v>
      </c>
      <c r="AX1135" s="13" t="s">
        <v>83</v>
      </c>
      <c r="AY1135" s="218" t="s">
        <v>283</v>
      </c>
    </row>
    <row r="1136" spans="1:65" s="2" customFormat="1" ht="21.75" customHeight="1">
      <c r="A1136" s="35"/>
      <c r="B1136" s="36"/>
      <c r="C1136" s="193" t="s">
        <v>1348</v>
      </c>
      <c r="D1136" s="193" t="s">
        <v>285</v>
      </c>
      <c r="E1136" s="194" t="s">
        <v>1349</v>
      </c>
      <c r="F1136" s="195" t="s">
        <v>1350</v>
      </c>
      <c r="G1136" s="196" t="s">
        <v>288</v>
      </c>
      <c r="H1136" s="197">
        <v>674.7</v>
      </c>
      <c r="I1136" s="198"/>
      <c r="J1136" s="199">
        <f>ROUND(I1136*H1136,2)</f>
        <v>0</v>
      </c>
      <c r="K1136" s="200"/>
      <c r="L1136" s="40"/>
      <c r="M1136" s="201" t="s">
        <v>1</v>
      </c>
      <c r="N1136" s="202" t="s">
        <v>41</v>
      </c>
      <c r="O1136" s="72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205" t="s">
        <v>289</v>
      </c>
      <c r="AT1136" s="205" t="s">
        <v>285</v>
      </c>
      <c r="AU1136" s="205" t="s">
        <v>85</v>
      </c>
      <c r="AY1136" s="18" t="s">
        <v>283</v>
      </c>
      <c r="BE1136" s="206">
        <f>IF(N1136="základní",J1136,0)</f>
        <v>0</v>
      </c>
      <c r="BF1136" s="206">
        <f>IF(N1136="snížená",J1136,0)</f>
        <v>0</v>
      </c>
      <c r="BG1136" s="206">
        <f>IF(N1136="zákl. přenesená",J1136,0)</f>
        <v>0</v>
      </c>
      <c r="BH1136" s="206">
        <f>IF(N1136="sníž. přenesená",J1136,0)</f>
        <v>0</v>
      </c>
      <c r="BI1136" s="206">
        <f>IF(N1136="nulová",J1136,0)</f>
        <v>0</v>
      </c>
      <c r="BJ1136" s="18" t="s">
        <v>83</v>
      </c>
      <c r="BK1136" s="206">
        <f>ROUND(I1136*H1136,2)</f>
        <v>0</v>
      </c>
      <c r="BL1136" s="18" t="s">
        <v>289</v>
      </c>
      <c r="BM1136" s="205" t="s">
        <v>1351</v>
      </c>
    </row>
    <row r="1137" spans="1:65" s="2" customFormat="1" ht="33" customHeight="1">
      <c r="A1137" s="35"/>
      <c r="B1137" s="36"/>
      <c r="C1137" s="193" t="s">
        <v>1352</v>
      </c>
      <c r="D1137" s="193" t="s">
        <v>285</v>
      </c>
      <c r="E1137" s="194" t="s">
        <v>1353</v>
      </c>
      <c r="F1137" s="195" t="s">
        <v>1354</v>
      </c>
      <c r="G1137" s="196" t="s">
        <v>288</v>
      </c>
      <c r="H1137" s="197">
        <v>1690.45</v>
      </c>
      <c r="I1137" s="198"/>
      <c r="J1137" s="199">
        <f>ROUND(I1137*H1137,2)</f>
        <v>0</v>
      </c>
      <c r="K1137" s="200"/>
      <c r="L1137" s="40"/>
      <c r="M1137" s="201" t="s">
        <v>1</v>
      </c>
      <c r="N1137" s="202" t="s">
        <v>41</v>
      </c>
      <c r="O1137" s="72"/>
      <c r="P1137" s="203">
        <f>O1137*H1137</f>
        <v>0</v>
      </c>
      <c r="Q1137" s="203">
        <v>1.2999999999999999E-4</v>
      </c>
      <c r="R1137" s="203">
        <f>Q1137*H1137</f>
        <v>0.2197585</v>
      </c>
      <c r="S1137" s="203">
        <v>0</v>
      </c>
      <c r="T1137" s="204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5" t="s">
        <v>289</v>
      </c>
      <c r="AT1137" s="205" t="s">
        <v>285</v>
      </c>
      <c r="AU1137" s="205" t="s">
        <v>85</v>
      </c>
      <c r="AY1137" s="18" t="s">
        <v>283</v>
      </c>
      <c r="BE1137" s="206">
        <f>IF(N1137="základní",J1137,0)</f>
        <v>0</v>
      </c>
      <c r="BF1137" s="206">
        <f>IF(N1137="snížená",J1137,0)</f>
        <v>0</v>
      </c>
      <c r="BG1137" s="206">
        <f>IF(N1137="zákl. přenesená",J1137,0)</f>
        <v>0</v>
      </c>
      <c r="BH1137" s="206">
        <f>IF(N1137="sníž. přenesená",J1137,0)</f>
        <v>0</v>
      </c>
      <c r="BI1137" s="206">
        <f>IF(N1137="nulová",J1137,0)</f>
        <v>0</v>
      </c>
      <c r="BJ1137" s="18" t="s">
        <v>83</v>
      </c>
      <c r="BK1137" s="206">
        <f>ROUND(I1137*H1137,2)</f>
        <v>0</v>
      </c>
      <c r="BL1137" s="18" t="s">
        <v>289</v>
      </c>
      <c r="BM1137" s="205" t="s">
        <v>1355</v>
      </c>
    </row>
    <row r="1138" spans="1:65" s="13" customFormat="1">
      <c r="B1138" s="207"/>
      <c r="C1138" s="208"/>
      <c r="D1138" s="209" t="s">
        <v>291</v>
      </c>
      <c r="E1138" s="210" t="s">
        <v>1</v>
      </c>
      <c r="F1138" s="211" t="s">
        <v>1356</v>
      </c>
      <c r="G1138" s="208"/>
      <c r="H1138" s="212">
        <v>1690.45</v>
      </c>
      <c r="I1138" s="213"/>
      <c r="J1138" s="208"/>
      <c r="K1138" s="208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291</v>
      </c>
      <c r="AU1138" s="218" t="s">
        <v>85</v>
      </c>
      <c r="AV1138" s="13" t="s">
        <v>85</v>
      </c>
      <c r="AW1138" s="13" t="s">
        <v>32</v>
      </c>
      <c r="AX1138" s="13" t="s">
        <v>76</v>
      </c>
      <c r="AY1138" s="218" t="s">
        <v>283</v>
      </c>
    </row>
    <row r="1139" spans="1:65" s="14" customFormat="1">
      <c r="B1139" s="219"/>
      <c r="C1139" s="220"/>
      <c r="D1139" s="209" t="s">
        <v>291</v>
      </c>
      <c r="E1139" s="221" t="s">
        <v>1</v>
      </c>
      <c r="F1139" s="222" t="s">
        <v>293</v>
      </c>
      <c r="G1139" s="220"/>
      <c r="H1139" s="223">
        <v>1690.45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291</v>
      </c>
      <c r="AU1139" s="229" t="s">
        <v>85</v>
      </c>
      <c r="AV1139" s="14" t="s">
        <v>289</v>
      </c>
      <c r="AW1139" s="14" t="s">
        <v>32</v>
      </c>
      <c r="AX1139" s="14" t="s">
        <v>83</v>
      </c>
      <c r="AY1139" s="229" t="s">
        <v>283</v>
      </c>
    </row>
    <row r="1140" spans="1:65" s="2" customFormat="1" ht="24.2" customHeight="1">
      <c r="A1140" s="35"/>
      <c r="B1140" s="36"/>
      <c r="C1140" s="193" t="s">
        <v>1357</v>
      </c>
      <c r="D1140" s="193" t="s">
        <v>285</v>
      </c>
      <c r="E1140" s="194" t="s">
        <v>1358</v>
      </c>
      <c r="F1140" s="195" t="s">
        <v>1359</v>
      </c>
      <c r="G1140" s="196" t="s">
        <v>288</v>
      </c>
      <c r="H1140" s="197">
        <v>1690.45</v>
      </c>
      <c r="I1140" s="198"/>
      <c r="J1140" s="199">
        <f>ROUND(I1140*H1140,2)</f>
        <v>0</v>
      </c>
      <c r="K1140" s="200"/>
      <c r="L1140" s="40"/>
      <c r="M1140" s="201" t="s">
        <v>1</v>
      </c>
      <c r="N1140" s="202" t="s">
        <v>41</v>
      </c>
      <c r="O1140" s="72"/>
      <c r="P1140" s="203">
        <f>O1140*H1140</f>
        <v>0</v>
      </c>
      <c r="Q1140" s="203">
        <v>4.0000000000000003E-5</v>
      </c>
      <c r="R1140" s="203">
        <f>Q1140*H1140</f>
        <v>6.7618000000000011E-2</v>
      </c>
      <c r="S1140" s="203">
        <v>0</v>
      </c>
      <c r="T1140" s="204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5" t="s">
        <v>289</v>
      </c>
      <c r="AT1140" s="205" t="s">
        <v>285</v>
      </c>
      <c r="AU1140" s="205" t="s">
        <v>85</v>
      </c>
      <c r="AY1140" s="18" t="s">
        <v>283</v>
      </c>
      <c r="BE1140" s="206">
        <f>IF(N1140="základní",J1140,0)</f>
        <v>0</v>
      </c>
      <c r="BF1140" s="206">
        <f>IF(N1140="snížená",J1140,0)</f>
        <v>0</v>
      </c>
      <c r="BG1140" s="206">
        <f>IF(N1140="zákl. přenesená",J1140,0)</f>
        <v>0</v>
      </c>
      <c r="BH1140" s="206">
        <f>IF(N1140="sníž. přenesená",J1140,0)</f>
        <v>0</v>
      </c>
      <c r="BI1140" s="206">
        <f>IF(N1140="nulová",J1140,0)</f>
        <v>0</v>
      </c>
      <c r="BJ1140" s="18" t="s">
        <v>83</v>
      </c>
      <c r="BK1140" s="206">
        <f>ROUND(I1140*H1140,2)</f>
        <v>0</v>
      </c>
      <c r="BL1140" s="18" t="s">
        <v>289</v>
      </c>
      <c r="BM1140" s="205" t="s">
        <v>1360</v>
      </c>
    </row>
    <row r="1141" spans="1:65" s="13" customFormat="1">
      <c r="B1141" s="207"/>
      <c r="C1141" s="208"/>
      <c r="D1141" s="209" t="s">
        <v>291</v>
      </c>
      <c r="E1141" s="210" t="s">
        <v>1</v>
      </c>
      <c r="F1141" s="211" t="s">
        <v>1356</v>
      </c>
      <c r="G1141" s="208"/>
      <c r="H1141" s="212">
        <v>1690.45</v>
      </c>
      <c r="I1141" s="213"/>
      <c r="J1141" s="208"/>
      <c r="K1141" s="208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291</v>
      </c>
      <c r="AU1141" s="218" t="s">
        <v>85</v>
      </c>
      <c r="AV1141" s="13" t="s">
        <v>85</v>
      </c>
      <c r="AW1141" s="13" t="s">
        <v>32</v>
      </c>
      <c r="AX1141" s="13" t="s">
        <v>76</v>
      </c>
      <c r="AY1141" s="218" t="s">
        <v>283</v>
      </c>
    </row>
    <row r="1142" spans="1:65" s="14" customFormat="1">
      <c r="B1142" s="219"/>
      <c r="C1142" s="220"/>
      <c r="D1142" s="209" t="s">
        <v>291</v>
      </c>
      <c r="E1142" s="221" t="s">
        <v>1</v>
      </c>
      <c r="F1142" s="222" t="s">
        <v>293</v>
      </c>
      <c r="G1142" s="220"/>
      <c r="H1142" s="223">
        <v>1690.45</v>
      </c>
      <c r="I1142" s="224"/>
      <c r="J1142" s="220"/>
      <c r="K1142" s="220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291</v>
      </c>
      <c r="AU1142" s="229" t="s">
        <v>85</v>
      </c>
      <c r="AV1142" s="14" t="s">
        <v>289</v>
      </c>
      <c r="AW1142" s="14" t="s">
        <v>32</v>
      </c>
      <c r="AX1142" s="14" t="s">
        <v>83</v>
      </c>
      <c r="AY1142" s="229" t="s">
        <v>283</v>
      </c>
    </row>
    <row r="1143" spans="1:65" s="2" customFormat="1" ht="33" customHeight="1">
      <c r="A1143" s="35"/>
      <c r="B1143" s="36"/>
      <c r="C1143" s="193" t="s">
        <v>1361</v>
      </c>
      <c r="D1143" s="193" t="s">
        <v>285</v>
      </c>
      <c r="E1143" s="194" t="s">
        <v>1362</v>
      </c>
      <c r="F1143" s="195" t="s">
        <v>1363</v>
      </c>
      <c r="G1143" s="196" t="s">
        <v>288</v>
      </c>
      <c r="H1143" s="197">
        <v>20.925000000000001</v>
      </c>
      <c r="I1143" s="198"/>
      <c r="J1143" s="199">
        <f>ROUND(I1143*H1143,2)</f>
        <v>0</v>
      </c>
      <c r="K1143" s="200"/>
      <c r="L1143" s="40"/>
      <c r="M1143" s="201" t="s">
        <v>1</v>
      </c>
      <c r="N1143" s="202" t="s">
        <v>41</v>
      </c>
      <c r="O1143" s="72"/>
      <c r="P1143" s="203">
        <f>O1143*H1143</f>
        <v>0</v>
      </c>
      <c r="Q1143" s="203">
        <v>6.3000000000000003E-4</v>
      </c>
      <c r="R1143" s="203">
        <f>Q1143*H1143</f>
        <v>1.3182750000000002E-2</v>
      </c>
      <c r="S1143" s="203">
        <v>0</v>
      </c>
      <c r="T1143" s="204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205" t="s">
        <v>289</v>
      </c>
      <c r="AT1143" s="205" t="s">
        <v>285</v>
      </c>
      <c r="AU1143" s="205" t="s">
        <v>85</v>
      </c>
      <c r="AY1143" s="18" t="s">
        <v>283</v>
      </c>
      <c r="BE1143" s="206">
        <f>IF(N1143="základní",J1143,0)</f>
        <v>0</v>
      </c>
      <c r="BF1143" s="206">
        <f>IF(N1143="snížená",J1143,0)</f>
        <v>0</v>
      </c>
      <c r="BG1143" s="206">
        <f>IF(N1143="zákl. přenesená",J1143,0)</f>
        <v>0</v>
      </c>
      <c r="BH1143" s="206">
        <f>IF(N1143="sníž. přenesená",J1143,0)</f>
        <v>0</v>
      </c>
      <c r="BI1143" s="206">
        <f>IF(N1143="nulová",J1143,0)</f>
        <v>0</v>
      </c>
      <c r="BJ1143" s="18" t="s">
        <v>83</v>
      </c>
      <c r="BK1143" s="206">
        <f>ROUND(I1143*H1143,2)</f>
        <v>0</v>
      </c>
      <c r="BL1143" s="18" t="s">
        <v>289</v>
      </c>
      <c r="BM1143" s="205" t="s">
        <v>1364</v>
      </c>
    </row>
    <row r="1144" spans="1:65" s="16" customFormat="1">
      <c r="B1144" s="241"/>
      <c r="C1144" s="242"/>
      <c r="D1144" s="209" t="s">
        <v>291</v>
      </c>
      <c r="E1144" s="243" t="s">
        <v>1</v>
      </c>
      <c r="F1144" s="244" t="s">
        <v>571</v>
      </c>
      <c r="G1144" s="242"/>
      <c r="H1144" s="243" t="s">
        <v>1</v>
      </c>
      <c r="I1144" s="245"/>
      <c r="J1144" s="242"/>
      <c r="K1144" s="242"/>
      <c r="L1144" s="246"/>
      <c r="M1144" s="247"/>
      <c r="N1144" s="248"/>
      <c r="O1144" s="248"/>
      <c r="P1144" s="248"/>
      <c r="Q1144" s="248"/>
      <c r="R1144" s="248"/>
      <c r="S1144" s="248"/>
      <c r="T1144" s="249"/>
      <c r="AT1144" s="250" t="s">
        <v>291</v>
      </c>
      <c r="AU1144" s="250" t="s">
        <v>85</v>
      </c>
      <c r="AV1144" s="16" t="s">
        <v>83</v>
      </c>
      <c r="AW1144" s="16" t="s">
        <v>32</v>
      </c>
      <c r="AX1144" s="16" t="s">
        <v>76</v>
      </c>
      <c r="AY1144" s="250" t="s">
        <v>283</v>
      </c>
    </row>
    <row r="1145" spans="1:65" s="13" customFormat="1">
      <c r="B1145" s="207"/>
      <c r="C1145" s="208"/>
      <c r="D1145" s="209" t="s">
        <v>291</v>
      </c>
      <c r="E1145" s="210" t="s">
        <v>1</v>
      </c>
      <c r="F1145" s="211" t="s">
        <v>1365</v>
      </c>
      <c r="G1145" s="208"/>
      <c r="H1145" s="212">
        <v>18.75</v>
      </c>
      <c r="I1145" s="213"/>
      <c r="J1145" s="208"/>
      <c r="K1145" s="208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291</v>
      </c>
      <c r="AU1145" s="218" t="s">
        <v>85</v>
      </c>
      <c r="AV1145" s="13" t="s">
        <v>85</v>
      </c>
      <c r="AW1145" s="13" t="s">
        <v>32</v>
      </c>
      <c r="AX1145" s="13" t="s">
        <v>76</v>
      </c>
      <c r="AY1145" s="218" t="s">
        <v>283</v>
      </c>
    </row>
    <row r="1146" spans="1:65" s="16" customFormat="1">
      <c r="B1146" s="241"/>
      <c r="C1146" s="242"/>
      <c r="D1146" s="209" t="s">
        <v>291</v>
      </c>
      <c r="E1146" s="243" t="s">
        <v>1</v>
      </c>
      <c r="F1146" s="244" t="s">
        <v>573</v>
      </c>
      <c r="G1146" s="242"/>
      <c r="H1146" s="243" t="s">
        <v>1</v>
      </c>
      <c r="I1146" s="245"/>
      <c r="J1146" s="242"/>
      <c r="K1146" s="242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291</v>
      </c>
      <c r="AU1146" s="250" t="s">
        <v>85</v>
      </c>
      <c r="AV1146" s="16" t="s">
        <v>83</v>
      </c>
      <c r="AW1146" s="16" t="s">
        <v>32</v>
      </c>
      <c r="AX1146" s="16" t="s">
        <v>76</v>
      </c>
      <c r="AY1146" s="250" t="s">
        <v>283</v>
      </c>
    </row>
    <row r="1147" spans="1:65" s="13" customFormat="1">
      <c r="B1147" s="207"/>
      <c r="C1147" s="208"/>
      <c r="D1147" s="209" t="s">
        <v>291</v>
      </c>
      <c r="E1147" s="210" t="s">
        <v>1</v>
      </c>
      <c r="F1147" s="211" t="s">
        <v>1366</v>
      </c>
      <c r="G1147" s="208"/>
      <c r="H1147" s="212">
        <v>2.1749999999999998</v>
      </c>
      <c r="I1147" s="213"/>
      <c r="J1147" s="208"/>
      <c r="K1147" s="208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291</v>
      </c>
      <c r="AU1147" s="218" t="s">
        <v>85</v>
      </c>
      <c r="AV1147" s="13" t="s">
        <v>85</v>
      </c>
      <c r="AW1147" s="13" t="s">
        <v>32</v>
      </c>
      <c r="AX1147" s="13" t="s">
        <v>76</v>
      </c>
      <c r="AY1147" s="218" t="s">
        <v>283</v>
      </c>
    </row>
    <row r="1148" spans="1:65" s="14" customFormat="1">
      <c r="B1148" s="219"/>
      <c r="C1148" s="220"/>
      <c r="D1148" s="209" t="s">
        <v>291</v>
      </c>
      <c r="E1148" s="221" t="s">
        <v>1</v>
      </c>
      <c r="F1148" s="222" t="s">
        <v>293</v>
      </c>
      <c r="G1148" s="220"/>
      <c r="H1148" s="223">
        <v>20.925000000000001</v>
      </c>
      <c r="I1148" s="224"/>
      <c r="J1148" s="220"/>
      <c r="K1148" s="220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291</v>
      </c>
      <c r="AU1148" s="229" t="s">
        <v>85</v>
      </c>
      <c r="AV1148" s="14" t="s">
        <v>289</v>
      </c>
      <c r="AW1148" s="14" t="s">
        <v>32</v>
      </c>
      <c r="AX1148" s="14" t="s">
        <v>83</v>
      </c>
      <c r="AY1148" s="229" t="s">
        <v>283</v>
      </c>
    </row>
    <row r="1149" spans="1:65" s="2" customFormat="1" ht="24.2" customHeight="1">
      <c r="A1149" s="35"/>
      <c r="B1149" s="36"/>
      <c r="C1149" s="193" t="s">
        <v>1367</v>
      </c>
      <c r="D1149" s="193" t="s">
        <v>285</v>
      </c>
      <c r="E1149" s="194" t="s">
        <v>1368</v>
      </c>
      <c r="F1149" s="195" t="s">
        <v>1369</v>
      </c>
      <c r="G1149" s="196" t="s">
        <v>614</v>
      </c>
      <c r="H1149" s="197">
        <v>3</v>
      </c>
      <c r="I1149" s="198"/>
      <c r="J1149" s="199">
        <f>ROUND(I1149*H1149,2)</f>
        <v>0</v>
      </c>
      <c r="K1149" s="200"/>
      <c r="L1149" s="40"/>
      <c r="M1149" s="201" t="s">
        <v>1</v>
      </c>
      <c r="N1149" s="202" t="s">
        <v>41</v>
      </c>
      <c r="O1149" s="72"/>
      <c r="P1149" s="203">
        <f>O1149*H1149</f>
        <v>0</v>
      </c>
      <c r="Q1149" s="203">
        <v>3.0999999999999999E-3</v>
      </c>
      <c r="R1149" s="203">
        <f>Q1149*H1149</f>
        <v>9.2999999999999992E-3</v>
      </c>
      <c r="S1149" s="203">
        <v>0</v>
      </c>
      <c r="T1149" s="204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205" t="s">
        <v>289</v>
      </c>
      <c r="AT1149" s="205" t="s">
        <v>285</v>
      </c>
      <c r="AU1149" s="205" t="s">
        <v>85</v>
      </c>
      <c r="AY1149" s="18" t="s">
        <v>283</v>
      </c>
      <c r="BE1149" s="206">
        <f>IF(N1149="základní",J1149,0)</f>
        <v>0</v>
      </c>
      <c r="BF1149" s="206">
        <f>IF(N1149="snížená",J1149,0)</f>
        <v>0</v>
      </c>
      <c r="BG1149" s="206">
        <f>IF(N1149="zákl. přenesená",J1149,0)</f>
        <v>0</v>
      </c>
      <c r="BH1149" s="206">
        <f>IF(N1149="sníž. přenesená",J1149,0)</f>
        <v>0</v>
      </c>
      <c r="BI1149" s="206">
        <f>IF(N1149="nulová",J1149,0)</f>
        <v>0</v>
      </c>
      <c r="BJ1149" s="18" t="s">
        <v>83</v>
      </c>
      <c r="BK1149" s="206">
        <f>ROUND(I1149*H1149,2)</f>
        <v>0</v>
      </c>
      <c r="BL1149" s="18" t="s">
        <v>289</v>
      </c>
      <c r="BM1149" s="205" t="s">
        <v>1370</v>
      </c>
    </row>
    <row r="1150" spans="1:65" s="2" customFormat="1" ht="24.2" customHeight="1">
      <c r="A1150" s="35"/>
      <c r="B1150" s="36"/>
      <c r="C1150" s="193" t="s">
        <v>1371</v>
      </c>
      <c r="D1150" s="193" t="s">
        <v>285</v>
      </c>
      <c r="E1150" s="194" t="s">
        <v>1372</v>
      </c>
      <c r="F1150" s="195" t="s">
        <v>1373</v>
      </c>
      <c r="G1150" s="196" t="s">
        <v>614</v>
      </c>
      <c r="H1150" s="197">
        <v>3</v>
      </c>
      <c r="I1150" s="198"/>
      <c r="J1150" s="199">
        <f>ROUND(I1150*H1150,2)</f>
        <v>0</v>
      </c>
      <c r="K1150" s="200"/>
      <c r="L1150" s="40"/>
      <c r="M1150" s="201" t="s">
        <v>1</v>
      </c>
      <c r="N1150" s="202" t="s">
        <v>41</v>
      </c>
      <c r="O1150" s="72"/>
      <c r="P1150" s="203">
        <f>O1150*H1150</f>
        <v>0</v>
      </c>
      <c r="Q1150" s="203">
        <v>4.1000000000000003E-3</v>
      </c>
      <c r="R1150" s="203">
        <f>Q1150*H1150</f>
        <v>1.2300000000000002E-2</v>
      </c>
      <c r="S1150" s="203">
        <v>0</v>
      </c>
      <c r="T1150" s="204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205" t="s">
        <v>289</v>
      </c>
      <c r="AT1150" s="205" t="s">
        <v>285</v>
      </c>
      <c r="AU1150" s="205" t="s">
        <v>85</v>
      </c>
      <c r="AY1150" s="18" t="s">
        <v>283</v>
      </c>
      <c r="BE1150" s="206">
        <f>IF(N1150="základní",J1150,0)</f>
        <v>0</v>
      </c>
      <c r="BF1150" s="206">
        <f>IF(N1150="snížená",J1150,0)</f>
        <v>0</v>
      </c>
      <c r="BG1150" s="206">
        <f>IF(N1150="zákl. přenesená",J1150,0)</f>
        <v>0</v>
      </c>
      <c r="BH1150" s="206">
        <f>IF(N1150="sníž. přenesená",J1150,0)</f>
        <v>0</v>
      </c>
      <c r="BI1150" s="206">
        <f>IF(N1150="nulová",J1150,0)</f>
        <v>0</v>
      </c>
      <c r="BJ1150" s="18" t="s">
        <v>83</v>
      </c>
      <c r="BK1150" s="206">
        <f>ROUND(I1150*H1150,2)</f>
        <v>0</v>
      </c>
      <c r="BL1150" s="18" t="s">
        <v>289</v>
      </c>
      <c r="BM1150" s="205" t="s">
        <v>1374</v>
      </c>
    </row>
    <row r="1151" spans="1:65" s="2" customFormat="1" ht="24.2" customHeight="1">
      <c r="A1151" s="35"/>
      <c r="B1151" s="36"/>
      <c r="C1151" s="193" t="s">
        <v>1375</v>
      </c>
      <c r="D1151" s="193" t="s">
        <v>285</v>
      </c>
      <c r="E1151" s="194" t="s">
        <v>1376</v>
      </c>
      <c r="F1151" s="195" t="s">
        <v>1377</v>
      </c>
      <c r="G1151" s="196" t="s">
        <v>472</v>
      </c>
      <c r="H1151" s="197">
        <v>30.45</v>
      </c>
      <c r="I1151" s="198"/>
      <c r="J1151" s="199">
        <f>ROUND(I1151*H1151,2)</f>
        <v>0</v>
      </c>
      <c r="K1151" s="200"/>
      <c r="L1151" s="40"/>
      <c r="M1151" s="201" t="s">
        <v>1</v>
      </c>
      <c r="N1151" s="202" t="s">
        <v>41</v>
      </c>
      <c r="O1151" s="72"/>
      <c r="P1151" s="203">
        <f>O1151*H1151</f>
        <v>0</v>
      </c>
      <c r="Q1151" s="203">
        <v>1.4999999999999999E-4</v>
      </c>
      <c r="R1151" s="203">
        <f>Q1151*H1151</f>
        <v>4.5674999999999995E-3</v>
      </c>
      <c r="S1151" s="203">
        <v>0</v>
      </c>
      <c r="T1151" s="204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205" t="s">
        <v>289</v>
      </c>
      <c r="AT1151" s="205" t="s">
        <v>285</v>
      </c>
      <c r="AU1151" s="205" t="s">
        <v>85</v>
      </c>
      <c r="AY1151" s="18" t="s">
        <v>283</v>
      </c>
      <c r="BE1151" s="206">
        <f>IF(N1151="základní",J1151,0)</f>
        <v>0</v>
      </c>
      <c r="BF1151" s="206">
        <f>IF(N1151="snížená",J1151,0)</f>
        <v>0</v>
      </c>
      <c r="BG1151" s="206">
        <f>IF(N1151="zákl. přenesená",J1151,0)</f>
        <v>0</v>
      </c>
      <c r="BH1151" s="206">
        <f>IF(N1151="sníž. přenesená",J1151,0)</f>
        <v>0</v>
      </c>
      <c r="BI1151" s="206">
        <f>IF(N1151="nulová",J1151,0)</f>
        <v>0</v>
      </c>
      <c r="BJ1151" s="18" t="s">
        <v>83</v>
      </c>
      <c r="BK1151" s="206">
        <f>ROUND(I1151*H1151,2)</f>
        <v>0</v>
      </c>
      <c r="BL1151" s="18" t="s">
        <v>289</v>
      </c>
      <c r="BM1151" s="205" t="s">
        <v>1378</v>
      </c>
    </row>
    <row r="1152" spans="1:65" s="13" customFormat="1">
      <c r="B1152" s="207"/>
      <c r="C1152" s="208"/>
      <c r="D1152" s="209" t="s">
        <v>291</v>
      </c>
      <c r="E1152" s="210" t="s">
        <v>1</v>
      </c>
      <c r="F1152" s="211" t="s">
        <v>1379</v>
      </c>
      <c r="G1152" s="208"/>
      <c r="H1152" s="212">
        <v>18.600000000000001</v>
      </c>
      <c r="I1152" s="213"/>
      <c r="J1152" s="208"/>
      <c r="K1152" s="208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291</v>
      </c>
      <c r="AU1152" s="218" t="s">
        <v>85</v>
      </c>
      <c r="AV1152" s="13" t="s">
        <v>85</v>
      </c>
      <c r="AW1152" s="13" t="s">
        <v>32</v>
      </c>
      <c r="AX1152" s="13" t="s">
        <v>76</v>
      </c>
      <c r="AY1152" s="218" t="s">
        <v>283</v>
      </c>
    </row>
    <row r="1153" spans="1:65" s="13" customFormat="1">
      <c r="B1153" s="207"/>
      <c r="C1153" s="208"/>
      <c r="D1153" s="209" t="s">
        <v>291</v>
      </c>
      <c r="E1153" s="210" t="s">
        <v>1</v>
      </c>
      <c r="F1153" s="211" t="s">
        <v>1380</v>
      </c>
      <c r="G1153" s="208"/>
      <c r="H1153" s="212">
        <v>6.45</v>
      </c>
      <c r="I1153" s="213"/>
      <c r="J1153" s="208"/>
      <c r="K1153" s="208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291</v>
      </c>
      <c r="AU1153" s="218" t="s">
        <v>85</v>
      </c>
      <c r="AV1153" s="13" t="s">
        <v>85</v>
      </c>
      <c r="AW1153" s="13" t="s">
        <v>32</v>
      </c>
      <c r="AX1153" s="13" t="s">
        <v>76</v>
      </c>
      <c r="AY1153" s="218" t="s">
        <v>283</v>
      </c>
    </row>
    <row r="1154" spans="1:65" s="13" customFormat="1">
      <c r="B1154" s="207"/>
      <c r="C1154" s="208"/>
      <c r="D1154" s="209" t="s">
        <v>291</v>
      </c>
      <c r="E1154" s="210" t="s">
        <v>1</v>
      </c>
      <c r="F1154" s="211" t="s">
        <v>1381</v>
      </c>
      <c r="G1154" s="208"/>
      <c r="H1154" s="212">
        <v>5.4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291</v>
      </c>
      <c r="AU1154" s="218" t="s">
        <v>85</v>
      </c>
      <c r="AV1154" s="13" t="s">
        <v>85</v>
      </c>
      <c r="AW1154" s="13" t="s">
        <v>32</v>
      </c>
      <c r="AX1154" s="13" t="s">
        <v>76</v>
      </c>
      <c r="AY1154" s="218" t="s">
        <v>283</v>
      </c>
    </row>
    <row r="1155" spans="1:65" s="15" customFormat="1">
      <c r="B1155" s="230"/>
      <c r="C1155" s="231"/>
      <c r="D1155" s="209" t="s">
        <v>291</v>
      </c>
      <c r="E1155" s="232" t="s">
        <v>1</v>
      </c>
      <c r="F1155" s="233" t="s">
        <v>307</v>
      </c>
      <c r="G1155" s="231"/>
      <c r="H1155" s="234">
        <v>30.45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AT1155" s="240" t="s">
        <v>291</v>
      </c>
      <c r="AU1155" s="240" t="s">
        <v>85</v>
      </c>
      <c r="AV1155" s="15" t="s">
        <v>105</v>
      </c>
      <c r="AW1155" s="15" t="s">
        <v>32</v>
      </c>
      <c r="AX1155" s="15" t="s">
        <v>76</v>
      </c>
      <c r="AY1155" s="240" t="s">
        <v>283</v>
      </c>
    </row>
    <row r="1156" spans="1:65" s="14" customFormat="1">
      <c r="B1156" s="219"/>
      <c r="C1156" s="220"/>
      <c r="D1156" s="209" t="s">
        <v>291</v>
      </c>
      <c r="E1156" s="221" t="s">
        <v>1</v>
      </c>
      <c r="F1156" s="222" t="s">
        <v>293</v>
      </c>
      <c r="G1156" s="220"/>
      <c r="H1156" s="223">
        <v>30.45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291</v>
      </c>
      <c r="AU1156" s="229" t="s">
        <v>85</v>
      </c>
      <c r="AV1156" s="14" t="s">
        <v>289</v>
      </c>
      <c r="AW1156" s="14" t="s">
        <v>32</v>
      </c>
      <c r="AX1156" s="14" t="s">
        <v>83</v>
      </c>
      <c r="AY1156" s="229" t="s">
        <v>283</v>
      </c>
    </row>
    <row r="1157" spans="1:65" s="2" customFormat="1" ht="24.2" customHeight="1">
      <c r="A1157" s="35"/>
      <c r="B1157" s="36"/>
      <c r="C1157" s="193" t="s">
        <v>1382</v>
      </c>
      <c r="D1157" s="193" t="s">
        <v>285</v>
      </c>
      <c r="E1157" s="194" t="s">
        <v>1383</v>
      </c>
      <c r="F1157" s="195" t="s">
        <v>1384</v>
      </c>
      <c r="G1157" s="196" t="s">
        <v>614</v>
      </c>
      <c r="H1157" s="197">
        <v>6</v>
      </c>
      <c r="I1157" s="198"/>
      <c r="J1157" s="199">
        <f>ROUND(I1157*H1157,2)</f>
        <v>0</v>
      </c>
      <c r="K1157" s="200"/>
      <c r="L1157" s="40"/>
      <c r="M1157" s="201" t="s">
        <v>1</v>
      </c>
      <c r="N1157" s="202" t="s">
        <v>41</v>
      </c>
      <c r="O1157" s="72"/>
      <c r="P1157" s="203">
        <f>O1157*H1157</f>
        <v>0</v>
      </c>
      <c r="Q1157" s="203">
        <v>0</v>
      </c>
      <c r="R1157" s="203">
        <f>Q1157*H1157</f>
        <v>0</v>
      </c>
      <c r="S1157" s="203">
        <v>0</v>
      </c>
      <c r="T1157" s="204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05" t="s">
        <v>289</v>
      </c>
      <c r="AT1157" s="205" t="s">
        <v>285</v>
      </c>
      <c r="AU1157" s="205" t="s">
        <v>85</v>
      </c>
      <c r="AY1157" s="18" t="s">
        <v>283</v>
      </c>
      <c r="BE1157" s="206">
        <f>IF(N1157="základní",J1157,0)</f>
        <v>0</v>
      </c>
      <c r="BF1157" s="206">
        <f>IF(N1157="snížená",J1157,0)</f>
        <v>0</v>
      </c>
      <c r="BG1157" s="206">
        <f>IF(N1157="zákl. přenesená",J1157,0)</f>
        <v>0</v>
      </c>
      <c r="BH1157" s="206">
        <f>IF(N1157="sníž. přenesená",J1157,0)</f>
        <v>0</v>
      </c>
      <c r="BI1157" s="206">
        <f>IF(N1157="nulová",J1157,0)</f>
        <v>0</v>
      </c>
      <c r="BJ1157" s="18" t="s">
        <v>83</v>
      </c>
      <c r="BK1157" s="206">
        <f>ROUND(I1157*H1157,2)</f>
        <v>0</v>
      </c>
      <c r="BL1157" s="18" t="s">
        <v>289</v>
      </c>
      <c r="BM1157" s="205" t="s">
        <v>1385</v>
      </c>
    </row>
    <row r="1158" spans="1:65" s="2" customFormat="1" ht="55.5" customHeight="1">
      <c r="A1158" s="35"/>
      <c r="B1158" s="36"/>
      <c r="C1158" s="251" t="s">
        <v>1386</v>
      </c>
      <c r="D1158" s="251" t="s">
        <v>1021</v>
      </c>
      <c r="E1158" s="252" t="s">
        <v>1387</v>
      </c>
      <c r="F1158" s="253" t="s">
        <v>1388</v>
      </c>
      <c r="G1158" s="254" t="s">
        <v>614</v>
      </c>
      <c r="H1158" s="255">
        <v>6</v>
      </c>
      <c r="I1158" s="256"/>
      <c r="J1158" s="257">
        <f>ROUND(I1158*H1158,2)</f>
        <v>0</v>
      </c>
      <c r="K1158" s="258"/>
      <c r="L1158" s="259"/>
      <c r="M1158" s="260" t="s">
        <v>1</v>
      </c>
      <c r="N1158" s="261" t="s">
        <v>41</v>
      </c>
      <c r="O1158" s="72"/>
      <c r="P1158" s="203">
        <f>O1158*H1158</f>
        <v>0</v>
      </c>
      <c r="Q1158" s="203">
        <v>3.5E-4</v>
      </c>
      <c r="R1158" s="203">
        <f>Q1158*H1158</f>
        <v>2.0999999999999999E-3</v>
      </c>
      <c r="S1158" s="203">
        <v>0</v>
      </c>
      <c r="T1158" s="204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205" t="s">
        <v>351</v>
      </c>
      <c r="AT1158" s="205" t="s">
        <v>1021</v>
      </c>
      <c r="AU1158" s="205" t="s">
        <v>85</v>
      </c>
      <c r="AY1158" s="18" t="s">
        <v>283</v>
      </c>
      <c r="BE1158" s="206">
        <f>IF(N1158="základní",J1158,0)</f>
        <v>0</v>
      </c>
      <c r="BF1158" s="206">
        <f>IF(N1158="snížená",J1158,0)</f>
        <v>0</v>
      </c>
      <c r="BG1158" s="206">
        <f>IF(N1158="zákl. přenesená",J1158,0)</f>
        <v>0</v>
      </c>
      <c r="BH1158" s="206">
        <f>IF(N1158="sníž. přenesená",J1158,0)</f>
        <v>0</v>
      </c>
      <c r="BI1158" s="206">
        <f>IF(N1158="nulová",J1158,0)</f>
        <v>0</v>
      </c>
      <c r="BJ1158" s="18" t="s">
        <v>83</v>
      </c>
      <c r="BK1158" s="206">
        <f>ROUND(I1158*H1158,2)</f>
        <v>0</v>
      </c>
      <c r="BL1158" s="18" t="s">
        <v>289</v>
      </c>
      <c r="BM1158" s="205" t="s">
        <v>1389</v>
      </c>
    </row>
    <row r="1159" spans="1:65" s="2" customFormat="1" ht="24.2" customHeight="1">
      <c r="A1159" s="35"/>
      <c r="B1159" s="36"/>
      <c r="C1159" s="193" t="s">
        <v>1390</v>
      </c>
      <c r="D1159" s="193" t="s">
        <v>285</v>
      </c>
      <c r="E1159" s="194" t="s">
        <v>1391</v>
      </c>
      <c r="F1159" s="195" t="s">
        <v>1392</v>
      </c>
      <c r="G1159" s="196" t="s">
        <v>472</v>
      </c>
      <c r="H1159" s="197">
        <v>267.55</v>
      </c>
      <c r="I1159" s="198"/>
      <c r="J1159" s="199">
        <f>ROUND(I1159*H1159,2)</f>
        <v>0</v>
      </c>
      <c r="K1159" s="200"/>
      <c r="L1159" s="40"/>
      <c r="M1159" s="201" t="s">
        <v>1</v>
      </c>
      <c r="N1159" s="202" t="s">
        <v>41</v>
      </c>
      <c r="O1159" s="72"/>
      <c r="P1159" s="203">
        <f>O1159*H1159</f>
        <v>0</v>
      </c>
      <c r="Q1159" s="203">
        <v>2.1010000000000001E-2</v>
      </c>
      <c r="R1159" s="203">
        <f>Q1159*H1159</f>
        <v>5.6212255000000004</v>
      </c>
      <c r="S1159" s="203">
        <v>0</v>
      </c>
      <c r="T1159" s="204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05" t="s">
        <v>289</v>
      </c>
      <c r="AT1159" s="205" t="s">
        <v>285</v>
      </c>
      <c r="AU1159" s="205" t="s">
        <v>85</v>
      </c>
      <c r="AY1159" s="18" t="s">
        <v>283</v>
      </c>
      <c r="BE1159" s="206">
        <f>IF(N1159="základní",J1159,0)</f>
        <v>0</v>
      </c>
      <c r="BF1159" s="206">
        <f>IF(N1159="snížená",J1159,0)</f>
        <v>0</v>
      </c>
      <c r="BG1159" s="206">
        <f>IF(N1159="zákl. přenesená",J1159,0)</f>
        <v>0</v>
      </c>
      <c r="BH1159" s="206">
        <f>IF(N1159="sníž. přenesená",J1159,0)</f>
        <v>0</v>
      </c>
      <c r="BI1159" s="206">
        <f>IF(N1159="nulová",J1159,0)</f>
        <v>0</v>
      </c>
      <c r="BJ1159" s="18" t="s">
        <v>83</v>
      </c>
      <c r="BK1159" s="206">
        <f>ROUND(I1159*H1159,2)</f>
        <v>0</v>
      </c>
      <c r="BL1159" s="18" t="s">
        <v>289</v>
      </c>
      <c r="BM1159" s="205" t="s">
        <v>1393</v>
      </c>
    </row>
    <row r="1160" spans="1:65" s="13" customFormat="1">
      <c r="B1160" s="207"/>
      <c r="C1160" s="208"/>
      <c r="D1160" s="209" t="s">
        <v>291</v>
      </c>
      <c r="E1160" s="210" t="s">
        <v>1</v>
      </c>
      <c r="F1160" s="211" t="s">
        <v>1394</v>
      </c>
      <c r="G1160" s="208"/>
      <c r="H1160" s="212">
        <v>41.3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291</v>
      </c>
      <c r="AU1160" s="218" t="s">
        <v>85</v>
      </c>
      <c r="AV1160" s="13" t="s">
        <v>85</v>
      </c>
      <c r="AW1160" s="13" t="s">
        <v>32</v>
      </c>
      <c r="AX1160" s="13" t="s">
        <v>76</v>
      </c>
      <c r="AY1160" s="218" t="s">
        <v>283</v>
      </c>
    </row>
    <row r="1161" spans="1:65" s="13" customFormat="1">
      <c r="B1161" s="207"/>
      <c r="C1161" s="208"/>
      <c r="D1161" s="209" t="s">
        <v>291</v>
      </c>
      <c r="E1161" s="210" t="s">
        <v>1</v>
      </c>
      <c r="F1161" s="211" t="s">
        <v>1395</v>
      </c>
      <c r="G1161" s="208"/>
      <c r="H1161" s="212">
        <v>48.25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291</v>
      </c>
      <c r="AU1161" s="218" t="s">
        <v>85</v>
      </c>
      <c r="AV1161" s="13" t="s">
        <v>85</v>
      </c>
      <c r="AW1161" s="13" t="s">
        <v>32</v>
      </c>
      <c r="AX1161" s="13" t="s">
        <v>76</v>
      </c>
      <c r="AY1161" s="218" t="s">
        <v>283</v>
      </c>
    </row>
    <row r="1162" spans="1:65" s="13" customFormat="1">
      <c r="B1162" s="207"/>
      <c r="C1162" s="208"/>
      <c r="D1162" s="209" t="s">
        <v>291</v>
      </c>
      <c r="E1162" s="210" t="s">
        <v>1</v>
      </c>
      <c r="F1162" s="211" t="s">
        <v>1396</v>
      </c>
      <c r="G1162" s="208"/>
      <c r="H1162" s="212">
        <v>47.6</v>
      </c>
      <c r="I1162" s="213"/>
      <c r="J1162" s="208"/>
      <c r="K1162" s="208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291</v>
      </c>
      <c r="AU1162" s="218" t="s">
        <v>85</v>
      </c>
      <c r="AV1162" s="13" t="s">
        <v>85</v>
      </c>
      <c r="AW1162" s="13" t="s">
        <v>32</v>
      </c>
      <c r="AX1162" s="13" t="s">
        <v>76</v>
      </c>
      <c r="AY1162" s="218" t="s">
        <v>283</v>
      </c>
    </row>
    <row r="1163" spans="1:65" s="13" customFormat="1">
      <c r="B1163" s="207"/>
      <c r="C1163" s="208"/>
      <c r="D1163" s="209" t="s">
        <v>291</v>
      </c>
      <c r="E1163" s="210" t="s">
        <v>1</v>
      </c>
      <c r="F1163" s="211" t="s">
        <v>1397</v>
      </c>
      <c r="G1163" s="208"/>
      <c r="H1163" s="212">
        <v>44.55</v>
      </c>
      <c r="I1163" s="213"/>
      <c r="J1163" s="208"/>
      <c r="K1163" s="208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291</v>
      </c>
      <c r="AU1163" s="218" t="s">
        <v>85</v>
      </c>
      <c r="AV1163" s="13" t="s">
        <v>85</v>
      </c>
      <c r="AW1163" s="13" t="s">
        <v>32</v>
      </c>
      <c r="AX1163" s="13" t="s">
        <v>76</v>
      </c>
      <c r="AY1163" s="218" t="s">
        <v>283</v>
      </c>
    </row>
    <row r="1164" spans="1:65" s="13" customFormat="1">
      <c r="B1164" s="207"/>
      <c r="C1164" s="208"/>
      <c r="D1164" s="209" t="s">
        <v>291</v>
      </c>
      <c r="E1164" s="210" t="s">
        <v>1</v>
      </c>
      <c r="F1164" s="211" t="s">
        <v>1394</v>
      </c>
      <c r="G1164" s="208"/>
      <c r="H1164" s="212">
        <v>41.3</v>
      </c>
      <c r="I1164" s="213"/>
      <c r="J1164" s="208"/>
      <c r="K1164" s="208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291</v>
      </c>
      <c r="AU1164" s="218" t="s">
        <v>85</v>
      </c>
      <c r="AV1164" s="13" t="s">
        <v>85</v>
      </c>
      <c r="AW1164" s="13" t="s">
        <v>32</v>
      </c>
      <c r="AX1164" s="13" t="s">
        <v>76</v>
      </c>
      <c r="AY1164" s="218" t="s">
        <v>283</v>
      </c>
    </row>
    <row r="1165" spans="1:65" s="13" customFormat="1">
      <c r="B1165" s="207"/>
      <c r="C1165" s="208"/>
      <c r="D1165" s="209" t="s">
        <v>291</v>
      </c>
      <c r="E1165" s="210" t="s">
        <v>1</v>
      </c>
      <c r="F1165" s="211" t="s">
        <v>1397</v>
      </c>
      <c r="G1165" s="208"/>
      <c r="H1165" s="212">
        <v>44.55</v>
      </c>
      <c r="I1165" s="213"/>
      <c r="J1165" s="208"/>
      <c r="K1165" s="208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291</v>
      </c>
      <c r="AU1165" s="218" t="s">
        <v>85</v>
      </c>
      <c r="AV1165" s="13" t="s">
        <v>85</v>
      </c>
      <c r="AW1165" s="13" t="s">
        <v>32</v>
      </c>
      <c r="AX1165" s="13" t="s">
        <v>76</v>
      </c>
      <c r="AY1165" s="218" t="s">
        <v>283</v>
      </c>
    </row>
    <row r="1166" spans="1:65" s="14" customFormat="1">
      <c r="B1166" s="219"/>
      <c r="C1166" s="220"/>
      <c r="D1166" s="209" t="s">
        <v>291</v>
      </c>
      <c r="E1166" s="221" t="s">
        <v>1</v>
      </c>
      <c r="F1166" s="222" t="s">
        <v>293</v>
      </c>
      <c r="G1166" s="220"/>
      <c r="H1166" s="223">
        <v>267.55</v>
      </c>
      <c r="I1166" s="224"/>
      <c r="J1166" s="220"/>
      <c r="K1166" s="220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291</v>
      </c>
      <c r="AU1166" s="229" t="s">
        <v>85</v>
      </c>
      <c r="AV1166" s="14" t="s">
        <v>289</v>
      </c>
      <c r="AW1166" s="14" t="s">
        <v>32</v>
      </c>
      <c r="AX1166" s="14" t="s">
        <v>83</v>
      </c>
      <c r="AY1166" s="229" t="s">
        <v>283</v>
      </c>
    </row>
    <row r="1167" spans="1:65" s="2" customFormat="1" ht="16.5" customHeight="1">
      <c r="A1167" s="35"/>
      <c r="B1167" s="36"/>
      <c r="C1167" s="193" t="s">
        <v>1398</v>
      </c>
      <c r="D1167" s="193" t="s">
        <v>285</v>
      </c>
      <c r="E1167" s="194" t="s">
        <v>1399</v>
      </c>
      <c r="F1167" s="195" t="s">
        <v>1400</v>
      </c>
      <c r="G1167" s="196" t="s">
        <v>614</v>
      </c>
      <c r="H1167" s="197">
        <v>2</v>
      </c>
      <c r="I1167" s="198"/>
      <c r="J1167" s="199">
        <f t="shared" ref="J1167:J1173" si="10">ROUND(I1167*H1167,2)</f>
        <v>0</v>
      </c>
      <c r="K1167" s="200"/>
      <c r="L1167" s="40"/>
      <c r="M1167" s="201" t="s">
        <v>1</v>
      </c>
      <c r="N1167" s="202" t="s">
        <v>41</v>
      </c>
      <c r="O1167" s="72"/>
      <c r="P1167" s="203">
        <f t="shared" ref="P1167:P1173" si="11">O1167*H1167</f>
        <v>0</v>
      </c>
      <c r="Q1167" s="203">
        <v>1.5469999999999999E-2</v>
      </c>
      <c r="R1167" s="203">
        <f t="shared" ref="R1167:R1173" si="12">Q1167*H1167</f>
        <v>3.0939999999999999E-2</v>
      </c>
      <c r="S1167" s="203">
        <v>0</v>
      </c>
      <c r="T1167" s="204">
        <f t="shared" ref="T1167:T1173" si="13"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05" t="s">
        <v>289</v>
      </c>
      <c r="AT1167" s="205" t="s">
        <v>285</v>
      </c>
      <c r="AU1167" s="205" t="s">
        <v>85</v>
      </c>
      <c r="AY1167" s="18" t="s">
        <v>283</v>
      </c>
      <c r="BE1167" s="206">
        <f t="shared" ref="BE1167:BE1173" si="14">IF(N1167="základní",J1167,0)</f>
        <v>0</v>
      </c>
      <c r="BF1167" s="206">
        <f t="shared" ref="BF1167:BF1173" si="15">IF(N1167="snížená",J1167,0)</f>
        <v>0</v>
      </c>
      <c r="BG1167" s="206">
        <f t="shared" ref="BG1167:BG1173" si="16">IF(N1167="zákl. přenesená",J1167,0)</f>
        <v>0</v>
      </c>
      <c r="BH1167" s="206">
        <f t="shared" ref="BH1167:BH1173" si="17">IF(N1167="sníž. přenesená",J1167,0)</f>
        <v>0</v>
      </c>
      <c r="BI1167" s="206">
        <f t="shared" ref="BI1167:BI1173" si="18">IF(N1167="nulová",J1167,0)</f>
        <v>0</v>
      </c>
      <c r="BJ1167" s="18" t="s">
        <v>83</v>
      </c>
      <c r="BK1167" s="206">
        <f t="shared" ref="BK1167:BK1173" si="19">ROUND(I1167*H1167,2)</f>
        <v>0</v>
      </c>
      <c r="BL1167" s="18" t="s">
        <v>289</v>
      </c>
      <c r="BM1167" s="205" t="s">
        <v>1401</v>
      </c>
    </row>
    <row r="1168" spans="1:65" s="2" customFormat="1" ht="44.25" customHeight="1">
      <c r="A1168" s="35"/>
      <c r="B1168" s="36"/>
      <c r="C1168" s="251" t="s">
        <v>1402</v>
      </c>
      <c r="D1168" s="251" t="s">
        <v>1021</v>
      </c>
      <c r="E1168" s="252" t="s">
        <v>1403</v>
      </c>
      <c r="F1168" s="253" t="s">
        <v>1404</v>
      </c>
      <c r="G1168" s="254" t="s">
        <v>614</v>
      </c>
      <c r="H1168" s="255">
        <v>2</v>
      </c>
      <c r="I1168" s="256"/>
      <c r="J1168" s="257">
        <f t="shared" si="10"/>
        <v>0</v>
      </c>
      <c r="K1168" s="258"/>
      <c r="L1168" s="259"/>
      <c r="M1168" s="260" t="s">
        <v>1</v>
      </c>
      <c r="N1168" s="261" t="s">
        <v>41</v>
      </c>
      <c r="O1168" s="72"/>
      <c r="P1168" s="203">
        <f t="shared" si="11"/>
        <v>0</v>
      </c>
      <c r="Q1168" s="203">
        <v>2.2000000000000001E-3</v>
      </c>
      <c r="R1168" s="203">
        <f t="shared" si="12"/>
        <v>4.4000000000000003E-3</v>
      </c>
      <c r="S1168" s="203">
        <v>0</v>
      </c>
      <c r="T1168" s="204">
        <f t="shared" si="13"/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05" t="s">
        <v>351</v>
      </c>
      <c r="AT1168" s="205" t="s">
        <v>1021</v>
      </c>
      <c r="AU1168" s="205" t="s">
        <v>85</v>
      </c>
      <c r="AY1168" s="18" t="s">
        <v>283</v>
      </c>
      <c r="BE1168" s="206">
        <f t="shared" si="14"/>
        <v>0</v>
      </c>
      <c r="BF1168" s="206">
        <f t="shared" si="15"/>
        <v>0</v>
      </c>
      <c r="BG1168" s="206">
        <f t="shared" si="16"/>
        <v>0</v>
      </c>
      <c r="BH1168" s="206">
        <f t="shared" si="17"/>
        <v>0</v>
      </c>
      <c r="BI1168" s="206">
        <f t="shared" si="18"/>
        <v>0</v>
      </c>
      <c r="BJ1168" s="18" t="s">
        <v>83</v>
      </c>
      <c r="BK1168" s="206">
        <f t="shared" si="19"/>
        <v>0</v>
      </c>
      <c r="BL1168" s="18" t="s">
        <v>289</v>
      </c>
      <c r="BM1168" s="205" t="s">
        <v>1405</v>
      </c>
    </row>
    <row r="1169" spans="1:65" s="2" customFormat="1" ht="16.5" customHeight="1">
      <c r="A1169" s="35"/>
      <c r="B1169" s="36"/>
      <c r="C1169" s="193" t="s">
        <v>1406</v>
      </c>
      <c r="D1169" s="193" t="s">
        <v>285</v>
      </c>
      <c r="E1169" s="194" t="s">
        <v>1407</v>
      </c>
      <c r="F1169" s="195" t="s">
        <v>1408</v>
      </c>
      <c r="G1169" s="196" t="s">
        <v>614</v>
      </c>
      <c r="H1169" s="197">
        <v>1</v>
      </c>
      <c r="I1169" s="198"/>
      <c r="J1169" s="199">
        <f t="shared" si="10"/>
        <v>0</v>
      </c>
      <c r="K1169" s="200"/>
      <c r="L1169" s="40"/>
      <c r="M1169" s="201" t="s">
        <v>1</v>
      </c>
      <c r="N1169" s="202" t="s">
        <v>41</v>
      </c>
      <c r="O1169" s="72"/>
      <c r="P1169" s="203">
        <f t="shared" si="11"/>
        <v>0</v>
      </c>
      <c r="Q1169" s="203">
        <v>9.3600000000000003E-3</v>
      </c>
      <c r="R1169" s="203">
        <f t="shared" si="12"/>
        <v>9.3600000000000003E-3</v>
      </c>
      <c r="S1169" s="203">
        <v>0</v>
      </c>
      <c r="T1169" s="204">
        <f t="shared" si="13"/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05" t="s">
        <v>289</v>
      </c>
      <c r="AT1169" s="205" t="s">
        <v>285</v>
      </c>
      <c r="AU1169" s="205" t="s">
        <v>85</v>
      </c>
      <c r="AY1169" s="18" t="s">
        <v>283</v>
      </c>
      <c r="BE1169" s="206">
        <f t="shared" si="14"/>
        <v>0</v>
      </c>
      <c r="BF1169" s="206">
        <f t="shared" si="15"/>
        <v>0</v>
      </c>
      <c r="BG1169" s="206">
        <f t="shared" si="16"/>
        <v>0</v>
      </c>
      <c r="BH1169" s="206">
        <f t="shared" si="17"/>
        <v>0</v>
      </c>
      <c r="BI1169" s="206">
        <f t="shared" si="18"/>
        <v>0</v>
      </c>
      <c r="BJ1169" s="18" t="s">
        <v>83</v>
      </c>
      <c r="BK1169" s="206">
        <f t="shared" si="19"/>
        <v>0</v>
      </c>
      <c r="BL1169" s="18" t="s">
        <v>289</v>
      </c>
      <c r="BM1169" s="205" t="s">
        <v>1409</v>
      </c>
    </row>
    <row r="1170" spans="1:65" s="2" customFormat="1" ht="37.9" customHeight="1">
      <c r="A1170" s="35"/>
      <c r="B1170" s="36"/>
      <c r="C1170" s="251" t="s">
        <v>1410</v>
      </c>
      <c r="D1170" s="251" t="s">
        <v>1021</v>
      </c>
      <c r="E1170" s="252" t="s">
        <v>1411</v>
      </c>
      <c r="F1170" s="253" t="s">
        <v>1412</v>
      </c>
      <c r="G1170" s="254" t="s">
        <v>614</v>
      </c>
      <c r="H1170" s="255">
        <v>1</v>
      </c>
      <c r="I1170" s="256"/>
      <c r="J1170" s="257">
        <f t="shared" si="10"/>
        <v>0</v>
      </c>
      <c r="K1170" s="258"/>
      <c r="L1170" s="259"/>
      <c r="M1170" s="260" t="s">
        <v>1</v>
      </c>
      <c r="N1170" s="261" t="s">
        <v>41</v>
      </c>
      <c r="O1170" s="72"/>
      <c r="P1170" s="203">
        <f t="shared" si="11"/>
        <v>0</v>
      </c>
      <c r="Q1170" s="203">
        <v>0</v>
      </c>
      <c r="R1170" s="203">
        <f t="shared" si="12"/>
        <v>0</v>
      </c>
      <c r="S1170" s="203">
        <v>0</v>
      </c>
      <c r="T1170" s="204">
        <f t="shared" si="13"/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5" t="s">
        <v>351</v>
      </c>
      <c r="AT1170" s="205" t="s">
        <v>1021</v>
      </c>
      <c r="AU1170" s="205" t="s">
        <v>85</v>
      </c>
      <c r="AY1170" s="18" t="s">
        <v>283</v>
      </c>
      <c r="BE1170" s="206">
        <f t="shared" si="14"/>
        <v>0</v>
      </c>
      <c r="BF1170" s="206">
        <f t="shared" si="15"/>
        <v>0</v>
      </c>
      <c r="BG1170" s="206">
        <f t="shared" si="16"/>
        <v>0</v>
      </c>
      <c r="BH1170" s="206">
        <f t="shared" si="17"/>
        <v>0</v>
      </c>
      <c r="BI1170" s="206">
        <f t="shared" si="18"/>
        <v>0</v>
      </c>
      <c r="BJ1170" s="18" t="s">
        <v>83</v>
      </c>
      <c r="BK1170" s="206">
        <f t="shared" si="19"/>
        <v>0</v>
      </c>
      <c r="BL1170" s="18" t="s">
        <v>289</v>
      </c>
      <c r="BM1170" s="205" t="s">
        <v>1413</v>
      </c>
    </row>
    <row r="1171" spans="1:65" s="2" customFormat="1" ht="62.65" customHeight="1">
      <c r="A1171" s="35"/>
      <c r="B1171" s="36"/>
      <c r="C1171" s="193" t="s">
        <v>1414</v>
      </c>
      <c r="D1171" s="193" t="s">
        <v>285</v>
      </c>
      <c r="E1171" s="194" t="s">
        <v>1415</v>
      </c>
      <c r="F1171" s="195" t="s">
        <v>1416</v>
      </c>
      <c r="G1171" s="196" t="s">
        <v>614</v>
      </c>
      <c r="H1171" s="197">
        <v>1</v>
      </c>
      <c r="I1171" s="198"/>
      <c r="J1171" s="199">
        <f t="shared" si="10"/>
        <v>0</v>
      </c>
      <c r="K1171" s="200"/>
      <c r="L1171" s="40"/>
      <c r="M1171" s="201" t="s">
        <v>1</v>
      </c>
      <c r="N1171" s="202" t="s">
        <v>41</v>
      </c>
      <c r="O1171" s="72"/>
      <c r="P1171" s="203">
        <f t="shared" si="11"/>
        <v>0</v>
      </c>
      <c r="Q1171" s="203">
        <v>9.3600000000000003E-3</v>
      </c>
      <c r="R1171" s="203">
        <f t="shared" si="12"/>
        <v>9.3600000000000003E-3</v>
      </c>
      <c r="S1171" s="203">
        <v>0</v>
      </c>
      <c r="T1171" s="204">
        <f t="shared" si="13"/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05" t="s">
        <v>289</v>
      </c>
      <c r="AT1171" s="205" t="s">
        <v>285</v>
      </c>
      <c r="AU1171" s="205" t="s">
        <v>85</v>
      </c>
      <c r="AY1171" s="18" t="s">
        <v>283</v>
      </c>
      <c r="BE1171" s="206">
        <f t="shared" si="14"/>
        <v>0</v>
      </c>
      <c r="BF1171" s="206">
        <f t="shared" si="15"/>
        <v>0</v>
      </c>
      <c r="BG1171" s="206">
        <f t="shared" si="16"/>
        <v>0</v>
      </c>
      <c r="BH1171" s="206">
        <f t="shared" si="17"/>
        <v>0</v>
      </c>
      <c r="BI1171" s="206">
        <f t="shared" si="18"/>
        <v>0</v>
      </c>
      <c r="BJ1171" s="18" t="s">
        <v>83</v>
      </c>
      <c r="BK1171" s="206">
        <f t="shared" si="19"/>
        <v>0</v>
      </c>
      <c r="BL1171" s="18" t="s">
        <v>289</v>
      </c>
      <c r="BM1171" s="205" t="s">
        <v>1417</v>
      </c>
    </row>
    <row r="1172" spans="1:65" s="2" customFormat="1" ht="16.5" customHeight="1">
      <c r="A1172" s="35"/>
      <c r="B1172" s="36"/>
      <c r="C1172" s="193" t="s">
        <v>1418</v>
      </c>
      <c r="D1172" s="193" t="s">
        <v>285</v>
      </c>
      <c r="E1172" s="194" t="s">
        <v>1419</v>
      </c>
      <c r="F1172" s="195" t="s">
        <v>1420</v>
      </c>
      <c r="G1172" s="196" t="s">
        <v>614</v>
      </c>
      <c r="H1172" s="197">
        <v>11</v>
      </c>
      <c r="I1172" s="198"/>
      <c r="J1172" s="199">
        <f t="shared" si="10"/>
        <v>0</v>
      </c>
      <c r="K1172" s="200"/>
      <c r="L1172" s="40"/>
      <c r="M1172" s="201" t="s">
        <v>1</v>
      </c>
      <c r="N1172" s="202" t="s">
        <v>41</v>
      </c>
      <c r="O1172" s="72"/>
      <c r="P1172" s="203">
        <f t="shared" si="11"/>
        <v>0</v>
      </c>
      <c r="Q1172" s="203">
        <v>2.5000000000000001E-4</v>
      </c>
      <c r="R1172" s="203">
        <f t="shared" si="12"/>
        <v>2.7499999999999998E-3</v>
      </c>
      <c r="S1172" s="203">
        <v>0</v>
      </c>
      <c r="T1172" s="204">
        <f t="shared" si="13"/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205" t="s">
        <v>289</v>
      </c>
      <c r="AT1172" s="205" t="s">
        <v>285</v>
      </c>
      <c r="AU1172" s="205" t="s">
        <v>85</v>
      </c>
      <c r="AY1172" s="18" t="s">
        <v>283</v>
      </c>
      <c r="BE1172" s="206">
        <f t="shared" si="14"/>
        <v>0</v>
      </c>
      <c r="BF1172" s="206">
        <f t="shared" si="15"/>
        <v>0</v>
      </c>
      <c r="BG1172" s="206">
        <f t="shared" si="16"/>
        <v>0</v>
      </c>
      <c r="BH1172" s="206">
        <f t="shared" si="17"/>
        <v>0</v>
      </c>
      <c r="BI1172" s="206">
        <f t="shared" si="18"/>
        <v>0</v>
      </c>
      <c r="BJ1172" s="18" t="s">
        <v>83</v>
      </c>
      <c r="BK1172" s="206">
        <f t="shared" si="19"/>
        <v>0</v>
      </c>
      <c r="BL1172" s="18" t="s">
        <v>289</v>
      </c>
      <c r="BM1172" s="205" t="s">
        <v>1421</v>
      </c>
    </row>
    <row r="1173" spans="1:65" s="2" customFormat="1" ht="24.2" customHeight="1">
      <c r="A1173" s="35"/>
      <c r="B1173" s="36"/>
      <c r="C1173" s="251" t="s">
        <v>1422</v>
      </c>
      <c r="D1173" s="251" t="s">
        <v>1021</v>
      </c>
      <c r="E1173" s="252" t="s">
        <v>1423</v>
      </c>
      <c r="F1173" s="253" t="s">
        <v>1424</v>
      </c>
      <c r="G1173" s="254" t="s">
        <v>614</v>
      </c>
      <c r="H1173" s="255">
        <v>11</v>
      </c>
      <c r="I1173" s="256"/>
      <c r="J1173" s="257">
        <f t="shared" si="10"/>
        <v>0</v>
      </c>
      <c r="K1173" s="258"/>
      <c r="L1173" s="259"/>
      <c r="M1173" s="260" t="s">
        <v>1</v>
      </c>
      <c r="N1173" s="261" t="s">
        <v>41</v>
      </c>
      <c r="O1173" s="72"/>
      <c r="P1173" s="203">
        <f t="shared" si="11"/>
        <v>0</v>
      </c>
      <c r="Q1173" s="203">
        <v>8.0000000000000002E-3</v>
      </c>
      <c r="R1173" s="203">
        <f t="shared" si="12"/>
        <v>8.7999999999999995E-2</v>
      </c>
      <c r="S1173" s="203">
        <v>0</v>
      </c>
      <c r="T1173" s="204">
        <f t="shared" si="13"/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5" t="s">
        <v>351</v>
      </c>
      <c r="AT1173" s="205" t="s">
        <v>1021</v>
      </c>
      <c r="AU1173" s="205" t="s">
        <v>85</v>
      </c>
      <c r="AY1173" s="18" t="s">
        <v>283</v>
      </c>
      <c r="BE1173" s="206">
        <f t="shared" si="14"/>
        <v>0</v>
      </c>
      <c r="BF1173" s="206">
        <f t="shared" si="15"/>
        <v>0</v>
      </c>
      <c r="BG1173" s="206">
        <f t="shared" si="16"/>
        <v>0</v>
      </c>
      <c r="BH1173" s="206">
        <f t="shared" si="17"/>
        <v>0</v>
      </c>
      <c r="BI1173" s="206">
        <f t="shared" si="18"/>
        <v>0</v>
      </c>
      <c r="BJ1173" s="18" t="s">
        <v>83</v>
      </c>
      <c r="BK1173" s="206">
        <f t="shared" si="19"/>
        <v>0</v>
      </c>
      <c r="BL1173" s="18" t="s">
        <v>289</v>
      </c>
      <c r="BM1173" s="205" t="s">
        <v>1425</v>
      </c>
    </row>
    <row r="1174" spans="1:65" s="12" customFormat="1" ht="22.9" customHeight="1">
      <c r="B1174" s="177"/>
      <c r="C1174" s="178"/>
      <c r="D1174" s="179" t="s">
        <v>75</v>
      </c>
      <c r="E1174" s="191" t="s">
        <v>1426</v>
      </c>
      <c r="F1174" s="191" t="s">
        <v>1427</v>
      </c>
      <c r="G1174" s="178"/>
      <c r="H1174" s="178"/>
      <c r="I1174" s="181"/>
      <c r="J1174" s="192">
        <f>BK1174</f>
        <v>0</v>
      </c>
      <c r="K1174" s="178"/>
      <c r="L1174" s="183"/>
      <c r="M1174" s="184"/>
      <c r="N1174" s="185"/>
      <c r="O1174" s="185"/>
      <c r="P1174" s="186">
        <f>P1175</f>
        <v>0</v>
      </c>
      <c r="Q1174" s="185"/>
      <c r="R1174" s="186">
        <f>R1175</f>
        <v>0</v>
      </c>
      <c r="S1174" s="185"/>
      <c r="T1174" s="187">
        <f>T1175</f>
        <v>0</v>
      </c>
      <c r="AR1174" s="188" t="s">
        <v>83</v>
      </c>
      <c r="AT1174" s="189" t="s">
        <v>75</v>
      </c>
      <c r="AU1174" s="189" t="s">
        <v>83</v>
      </c>
      <c r="AY1174" s="188" t="s">
        <v>283</v>
      </c>
      <c r="BK1174" s="190">
        <f>BK1175</f>
        <v>0</v>
      </c>
    </row>
    <row r="1175" spans="1:65" s="2" customFormat="1" ht="21.75" customHeight="1">
      <c r="A1175" s="35"/>
      <c r="B1175" s="36"/>
      <c r="C1175" s="193" t="s">
        <v>1428</v>
      </c>
      <c r="D1175" s="193" t="s">
        <v>285</v>
      </c>
      <c r="E1175" s="194" t="s">
        <v>1429</v>
      </c>
      <c r="F1175" s="195" t="s">
        <v>1430</v>
      </c>
      <c r="G1175" s="196" t="s">
        <v>377</v>
      </c>
      <c r="H1175" s="197">
        <v>2702.9189999999999</v>
      </c>
      <c r="I1175" s="198"/>
      <c r="J1175" s="199">
        <f>ROUND(I1175*H1175,2)</f>
        <v>0</v>
      </c>
      <c r="K1175" s="200"/>
      <c r="L1175" s="40"/>
      <c r="M1175" s="201" t="s">
        <v>1</v>
      </c>
      <c r="N1175" s="202" t="s">
        <v>41</v>
      </c>
      <c r="O1175" s="72"/>
      <c r="P1175" s="203">
        <f>O1175*H1175</f>
        <v>0</v>
      </c>
      <c r="Q1175" s="203">
        <v>0</v>
      </c>
      <c r="R1175" s="203">
        <f>Q1175*H1175</f>
        <v>0</v>
      </c>
      <c r="S1175" s="203">
        <v>0</v>
      </c>
      <c r="T1175" s="204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205" t="s">
        <v>289</v>
      </c>
      <c r="AT1175" s="205" t="s">
        <v>285</v>
      </c>
      <c r="AU1175" s="205" t="s">
        <v>85</v>
      </c>
      <c r="AY1175" s="18" t="s">
        <v>283</v>
      </c>
      <c r="BE1175" s="206">
        <f>IF(N1175="základní",J1175,0)</f>
        <v>0</v>
      </c>
      <c r="BF1175" s="206">
        <f>IF(N1175="snížená",J1175,0)</f>
        <v>0</v>
      </c>
      <c r="BG1175" s="206">
        <f>IF(N1175="zákl. přenesená",J1175,0)</f>
        <v>0</v>
      </c>
      <c r="BH1175" s="206">
        <f>IF(N1175="sníž. přenesená",J1175,0)</f>
        <v>0</v>
      </c>
      <c r="BI1175" s="206">
        <f>IF(N1175="nulová",J1175,0)</f>
        <v>0</v>
      </c>
      <c r="BJ1175" s="18" t="s">
        <v>83</v>
      </c>
      <c r="BK1175" s="206">
        <f>ROUND(I1175*H1175,2)</f>
        <v>0</v>
      </c>
      <c r="BL1175" s="18" t="s">
        <v>289</v>
      </c>
      <c r="BM1175" s="205" t="s">
        <v>1431</v>
      </c>
    </row>
    <row r="1176" spans="1:65" s="12" customFormat="1" ht="25.9" customHeight="1">
      <c r="B1176" s="177"/>
      <c r="C1176" s="178"/>
      <c r="D1176" s="179" t="s">
        <v>75</v>
      </c>
      <c r="E1176" s="180" t="s">
        <v>1432</v>
      </c>
      <c r="F1176" s="180" t="s">
        <v>1433</v>
      </c>
      <c r="G1176" s="178"/>
      <c r="H1176" s="178"/>
      <c r="I1176" s="181"/>
      <c r="J1176" s="182">
        <f>BK1176</f>
        <v>0</v>
      </c>
      <c r="K1176" s="178"/>
      <c r="L1176" s="183"/>
      <c r="M1176" s="184"/>
      <c r="N1176" s="185"/>
      <c r="O1176" s="185"/>
      <c r="P1176" s="186">
        <f>P1177+P1235+P1403+P1704+P1719+P1722+P1727+P1862+P1953+P2025+P2031+P2195+P2432+P2527+P2618+P2658+P2684+P2705+P2724</f>
        <v>0</v>
      </c>
      <c r="Q1176" s="185"/>
      <c r="R1176" s="186">
        <f>R1177+R1235+R1403+R1704+R1719+R1722+R1727+R1862+R1953+R2025+R2031+R2195+R2432+R2527+R2618+R2658+R2684+R2705+R2724</f>
        <v>268.70546186000001</v>
      </c>
      <c r="S1176" s="185"/>
      <c r="T1176" s="187">
        <f>T1177+T1235+T1403+T1704+T1719+T1722+T1727+T1862+T1953+T2025+T2031+T2195+T2432+T2527+T2618+T2658+T2684+T2705+T2724</f>
        <v>0</v>
      </c>
      <c r="AR1176" s="188" t="s">
        <v>85</v>
      </c>
      <c r="AT1176" s="189" t="s">
        <v>75</v>
      </c>
      <c r="AU1176" s="189" t="s">
        <v>76</v>
      </c>
      <c r="AY1176" s="188" t="s">
        <v>283</v>
      </c>
      <c r="BK1176" s="190">
        <f>BK1177+BK1235+BK1403+BK1704+BK1719+BK1722+BK1727+BK1862+BK1953+BK2025+BK2031+BK2195+BK2432+BK2527+BK2618+BK2658+BK2684+BK2705+BK2724</f>
        <v>0</v>
      </c>
    </row>
    <row r="1177" spans="1:65" s="12" customFormat="1" ht="22.9" customHeight="1">
      <c r="B1177" s="177"/>
      <c r="C1177" s="178"/>
      <c r="D1177" s="179" t="s">
        <v>75</v>
      </c>
      <c r="E1177" s="191" t="s">
        <v>1434</v>
      </c>
      <c r="F1177" s="191" t="s">
        <v>1435</v>
      </c>
      <c r="G1177" s="178"/>
      <c r="H1177" s="178"/>
      <c r="I1177" s="181"/>
      <c r="J1177" s="192">
        <f>BK1177</f>
        <v>0</v>
      </c>
      <c r="K1177" s="178"/>
      <c r="L1177" s="183"/>
      <c r="M1177" s="184"/>
      <c r="N1177" s="185"/>
      <c r="O1177" s="185"/>
      <c r="P1177" s="186">
        <f>SUM(P1178:P1234)</f>
        <v>0</v>
      </c>
      <c r="Q1177" s="185"/>
      <c r="R1177" s="186">
        <f>SUM(R1178:R1234)</f>
        <v>8.8296909999999986</v>
      </c>
      <c r="S1177" s="185"/>
      <c r="T1177" s="187">
        <f>SUM(T1178:T1234)</f>
        <v>0</v>
      </c>
      <c r="AR1177" s="188" t="s">
        <v>85</v>
      </c>
      <c r="AT1177" s="189" t="s">
        <v>75</v>
      </c>
      <c r="AU1177" s="189" t="s">
        <v>83</v>
      </c>
      <c r="AY1177" s="188" t="s">
        <v>283</v>
      </c>
      <c r="BK1177" s="190">
        <f>SUM(BK1178:BK1234)</f>
        <v>0</v>
      </c>
    </row>
    <row r="1178" spans="1:65" s="2" customFormat="1" ht="24.2" customHeight="1">
      <c r="A1178" s="35"/>
      <c r="B1178" s="36"/>
      <c r="C1178" s="193" t="s">
        <v>1436</v>
      </c>
      <c r="D1178" s="193" t="s">
        <v>285</v>
      </c>
      <c r="E1178" s="194" t="s">
        <v>1437</v>
      </c>
      <c r="F1178" s="195" t="s">
        <v>1438</v>
      </c>
      <c r="G1178" s="196" t="s">
        <v>288</v>
      </c>
      <c r="H1178" s="197">
        <v>1049.4100000000001</v>
      </c>
      <c r="I1178" s="198"/>
      <c r="J1178" s="199">
        <f>ROUND(I1178*H1178,2)</f>
        <v>0</v>
      </c>
      <c r="K1178" s="200"/>
      <c r="L1178" s="40"/>
      <c r="M1178" s="201" t="s">
        <v>1</v>
      </c>
      <c r="N1178" s="202" t="s">
        <v>41</v>
      </c>
      <c r="O1178" s="72"/>
      <c r="P1178" s="203">
        <f>O1178*H1178</f>
        <v>0</v>
      </c>
      <c r="Q1178" s="203">
        <v>0</v>
      </c>
      <c r="R1178" s="203">
        <f>Q1178*H1178</f>
        <v>0</v>
      </c>
      <c r="S1178" s="203">
        <v>0</v>
      </c>
      <c r="T1178" s="204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05" t="s">
        <v>199</v>
      </c>
      <c r="AT1178" s="205" t="s">
        <v>285</v>
      </c>
      <c r="AU1178" s="205" t="s">
        <v>85</v>
      </c>
      <c r="AY1178" s="18" t="s">
        <v>283</v>
      </c>
      <c r="BE1178" s="206">
        <f>IF(N1178="základní",J1178,0)</f>
        <v>0</v>
      </c>
      <c r="BF1178" s="206">
        <f>IF(N1178="snížená",J1178,0)</f>
        <v>0</v>
      </c>
      <c r="BG1178" s="206">
        <f>IF(N1178="zákl. přenesená",J1178,0)</f>
        <v>0</v>
      </c>
      <c r="BH1178" s="206">
        <f>IF(N1178="sníž. přenesená",J1178,0)</f>
        <v>0</v>
      </c>
      <c r="BI1178" s="206">
        <f>IF(N1178="nulová",J1178,0)</f>
        <v>0</v>
      </c>
      <c r="BJ1178" s="18" t="s">
        <v>83</v>
      </c>
      <c r="BK1178" s="206">
        <f>ROUND(I1178*H1178,2)</f>
        <v>0</v>
      </c>
      <c r="BL1178" s="18" t="s">
        <v>199</v>
      </c>
      <c r="BM1178" s="205" t="s">
        <v>1439</v>
      </c>
    </row>
    <row r="1179" spans="1:65" s="13" customFormat="1">
      <c r="B1179" s="207"/>
      <c r="C1179" s="208"/>
      <c r="D1179" s="209" t="s">
        <v>291</v>
      </c>
      <c r="E1179" s="210" t="s">
        <v>1</v>
      </c>
      <c r="F1179" s="211" t="s">
        <v>1440</v>
      </c>
      <c r="G1179" s="208"/>
      <c r="H1179" s="212">
        <v>1082.4100000000001</v>
      </c>
      <c r="I1179" s="213"/>
      <c r="J1179" s="208"/>
      <c r="K1179" s="208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291</v>
      </c>
      <c r="AU1179" s="218" t="s">
        <v>85</v>
      </c>
      <c r="AV1179" s="13" t="s">
        <v>85</v>
      </c>
      <c r="AW1179" s="13" t="s">
        <v>32</v>
      </c>
      <c r="AX1179" s="13" t="s">
        <v>76</v>
      </c>
      <c r="AY1179" s="218" t="s">
        <v>283</v>
      </c>
    </row>
    <row r="1180" spans="1:65" s="13" customFormat="1">
      <c r="B1180" s="207"/>
      <c r="C1180" s="208"/>
      <c r="D1180" s="209" t="s">
        <v>291</v>
      </c>
      <c r="E1180" s="210" t="s">
        <v>1</v>
      </c>
      <c r="F1180" s="211" t="s">
        <v>1441</v>
      </c>
      <c r="G1180" s="208"/>
      <c r="H1180" s="212">
        <v>-33</v>
      </c>
      <c r="I1180" s="213"/>
      <c r="J1180" s="208"/>
      <c r="K1180" s="208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291</v>
      </c>
      <c r="AU1180" s="218" t="s">
        <v>85</v>
      </c>
      <c r="AV1180" s="13" t="s">
        <v>85</v>
      </c>
      <c r="AW1180" s="13" t="s">
        <v>32</v>
      </c>
      <c r="AX1180" s="13" t="s">
        <v>76</v>
      </c>
      <c r="AY1180" s="218" t="s">
        <v>283</v>
      </c>
    </row>
    <row r="1181" spans="1:65" s="15" customFormat="1">
      <c r="B1181" s="230"/>
      <c r="C1181" s="231"/>
      <c r="D1181" s="209" t="s">
        <v>291</v>
      </c>
      <c r="E1181" s="232" t="s">
        <v>1</v>
      </c>
      <c r="F1181" s="233" t="s">
        <v>307</v>
      </c>
      <c r="G1181" s="231"/>
      <c r="H1181" s="234">
        <v>1049.4100000000001</v>
      </c>
      <c r="I1181" s="235"/>
      <c r="J1181" s="231"/>
      <c r="K1181" s="231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291</v>
      </c>
      <c r="AU1181" s="240" t="s">
        <v>85</v>
      </c>
      <c r="AV1181" s="15" t="s">
        <v>105</v>
      </c>
      <c r="AW1181" s="15" t="s">
        <v>32</v>
      </c>
      <c r="AX1181" s="15" t="s">
        <v>76</v>
      </c>
      <c r="AY1181" s="240" t="s">
        <v>283</v>
      </c>
    </row>
    <row r="1182" spans="1:65" s="14" customFormat="1">
      <c r="B1182" s="219"/>
      <c r="C1182" s="220"/>
      <c r="D1182" s="209" t="s">
        <v>291</v>
      </c>
      <c r="E1182" s="221" t="s">
        <v>1</v>
      </c>
      <c r="F1182" s="222" t="s">
        <v>293</v>
      </c>
      <c r="G1182" s="220"/>
      <c r="H1182" s="223">
        <v>1049.4100000000001</v>
      </c>
      <c r="I1182" s="224"/>
      <c r="J1182" s="220"/>
      <c r="K1182" s="220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291</v>
      </c>
      <c r="AU1182" s="229" t="s">
        <v>85</v>
      </c>
      <c r="AV1182" s="14" t="s">
        <v>289</v>
      </c>
      <c r="AW1182" s="14" t="s">
        <v>32</v>
      </c>
      <c r="AX1182" s="14" t="s">
        <v>83</v>
      </c>
      <c r="AY1182" s="229" t="s">
        <v>283</v>
      </c>
    </row>
    <row r="1183" spans="1:65" s="2" customFormat="1" ht="16.5" customHeight="1">
      <c r="A1183" s="35"/>
      <c r="B1183" s="36"/>
      <c r="C1183" s="251" t="s">
        <v>1442</v>
      </c>
      <c r="D1183" s="251" t="s">
        <v>1021</v>
      </c>
      <c r="E1183" s="252" t="s">
        <v>1443</v>
      </c>
      <c r="F1183" s="253" t="s">
        <v>1444</v>
      </c>
      <c r="G1183" s="254" t="s">
        <v>377</v>
      </c>
      <c r="H1183" s="255">
        <v>0.34599999999999997</v>
      </c>
      <c r="I1183" s="256"/>
      <c r="J1183" s="257">
        <f>ROUND(I1183*H1183,2)</f>
        <v>0</v>
      </c>
      <c r="K1183" s="258"/>
      <c r="L1183" s="259"/>
      <c r="M1183" s="260" t="s">
        <v>1</v>
      </c>
      <c r="N1183" s="261" t="s">
        <v>41</v>
      </c>
      <c r="O1183" s="72"/>
      <c r="P1183" s="203">
        <f>O1183*H1183</f>
        <v>0</v>
      </c>
      <c r="Q1183" s="203">
        <v>1</v>
      </c>
      <c r="R1183" s="203">
        <f>Q1183*H1183</f>
        <v>0.34599999999999997</v>
      </c>
      <c r="S1183" s="203">
        <v>0</v>
      </c>
      <c r="T1183" s="204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5" t="s">
        <v>499</v>
      </c>
      <c r="AT1183" s="205" t="s">
        <v>1021</v>
      </c>
      <c r="AU1183" s="205" t="s">
        <v>85</v>
      </c>
      <c r="AY1183" s="18" t="s">
        <v>283</v>
      </c>
      <c r="BE1183" s="206">
        <f>IF(N1183="základní",J1183,0)</f>
        <v>0</v>
      </c>
      <c r="BF1183" s="206">
        <f>IF(N1183="snížená",J1183,0)</f>
        <v>0</v>
      </c>
      <c r="BG1183" s="206">
        <f>IF(N1183="zákl. přenesená",J1183,0)</f>
        <v>0</v>
      </c>
      <c r="BH1183" s="206">
        <f>IF(N1183="sníž. přenesená",J1183,0)</f>
        <v>0</v>
      </c>
      <c r="BI1183" s="206">
        <f>IF(N1183="nulová",J1183,0)</f>
        <v>0</v>
      </c>
      <c r="BJ1183" s="18" t="s">
        <v>83</v>
      </c>
      <c r="BK1183" s="206">
        <f>ROUND(I1183*H1183,2)</f>
        <v>0</v>
      </c>
      <c r="BL1183" s="18" t="s">
        <v>199</v>
      </c>
      <c r="BM1183" s="205" t="s">
        <v>1445</v>
      </c>
    </row>
    <row r="1184" spans="1:65" s="13" customFormat="1">
      <c r="B1184" s="207"/>
      <c r="C1184" s="208"/>
      <c r="D1184" s="209" t="s">
        <v>291</v>
      </c>
      <c r="E1184" s="208"/>
      <c r="F1184" s="211" t="s">
        <v>1446</v>
      </c>
      <c r="G1184" s="208"/>
      <c r="H1184" s="212">
        <v>0.34599999999999997</v>
      </c>
      <c r="I1184" s="213"/>
      <c r="J1184" s="208"/>
      <c r="K1184" s="208"/>
      <c r="L1184" s="214"/>
      <c r="M1184" s="215"/>
      <c r="N1184" s="216"/>
      <c r="O1184" s="216"/>
      <c r="P1184" s="216"/>
      <c r="Q1184" s="216"/>
      <c r="R1184" s="216"/>
      <c r="S1184" s="216"/>
      <c r="T1184" s="217"/>
      <c r="AT1184" s="218" t="s">
        <v>291</v>
      </c>
      <c r="AU1184" s="218" t="s">
        <v>85</v>
      </c>
      <c r="AV1184" s="13" t="s">
        <v>85</v>
      </c>
      <c r="AW1184" s="13" t="s">
        <v>4</v>
      </c>
      <c r="AX1184" s="13" t="s">
        <v>83</v>
      </c>
      <c r="AY1184" s="218" t="s">
        <v>283</v>
      </c>
    </row>
    <row r="1185" spans="1:65" s="2" customFormat="1" ht="24.2" customHeight="1">
      <c r="A1185" s="35"/>
      <c r="B1185" s="36"/>
      <c r="C1185" s="193" t="s">
        <v>1447</v>
      </c>
      <c r="D1185" s="193" t="s">
        <v>285</v>
      </c>
      <c r="E1185" s="194" t="s">
        <v>1448</v>
      </c>
      <c r="F1185" s="195" t="s">
        <v>1449</v>
      </c>
      <c r="G1185" s="196" t="s">
        <v>288</v>
      </c>
      <c r="H1185" s="197">
        <v>58.31</v>
      </c>
      <c r="I1185" s="198"/>
      <c r="J1185" s="199">
        <f>ROUND(I1185*H1185,2)</f>
        <v>0</v>
      </c>
      <c r="K1185" s="200"/>
      <c r="L1185" s="40"/>
      <c r="M1185" s="201" t="s">
        <v>1</v>
      </c>
      <c r="N1185" s="202" t="s">
        <v>41</v>
      </c>
      <c r="O1185" s="72"/>
      <c r="P1185" s="203">
        <f>O1185*H1185</f>
        <v>0</v>
      </c>
      <c r="Q1185" s="203">
        <v>0</v>
      </c>
      <c r="R1185" s="203">
        <f>Q1185*H1185</f>
        <v>0</v>
      </c>
      <c r="S1185" s="203">
        <v>0</v>
      </c>
      <c r="T1185" s="20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5" t="s">
        <v>199</v>
      </c>
      <c r="AT1185" s="205" t="s">
        <v>285</v>
      </c>
      <c r="AU1185" s="205" t="s">
        <v>85</v>
      </c>
      <c r="AY1185" s="18" t="s">
        <v>283</v>
      </c>
      <c r="BE1185" s="206">
        <f>IF(N1185="základní",J1185,0)</f>
        <v>0</v>
      </c>
      <c r="BF1185" s="206">
        <f>IF(N1185="snížená",J1185,0)</f>
        <v>0</v>
      </c>
      <c r="BG1185" s="206">
        <f>IF(N1185="zákl. přenesená",J1185,0)</f>
        <v>0</v>
      </c>
      <c r="BH1185" s="206">
        <f>IF(N1185="sníž. přenesená",J1185,0)</f>
        <v>0</v>
      </c>
      <c r="BI1185" s="206">
        <f>IF(N1185="nulová",J1185,0)</f>
        <v>0</v>
      </c>
      <c r="BJ1185" s="18" t="s">
        <v>83</v>
      </c>
      <c r="BK1185" s="206">
        <f>ROUND(I1185*H1185,2)</f>
        <v>0</v>
      </c>
      <c r="BL1185" s="18" t="s">
        <v>199</v>
      </c>
      <c r="BM1185" s="205" t="s">
        <v>1450</v>
      </c>
    </row>
    <row r="1186" spans="1:65" s="13" customFormat="1">
      <c r="B1186" s="207"/>
      <c r="C1186" s="208"/>
      <c r="D1186" s="209" t="s">
        <v>291</v>
      </c>
      <c r="E1186" s="210" t="s">
        <v>1</v>
      </c>
      <c r="F1186" s="211" t="s">
        <v>1451</v>
      </c>
      <c r="G1186" s="208"/>
      <c r="H1186" s="212">
        <v>46.06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291</v>
      </c>
      <c r="AU1186" s="218" t="s">
        <v>85</v>
      </c>
      <c r="AV1186" s="13" t="s">
        <v>85</v>
      </c>
      <c r="AW1186" s="13" t="s">
        <v>32</v>
      </c>
      <c r="AX1186" s="13" t="s">
        <v>76</v>
      </c>
      <c r="AY1186" s="218" t="s">
        <v>283</v>
      </c>
    </row>
    <row r="1187" spans="1:65" s="13" customFormat="1">
      <c r="B1187" s="207"/>
      <c r="C1187" s="208"/>
      <c r="D1187" s="209" t="s">
        <v>291</v>
      </c>
      <c r="E1187" s="210" t="s">
        <v>1</v>
      </c>
      <c r="F1187" s="211" t="s">
        <v>1452</v>
      </c>
      <c r="G1187" s="208"/>
      <c r="H1187" s="212">
        <v>12.25</v>
      </c>
      <c r="I1187" s="213"/>
      <c r="J1187" s="208"/>
      <c r="K1187" s="208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291</v>
      </c>
      <c r="AU1187" s="218" t="s">
        <v>85</v>
      </c>
      <c r="AV1187" s="13" t="s">
        <v>85</v>
      </c>
      <c r="AW1187" s="13" t="s">
        <v>32</v>
      </c>
      <c r="AX1187" s="13" t="s">
        <v>76</v>
      </c>
      <c r="AY1187" s="218" t="s">
        <v>283</v>
      </c>
    </row>
    <row r="1188" spans="1:65" s="14" customFormat="1">
      <c r="B1188" s="219"/>
      <c r="C1188" s="220"/>
      <c r="D1188" s="209" t="s">
        <v>291</v>
      </c>
      <c r="E1188" s="221" t="s">
        <v>1</v>
      </c>
      <c r="F1188" s="222" t="s">
        <v>293</v>
      </c>
      <c r="G1188" s="220"/>
      <c r="H1188" s="223">
        <v>58.31</v>
      </c>
      <c r="I1188" s="224"/>
      <c r="J1188" s="220"/>
      <c r="K1188" s="220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291</v>
      </c>
      <c r="AU1188" s="229" t="s">
        <v>85</v>
      </c>
      <c r="AV1188" s="14" t="s">
        <v>289</v>
      </c>
      <c r="AW1188" s="14" t="s">
        <v>32</v>
      </c>
      <c r="AX1188" s="14" t="s">
        <v>83</v>
      </c>
      <c r="AY1188" s="229" t="s">
        <v>283</v>
      </c>
    </row>
    <row r="1189" spans="1:65" s="2" customFormat="1" ht="16.5" customHeight="1">
      <c r="A1189" s="35"/>
      <c r="B1189" s="36"/>
      <c r="C1189" s="251" t="s">
        <v>1453</v>
      </c>
      <c r="D1189" s="251" t="s">
        <v>1021</v>
      </c>
      <c r="E1189" s="252" t="s">
        <v>1443</v>
      </c>
      <c r="F1189" s="253" t="s">
        <v>1444</v>
      </c>
      <c r="G1189" s="254" t="s">
        <v>377</v>
      </c>
      <c r="H1189" s="255">
        <v>0.02</v>
      </c>
      <c r="I1189" s="256"/>
      <c r="J1189" s="257">
        <f>ROUND(I1189*H1189,2)</f>
        <v>0</v>
      </c>
      <c r="K1189" s="258"/>
      <c r="L1189" s="259"/>
      <c r="M1189" s="260" t="s">
        <v>1</v>
      </c>
      <c r="N1189" s="261" t="s">
        <v>41</v>
      </c>
      <c r="O1189" s="72"/>
      <c r="P1189" s="203">
        <f>O1189*H1189</f>
        <v>0</v>
      </c>
      <c r="Q1189" s="203">
        <v>1</v>
      </c>
      <c r="R1189" s="203">
        <f>Q1189*H1189</f>
        <v>0.02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499</v>
      </c>
      <c r="AT1189" s="205" t="s">
        <v>1021</v>
      </c>
      <c r="AU1189" s="205" t="s">
        <v>85</v>
      </c>
      <c r="AY1189" s="18" t="s">
        <v>283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83</v>
      </c>
      <c r="BK1189" s="206">
        <f>ROUND(I1189*H1189,2)</f>
        <v>0</v>
      </c>
      <c r="BL1189" s="18" t="s">
        <v>199</v>
      </c>
      <c r="BM1189" s="205" t="s">
        <v>1454</v>
      </c>
    </row>
    <row r="1190" spans="1:65" s="13" customFormat="1">
      <c r="B1190" s="207"/>
      <c r="C1190" s="208"/>
      <c r="D1190" s="209" t="s">
        <v>291</v>
      </c>
      <c r="E1190" s="208"/>
      <c r="F1190" s="211" t="s">
        <v>1455</v>
      </c>
      <c r="G1190" s="208"/>
      <c r="H1190" s="212">
        <v>0.02</v>
      </c>
      <c r="I1190" s="213"/>
      <c r="J1190" s="208"/>
      <c r="K1190" s="208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291</v>
      </c>
      <c r="AU1190" s="218" t="s">
        <v>85</v>
      </c>
      <c r="AV1190" s="13" t="s">
        <v>85</v>
      </c>
      <c r="AW1190" s="13" t="s">
        <v>4</v>
      </c>
      <c r="AX1190" s="13" t="s">
        <v>83</v>
      </c>
      <c r="AY1190" s="218" t="s">
        <v>283</v>
      </c>
    </row>
    <row r="1191" spans="1:65" s="2" customFormat="1" ht="24.2" customHeight="1">
      <c r="A1191" s="35"/>
      <c r="B1191" s="36"/>
      <c r="C1191" s="193" t="s">
        <v>1456</v>
      </c>
      <c r="D1191" s="193" t="s">
        <v>285</v>
      </c>
      <c r="E1191" s="194" t="s">
        <v>1457</v>
      </c>
      <c r="F1191" s="195" t="s">
        <v>1458</v>
      </c>
      <c r="G1191" s="196" t="s">
        <v>288</v>
      </c>
      <c r="H1191" s="197">
        <v>59.186999999999998</v>
      </c>
      <c r="I1191" s="198"/>
      <c r="J1191" s="199">
        <f>ROUND(I1191*H1191,2)</f>
        <v>0</v>
      </c>
      <c r="K1191" s="200"/>
      <c r="L1191" s="40"/>
      <c r="M1191" s="201" t="s">
        <v>1</v>
      </c>
      <c r="N1191" s="202" t="s">
        <v>41</v>
      </c>
      <c r="O1191" s="72"/>
      <c r="P1191" s="203">
        <f>O1191*H1191</f>
        <v>0</v>
      </c>
      <c r="Q1191" s="203">
        <v>0</v>
      </c>
      <c r="R1191" s="203">
        <f>Q1191*H1191</f>
        <v>0</v>
      </c>
      <c r="S1191" s="203">
        <v>0</v>
      </c>
      <c r="T1191" s="204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205" t="s">
        <v>199</v>
      </c>
      <c r="AT1191" s="205" t="s">
        <v>285</v>
      </c>
      <c r="AU1191" s="205" t="s">
        <v>85</v>
      </c>
      <c r="AY1191" s="18" t="s">
        <v>283</v>
      </c>
      <c r="BE1191" s="206">
        <f>IF(N1191="základní",J1191,0)</f>
        <v>0</v>
      </c>
      <c r="BF1191" s="206">
        <f>IF(N1191="snížená",J1191,0)</f>
        <v>0</v>
      </c>
      <c r="BG1191" s="206">
        <f>IF(N1191="zákl. přenesená",J1191,0)</f>
        <v>0</v>
      </c>
      <c r="BH1191" s="206">
        <f>IF(N1191="sníž. přenesená",J1191,0)</f>
        <v>0</v>
      </c>
      <c r="BI1191" s="206">
        <f>IF(N1191="nulová",J1191,0)</f>
        <v>0</v>
      </c>
      <c r="BJ1191" s="18" t="s">
        <v>83</v>
      </c>
      <c r="BK1191" s="206">
        <f>ROUND(I1191*H1191,2)</f>
        <v>0</v>
      </c>
      <c r="BL1191" s="18" t="s">
        <v>199</v>
      </c>
      <c r="BM1191" s="205" t="s">
        <v>1459</v>
      </c>
    </row>
    <row r="1192" spans="1:65" s="16" customFormat="1">
      <c r="B1192" s="241"/>
      <c r="C1192" s="242"/>
      <c r="D1192" s="209" t="s">
        <v>291</v>
      </c>
      <c r="E1192" s="243" t="s">
        <v>1</v>
      </c>
      <c r="F1192" s="244" t="s">
        <v>1460</v>
      </c>
      <c r="G1192" s="242"/>
      <c r="H1192" s="243" t="s">
        <v>1</v>
      </c>
      <c r="I1192" s="245"/>
      <c r="J1192" s="242"/>
      <c r="K1192" s="242"/>
      <c r="L1192" s="246"/>
      <c r="M1192" s="247"/>
      <c r="N1192" s="248"/>
      <c r="O1192" s="248"/>
      <c r="P1192" s="248"/>
      <c r="Q1192" s="248"/>
      <c r="R1192" s="248"/>
      <c r="S1192" s="248"/>
      <c r="T1192" s="249"/>
      <c r="AT1192" s="250" t="s">
        <v>291</v>
      </c>
      <c r="AU1192" s="250" t="s">
        <v>85</v>
      </c>
      <c r="AV1192" s="16" t="s">
        <v>83</v>
      </c>
      <c r="AW1192" s="16" t="s">
        <v>32</v>
      </c>
      <c r="AX1192" s="16" t="s">
        <v>76</v>
      </c>
      <c r="AY1192" s="250" t="s">
        <v>283</v>
      </c>
    </row>
    <row r="1193" spans="1:65" s="13" customFormat="1">
      <c r="B1193" s="207"/>
      <c r="C1193" s="208"/>
      <c r="D1193" s="209" t="s">
        <v>291</v>
      </c>
      <c r="E1193" s="210" t="s">
        <v>1</v>
      </c>
      <c r="F1193" s="211" t="s">
        <v>1461</v>
      </c>
      <c r="G1193" s="208"/>
      <c r="H1193" s="212">
        <v>59.186999999999998</v>
      </c>
      <c r="I1193" s="213"/>
      <c r="J1193" s="208"/>
      <c r="K1193" s="208"/>
      <c r="L1193" s="214"/>
      <c r="M1193" s="215"/>
      <c r="N1193" s="216"/>
      <c r="O1193" s="216"/>
      <c r="P1193" s="216"/>
      <c r="Q1193" s="216"/>
      <c r="R1193" s="216"/>
      <c r="S1193" s="216"/>
      <c r="T1193" s="217"/>
      <c r="AT1193" s="218" t="s">
        <v>291</v>
      </c>
      <c r="AU1193" s="218" t="s">
        <v>85</v>
      </c>
      <c r="AV1193" s="13" t="s">
        <v>85</v>
      </c>
      <c r="AW1193" s="13" t="s">
        <v>32</v>
      </c>
      <c r="AX1193" s="13" t="s">
        <v>76</v>
      </c>
      <c r="AY1193" s="218" t="s">
        <v>283</v>
      </c>
    </row>
    <row r="1194" spans="1:65" s="14" customFormat="1">
      <c r="B1194" s="219"/>
      <c r="C1194" s="220"/>
      <c r="D1194" s="209" t="s">
        <v>291</v>
      </c>
      <c r="E1194" s="221" t="s">
        <v>1</v>
      </c>
      <c r="F1194" s="222" t="s">
        <v>293</v>
      </c>
      <c r="G1194" s="220"/>
      <c r="H1194" s="223">
        <v>59.186999999999998</v>
      </c>
      <c r="I1194" s="224"/>
      <c r="J1194" s="220"/>
      <c r="K1194" s="220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291</v>
      </c>
      <c r="AU1194" s="229" t="s">
        <v>85</v>
      </c>
      <c r="AV1194" s="14" t="s">
        <v>289</v>
      </c>
      <c r="AW1194" s="14" t="s">
        <v>32</v>
      </c>
      <c r="AX1194" s="14" t="s">
        <v>83</v>
      </c>
      <c r="AY1194" s="229" t="s">
        <v>283</v>
      </c>
    </row>
    <row r="1195" spans="1:65" s="2" customFormat="1" ht="16.5" customHeight="1">
      <c r="A1195" s="35"/>
      <c r="B1195" s="36"/>
      <c r="C1195" s="251" t="s">
        <v>1462</v>
      </c>
      <c r="D1195" s="251" t="s">
        <v>1021</v>
      </c>
      <c r="E1195" s="252" t="s">
        <v>1463</v>
      </c>
      <c r="F1195" s="253" t="s">
        <v>1464</v>
      </c>
      <c r="G1195" s="254" t="s">
        <v>288</v>
      </c>
      <c r="H1195" s="255">
        <v>68.981999999999999</v>
      </c>
      <c r="I1195" s="256"/>
      <c r="J1195" s="257">
        <f>ROUND(I1195*H1195,2)</f>
        <v>0</v>
      </c>
      <c r="K1195" s="258"/>
      <c r="L1195" s="259"/>
      <c r="M1195" s="260" t="s">
        <v>1</v>
      </c>
      <c r="N1195" s="261" t="s">
        <v>41</v>
      </c>
      <c r="O1195" s="72"/>
      <c r="P1195" s="203">
        <f>O1195*H1195</f>
        <v>0</v>
      </c>
      <c r="Q1195" s="203">
        <v>1.6999999999999999E-3</v>
      </c>
      <c r="R1195" s="203">
        <f>Q1195*H1195</f>
        <v>0.1172694</v>
      </c>
      <c r="S1195" s="203">
        <v>0</v>
      </c>
      <c r="T1195" s="204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205" t="s">
        <v>499</v>
      </c>
      <c r="AT1195" s="205" t="s">
        <v>1021</v>
      </c>
      <c r="AU1195" s="205" t="s">
        <v>85</v>
      </c>
      <c r="AY1195" s="18" t="s">
        <v>283</v>
      </c>
      <c r="BE1195" s="206">
        <f>IF(N1195="základní",J1195,0)</f>
        <v>0</v>
      </c>
      <c r="BF1195" s="206">
        <f>IF(N1195="snížená",J1195,0)</f>
        <v>0</v>
      </c>
      <c r="BG1195" s="206">
        <f>IF(N1195="zákl. přenesená",J1195,0)</f>
        <v>0</v>
      </c>
      <c r="BH1195" s="206">
        <f>IF(N1195="sníž. přenesená",J1195,0)</f>
        <v>0</v>
      </c>
      <c r="BI1195" s="206">
        <f>IF(N1195="nulová",J1195,0)</f>
        <v>0</v>
      </c>
      <c r="BJ1195" s="18" t="s">
        <v>83</v>
      </c>
      <c r="BK1195" s="206">
        <f>ROUND(I1195*H1195,2)</f>
        <v>0</v>
      </c>
      <c r="BL1195" s="18" t="s">
        <v>199</v>
      </c>
      <c r="BM1195" s="205" t="s">
        <v>1465</v>
      </c>
    </row>
    <row r="1196" spans="1:65" s="13" customFormat="1">
      <c r="B1196" s="207"/>
      <c r="C1196" s="208"/>
      <c r="D1196" s="209" t="s">
        <v>291</v>
      </c>
      <c r="E1196" s="208"/>
      <c r="F1196" s="211" t="s">
        <v>1466</v>
      </c>
      <c r="G1196" s="208"/>
      <c r="H1196" s="212">
        <v>68.981999999999999</v>
      </c>
      <c r="I1196" s="213"/>
      <c r="J1196" s="208"/>
      <c r="K1196" s="208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291</v>
      </c>
      <c r="AU1196" s="218" t="s">
        <v>85</v>
      </c>
      <c r="AV1196" s="13" t="s">
        <v>85</v>
      </c>
      <c r="AW1196" s="13" t="s">
        <v>4</v>
      </c>
      <c r="AX1196" s="13" t="s">
        <v>83</v>
      </c>
      <c r="AY1196" s="218" t="s">
        <v>283</v>
      </c>
    </row>
    <row r="1197" spans="1:65" s="2" customFormat="1" ht="24.2" customHeight="1">
      <c r="A1197" s="35"/>
      <c r="B1197" s="36"/>
      <c r="C1197" s="193" t="s">
        <v>1467</v>
      </c>
      <c r="D1197" s="193" t="s">
        <v>285</v>
      </c>
      <c r="E1197" s="194" t="s">
        <v>1468</v>
      </c>
      <c r="F1197" s="195" t="s">
        <v>1469</v>
      </c>
      <c r="G1197" s="196" t="s">
        <v>288</v>
      </c>
      <c r="H1197" s="197">
        <v>1049.4100000000001</v>
      </c>
      <c r="I1197" s="198"/>
      <c r="J1197" s="199">
        <f>ROUND(I1197*H1197,2)</f>
        <v>0</v>
      </c>
      <c r="K1197" s="200"/>
      <c r="L1197" s="40"/>
      <c r="M1197" s="201" t="s">
        <v>1</v>
      </c>
      <c r="N1197" s="202" t="s">
        <v>41</v>
      </c>
      <c r="O1197" s="72"/>
      <c r="P1197" s="203">
        <f>O1197*H1197</f>
        <v>0</v>
      </c>
      <c r="Q1197" s="203">
        <v>4.0000000000000002E-4</v>
      </c>
      <c r="R1197" s="203">
        <f>Q1197*H1197</f>
        <v>0.41976400000000003</v>
      </c>
      <c r="S1197" s="203">
        <v>0</v>
      </c>
      <c r="T1197" s="204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205" t="s">
        <v>199</v>
      </c>
      <c r="AT1197" s="205" t="s">
        <v>285</v>
      </c>
      <c r="AU1197" s="205" t="s">
        <v>85</v>
      </c>
      <c r="AY1197" s="18" t="s">
        <v>283</v>
      </c>
      <c r="BE1197" s="206">
        <f>IF(N1197="základní",J1197,0)</f>
        <v>0</v>
      </c>
      <c r="BF1197" s="206">
        <f>IF(N1197="snížená",J1197,0)</f>
        <v>0</v>
      </c>
      <c r="BG1197" s="206">
        <f>IF(N1197="zákl. přenesená",J1197,0)</f>
        <v>0</v>
      </c>
      <c r="BH1197" s="206">
        <f>IF(N1197="sníž. přenesená",J1197,0)</f>
        <v>0</v>
      </c>
      <c r="BI1197" s="206">
        <f>IF(N1197="nulová",J1197,0)</f>
        <v>0</v>
      </c>
      <c r="BJ1197" s="18" t="s">
        <v>83</v>
      </c>
      <c r="BK1197" s="206">
        <f>ROUND(I1197*H1197,2)</f>
        <v>0</v>
      </c>
      <c r="BL1197" s="18" t="s">
        <v>199</v>
      </c>
      <c r="BM1197" s="205" t="s">
        <v>1470</v>
      </c>
    </row>
    <row r="1198" spans="1:65" s="13" customFormat="1">
      <c r="B1198" s="207"/>
      <c r="C1198" s="208"/>
      <c r="D1198" s="209" t="s">
        <v>291</v>
      </c>
      <c r="E1198" s="210" t="s">
        <v>1</v>
      </c>
      <c r="F1198" s="211" t="s">
        <v>1440</v>
      </c>
      <c r="G1198" s="208"/>
      <c r="H1198" s="212">
        <v>1082.4100000000001</v>
      </c>
      <c r="I1198" s="213"/>
      <c r="J1198" s="208"/>
      <c r="K1198" s="208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291</v>
      </c>
      <c r="AU1198" s="218" t="s">
        <v>85</v>
      </c>
      <c r="AV1198" s="13" t="s">
        <v>85</v>
      </c>
      <c r="AW1198" s="13" t="s">
        <v>32</v>
      </c>
      <c r="AX1198" s="13" t="s">
        <v>76</v>
      </c>
      <c r="AY1198" s="218" t="s">
        <v>283</v>
      </c>
    </row>
    <row r="1199" spans="1:65" s="13" customFormat="1">
      <c r="B1199" s="207"/>
      <c r="C1199" s="208"/>
      <c r="D1199" s="209" t="s">
        <v>291</v>
      </c>
      <c r="E1199" s="210" t="s">
        <v>1</v>
      </c>
      <c r="F1199" s="211" t="s">
        <v>1441</v>
      </c>
      <c r="G1199" s="208"/>
      <c r="H1199" s="212">
        <v>-33</v>
      </c>
      <c r="I1199" s="213"/>
      <c r="J1199" s="208"/>
      <c r="K1199" s="208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291</v>
      </c>
      <c r="AU1199" s="218" t="s">
        <v>85</v>
      </c>
      <c r="AV1199" s="13" t="s">
        <v>85</v>
      </c>
      <c r="AW1199" s="13" t="s">
        <v>32</v>
      </c>
      <c r="AX1199" s="13" t="s">
        <v>76</v>
      </c>
      <c r="AY1199" s="218" t="s">
        <v>283</v>
      </c>
    </row>
    <row r="1200" spans="1:65" s="15" customFormat="1">
      <c r="B1200" s="230"/>
      <c r="C1200" s="231"/>
      <c r="D1200" s="209" t="s">
        <v>291</v>
      </c>
      <c r="E1200" s="232" t="s">
        <v>1</v>
      </c>
      <c r="F1200" s="233" t="s">
        <v>307</v>
      </c>
      <c r="G1200" s="231"/>
      <c r="H1200" s="234">
        <v>1049.4100000000001</v>
      </c>
      <c r="I1200" s="235"/>
      <c r="J1200" s="231"/>
      <c r="K1200" s="231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291</v>
      </c>
      <c r="AU1200" s="240" t="s">
        <v>85</v>
      </c>
      <c r="AV1200" s="15" t="s">
        <v>105</v>
      </c>
      <c r="AW1200" s="15" t="s">
        <v>32</v>
      </c>
      <c r="AX1200" s="15" t="s">
        <v>76</v>
      </c>
      <c r="AY1200" s="240" t="s">
        <v>283</v>
      </c>
    </row>
    <row r="1201" spans="1:65" s="14" customFormat="1">
      <c r="B1201" s="219"/>
      <c r="C1201" s="220"/>
      <c r="D1201" s="209" t="s">
        <v>291</v>
      </c>
      <c r="E1201" s="221" t="s">
        <v>1</v>
      </c>
      <c r="F1201" s="222" t="s">
        <v>293</v>
      </c>
      <c r="G1201" s="220"/>
      <c r="H1201" s="223">
        <v>1049.4100000000001</v>
      </c>
      <c r="I1201" s="224"/>
      <c r="J1201" s="220"/>
      <c r="K1201" s="220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291</v>
      </c>
      <c r="AU1201" s="229" t="s">
        <v>85</v>
      </c>
      <c r="AV1201" s="14" t="s">
        <v>289</v>
      </c>
      <c r="AW1201" s="14" t="s">
        <v>32</v>
      </c>
      <c r="AX1201" s="14" t="s">
        <v>83</v>
      </c>
      <c r="AY1201" s="229" t="s">
        <v>283</v>
      </c>
    </row>
    <row r="1202" spans="1:65" s="2" customFormat="1" ht="76.349999999999994" customHeight="1">
      <c r="A1202" s="35"/>
      <c r="B1202" s="36"/>
      <c r="C1202" s="251" t="s">
        <v>1471</v>
      </c>
      <c r="D1202" s="251" t="s">
        <v>1021</v>
      </c>
      <c r="E1202" s="252" t="s">
        <v>1472</v>
      </c>
      <c r="F1202" s="253" t="s">
        <v>1473</v>
      </c>
      <c r="G1202" s="254" t="s">
        <v>288</v>
      </c>
      <c r="H1202" s="255">
        <v>1223.087</v>
      </c>
      <c r="I1202" s="256"/>
      <c r="J1202" s="257">
        <f>ROUND(I1202*H1202,2)</f>
        <v>0</v>
      </c>
      <c r="K1202" s="258"/>
      <c r="L1202" s="259"/>
      <c r="M1202" s="260" t="s">
        <v>1</v>
      </c>
      <c r="N1202" s="261" t="s">
        <v>41</v>
      </c>
      <c r="O1202" s="72"/>
      <c r="P1202" s="203">
        <f>O1202*H1202</f>
        <v>0</v>
      </c>
      <c r="Q1202" s="203">
        <v>5.4000000000000003E-3</v>
      </c>
      <c r="R1202" s="203">
        <f>Q1202*H1202</f>
        <v>6.6046697999999999</v>
      </c>
      <c r="S1202" s="203">
        <v>0</v>
      </c>
      <c r="T1202" s="204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205" t="s">
        <v>499</v>
      </c>
      <c r="AT1202" s="205" t="s">
        <v>1021</v>
      </c>
      <c r="AU1202" s="205" t="s">
        <v>85</v>
      </c>
      <c r="AY1202" s="18" t="s">
        <v>283</v>
      </c>
      <c r="BE1202" s="206">
        <f>IF(N1202="základní",J1202,0)</f>
        <v>0</v>
      </c>
      <c r="BF1202" s="206">
        <f>IF(N1202="snížená",J1202,0)</f>
        <v>0</v>
      </c>
      <c r="BG1202" s="206">
        <f>IF(N1202="zákl. přenesená",J1202,0)</f>
        <v>0</v>
      </c>
      <c r="BH1202" s="206">
        <f>IF(N1202="sníž. přenesená",J1202,0)</f>
        <v>0</v>
      </c>
      <c r="BI1202" s="206">
        <f>IF(N1202="nulová",J1202,0)</f>
        <v>0</v>
      </c>
      <c r="BJ1202" s="18" t="s">
        <v>83</v>
      </c>
      <c r="BK1202" s="206">
        <f>ROUND(I1202*H1202,2)</f>
        <v>0</v>
      </c>
      <c r="BL1202" s="18" t="s">
        <v>199</v>
      </c>
      <c r="BM1202" s="205" t="s">
        <v>1474</v>
      </c>
    </row>
    <row r="1203" spans="1:65" s="13" customFormat="1">
      <c r="B1203" s="207"/>
      <c r="C1203" s="208"/>
      <c r="D1203" s="209" t="s">
        <v>291</v>
      </c>
      <c r="E1203" s="208"/>
      <c r="F1203" s="211" t="s">
        <v>1475</v>
      </c>
      <c r="G1203" s="208"/>
      <c r="H1203" s="212">
        <v>1223.087</v>
      </c>
      <c r="I1203" s="213"/>
      <c r="J1203" s="208"/>
      <c r="K1203" s="208"/>
      <c r="L1203" s="214"/>
      <c r="M1203" s="215"/>
      <c r="N1203" s="216"/>
      <c r="O1203" s="216"/>
      <c r="P1203" s="216"/>
      <c r="Q1203" s="216"/>
      <c r="R1203" s="216"/>
      <c r="S1203" s="216"/>
      <c r="T1203" s="217"/>
      <c r="AT1203" s="218" t="s">
        <v>291</v>
      </c>
      <c r="AU1203" s="218" t="s">
        <v>85</v>
      </c>
      <c r="AV1203" s="13" t="s">
        <v>85</v>
      </c>
      <c r="AW1203" s="13" t="s">
        <v>4</v>
      </c>
      <c r="AX1203" s="13" t="s">
        <v>83</v>
      </c>
      <c r="AY1203" s="218" t="s">
        <v>283</v>
      </c>
    </row>
    <row r="1204" spans="1:65" s="2" customFormat="1" ht="24.2" customHeight="1">
      <c r="A1204" s="35"/>
      <c r="B1204" s="36"/>
      <c r="C1204" s="193" t="s">
        <v>1476</v>
      </c>
      <c r="D1204" s="193" t="s">
        <v>285</v>
      </c>
      <c r="E1204" s="194" t="s">
        <v>1477</v>
      </c>
      <c r="F1204" s="195" t="s">
        <v>1478</v>
      </c>
      <c r="G1204" s="196" t="s">
        <v>288</v>
      </c>
      <c r="H1204" s="197">
        <v>58.31</v>
      </c>
      <c r="I1204" s="198"/>
      <c r="J1204" s="199">
        <f>ROUND(I1204*H1204,2)</f>
        <v>0</v>
      </c>
      <c r="K1204" s="200"/>
      <c r="L1204" s="40"/>
      <c r="M1204" s="201" t="s">
        <v>1</v>
      </c>
      <c r="N1204" s="202" t="s">
        <v>41</v>
      </c>
      <c r="O1204" s="72"/>
      <c r="P1204" s="203">
        <f>O1204*H1204</f>
        <v>0</v>
      </c>
      <c r="Q1204" s="203">
        <v>4.0000000000000002E-4</v>
      </c>
      <c r="R1204" s="203">
        <f>Q1204*H1204</f>
        <v>2.3324000000000001E-2</v>
      </c>
      <c r="S1204" s="203">
        <v>0</v>
      </c>
      <c r="T1204" s="204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05" t="s">
        <v>199</v>
      </c>
      <c r="AT1204" s="205" t="s">
        <v>285</v>
      </c>
      <c r="AU1204" s="205" t="s">
        <v>85</v>
      </c>
      <c r="AY1204" s="18" t="s">
        <v>283</v>
      </c>
      <c r="BE1204" s="206">
        <f>IF(N1204="základní",J1204,0)</f>
        <v>0</v>
      </c>
      <c r="BF1204" s="206">
        <f>IF(N1204="snížená",J1204,0)</f>
        <v>0</v>
      </c>
      <c r="BG1204" s="206">
        <f>IF(N1204="zákl. přenesená",J1204,0)</f>
        <v>0</v>
      </c>
      <c r="BH1204" s="206">
        <f>IF(N1204="sníž. přenesená",J1204,0)</f>
        <v>0</v>
      </c>
      <c r="BI1204" s="206">
        <f>IF(N1204="nulová",J1204,0)</f>
        <v>0</v>
      </c>
      <c r="BJ1204" s="18" t="s">
        <v>83</v>
      </c>
      <c r="BK1204" s="206">
        <f>ROUND(I1204*H1204,2)</f>
        <v>0</v>
      </c>
      <c r="BL1204" s="18" t="s">
        <v>199</v>
      </c>
      <c r="BM1204" s="205" t="s">
        <v>1479</v>
      </c>
    </row>
    <row r="1205" spans="1:65" s="13" customFormat="1">
      <c r="B1205" s="207"/>
      <c r="C1205" s="208"/>
      <c r="D1205" s="209" t="s">
        <v>291</v>
      </c>
      <c r="E1205" s="210" t="s">
        <v>1</v>
      </c>
      <c r="F1205" s="211" t="s">
        <v>1451</v>
      </c>
      <c r="G1205" s="208"/>
      <c r="H1205" s="212">
        <v>46.06</v>
      </c>
      <c r="I1205" s="213"/>
      <c r="J1205" s="208"/>
      <c r="K1205" s="208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291</v>
      </c>
      <c r="AU1205" s="218" t="s">
        <v>85</v>
      </c>
      <c r="AV1205" s="13" t="s">
        <v>85</v>
      </c>
      <c r="AW1205" s="13" t="s">
        <v>32</v>
      </c>
      <c r="AX1205" s="13" t="s">
        <v>76</v>
      </c>
      <c r="AY1205" s="218" t="s">
        <v>283</v>
      </c>
    </row>
    <row r="1206" spans="1:65" s="13" customFormat="1">
      <c r="B1206" s="207"/>
      <c r="C1206" s="208"/>
      <c r="D1206" s="209" t="s">
        <v>291</v>
      </c>
      <c r="E1206" s="210" t="s">
        <v>1</v>
      </c>
      <c r="F1206" s="211" t="s">
        <v>1452</v>
      </c>
      <c r="G1206" s="208"/>
      <c r="H1206" s="212">
        <v>12.25</v>
      </c>
      <c r="I1206" s="213"/>
      <c r="J1206" s="208"/>
      <c r="K1206" s="208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291</v>
      </c>
      <c r="AU1206" s="218" t="s">
        <v>85</v>
      </c>
      <c r="AV1206" s="13" t="s">
        <v>85</v>
      </c>
      <c r="AW1206" s="13" t="s">
        <v>32</v>
      </c>
      <c r="AX1206" s="13" t="s">
        <v>76</v>
      </c>
      <c r="AY1206" s="218" t="s">
        <v>283</v>
      </c>
    </row>
    <row r="1207" spans="1:65" s="14" customFormat="1">
      <c r="B1207" s="219"/>
      <c r="C1207" s="220"/>
      <c r="D1207" s="209" t="s">
        <v>291</v>
      </c>
      <c r="E1207" s="221" t="s">
        <v>1</v>
      </c>
      <c r="F1207" s="222" t="s">
        <v>293</v>
      </c>
      <c r="G1207" s="220"/>
      <c r="H1207" s="223">
        <v>58.31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291</v>
      </c>
      <c r="AU1207" s="229" t="s">
        <v>85</v>
      </c>
      <c r="AV1207" s="14" t="s">
        <v>289</v>
      </c>
      <c r="AW1207" s="14" t="s">
        <v>32</v>
      </c>
      <c r="AX1207" s="14" t="s">
        <v>83</v>
      </c>
      <c r="AY1207" s="229" t="s">
        <v>283</v>
      </c>
    </row>
    <row r="1208" spans="1:65" s="2" customFormat="1" ht="76.349999999999994" customHeight="1">
      <c r="A1208" s="35"/>
      <c r="B1208" s="36"/>
      <c r="C1208" s="251" t="s">
        <v>1480</v>
      </c>
      <c r="D1208" s="251" t="s">
        <v>1021</v>
      </c>
      <c r="E1208" s="252" t="s">
        <v>1472</v>
      </c>
      <c r="F1208" s="253" t="s">
        <v>1473</v>
      </c>
      <c r="G1208" s="254" t="s">
        <v>288</v>
      </c>
      <c r="H1208" s="255">
        <v>71.197000000000003</v>
      </c>
      <c r="I1208" s="256"/>
      <c r="J1208" s="257">
        <f>ROUND(I1208*H1208,2)</f>
        <v>0</v>
      </c>
      <c r="K1208" s="258"/>
      <c r="L1208" s="259"/>
      <c r="M1208" s="260" t="s">
        <v>1</v>
      </c>
      <c r="N1208" s="261" t="s">
        <v>41</v>
      </c>
      <c r="O1208" s="72"/>
      <c r="P1208" s="203">
        <f>O1208*H1208</f>
        <v>0</v>
      </c>
      <c r="Q1208" s="203">
        <v>5.4000000000000003E-3</v>
      </c>
      <c r="R1208" s="203">
        <f>Q1208*H1208</f>
        <v>0.38446380000000002</v>
      </c>
      <c r="S1208" s="203">
        <v>0</v>
      </c>
      <c r="T1208" s="204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5" t="s">
        <v>499</v>
      </c>
      <c r="AT1208" s="205" t="s">
        <v>1021</v>
      </c>
      <c r="AU1208" s="205" t="s">
        <v>85</v>
      </c>
      <c r="AY1208" s="18" t="s">
        <v>283</v>
      </c>
      <c r="BE1208" s="206">
        <f>IF(N1208="základní",J1208,0)</f>
        <v>0</v>
      </c>
      <c r="BF1208" s="206">
        <f>IF(N1208="snížená",J1208,0)</f>
        <v>0</v>
      </c>
      <c r="BG1208" s="206">
        <f>IF(N1208="zákl. přenesená",J1208,0)</f>
        <v>0</v>
      </c>
      <c r="BH1208" s="206">
        <f>IF(N1208="sníž. přenesená",J1208,0)</f>
        <v>0</v>
      </c>
      <c r="BI1208" s="206">
        <f>IF(N1208="nulová",J1208,0)</f>
        <v>0</v>
      </c>
      <c r="BJ1208" s="18" t="s">
        <v>83</v>
      </c>
      <c r="BK1208" s="206">
        <f>ROUND(I1208*H1208,2)</f>
        <v>0</v>
      </c>
      <c r="BL1208" s="18" t="s">
        <v>199</v>
      </c>
      <c r="BM1208" s="205" t="s">
        <v>1481</v>
      </c>
    </row>
    <row r="1209" spans="1:65" s="13" customFormat="1">
      <c r="B1209" s="207"/>
      <c r="C1209" s="208"/>
      <c r="D1209" s="209" t="s">
        <v>291</v>
      </c>
      <c r="E1209" s="208"/>
      <c r="F1209" s="211" t="s">
        <v>1482</v>
      </c>
      <c r="G1209" s="208"/>
      <c r="H1209" s="212">
        <v>71.197000000000003</v>
      </c>
      <c r="I1209" s="213"/>
      <c r="J1209" s="208"/>
      <c r="K1209" s="208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291</v>
      </c>
      <c r="AU1209" s="218" t="s">
        <v>85</v>
      </c>
      <c r="AV1209" s="13" t="s">
        <v>85</v>
      </c>
      <c r="AW1209" s="13" t="s">
        <v>4</v>
      </c>
      <c r="AX1209" s="13" t="s">
        <v>83</v>
      </c>
      <c r="AY1209" s="218" t="s">
        <v>283</v>
      </c>
    </row>
    <row r="1210" spans="1:65" s="2" customFormat="1" ht="24.2" customHeight="1">
      <c r="A1210" s="35"/>
      <c r="B1210" s="36"/>
      <c r="C1210" s="193" t="s">
        <v>1483</v>
      </c>
      <c r="D1210" s="193" t="s">
        <v>285</v>
      </c>
      <c r="E1210" s="194" t="s">
        <v>1484</v>
      </c>
      <c r="F1210" s="195" t="s">
        <v>1485</v>
      </c>
      <c r="G1210" s="196" t="s">
        <v>288</v>
      </c>
      <c r="H1210" s="197">
        <v>278.95</v>
      </c>
      <c r="I1210" s="198"/>
      <c r="J1210" s="199">
        <f>ROUND(I1210*H1210,2)</f>
        <v>0</v>
      </c>
      <c r="K1210" s="200"/>
      <c r="L1210" s="40"/>
      <c r="M1210" s="201" t="s">
        <v>1</v>
      </c>
      <c r="N1210" s="202" t="s">
        <v>41</v>
      </c>
      <c r="O1210" s="72"/>
      <c r="P1210" s="203">
        <f>O1210*H1210</f>
        <v>0</v>
      </c>
      <c r="Q1210" s="203">
        <v>4.0000000000000002E-4</v>
      </c>
      <c r="R1210" s="203">
        <f>Q1210*H1210</f>
        <v>0.11158</v>
      </c>
      <c r="S1210" s="203">
        <v>0</v>
      </c>
      <c r="T1210" s="204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5" t="s">
        <v>199</v>
      </c>
      <c r="AT1210" s="205" t="s">
        <v>285</v>
      </c>
      <c r="AU1210" s="205" t="s">
        <v>85</v>
      </c>
      <c r="AY1210" s="18" t="s">
        <v>283</v>
      </c>
      <c r="BE1210" s="206">
        <f>IF(N1210="základní",J1210,0)</f>
        <v>0</v>
      </c>
      <c r="BF1210" s="206">
        <f>IF(N1210="snížená",J1210,0)</f>
        <v>0</v>
      </c>
      <c r="BG1210" s="206">
        <f>IF(N1210="zákl. přenesená",J1210,0)</f>
        <v>0</v>
      </c>
      <c r="BH1210" s="206">
        <f>IF(N1210="sníž. přenesená",J1210,0)</f>
        <v>0</v>
      </c>
      <c r="BI1210" s="206">
        <f>IF(N1210="nulová",J1210,0)</f>
        <v>0</v>
      </c>
      <c r="BJ1210" s="18" t="s">
        <v>83</v>
      </c>
      <c r="BK1210" s="206">
        <f>ROUND(I1210*H1210,2)</f>
        <v>0</v>
      </c>
      <c r="BL1210" s="18" t="s">
        <v>199</v>
      </c>
      <c r="BM1210" s="205" t="s">
        <v>1486</v>
      </c>
    </row>
    <row r="1211" spans="1:65" s="16" customFormat="1">
      <c r="B1211" s="241"/>
      <c r="C1211" s="242"/>
      <c r="D1211" s="209" t="s">
        <v>291</v>
      </c>
      <c r="E1211" s="243" t="s">
        <v>1</v>
      </c>
      <c r="F1211" s="244" t="s">
        <v>393</v>
      </c>
      <c r="G1211" s="242"/>
      <c r="H1211" s="243" t="s">
        <v>1</v>
      </c>
      <c r="I1211" s="245"/>
      <c r="J1211" s="242"/>
      <c r="K1211" s="242"/>
      <c r="L1211" s="246"/>
      <c r="M1211" s="247"/>
      <c r="N1211" s="248"/>
      <c r="O1211" s="248"/>
      <c r="P1211" s="248"/>
      <c r="Q1211" s="248"/>
      <c r="R1211" s="248"/>
      <c r="S1211" s="248"/>
      <c r="T1211" s="249"/>
      <c r="AT1211" s="250" t="s">
        <v>291</v>
      </c>
      <c r="AU1211" s="250" t="s">
        <v>85</v>
      </c>
      <c r="AV1211" s="16" t="s">
        <v>83</v>
      </c>
      <c r="AW1211" s="16" t="s">
        <v>32</v>
      </c>
      <c r="AX1211" s="16" t="s">
        <v>76</v>
      </c>
      <c r="AY1211" s="250" t="s">
        <v>283</v>
      </c>
    </row>
    <row r="1212" spans="1:65" s="13" customFormat="1">
      <c r="B1212" s="207"/>
      <c r="C1212" s="208"/>
      <c r="D1212" s="209" t="s">
        <v>291</v>
      </c>
      <c r="E1212" s="210" t="s">
        <v>1</v>
      </c>
      <c r="F1212" s="211" t="s">
        <v>1487</v>
      </c>
      <c r="G1212" s="208"/>
      <c r="H1212" s="212">
        <v>219.45</v>
      </c>
      <c r="I1212" s="213"/>
      <c r="J1212" s="208"/>
      <c r="K1212" s="208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291</v>
      </c>
      <c r="AU1212" s="218" t="s">
        <v>85</v>
      </c>
      <c r="AV1212" s="13" t="s">
        <v>85</v>
      </c>
      <c r="AW1212" s="13" t="s">
        <v>32</v>
      </c>
      <c r="AX1212" s="13" t="s">
        <v>76</v>
      </c>
      <c r="AY1212" s="218" t="s">
        <v>283</v>
      </c>
    </row>
    <row r="1213" spans="1:65" s="13" customFormat="1">
      <c r="B1213" s="207"/>
      <c r="C1213" s="208"/>
      <c r="D1213" s="209" t="s">
        <v>291</v>
      </c>
      <c r="E1213" s="210" t="s">
        <v>1</v>
      </c>
      <c r="F1213" s="211" t="s">
        <v>1488</v>
      </c>
      <c r="G1213" s="208"/>
      <c r="H1213" s="212">
        <v>59.5</v>
      </c>
      <c r="I1213" s="213"/>
      <c r="J1213" s="208"/>
      <c r="K1213" s="208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291</v>
      </c>
      <c r="AU1213" s="218" t="s">
        <v>85</v>
      </c>
      <c r="AV1213" s="13" t="s">
        <v>85</v>
      </c>
      <c r="AW1213" s="13" t="s">
        <v>32</v>
      </c>
      <c r="AX1213" s="13" t="s">
        <v>76</v>
      </c>
      <c r="AY1213" s="218" t="s">
        <v>283</v>
      </c>
    </row>
    <row r="1214" spans="1:65" s="15" customFormat="1">
      <c r="B1214" s="230"/>
      <c r="C1214" s="231"/>
      <c r="D1214" s="209" t="s">
        <v>291</v>
      </c>
      <c r="E1214" s="232" t="s">
        <v>1</v>
      </c>
      <c r="F1214" s="233" t="s">
        <v>307</v>
      </c>
      <c r="G1214" s="231"/>
      <c r="H1214" s="234">
        <v>278.95</v>
      </c>
      <c r="I1214" s="235"/>
      <c r="J1214" s="231"/>
      <c r="K1214" s="231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291</v>
      </c>
      <c r="AU1214" s="240" t="s">
        <v>85</v>
      </c>
      <c r="AV1214" s="15" t="s">
        <v>105</v>
      </c>
      <c r="AW1214" s="15" t="s">
        <v>32</v>
      </c>
      <c r="AX1214" s="15" t="s">
        <v>76</v>
      </c>
      <c r="AY1214" s="240" t="s">
        <v>283</v>
      </c>
    </row>
    <row r="1215" spans="1:65" s="14" customFormat="1">
      <c r="B1215" s="219"/>
      <c r="C1215" s="220"/>
      <c r="D1215" s="209" t="s">
        <v>291</v>
      </c>
      <c r="E1215" s="221" t="s">
        <v>1</v>
      </c>
      <c r="F1215" s="222" t="s">
        <v>293</v>
      </c>
      <c r="G1215" s="220"/>
      <c r="H1215" s="223">
        <v>278.95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291</v>
      </c>
      <c r="AU1215" s="229" t="s">
        <v>85</v>
      </c>
      <c r="AV1215" s="14" t="s">
        <v>289</v>
      </c>
      <c r="AW1215" s="14" t="s">
        <v>32</v>
      </c>
      <c r="AX1215" s="14" t="s">
        <v>83</v>
      </c>
      <c r="AY1215" s="229" t="s">
        <v>283</v>
      </c>
    </row>
    <row r="1216" spans="1:65" s="2" customFormat="1" ht="24.2" customHeight="1">
      <c r="A1216" s="35"/>
      <c r="B1216" s="36"/>
      <c r="C1216" s="193" t="s">
        <v>1489</v>
      </c>
      <c r="D1216" s="193" t="s">
        <v>285</v>
      </c>
      <c r="E1216" s="194" t="s">
        <v>1490</v>
      </c>
      <c r="F1216" s="195" t="s">
        <v>1491</v>
      </c>
      <c r="G1216" s="196" t="s">
        <v>288</v>
      </c>
      <c r="H1216" s="197">
        <v>176.4</v>
      </c>
      <c r="I1216" s="198"/>
      <c r="J1216" s="199">
        <f>ROUND(I1216*H1216,2)</f>
        <v>0</v>
      </c>
      <c r="K1216" s="200"/>
      <c r="L1216" s="40"/>
      <c r="M1216" s="201" t="s">
        <v>1</v>
      </c>
      <c r="N1216" s="202" t="s">
        <v>41</v>
      </c>
      <c r="O1216" s="72"/>
      <c r="P1216" s="203">
        <f>O1216*H1216</f>
        <v>0</v>
      </c>
      <c r="Q1216" s="203">
        <v>3.5000000000000001E-3</v>
      </c>
      <c r="R1216" s="203">
        <f>Q1216*H1216</f>
        <v>0.61740000000000006</v>
      </c>
      <c r="S1216" s="203">
        <v>0</v>
      </c>
      <c r="T1216" s="204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205" t="s">
        <v>199</v>
      </c>
      <c r="AT1216" s="205" t="s">
        <v>285</v>
      </c>
      <c r="AU1216" s="205" t="s">
        <v>85</v>
      </c>
      <c r="AY1216" s="18" t="s">
        <v>283</v>
      </c>
      <c r="BE1216" s="206">
        <f>IF(N1216="základní",J1216,0)</f>
        <v>0</v>
      </c>
      <c r="BF1216" s="206">
        <f>IF(N1216="snížená",J1216,0)</f>
        <v>0</v>
      </c>
      <c r="BG1216" s="206">
        <f>IF(N1216="zákl. přenesená",J1216,0)</f>
        <v>0</v>
      </c>
      <c r="BH1216" s="206">
        <f>IF(N1216="sníž. přenesená",J1216,0)</f>
        <v>0</v>
      </c>
      <c r="BI1216" s="206">
        <f>IF(N1216="nulová",J1216,0)</f>
        <v>0</v>
      </c>
      <c r="BJ1216" s="18" t="s">
        <v>83</v>
      </c>
      <c r="BK1216" s="206">
        <f>ROUND(I1216*H1216,2)</f>
        <v>0</v>
      </c>
      <c r="BL1216" s="18" t="s">
        <v>199</v>
      </c>
      <c r="BM1216" s="205" t="s">
        <v>1492</v>
      </c>
    </row>
    <row r="1217" spans="1:65" s="16" customFormat="1">
      <c r="B1217" s="241"/>
      <c r="C1217" s="242"/>
      <c r="D1217" s="209" t="s">
        <v>291</v>
      </c>
      <c r="E1217" s="243" t="s">
        <v>1</v>
      </c>
      <c r="F1217" s="244" t="s">
        <v>1174</v>
      </c>
      <c r="G1217" s="242"/>
      <c r="H1217" s="243" t="s">
        <v>1</v>
      </c>
      <c r="I1217" s="245"/>
      <c r="J1217" s="242"/>
      <c r="K1217" s="242"/>
      <c r="L1217" s="246"/>
      <c r="M1217" s="247"/>
      <c r="N1217" s="248"/>
      <c r="O1217" s="248"/>
      <c r="P1217" s="248"/>
      <c r="Q1217" s="248"/>
      <c r="R1217" s="248"/>
      <c r="S1217" s="248"/>
      <c r="T1217" s="249"/>
      <c r="AT1217" s="250" t="s">
        <v>291</v>
      </c>
      <c r="AU1217" s="250" t="s">
        <v>85</v>
      </c>
      <c r="AV1217" s="16" t="s">
        <v>83</v>
      </c>
      <c r="AW1217" s="16" t="s">
        <v>32</v>
      </c>
      <c r="AX1217" s="16" t="s">
        <v>76</v>
      </c>
      <c r="AY1217" s="250" t="s">
        <v>283</v>
      </c>
    </row>
    <row r="1218" spans="1:65" s="13" customFormat="1" ht="22.5">
      <c r="B1218" s="207"/>
      <c r="C1218" s="208"/>
      <c r="D1218" s="209" t="s">
        <v>291</v>
      </c>
      <c r="E1218" s="210" t="s">
        <v>1</v>
      </c>
      <c r="F1218" s="211" t="s">
        <v>1232</v>
      </c>
      <c r="G1218" s="208"/>
      <c r="H1218" s="212">
        <v>52.82</v>
      </c>
      <c r="I1218" s="213"/>
      <c r="J1218" s="208"/>
      <c r="K1218" s="208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291</v>
      </c>
      <c r="AU1218" s="218" t="s">
        <v>85</v>
      </c>
      <c r="AV1218" s="13" t="s">
        <v>85</v>
      </c>
      <c r="AW1218" s="13" t="s">
        <v>32</v>
      </c>
      <c r="AX1218" s="13" t="s">
        <v>76</v>
      </c>
      <c r="AY1218" s="218" t="s">
        <v>283</v>
      </c>
    </row>
    <row r="1219" spans="1:65" s="15" customFormat="1">
      <c r="B1219" s="230"/>
      <c r="C1219" s="231"/>
      <c r="D1219" s="209" t="s">
        <v>291</v>
      </c>
      <c r="E1219" s="232" t="s">
        <v>1</v>
      </c>
      <c r="F1219" s="233" t="s">
        <v>307</v>
      </c>
      <c r="G1219" s="231"/>
      <c r="H1219" s="234">
        <v>52.82</v>
      </c>
      <c r="I1219" s="235"/>
      <c r="J1219" s="231"/>
      <c r="K1219" s="231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291</v>
      </c>
      <c r="AU1219" s="240" t="s">
        <v>85</v>
      </c>
      <c r="AV1219" s="15" t="s">
        <v>105</v>
      </c>
      <c r="AW1219" s="15" t="s">
        <v>32</v>
      </c>
      <c r="AX1219" s="15" t="s">
        <v>76</v>
      </c>
      <c r="AY1219" s="240" t="s">
        <v>283</v>
      </c>
    </row>
    <row r="1220" spans="1:65" s="16" customFormat="1">
      <c r="B1220" s="241"/>
      <c r="C1220" s="242"/>
      <c r="D1220" s="209" t="s">
        <v>291</v>
      </c>
      <c r="E1220" s="243" t="s">
        <v>1</v>
      </c>
      <c r="F1220" s="244" t="s">
        <v>1184</v>
      </c>
      <c r="G1220" s="242"/>
      <c r="H1220" s="243" t="s">
        <v>1</v>
      </c>
      <c r="I1220" s="245"/>
      <c r="J1220" s="242"/>
      <c r="K1220" s="242"/>
      <c r="L1220" s="246"/>
      <c r="M1220" s="247"/>
      <c r="N1220" s="248"/>
      <c r="O1220" s="248"/>
      <c r="P1220" s="248"/>
      <c r="Q1220" s="248"/>
      <c r="R1220" s="248"/>
      <c r="S1220" s="248"/>
      <c r="T1220" s="249"/>
      <c r="AT1220" s="250" t="s">
        <v>291</v>
      </c>
      <c r="AU1220" s="250" t="s">
        <v>85</v>
      </c>
      <c r="AV1220" s="16" t="s">
        <v>83</v>
      </c>
      <c r="AW1220" s="16" t="s">
        <v>32</v>
      </c>
      <c r="AX1220" s="16" t="s">
        <v>76</v>
      </c>
      <c r="AY1220" s="250" t="s">
        <v>283</v>
      </c>
    </row>
    <row r="1221" spans="1:65" s="13" customFormat="1" ht="22.5">
      <c r="B1221" s="207"/>
      <c r="C1221" s="208"/>
      <c r="D1221" s="209" t="s">
        <v>291</v>
      </c>
      <c r="E1221" s="210" t="s">
        <v>1</v>
      </c>
      <c r="F1221" s="211" t="s">
        <v>1233</v>
      </c>
      <c r="G1221" s="208"/>
      <c r="H1221" s="212">
        <v>22.21</v>
      </c>
      <c r="I1221" s="213"/>
      <c r="J1221" s="208"/>
      <c r="K1221" s="208"/>
      <c r="L1221" s="214"/>
      <c r="M1221" s="215"/>
      <c r="N1221" s="216"/>
      <c r="O1221" s="216"/>
      <c r="P1221" s="216"/>
      <c r="Q1221" s="216"/>
      <c r="R1221" s="216"/>
      <c r="S1221" s="216"/>
      <c r="T1221" s="217"/>
      <c r="AT1221" s="218" t="s">
        <v>291</v>
      </c>
      <c r="AU1221" s="218" t="s">
        <v>85</v>
      </c>
      <c r="AV1221" s="13" t="s">
        <v>85</v>
      </c>
      <c r="AW1221" s="13" t="s">
        <v>32</v>
      </c>
      <c r="AX1221" s="13" t="s">
        <v>76</v>
      </c>
      <c r="AY1221" s="218" t="s">
        <v>283</v>
      </c>
    </row>
    <row r="1222" spans="1:65" s="15" customFormat="1">
      <c r="B1222" s="230"/>
      <c r="C1222" s="231"/>
      <c r="D1222" s="209" t="s">
        <v>291</v>
      </c>
      <c r="E1222" s="232" t="s">
        <v>1</v>
      </c>
      <c r="F1222" s="233" t="s">
        <v>307</v>
      </c>
      <c r="G1222" s="231"/>
      <c r="H1222" s="234">
        <v>22.21</v>
      </c>
      <c r="I1222" s="235"/>
      <c r="J1222" s="231"/>
      <c r="K1222" s="231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291</v>
      </c>
      <c r="AU1222" s="240" t="s">
        <v>85</v>
      </c>
      <c r="AV1222" s="15" t="s">
        <v>105</v>
      </c>
      <c r="AW1222" s="15" t="s">
        <v>32</v>
      </c>
      <c r="AX1222" s="15" t="s">
        <v>76</v>
      </c>
      <c r="AY1222" s="240" t="s">
        <v>283</v>
      </c>
    </row>
    <row r="1223" spans="1:65" s="16" customFormat="1">
      <c r="B1223" s="241"/>
      <c r="C1223" s="242"/>
      <c r="D1223" s="209" t="s">
        <v>291</v>
      </c>
      <c r="E1223" s="243" t="s">
        <v>1</v>
      </c>
      <c r="F1223" s="244" t="s">
        <v>1176</v>
      </c>
      <c r="G1223" s="242"/>
      <c r="H1223" s="243" t="s">
        <v>1</v>
      </c>
      <c r="I1223" s="245"/>
      <c r="J1223" s="242"/>
      <c r="K1223" s="242"/>
      <c r="L1223" s="246"/>
      <c r="M1223" s="247"/>
      <c r="N1223" s="248"/>
      <c r="O1223" s="248"/>
      <c r="P1223" s="248"/>
      <c r="Q1223" s="248"/>
      <c r="R1223" s="248"/>
      <c r="S1223" s="248"/>
      <c r="T1223" s="249"/>
      <c r="AT1223" s="250" t="s">
        <v>291</v>
      </c>
      <c r="AU1223" s="250" t="s">
        <v>85</v>
      </c>
      <c r="AV1223" s="16" t="s">
        <v>83</v>
      </c>
      <c r="AW1223" s="16" t="s">
        <v>32</v>
      </c>
      <c r="AX1223" s="16" t="s">
        <v>76</v>
      </c>
      <c r="AY1223" s="250" t="s">
        <v>283</v>
      </c>
    </row>
    <row r="1224" spans="1:65" s="13" customFormat="1">
      <c r="B1224" s="207"/>
      <c r="C1224" s="208"/>
      <c r="D1224" s="209" t="s">
        <v>291</v>
      </c>
      <c r="E1224" s="210" t="s">
        <v>1</v>
      </c>
      <c r="F1224" s="211" t="s">
        <v>1235</v>
      </c>
      <c r="G1224" s="208"/>
      <c r="H1224" s="212">
        <v>48.73</v>
      </c>
      <c r="I1224" s="213"/>
      <c r="J1224" s="208"/>
      <c r="K1224" s="208"/>
      <c r="L1224" s="214"/>
      <c r="M1224" s="215"/>
      <c r="N1224" s="216"/>
      <c r="O1224" s="216"/>
      <c r="P1224" s="216"/>
      <c r="Q1224" s="216"/>
      <c r="R1224" s="216"/>
      <c r="S1224" s="216"/>
      <c r="T1224" s="217"/>
      <c r="AT1224" s="218" t="s">
        <v>291</v>
      </c>
      <c r="AU1224" s="218" t="s">
        <v>85</v>
      </c>
      <c r="AV1224" s="13" t="s">
        <v>85</v>
      </c>
      <c r="AW1224" s="13" t="s">
        <v>32</v>
      </c>
      <c r="AX1224" s="13" t="s">
        <v>76</v>
      </c>
      <c r="AY1224" s="218" t="s">
        <v>283</v>
      </c>
    </row>
    <row r="1225" spans="1:65" s="15" customFormat="1">
      <c r="B1225" s="230"/>
      <c r="C1225" s="231"/>
      <c r="D1225" s="209" t="s">
        <v>291</v>
      </c>
      <c r="E1225" s="232" t="s">
        <v>1</v>
      </c>
      <c r="F1225" s="233" t="s">
        <v>307</v>
      </c>
      <c r="G1225" s="231"/>
      <c r="H1225" s="234">
        <v>48.73</v>
      </c>
      <c r="I1225" s="235"/>
      <c r="J1225" s="231"/>
      <c r="K1225" s="231"/>
      <c r="L1225" s="236"/>
      <c r="M1225" s="237"/>
      <c r="N1225" s="238"/>
      <c r="O1225" s="238"/>
      <c r="P1225" s="238"/>
      <c r="Q1225" s="238"/>
      <c r="R1225" s="238"/>
      <c r="S1225" s="238"/>
      <c r="T1225" s="239"/>
      <c r="AT1225" s="240" t="s">
        <v>291</v>
      </c>
      <c r="AU1225" s="240" t="s">
        <v>85</v>
      </c>
      <c r="AV1225" s="15" t="s">
        <v>105</v>
      </c>
      <c r="AW1225" s="15" t="s">
        <v>32</v>
      </c>
      <c r="AX1225" s="15" t="s">
        <v>76</v>
      </c>
      <c r="AY1225" s="240" t="s">
        <v>283</v>
      </c>
    </row>
    <row r="1226" spans="1:65" s="16" customFormat="1">
      <c r="B1226" s="241"/>
      <c r="C1226" s="242"/>
      <c r="D1226" s="209" t="s">
        <v>291</v>
      </c>
      <c r="E1226" s="243" t="s">
        <v>1</v>
      </c>
      <c r="F1226" s="244" t="s">
        <v>1190</v>
      </c>
      <c r="G1226" s="242"/>
      <c r="H1226" s="243" t="s">
        <v>1</v>
      </c>
      <c r="I1226" s="245"/>
      <c r="J1226" s="242"/>
      <c r="K1226" s="242"/>
      <c r="L1226" s="246"/>
      <c r="M1226" s="247"/>
      <c r="N1226" s="248"/>
      <c r="O1226" s="248"/>
      <c r="P1226" s="248"/>
      <c r="Q1226" s="248"/>
      <c r="R1226" s="248"/>
      <c r="S1226" s="248"/>
      <c r="T1226" s="249"/>
      <c r="AT1226" s="250" t="s">
        <v>291</v>
      </c>
      <c r="AU1226" s="250" t="s">
        <v>85</v>
      </c>
      <c r="AV1226" s="16" t="s">
        <v>83</v>
      </c>
      <c r="AW1226" s="16" t="s">
        <v>32</v>
      </c>
      <c r="AX1226" s="16" t="s">
        <v>76</v>
      </c>
      <c r="AY1226" s="250" t="s">
        <v>283</v>
      </c>
    </row>
    <row r="1227" spans="1:65" s="13" customFormat="1">
      <c r="B1227" s="207"/>
      <c r="C1227" s="208"/>
      <c r="D1227" s="209" t="s">
        <v>291</v>
      </c>
      <c r="E1227" s="210" t="s">
        <v>1</v>
      </c>
      <c r="F1227" s="211" t="s">
        <v>1237</v>
      </c>
      <c r="G1227" s="208"/>
      <c r="H1227" s="212">
        <v>52.64</v>
      </c>
      <c r="I1227" s="213"/>
      <c r="J1227" s="208"/>
      <c r="K1227" s="208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291</v>
      </c>
      <c r="AU1227" s="218" t="s">
        <v>85</v>
      </c>
      <c r="AV1227" s="13" t="s">
        <v>85</v>
      </c>
      <c r="AW1227" s="13" t="s">
        <v>32</v>
      </c>
      <c r="AX1227" s="13" t="s">
        <v>76</v>
      </c>
      <c r="AY1227" s="218" t="s">
        <v>283</v>
      </c>
    </row>
    <row r="1228" spans="1:65" s="15" customFormat="1">
      <c r="B1228" s="230"/>
      <c r="C1228" s="231"/>
      <c r="D1228" s="209" t="s">
        <v>291</v>
      </c>
      <c r="E1228" s="232" t="s">
        <v>1</v>
      </c>
      <c r="F1228" s="233" t="s">
        <v>307</v>
      </c>
      <c r="G1228" s="231"/>
      <c r="H1228" s="234">
        <v>52.64</v>
      </c>
      <c r="I1228" s="235"/>
      <c r="J1228" s="231"/>
      <c r="K1228" s="231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291</v>
      </c>
      <c r="AU1228" s="240" t="s">
        <v>85</v>
      </c>
      <c r="AV1228" s="15" t="s">
        <v>105</v>
      </c>
      <c r="AW1228" s="15" t="s">
        <v>32</v>
      </c>
      <c r="AX1228" s="15" t="s">
        <v>76</v>
      </c>
      <c r="AY1228" s="240" t="s">
        <v>283</v>
      </c>
    </row>
    <row r="1229" spans="1:65" s="14" customFormat="1">
      <c r="B1229" s="219"/>
      <c r="C1229" s="220"/>
      <c r="D1229" s="209" t="s">
        <v>291</v>
      </c>
      <c r="E1229" s="221" t="s">
        <v>1</v>
      </c>
      <c r="F1229" s="222" t="s">
        <v>293</v>
      </c>
      <c r="G1229" s="220"/>
      <c r="H1229" s="223">
        <v>176.4</v>
      </c>
      <c r="I1229" s="224"/>
      <c r="J1229" s="220"/>
      <c r="K1229" s="220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291</v>
      </c>
      <c r="AU1229" s="229" t="s">
        <v>85</v>
      </c>
      <c r="AV1229" s="14" t="s">
        <v>289</v>
      </c>
      <c r="AW1229" s="14" t="s">
        <v>32</v>
      </c>
      <c r="AX1229" s="14" t="s">
        <v>83</v>
      </c>
      <c r="AY1229" s="229" t="s">
        <v>283</v>
      </c>
    </row>
    <row r="1230" spans="1:65" s="2" customFormat="1" ht="24.2" customHeight="1">
      <c r="A1230" s="35"/>
      <c r="B1230" s="36"/>
      <c r="C1230" s="193" t="s">
        <v>1493</v>
      </c>
      <c r="D1230" s="193" t="s">
        <v>285</v>
      </c>
      <c r="E1230" s="194" t="s">
        <v>1494</v>
      </c>
      <c r="F1230" s="195" t="s">
        <v>1495</v>
      </c>
      <c r="G1230" s="196" t="s">
        <v>288</v>
      </c>
      <c r="H1230" s="197">
        <v>52.92</v>
      </c>
      <c r="I1230" s="198"/>
      <c r="J1230" s="199">
        <f>ROUND(I1230*H1230,2)</f>
        <v>0</v>
      </c>
      <c r="K1230" s="200"/>
      <c r="L1230" s="40"/>
      <c r="M1230" s="201" t="s">
        <v>1</v>
      </c>
      <c r="N1230" s="202" t="s">
        <v>41</v>
      </c>
      <c r="O1230" s="72"/>
      <c r="P1230" s="203">
        <f>O1230*H1230</f>
        <v>0</v>
      </c>
      <c r="Q1230" s="203">
        <v>3.5000000000000001E-3</v>
      </c>
      <c r="R1230" s="203">
        <f>Q1230*H1230</f>
        <v>0.18522000000000002</v>
      </c>
      <c r="S1230" s="203">
        <v>0</v>
      </c>
      <c r="T1230" s="204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5" t="s">
        <v>199</v>
      </c>
      <c r="AT1230" s="205" t="s">
        <v>285</v>
      </c>
      <c r="AU1230" s="205" t="s">
        <v>85</v>
      </c>
      <c r="AY1230" s="18" t="s">
        <v>283</v>
      </c>
      <c r="BE1230" s="206">
        <f>IF(N1230="základní",J1230,0)</f>
        <v>0</v>
      </c>
      <c r="BF1230" s="206">
        <f>IF(N1230="snížená",J1230,0)</f>
        <v>0</v>
      </c>
      <c r="BG1230" s="206">
        <f>IF(N1230="zákl. přenesená",J1230,0)</f>
        <v>0</v>
      </c>
      <c r="BH1230" s="206">
        <f>IF(N1230="sníž. přenesená",J1230,0)</f>
        <v>0</v>
      </c>
      <c r="BI1230" s="206">
        <f>IF(N1230="nulová",J1230,0)</f>
        <v>0</v>
      </c>
      <c r="BJ1230" s="18" t="s">
        <v>83</v>
      </c>
      <c r="BK1230" s="206">
        <f>ROUND(I1230*H1230,2)</f>
        <v>0</v>
      </c>
      <c r="BL1230" s="18" t="s">
        <v>199</v>
      </c>
      <c r="BM1230" s="205" t="s">
        <v>1496</v>
      </c>
    </row>
    <row r="1231" spans="1:65" s="16" customFormat="1">
      <c r="B1231" s="241"/>
      <c r="C1231" s="242"/>
      <c r="D1231" s="209" t="s">
        <v>291</v>
      </c>
      <c r="E1231" s="243" t="s">
        <v>1</v>
      </c>
      <c r="F1231" s="244" t="s">
        <v>1497</v>
      </c>
      <c r="G1231" s="242"/>
      <c r="H1231" s="243" t="s">
        <v>1</v>
      </c>
      <c r="I1231" s="245"/>
      <c r="J1231" s="242"/>
      <c r="K1231" s="242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291</v>
      </c>
      <c r="AU1231" s="250" t="s">
        <v>85</v>
      </c>
      <c r="AV1231" s="16" t="s">
        <v>83</v>
      </c>
      <c r="AW1231" s="16" t="s">
        <v>32</v>
      </c>
      <c r="AX1231" s="16" t="s">
        <v>76</v>
      </c>
      <c r="AY1231" s="250" t="s">
        <v>283</v>
      </c>
    </row>
    <row r="1232" spans="1:65" s="13" customFormat="1">
      <c r="B1232" s="207"/>
      <c r="C1232" s="208"/>
      <c r="D1232" s="209" t="s">
        <v>291</v>
      </c>
      <c r="E1232" s="210" t="s">
        <v>1</v>
      </c>
      <c r="F1232" s="211" t="s">
        <v>1498</v>
      </c>
      <c r="G1232" s="208"/>
      <c r="H1232" s="212">
        <v>52.92</v>
      </c>
      <c r="I1232" s="213"/>
      <c r="J1232" s="208"/>
      <c r="K1232" s="208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291</v>
      </c>
      <c r="AU1232" s="218" t="s">
        <v>85</v>
      </c>
      <c r="AV1232" s="13" t="s">
        <v>85</v>
      </c>
      <c r="AW1232" s="13" t="s">
        <v>32</v>
      </c>
      <c r="AX1232" s="13" t="s">
        <v>76</v>
      </c>
      <c r="AY1232" s="218" t="s">
        <v>283</v>
      </c>
    </row>
    <row r="1233" spans="1:65" s="14" customFormat="1">
      <c r="B1233" s="219"/>
      <c r="C1233" s="220"/>
      <c r="D1233" s="209" t="s">
        <v>291</v>
      </c>
      <c r="E1233" s="221" t="s">
        <v>1</v>
      </c>
      <c r="F1233" s="222" t="s">
        <v>293</v>
      </c>
      <c r="G1233" s="220"/>
      <c r="H1233" s="223">
        <v>52.92</v>
      </c>
      <c r="I1233" s="224"/>
      <c r="J1233" s="220"/>
      <c r="K1233" s="220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291</v>
      </c>
      <c r="AU1233" s="229" t="s">
        <v>85</v>
      </c>
      <c r="AV1233" s="14" t="s">
        <v>289</v>
      </c>
      <c r="AW1233" s="14" t="s">
        <v>32</v>
      </c>
      <c r="AX1233" s="14" t="s">
        <v>83</v>
      </c>
      <c r="AY1233" s="229" t="s">
        <v>283</v>
      </c>
    </row>
    <row r="1234" spans="1:65" s="2" customFormat="1" ht="33" customHeight="1">
      <c r="A1234" s="35"/>
      <c r="B1234" s="36"/>
      <c r="C1234" s="193" t="s">
        <v>1499</v>
      </c>
      <c r="D1234" s="193" t="s">
        <v>285</v>
      </c>
      <c r="E1234" s="194" t="s">
        <v>1500</v>
      </c>
      <c r="F1234" s="195" t="s">
        <v>1501</v>
      </c>
      <c r="G1234" s="196" t="s">
        <v>377</v>
      </c>
      <c r="H1234" s="197">
        <v>8.83</v>
      </c>
      <c r="I1234" s="198"/>
      <c r="J1234" s="199">
        <f>ROUND(I1234*H1234,2)</f>
        <v>0</v>
      </c>
      <c r="K1234" s="200"/>
      <c r="L1234" s="40"/>
      <c r="M1234" s="201" t="s">
        <v>1</v>
      </c>
      <c r="N1234" s="202" t="s">
        <v>41</v>
      </c>
      <c r="O1234" s="72"/>
      <c r="P1234" s="203">
        <f>O1234*H1234</f>
        <v>0</v>
      </c>
      <c r="Q1234" s="203">
        <v>0</v>
      </c>
      <c r="R1234" s="203">
        <f>Q1234*H1234</f>
        <v>0</v>
      </c>
      <c r="S1234" s="203">
        <v>0</v>
      </c>
      <c r="T1234" s="204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205" t="s">
        <v>199</v>
      </c>
      <c r="AT1234" s="205" t="s">
        <v>285</v>
      </c>
      <c r="AU1234" s="205" t="s">
        <v>85</v>
      </c>
      <c r="AY1234" s="18" t="s">
        <v>283</v>
      </c>
      <c r="BE1234" s="206">
        <f>IF(N1234="základní",J1234,0)</f>
        <v>0</v>
      </c>
      <c r="BF1234" s="206">
        <f>IF(N1234="snížená",J1234,0)</f>
        <v>0</v>
      </c>
      <c r="BG1234" s="206">
        <f>IF(N1234="zákl. přenesená",J1234,0)</f>
        <v>0</v>
      </c>
      <c r="BH1234" s="206">
        <f>IF(N1234="sníž. přenesená",J1234,0)</f>
        <v>0</v>
      </c>
      <c r="BI1234" s="206">
        <f>IF(N1234="nulová",J1234,0)</f>
        <v>0</v>
      </c>
      <c r="BJ1234" s="18" t="s">
        <v>83</v>
      </c>
      <c r="BK1234" s="206">
        <f>ROUND(I1234*H1234,2)</f>
        <v>0</v>
      </c>
      <c r="BL1234" s="18" t="s">
        <v>199</v>
      </c>
      <c r="BM1234" s="205" t="s">
        <v>1502</v>
      </c>
    </row>
    <row r="1235" spans="1:65" s="12" customFormat="1" ht="22.9" customHeight="1">
      <c r="B1235" s="177"/>
      <c r="C1235" s="178"/>
      <c r="D1235" s="179" t="s">
        <v>75</v>
      </c>
      <c r="E1235" s="191" t="s">
        <v>1503</v>
      </c>
      <c r="F1235" s="191" t="s">
        <v>1504</v>
      </c>
      <c r="G1235" s="178"/>
      <c r="H1235" s="178"/>
      <c r="I1235" s="181"/>
      <c r="J1235" s="192">
        <f>BK1235</f>
        <v>0</v>
      </c>
      <c r="K1235" s="178"/>
      <c r="L1235" s="183"/>
      <c r="M1235" s="184"/>
      <c r="N1235" s="185"/>
      <c r="O1235" s="185"/>
      <c r="P1235" s="186">
        <f>SUM(P1236:P1402)</f>
        <v>0</v>
      </c>
      <c r="Q1235" s="185"/>
      <c r="R1235" s="186">
        <f>SUM(R1236:R1402)</f>
        <v>30.138239040000002</v>
      </c>
      <c r="S1235" s="185"/>
      <c r="T1235" s="187">
        <f>SUM(T1236:T1402)</f>
        <v>0</v>
      </c>
      <c r="AR1235" s="188" t="s">
        <v>85</v>
      </c>
      <c r="AT1235" s="189" t="s">
        <v>75</v>
      </c>
      <c r="AU1235" s="189" t="s">
        <v>83</v>
      </c>
      <c r="AY1235" s="188" t="s">
        <v>283</v>
      </c>
      <c r="BK1235" s="190">
        <f>SUM(BK1236:BK1402)</f>
        <v>0</v>
      </c>
    </row>
    <row r="1236" spans="1:65" s="2" customFormat="1" ht="24.2" customHeight="1">
      <c r="A1236" s="35"/>
      <c r="B1236" s="36"/>
      <c r="C1236" s="193" t="s">
        <v>1505</v>
      </c>
      <c r="D1236" s="193" t="s">
        <v>285</v>
      </c>
      <c r="E1236" s="194" t="s">
        <v>1506</v>
      </c>
      <c r="F1236" s="195" t="s">
        <v>1507</v>
      </c>
      <c r="G1236" s="196" t="s">
        <v>288</v>
      </c>
      <c r="H1236" s="197">
        <v>246.52</v>
      </c>
      <c r="I1236" s="198"/>
      <c r="J1236" s="199">
        <f>ROUND(I1236*H1236,2)</f>
        <v>0</v>
      </c>
      <c r="K1236" s="200"/>
      <c r="L1236" s="40"/>
      <c r="M1236" s="201" t="s">
        <v>1</v>
      </c>
      <c r="N1236" s="202" t="s">
        <v>41</v>
      </c>
      <c r="O1236" s="72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5" t="s">
        <v>199</v>
      </c>
      <c r="AT1236" s="205" t="s">
        <v>285</v>
      </c>
      <c r="AU1236" s="205" t="s">
        <v>85</v>
      </c>
      <c r="AY1236" s="18" t="s">
        <v>283</v>
      </c>
      <c r="BE1236" s="206">
        <f>IF(N1236="základní",J1236,0)</f>
        <v>0</v>
      </c>
      <c r="BF1236" s="206">
        <f>IF(N1236="snížená",J1236,0)</f>
        <v>0</v>
      </c>
      <c r="BG1236" s="206">
        <f>IF(N1236="zákl. přenesená",J1236,0)</f>
        <v>0</v>
      </c>
      <c r="BH1236" s="206">
        <f>IF(N1236="sníž. přenesená",J1236,0)</f>
        <v>0</v>
      </c>
      <c r="BI1236" s="206">
        <f>IF(N1236="nulová",J1236,0)</f>
        <v>0</v>
      </c>
      <c r="BJ1236" s="18" t="s">
        <v>83</v>
      </c>
      <c r="BK1236" s="206">
        <f>ROUND(I1236*H1236,2)</f>
        <v>0</v>
      </c>
      <c r="BL1236" s="18" t="s">
        <v>199</v>
      </c>
      <c r="BM1236" s="205" t="s">
        <v>1508</v>
      </c>
    </row>
    <row r="1237" spans="1:65" s="16" customFormat="1">
      <c r="B1237" s="241"/>
      <c r="C1237" s="242"/>
      <c r="D1237" s="209" t="s">
        <v>291</v>
      </c>
      <c r="E1237" s="243" t="s">
        <v>1</v>
      </c>
      <c r="F1237" s="244" t="s">
        <v>1509</v>
      </c>
      <c r="G1237" s="242"/>
      <c r="H1237" s="243" t="s">
        <v>1</v>
      </c>
      <c r="I1237" s="245"/>
      <c r="J1237" s="242"/>
      <c r="K1237" s="242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291</v>
      </c>
      <c r="AU1237" s="250" t="s">
        <v>85</v>
      </c>
      <c r="AV1237" s="16" t="s">
        <v>83</v>
      </c>
      <c r="AW1237" s="16" t="s">
        <v>32</v>
      </c>
      <c r="AX1237" s="16" t="s">
        <v>76</v>
      </c>
      <c r="AY1237" s="250" t="s">
        <v>283</v>
      </c>
    </row>
    <row r="1238" spans="1:65" s="13" customFormat="1">
      <c r="B1238" s="207"/>
      <c r="C1238" s="208"/>
      <c r="D1238" s="209" t="s">
        <v>291</v>
      </c>
      <c r="E1238" s="210" t="s">
        <v>1</v>
      </c>
      <c r="F1238" s="211" t="s">
        <v>1510</v>
      </c>
      <c r="G1238" s="208"/>
      <c r="H1238" s="212">
        <v>45.563000000000002</v>
      </c>
      <c r="I1238" s="213"/>
      <c r="J1238" s="208"/>
      <c r="K1238" s="208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291</v>
      </c>
      <c r="AU1238" s="218" t="s">
        <v>85</v>
      </c>
      <c r="AV1238" s="13" t="s">
        <v>85</v>
      </c>
      <c r="AW1238" s="13" t="s">
        <v>32</v>
      </c>
      <c r="AX1238" s="13" t="s">
        <v>76</v>
      </c>
      <c r="AY1238" s="218" t="s">
        <v>283</v>
      </c>
    </row>
    <row r="1239" spans="1:65" s="13" customFormat="1">
      <c r="B1239" s="207"/>
      <c r="C1239" s="208"/>
      <c r="D1239" s="209" t="s">
        <v>291</v>
      </c>
      <c r="E1239" s="210" t="s">
        <v>1</v>
      </c>
      <c r="F1239" s="211" t="s">
        <v>1511</v>
      </c>
      <c r="G1239" s="208"/>
      <c r="H1239" s="212">
        <v>8.1</v>
      </c>
      <c r="I1239" s="213"/>
      <c r="J1239" s="208"/>
      <c r="K1239" s="208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291</v>
      </c>
      <c r="AU1239" s="218" t="s">
        <v>85</v>
      </c>
      <c r="AV1239" s="13" t="s">
        <v>85</v>
      </c>
      <c r="AW1239" s="13" t="s">
        <v>32</v>
      </c>
      <c r="AX1239" s="13" t="s">
        <v>76</v>
      </c>
      <c r="AY1239" s="218" t="s">
        <v>283</v>
      </c>
    </row>
    <row r="1240" spans="1:65" s="15" customFormat="1">
      <c r="B1240" s="230"/>
      <c r="C1240" s="231"/>
      <c r="D1240" s="209" t="s">
        <v>291</v>
      </c>
      <c r="E1240" s="232" t="s">
        <v>1</v>
      </c>
      <c r="F1240" s="233" t="s">
        <v>307</v>
      </c>
      <c r="G1240" s="231"/>
      <c r="H1240" s="234">
        <v>53.662999999999997</v>
      </c>
      <c r="I1240" s="235"/>
      <c r="J1240" s="231"/>
      <c r="K1240" s="231"/>
      <c r="L1240" s="236"/>
      <c r="M1240" s="237"/>
      <c r="N1240" s="238"/>
      <c r="O1240" s="238"/>
      <c r="P1240" s="238"/>
      <c r="Q1240" s="238"/>
      <c r="R1240" s="238"/>
      <c r="S1240" s="238"/>
      <c r="T1240" s="239"/>
      <c r="AT1240" s="240" t="s">
        <v>291</v>
      </c>
      <c r="AU1240" s="240" t="s">
        <v>85</v>
      </c>
      <c r="AV1240" s="15" t="s">
        <v>105</v>
      </c>
      <c r="AW1240" s="15" t="s">
        <v>32</v>
      </c>
      <c r="AX1240" s="15" t="s">
        <v>76</v>
      </c>
      <c r="AY1240" s="240" t="s">
        <v>283</v>
      </c>
    </row>
    <row r="1241" spans="1:65" s="16" customFormat="1">
      <c r="B1241" s="241"/>
      <c r="C1241" s="242"/>
      <c r="D1241" s="209" t="s">
        <v>291</v>
      </c>
      <c r="E1241" s="243" t="s">
        <v>1</v>
      </c>
      <c r="F1241" s="244" t="s">
        <v>1246</v>
      </c>
      <c r="G1241" s="242"/>
      <c r="H1241" s="243" t="s">
        <v>1</v>
      </c>
      <c r="I1241" s="245"/>
      <c r="J1241" s="242"/>
      <c r="K1241" s="242"/>
      <c r="L1241" s="246"/>
      <c r="M1241" s="247"/>
      <c r="N1241" s="248"/>
      <c r="O1241" s="248"/>
      <c r="P1241" s="248"/>
      <c r="Q1241" s="248"/>
      <c r="R1241" s="248"/>
      <c r="S1241" s="248"/>
      <c r="T1241" s="249"/>
      <c r="AT1241" s="250" t="s">
        <v>291</v>
      </c>
      <c r="AU1241" s="250" t="s">
        <v>85</v>
      </c>
      <c r="AV1241" s="16" t="s">
        <v>83</v>
      </c>
      <c r="AW1241" s="16" t="s">
        <v>32</v>
      </c>
      <c r="AX1241" s="16" t="s">
        <v>76</v>
      </c>
      <c r="AY1241" s="250" t="s">
        <v>283</v>
      </c>
    </row>
    <row r="1242" spans="1:65" s="13" customFormat="1">
      <c r="B1242" s="207"/>
      <c r="C1242" s="208"/>
      <c r="D1242" s="209" t="s">
        <v>291</v>
      </c>
      <c r="E1242" s="210" t="s">
        <v>1</v>
      </c>
      <c r="F1242" s="211" t="s">
        <v>1512</v>
      </c>
      <c r="G1242" s="208"/>
      <c r="H1242" s="212">
        <v>172.316</v>
      </c>
      <c r="I1242" s="213"/>
      <c r="J1242" s="208"/>
      <c r="K1242" s="208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291</v>
      </c>
      <c r="AU1242" s="218" t="s">
        <v>85</v>
      </c>
      <c r="AV1242" s="13" t="s">
        <v>85</v>
      </c>
      <c r="AW1242" s="13" t="s">
        <v>32</v>
      </c>
      <c r="AX1242" s="13" t="s">
        <v>76</v>
      </c>
      <c r="AY1242" s="218" t="s">
        <v>283</v>
      </c>
    </row>
    <row r="1243" spans="1:65" s="13" customFormat="1">
      <c r="B1243" s="207"/>
      <c r="C1243" s="208"/>
      <c r="D1243" s="209" t="s">
        <v>291</v>
      </c>
      <c r="E1243" s="210" t="s">
        <v>1</v>
      </c>
      <c r="F1243" s="211" t="s">
        <v>1513</v>
      </c>
      <c r="G1243" s="208"/>
      <c r="H1243" s="212">
        <v>20.541</v>
      </c>
      <c r="I1243" s="213"/>
      <c r="J1243" s="208"/>
      <c r="K1243" s="208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291</v>
      </c>
      <c r="AU1243" s="218" t="s">
        <v>85</v>
      </c>
      <c r="AV1243" s="13" t="s">
        <v>85</v>
      </c>
      <c r="AW1243" s="13" t="s">
        <v>32</v>
      </c>
      <c r="AX1243" s="13" t="s">
        <v>76</v>
      </c>
      <c r="AY1243" s="218" t="s">
        <v>283</v>
      </c>
    </row>
    <row r="1244" spans="1:65" s="15" customFormat="1">
      <c r="B1244" s="230"/>
      <c r="C1244" s="231"/>
      <c r="D1244" s="209" t="s">
        <v>291</v>
      </c>
      <c r="E1244" s="232" t="s">
        <v>1</v>
      </c>
      <c r="F1244" s="233" t="s">
        <v>307</v>
      </c>
      <c r="G1244" s="231"/>
      <c r="H1244" s="234">
        <v>192.857</v>
      </c>
      <c r="I1244" s="235"/>
      <c r="J1244" s="231"/>
      <c r="K1244" s="231"/>
      <c r="L1244" s="236"/>
      <c r="M1244" s="237"/>
      <c r="N1244" s="238"/>
      <c r="O1244" s="238"/>
      <c r="P1244" s="238"/>
      <c r="Q1244" s="238"/>
      <c r="R1244" s="238"/>
      <c r="S1244" s="238"/>
      <c r="T1244" s="239"/>
      <c r="AT1244" s="240" t="s">
        <v>291</v>
      </c>
      <c r="AU1244" s="240" t="s">
        <v>85</v>
      </c>
      <c r="AV1244" s="15" t="s">
        <v>105</v>
      </c>
      <c r="AW1244" s="15" t="s">
        <v>32</v>
      </c>
      <c r="AX1244" s="15" t="s">
        <v>76</v>
      </c>
      <c r="AY1244" s="240" t="s">
        <v>283</v>
      </c>
    </row>
    <row r="1245" spans="1:65" s="14" customFormat="1">
      <c r="B1245" s="219"/>
      <c r="C1245" s="220"/>
      <c r="D1245" s="209" t="s">
        <v>291</v>
      </c>
      <c r="E1245" s="221" t="s">
        <v>1</v>
      </c>
      <c r="F1245" s="222" t="s">
        <v>293</v>
      </c>
      <c r="G1245" s="220"/>
      <c r="H1245" s="223">
        <v>246.52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291</v>
      </c>
      <c r="AU1245" s="229" t="s">
        <v>85</v>
      </c>
      <c r="AV1245" s="14" t="s">
        <v>289</v>
      </c>
      <c r="AW1245" s="14" t="s">
        <v>32</v>
      </c>
      <c r="AX1245" s="14" t="s">
        <v>83</v>
      </c>
      <c r="AY1245" s="229" t="s">
        <v>283</v>
      </c>
    </row>
    <row r="1246" spans="1:65" s="2" customFormat="1" ht="16.5" customHeight="1">
      <c r="A1246" s="35"/>
      <c r="B1246" s="36"/>
      <c r="C1246" s="251" t="s">
        <v>1514</v>
      </c>
      <c r="D1246" s="251" t="s">
        <v>1021</v>
      </c>
      <c r="E1246" s="252" t="s">
        <v>1515</v>
      </c>
      <c r="F1246" s="253" t="s">
        <v>1516</v>
      </c>
      <c r="G1246" s="254" t="s">
        <v>1517</v>
      </c>
      <c r="H1246" s="255">
        <v>7.9000000000000001E-2</v>
      </c>
      <c r="I1246" s="256"/>
      <c r="J1246" s="257">
        <f>ROUND(I1246*H1246,2)</f>
        <v>0</v>
      </c>
      <c r="K1246" s="258"/>
      <c r="L1246" s="259"/>
      <c r="M1246" s="260" t="s">
        <v>1</v>
      </c>
      <c r="N1246" s="261" t="s">
        <v>41</v>
      </c>
      <c r="O1246" s="72"/>
      <c r="P1246" s="203">
        <f>O1246*H1246</f>
        <v>0</v>
      </c>
      <c r="Q1246" s="203">
        <v>1E-3</v>
      </c>
      <c r="R1246" s="203">
        <f>Q1246*H1246</f>
        <v>7.8999999999999996E-5</v>
      </c>
      <c r="S1246" s="203">
        <v>0</v>
      </c>
      <c r="T1246" s="204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205" t="s">
        <v>499</v>
      </c>
      <c r="AT1246" s="205" t="s">
        <v>1021</v>
      </c>
      <c r="AU1246" s="205" t="s">
        <v>85</v>
      </c>
      <c r="AY1246" s="18" t="s">
        <v>283</v>
      </c>
      <c r="BE1246" s="206">
        <f>IF(N1246="základní",J1246,0)</f>
        <v>0</v>
      </c>
      <c r="BF1246" s="206">
        <f>IF(N1246="snížená",J1246,0)</f>
        <v>0</v>
      </c>
      <c r="BG1246" s="206">
        <f>IF(N1246="zákl. přenesená",J1246,0)</f>
        <v>0</v>
      </c>
      <c r="BH1246" s="206">
        <f>IF(N1246="sníž. přenesená",J1246,0)</f>
        <v>0</v>
      </c>
      <c r="BI1246" s="206">
        <f>IF(N1246="nulová",J1246,0)</f>
        <v>0</v>
      </c>
      <c r="BJ1246" s="18" t="s">
        <v>83</v>
      </c>
      <c r="BK1246" s="206">
        <f>ROUND(I1246*H1246,2)</f>
        <v>0</v>
      </c>
      <c r="BL1246" s="18" t="s">
        <v>199</v>
      </c>
      <c r="BM1246" s="205" t="s">
        <v>1518</v>
      </c>
    </row>
    <row r="1247" spans="1:65" s="13" customFormat="1">
      <c r="B1247" s="207"/>
      <c r="C1247" s="208"/>
      <c r="D1247" s="209" t="s">
        <v>291</v>
      </c>
      <c r="E1247" s="208"/>
      <c r="F1247" s="211" t="s">
        <v>1519</v>
      </c>
      <c r="G1247" s="208"/>
      <c r="H1247" s="212">
        <v>7.9000000000000001E-2</v>
      </c>
      <c r="I1247" s="213"/>
      <c r="J1247" s="208"/>
      <c r="K1247" s="208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291</v>
      </c>
      <c r="AU1247" s="218" t="s">
        <v>85</v>
      </c>
      <c r="AV1247" s="13" t="s">
        <v>85</v>
      </c>
      <c r="AW1247" s="13" t="s">
        <v>4</v>
      </c>
      <c r="AX1247" s="13" t="s">
        <v>83</v>
      </c>
      <c r="AY1247" s="218" t="s">
        <v>283</v>
      </c>
    </row>
    <row r="1248" spans="1:65" s="2" customFormat="1" ht="24.2" customHeight="1">
      <c r="A1248" s="35"/>
      <c r="B1248" s="36"/>
      <c r="C1248" s="193" t="s">
        <v>1520</v>
      </c>
      <c r="D1248" s="193" t="s">
        <v>285</v>
      </c>
      <c r="E1248" s="194" t="s">
        <v>1521</v>
      </c>
      <c r="F1248" s="195" t="s">
        <v>1522</v>
      </c>
      <c r="G1248" s="196" t="s">
        <v>288</v>
      </c>
      <c r="H1248" s="197">
        <v>59.365000000000002</v>
      </c>
      <c r="I1248" s="198"/>
      <c r="J1248" s="199">
        <f>ROUND(I1248*H1248,2)</f>
        <v>0</v>
      </c>
      <c r="K1248" s="200"/>
      <c r="L1248" s="40"/>
      <c r="M1248" s="201" t="s">
        <v>1</v>
      </c>
      <c r="N1248" s="202" t="s">
        <v>41</v>
      </c>
      <c r="O1248" s="72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205" t="s">
        <v>199</v>
      </c>
      <c r="AT1248" s="205" t="s">
        <v>285</v>
      </c>
      <c r="AU1248" s="205" t="s">
        <v>85</v>
      </c>
      <c r="AY1248" s="18" t="s">
        <v>283</v>
      </c>
      <c r="BE1248" s="206">
        <f>IF(N1248="základní",J1248,0)</f>
        <v>0</v>
      </c>
      <c r="BF1248" s="206">
        <f>IF(N1248="snížená",J1248,0)</f>
        <v>0</v>
      </c>
      <c r="BG1248" s="206">
        <f>IF(N1248="zákl. přenesená",J1248,0)</f>
        <v>0</v>
      </c>
      <c r="BH1248" s="206">
        <f>IF(N1248="sníž. přenesená",J1248,0)</f>
        <v>0</v>
      </c>
      <c r="BI1248" s="206">
        <f>IF(N1248="nulová",J1248,0)</f>
        <v>0</v>
      </c>
      <c r="BJ1248" s="18" t="s">
        <v>83</v>
      </c>
      <c r="BK1248" s="206">
        <f>ROUND(I1248*H1248,2)</f>
        <v>0</v>
      </c>
      <c r="BL1248" s="18" t="s">
        <v>199</v>
      </c>
      <c r="BM1248" s="205" t="s">
        <v>1523</v>
      </c>
    </row>
    <row r="1249" spans="1:65" s="16" customFormat="1">
      <c r="B1249" s="241"/>
      <c r="C1249" s="242"/>
      <c r="D1249" s="209" t="s">
        <v>291</v>
      </c>
      <c r="E1249" s="243" t="s">
        <v>1</v>
      </c>
      <c r="F1249" s="244" t="s">
        <v>1524</v>
      </c>
      <c r="G1249" s="242"/>
      <c r="H1249" s="243" t="s">
        <v>1</v>
      </c>
      <c r="I1249" s="245"/>
      <c r="J1249" s="242"/>
      <c r="K1249" s="242"/>
      <c r="L1249" s="246"/>
      <c r="M1249" s="247"/>
      <c r="N1249" s="248"/>
      <c r="O1249" s="248"/>
      <c r="P1249" s="248"/>
      <c r="Q1249" s="248"/>
      <c r="R1249" s="248"/>
      <c r="S1249" s="248"/>
      <c r="T1249" s="249"/>
      <c r="AT1249" s="250" t="s">
        <v>291</v>
      </c>
      <c r="AU1249" s="250" t="s">
        <v>85</v>
      </c>
      <c r="AV1249" s="16" t="s">
        <v>83</v>
      </c>
      <c r="AW1249" s="16" t="s">
        <v>32</v>
      </c>
      <c r="AX1249" s="16" t="s">
        <v>76</v>
      </c>
      <c r="AY1249" s="250" t="s">
        <v>283</v>
      </c>
    </row>
    <row r="1250" spans="1:65" s="13" customFormat="1">
      <c r="B1250" s="207"/>
      <c r="C1250" s="208"/>
      <c r="D1250" s="209" t="s">
        <v>291</v>
      </c>
      <c r="E1250" s="210" t="s">
        <v>1</v>
      </c>
      <c r="F1250" s="211" t="s">
        <v>1525</v>
      </c>
      <c r="G1250" s="208"/>
      <c r="H1250" s="212">
        <v>49.28</v>
      </c>
      <c r="I1250" s="213"/>
      <c r="J1250" s="208"/>
      <c r="K1250" s="208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291</v>
      </c>
      <c r="AU1250" s="218" t="s">
        <v>85</v>
      </c>
      <c r="AV1250" s="13" t="s">
        <v>85</v>
      </c>
      <c r="AW1250" s="13" t="s">
        <v>32</v>
      </c>
      <c r="AX1250" s="13" t="s">
        <v>76</v>
      </c>
      <c r="AY1250" s="218" t="s">
        <v>283</v>
      </c>
    </row>
    <row r="1251" spans="1:65" s="16" customFormat="1">
      <c r="B1251" s="241"/>
      <c r="C1251" s="242"/>
      <c r="D1251" s="209" t="s">
        <v>291</v>
      </c>
      <c r="E1251" s="243" t="s">
        <v>1</v>
      </c>
      <c r="F1251" s="244" t="s">
        <v>688</v>
      </c>
      <c r="G1251" s="242"/>
      <c r="H1251" s="243" t="s">
        <v>1</v>
      </c>
      <c r="I1251" s="245"/>
      <c r="J1251" s="242"/>
      <c r="K1251" s="242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291</v>
      </c>
      <c r="AU1251" s="250" t="s">
        <v>85</v>
      </c>
      <c r="AV1251" s="16" t="s">
        <v>83</v>
      </c>
      <c r="AW1251" s="16" t="s">
        <v>32</v>
      </c>
      <c r="AX1251" s="16" t="s">
        <v>76</v>
      </c>
      <c r="AY1251" s="250" t="s">
        <v>283</v>
      </c>
    </row>
    <row r="1252" spans="1:65" s="13" customFormat="1">
      <c r="B1252" s="207"/>
      <c r="C1252" s="208"/>
      <c r="D1252" s="209" t="s">
        <v>291</v>
      </c>
      <c r="E1252" s="210" t="s">
        <v>1</v>
      </c>
      <c r="F1252" s="211" t="s">
        <v>1526</v>
      </c>
      <c r="G1252" s="208"/>
      <c r="H1252" s="212">
        <v>10.085000000000001</v>
      </c>
      <c r="I1252" s="213"/>
      <c r="J1252" s="208"/>
      <c r="K1252" s="208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291</v>
      </c>
      <c r="AU1252" s="218" t="s">
        <v>85</v>
      </c>
      <c r="AV1252" s="13" t="s">
        <v>85</v>
      </c>
      <c r="AW1252" s="13" t="s">
        <v>32</v>
      </c>
      <c r="AX1252" s="13" t="s">
        <v>76</v>
      </c>
      <c r="AY1252" s="218" t="s">
        <v>283</v>
      </c>
    </row>
    <row r="1253" spans="1:65" s="14" customFormat="1">
      <c r="B1253" s="219"/>
      <c r="C1253" s="220"/>
      <c r="D1253" s="209" t="s">
        <v>291</v>
      </c>
      <c r="E1253" s="221" t="s">
        <v>1</v>
      </c>
      <c r="F1253" s="222" t="s">
        <v>293</v>
      </c>
      <c r="G1253" s="220"/>
      <c r="H1253" s="223">
        <v>59.365000000000002</v>
      </c>
      <c r="I1253" s="224"/>
      <c r="J1253" s="220"/>
      <c r="K1253" s="220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291</v>
      </c>
      <c r="AU1253" s="229" t="s">
        <v>85</v>
      </c>
      <c r="AV1253" s="14" t="s">
        <v>289</v>
      </c>
      <c r="AW1253" s="14" t="s">
        <v>32</v>
      </c>
      <c r="AX1253" s="14" t="s">
        <v>83</v>
      </c>
      <c r="AY1253" s="229" t="s">
        <v>283</v>
      </c>
    </row>
    <row r="1254" spans="1:65" s="2" customFormat="1" ht="21.75" customHeight="1">
      <c r="A1254" s="35"/>
      <c r="B1254" s="36"/>
      <c r="C1254" s="251" t="s">
        <v>1527</v>
      </c>
      <c r="D1254" s="251" t="s">
        <v>1021</v>
      </c>
      <c r="E1254" s="252" t="s">
        <v>1528</v>
      </c>
      <c r="F1254" s="253" t="s">
        <v>1529</v>
      </c>
      <c r="G1254" s="254" t="s">
        <v>288</v>
      </c>
      <c r="H1254" s="255">
        <v>69.19</v>
      </c>
      <c r="I1254" s="256"/>
      <c r="J1254" s="257">
        <f>ROUND(I1254*H1254,2)</f>
        <v>0</v>
      </c>
      <c r="K1254" s="258"/>
      <c r="L1254" s="259"/>
      <c r="M1254" s="260" t="s">
        <v>1</v>
      </c>
      <c r="N1254" s="261" t="s">
        <v>41</v>
      </c>
      <c r="O1254" s="72"/>
      <c r="P1254" s="203">
        <f>O1254*H1254</f>
        <v>0</v>
      </c>
      <c r="Q1254" s="203">
        <v>4.0000000000000001E-3</v>
      </c>
      <c r="R1254" s="203">
        <f>Q1254*H1254</f>
        <v>0.27676000000000001</v>
      </c>
      <c r="S1254" s="203">
        <v>0</v>
      </c>
      <c r="T1254" s="204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5" t="s">
        <v>499</v>
      </c>
      <c r="AT1254" s="205" t="s">
        <v>1021</v>
      </c>
      <c r="AU1254" s="205" t="s">
        <v>85</v>
      </c>
      <c r="AY1254" s="18" t="s">
        <v>283</v>
      </c>
      <c r="BE1254" s="206">
        <f>IF(N1254="základní",J1254,0)</f>
        <v>0</v>
      </c>
      <c r="BF1254" s="206">
        <f>IF(N1254="snížená",J1254,0)</f>
        <v>0</v>
      </c>
      <c r="BG1254" s="206">
        <f>IF(N1254="zákl. přenesená",J1254,0)</f>
        <v>0</v>
      </c>
      <c r="BH1254" s="206">
        <f>IF(N1254="sníž. přenesená",J1254,0)</f>
        <v>0</v>
      </c>
      <c r="BI1254" s="206">
        <f>IF(N1254="nulová",J1254,0)</f>
        <v>0</v>
      </c>
      <c r="BJ1254" s="18" t="s">
        <v>83</v>
      </c>
      <c r="BK1254" s="206">
        <f>ROUND(I1254*H1254,2)</f>
        <v>0</v>
      </c>
      <c r="BL1254" s="18" t="s">
        <v>199</v>
      </c>
      <c r="BM1254" s="205" t="s">
        <v>1530</v>
      </c>
    </row>
    <row r="1255" spans="1:65" s="13" customFormat="1">
      <c r="B1255" s="207"/>
      <c r="C1255" s="208"/>
      <c r="D1255" s="209" t="s">
        <v>291</v>
      </c>
      <c r="E1255" s="208"/>
      <c r="F1255" s="211" t="s">
        <v>1531</v>
      </c>
      <c r="G1255" s="208"/>
      <c r="H1255" s="212">
        <v>69.19</v>
      </c>
      <c r="I1255" s="213"/>
      <c r="J1255" s="208"/>
      <c r="K1255" s="208"/>
      <c r="L1255" s="214"/>
      <c r="M1255" s="215"/>
      <c r="N1255" s="216"/>
      <c r="O1255" s="216"/>
      <c r="P1255" s="216"/>
      <c r="Q1255" s="216"/>
      <c r="R1255" s="216"/>
      <c r="S1255" s="216"/>
      <c r="T1255" s="217"/>
      <c r="AT1255" s="218" t="s">
        <v>291</v>
      </c>
      <c r="AU1255" s="218" t="s">
        <v>85</v>
      </c>
      <c r="AV1255" s="13" t="s">
        <v>85</v>
      </c>
      <c r="AW1255" s="13" t="s">
        <v>4</v>
      </c>
      <c r="AX1255" s="13" t="s">
        <v>83</v>
      </c>
      <c r="AY1255" s="218" t="s">
        <v>283</v>
      </c>
    </row>
    <row r="1256" spans="1:65" s="2" customFormat="1" ht="24.2" customHeight="1">
      <c r="A1256" s="35"/>
      <c r="B1256" s="36"/>
      <c r="C1256" s="193" t="s">
        <v>1532</v>
      </c>
      <c r="D1256" s="193" t="s">
        <v>285</v>
      </c>
      <c r="E1256" s="194" t="s">
        <v>1533</v>
      </c>
      <c r="F1256" s="195" t="s">
        <v>1534</v>
      </c>
      <c r="G1256" s="196" t="s">
        <v>288</v>
      </c>
      <c r="H1256" s="197">
        <v>246.52</v>
      </c>
      <c r="I1256" s="198"/>
      <c r="J1256" s="199">
        <f>ROUND(I1256*H1256,2)</f>
        <v>0</v>
      </c>
      <c r="K1256" s="200"/>
      <c r="L1256" s="40"/>
      <c r="M1256" s="201" t="s">
        <v>1</v>
      </c>
      <c r="N1256" s="202" t="s">
        <v>41</v>
      </c>
      <c r="O1256" s="72"/>
      <c r="P1256" s="203">
        <f>O1256*H1256</f>
        <v>0</v>
      </c>
      <c r="Q1256" s="203">
        <v>3.6000000000000002E-4</v>
      </c>
      <c r="R1256" s="203">
        <f>Q1256*H1256</f>
        <v>8.8747200000000012E-2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199</v>
      </c>
      <c r="AT1256" s="205" t="s">
        <v>285</v>
      </c>
      <c r="AU1256" s="205" t="s">
        <v>85</v>
      </c>
      <c r="AY1256" s="18" t="s">
        <v>283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83</v>
      </c>
      <c r="BK1256" s="206">
        <f>ROUND(I1256*H1256,2)</f>
        <v>0</v>
      </c>
      <c r="BL1256" s="18" t="s">
        <v>199</v>
      </c>
      <c r="BM1256" s="205" t="s">
        <v>1535</v>
      </c>
    </row>
    <row r="1257" spans="1:65" s="16" customFormat="1">
      <c r="B1257" s="241"/>
      <c r="C1257" s="242"/>
      <c r="D1257" s="209" t="s">
        <v>291</v>
      </c>
      <c r="E1257" s="243" t="s">
        <v>1</v>
      </c>
      <c r="F1257" s="244" t="s">
        <v>1509</v>
      </c>
      <c r="G1257" s="242"/>
      <c r="H1257" s="243" t="s">
        <v>1</v>
      </c>
      <c r="I1257" s="245"/>
      <c r="J1257" s="242"/>
      <c r="K1257" s="242"/>
      <c r="L1257" s="246"/>
      <c r="M1257" s="247"/>
      <c r="N1257" s="248"/>
      <c r="O1257" s="248"/>
      <c r="P1257" s="248"/>
      <c r="Q1257" s="248"/>
      <c r="R1257" s="248"/>
      <c r="S1257" s="248"/>
      <c r="T1257" s="249"/>
      <c r="AT1257" s="250" t="s">
        <v>291</v>
      </c>
      <c r="AU1257" s="250" t="s">
        <v>85</v>
      </c>
      <c r="AV1257" s="16" t="s">
        <v>83</v>
      </c>
      <c r="AW1257" s="16" t="s">
        <v>32</v>
      </c>
      <c r="AX1257" s="16" t="s">
        <v>76</v>
      </c>
      <c r="AY1257" s="250" t="s">
        <v>283</v>
      </c>
    </row>
    <row r="1258" spans="1:65" s="13" customFormat="1">
      <c r="B1258" s="207"/>
      <c r="C1258" s="208"/>
      <c r="D1258" s="209" t="s">
        <v>291</v>
      </c>
      <c r="E1258" s="210" t="s">
        <v>1</v>
      </c>
      <c r="F1258" s="211" t="s">
        <v>1510</v>
      </c>
      <c r="G1258" s="208"/>
      <c r="H1258" s="212">
        <v>45.563000000000002</v>
      </c>
      <c r="I1258" s="213"/>
      <c r="J1258" s="208"/>
      <c r="K1258" s="208"/>
      <c r="L1258" s="214"/>
      <c r="M1258" s="215"/>
      <c r="N1258" s="216"/>
      <c r="O1258" s="216"/>
      <c r="P1258" s="216"/>
      <c r="Q1258" s="216"/>
      <c r="R1258" s="216"/>
      <c r="S1258" s="216"/>
      <c r="T1258" s="217"/>
      <c r="AT1258" s="218" t="s">
        <v>291</v>
      </c>
      <c r="AU1258" s="218" t="s">
        <v>85</v>
      </c>
      <c r="AV1258" s="13" t="s">
        <v>85</v>
      </c>
      <c r="AW1258" s="13" t="s">
        <v>32</v>
      </c>
      <c r="AX1258" s="13" t="s">
        <v>76</v>
      </c>
      <c r="AY1258" s="218" t="s">
        <v>283</v>
      </c>
    </row>
    <row r="1259" spans="1:65" s="13" customFormat="1">
      <c r="B1259" s="207"/>
      <c r="C1259" s="208"/>
      <c r="D1259" s="209" t="s">
        <v>291</v>
      </c>
      <c r="E1259" s="210" t="s">
        <v>1</v>
      </c>
      <c r="F1259" s="211" t="s">
        <v>1511</v>
      </c>
      <c r="G1259" s="208"/>
      <c r="H1259" s="212">
        <v>8.1</v>
      </c>
      <c r="I1259" s="213"/>
      <c r="J1259" s="208"/>
      <c r="K1259" s="208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291</v>
      </c>
      <c r="AU1259" s="218" t="s">
        <v>85</v>
      </c>
      <c r="AV1259" s="13" t="s">
        <v>85</v>
      </c>
      <c r="AW1259" s="13" t="s">
        <v>32</v>
      </c>
      <c r="AX1259" s="13" t="s">
        <v>76</v>
      </c>
      <c r="AY1259" s="218" t="s">
        <v>283</v>
      </c>
    </row>
    <row r="1260" spans="1:65" s="15" customFormat="1">
      <c r="B1260" s="230"/>
      <c r="C1260" s="231"/>
      <c r="D1260" s="209" t="s">
        <v>291</v>
      </c>
      <c r="E1260" s="232" t="s">
        <v>1</v>
      </c>
      <c r="F1260" s="233" t="s">
        <v>307</v>
      </c>
      <c r="G1260" s="231"/>
      <c r="H1260" s="234">
        <v>53.662999999999997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AT1260" s="240" t="s">
        <v>291</v>
      </c>
      <c r="AU1260" s="240" t="s">
        <v>85</v>
      </c>
      <c r="AV1260" s="15" t="s">
        <v>105</v>
      </c>
      <c r="AW1260" s="15" t="s">
        <v>32</v>
      </c>
      <c r="AX1260" s="15" t="s">
        <v>76</v>
      </c>
      <c r="AY1260" s="240" t="s">
        <v>283</v>
      </c>
    </row>
    <row r="1261" spans="1:65" s="16" customFormat="1">
      <c r="B1261" s="241"/>
      <c r="C1261" s="242"/>
      <c r="D1261" s="209" t="s">
        <v>291</v>
      </c>
      <c r="E1261" s="243" t="s">
        <v>1</v>
      </c>
      <c r="F1261" s="244" t="s">
        <v>1246</v>
      </c>
      <c r="G1261" s="242"/>
      <c r="H1261" s="243" t="s">
        <v>1</v>
      </c>
      <c r="I1261" s="245"/>
      <c r="J1261" s="242"/>
      <c r="K1261" s="242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291</v>
      </c>
      <c r="AU1261" s="250" t="s">
        <v>85</v>
      </c>
      <c r="AV1261" s="16" t="s">
        <v>83</v>
      </c>
      <c r="AW1261" s="16" t="s">
        <v>32</v>
      </c>
      <c r="AX1261" s="16" t="s">
        <v>76</v>
      </c>
      <c r="AY1261" s="250" t="s">
        <v>283</v>
      </c>
    </row>
    <row r="1262" spans="1:65" s="13" customFormat="1">
      <c r="B1262" s="207"/>
      <c r="C1262" s="208"/>
      <c r="D1262" s="209" t="s">
        <v>291</v>
      </c>
      <c r="E1262" s="210" t="s">
        <v>1</v>
      </c>
      <c r="F1262" s="211" t="s">
        <v>1512</v>
      </c>
      <c r="G1262" s="208"/>
      <c r="H1262" s="212">
        <v>172.316</v>
      </c>
      <c r="I1262" s="213"/>
      <c r="J1262" s="208"/>
      <c r="K1262" s="208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291</v>
      </c>
      <c r="AU1262" s="218" t="s">
        <v>85</v>
      </c>
      <c r="AV1262" s="13" t="s">
        <v>85</v>
      </c>
      <c r="AW1262" s="13" t="s">
        <v>32</v>
      </c>
      <c r="AX1262" s="13" t="s">
        <v>76</v>
      </c>
      <c r="AY1262" s="218" t="s">
        <v>283</v>
      </c>
    </row>
    <row r="1263" spans="1:65" s="13" customFormat="1">
      <c r="B1263" s="207"/>
      <c r="C1263" s="208"/>
      <c r="D1263" s="209" t="s">
        <v>291</v>
      </c>
      <c r="E1263" s="210" t="s">
        <v>1</v>
      </c>
      <c r="F1263" s="211" t="s">
        <v>1513</v>
      </c>
      <c r="G1263" s="208"/>
      <c r="H1263" s="212">
        <v>20.541</v>
      </c>
      <c r="I1263" s="213"/>
      <c r="J1263" s="208"/>
      <c r="K1263" s="208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291</v>
      </c>
      <c r="AU1263" s="218" t="s">
        <v>85</v>
      </c>
      <c r="AV1263" s="13" t="s">
        <v>85</v>
      </c>
      <c r="AW1263" s="13" t="s">
        <v>32</v>
      </c>
      <c r="AX1263" s="13" t="s">
        <v>76</v>
      </c>
      <c r="AY1263" s="218" t="s">
        <v>283</v>
      </c>
    </row>
    <row r="1264" spans="1:65" s="15" customFormat="1">
      <c r="B1264" s="230"/>
      <c r="C1264" s="231"/>
      <c r="D1264" s="209" t="s">
        <v>291</v>
      </c>
      <c r="E1264" s="232" t="s">
        <v>1</v>
      </c>
      <c r="F1264" s="233" t="s">
        <v>307</v>
      </c>
      <c r="G1264" s="231"/>
      <c r="H1264" s="234">
        <v>192.857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291</v>
      </c>
      <c r="AU1264" s="240" t="s">
        <v>85</v>
      </c>
      <c r="AV1264" s="15" t="s">
        <v>105</v>
      </c>
      <c r="AW1264" s="15" t="s">
        <v>32</v>
      </c>
      <c r="AX1264" s="15" t="s">
        <v>76</v>
      </c>
      <c r="AY1264" s="240" t="s">
        <v>283</v>
      </c>
    </row>
    <row r="1265" spans="1:65" s="14" customFormat="1">
      <c r="B1265" s="219"/>
      <c r="C1265" s="220"/>
      <c r="D1265" s="209" t="s">
        <v>291</v>
      </c>
      <c r="E1265" s="221" t="s">
        <v>1</v>
      </c>
      <c r="F1265" s="222" t="s">
        <v>293</v>
      </c>
      <c r="G1265" s="220"/>
      <c r="H1265" s="223">
        <v>246.52</v>
      </c>
      <c r="I1265" s="224"/>
      <c r="J1265" s="220"/>
      <c r="K1265" s="220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291</v>
      </c>
      <c r="AU1265" s="229" t="s">
        <v>85</v>
      </c>
      <c r="AV1265" s="14" t="s">
        <v>289</v>
      </c>
      <c r="AW1265" s="14" t="s">
        <v>32</v>
      </c>
      <c r="AX1265" s="14" t="s">
        <v>83</v>
      </c>
      <c r="AY1265" s="229" t="s">
        <v>283</v>
      </c>
    </row>
    <row r="1266" spans="1:65" s="2" customFormat="1" ht="55.5" customHeight="1">
      <c r="A1266" s="35"/>
      <c r="B1266" s="36"/>
      <c r="C1266" s="251" t="s">
        <v>1536</v>
      </c>
      <c r="D1266" s="251" t="s">
        <v>1021</v>
      </c>
      <c r="E1266" s="252" t="s">
        <v>1537</v>
      </c>
      <c r="F1266" s="253" t="s">
        <v>1538</v>
      </c>
      <c r="G1266" s="254" t="s">
        <v>288</v>
      </c>
      <c r="H1266" s="255">
        <v>287.31900000000002</v>
      </c>
      <c r="I1266" s="256"/>
      <c r="J1266" s="257">
        <f>ROUND(I1266*H1266,2)</f>
        <v>0</v>
      </c>
      <c r="K1266" s="258"/>
      <c r="L1266" s="259"/>
      <c r="M1266" s="260" t="s">
        <v>1</v>
      </c>
      <c r="N1266" s="261" t="s">
        <v>41</v>
      </c>
      <c r="O1266" s="72"/>
      <c r="P1266" s="203">
        <f>O1266*H1266</f>
        <v>0</v>
      </c>
      <c r="Q1266" s="203">
        <v>5.4000000000000003E-3</v>
      </c>
      <c r="R1266" s="203">
        <f>Q1266*H1266</f>
        <v>1.5515226000000002</v>
      </c>
      <c r="S1266" s="203">
        <v>0</v>
      </c>
      <c r="T1266" s="204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205" t="s">
        <v>499</v>
      </c>
      <c r="AT1266" s="205" t="s">
        <v>1021</v>
      </c>
      <c r="AU1266" s="205" t="s">
        <v>85</v>
      </c>
      <c r="AY1266" s="18" t="s">
        <v>283</v>
      </c>
      <c r="BE1266" s="206">
        <f>IF(N1266="základní",J1266,0)</f>
        <v>0</v>
      </c>
      <c r="BF1266" s="206">
        <f>IF(N1266="snížená",J1266,0)</f>
        <v>0</v>
      </c>
      <c r="BG1266" s="206">
        <f>IF(N1266="zákl. přenesená",J1266,0)</f>
        <v>0</v>
      </c>
      <c r="BH1266" s="206">
        <f>IF(N1266="sníž. přenesená",J1266,0)</f>
        <v>0</v>
      </c>
      <c r="BI1266" s="206">
        <f>IF(N1266="nulová",J1266,0)</f>
        <v>0</v>
      </c>
      <c r="BJ1266" s="18" t="s">
        <v>83</v>
      </c>
      <c r="BK1266" s="206">
        <f>ROUND(I1266*H1266,2)</f>
        <v>0</v>
      </c>
      <c r="BL1266" s="18" t="s">
        <v>199</v>
      </c>
      <c r="BM1266" s="205" t="s">
        <v>1539</v>
      </c>
    </row>
    <row r="1267" spans="1:65" s="13" customFormat="1">
      <c r="B1267" s="207"/>
      <c r="C1267" s="208"/>
      <c r="D1267" s="209" t="s">
        <v>291</v>
      </c>
      <c r="E1267" s="208"/>
      <c r="F1267" s="211" t="s">
        <v>1540</v>
      </c>
      <c r="G1267" s="208"/>
      <c r="H1267" s="212">
        <v>287.31900000000002</v>
      </c>
      <c r="I1267" s="213"/>
      <c r="J1267" s="208"/>
      <c r="K1267" s="208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291</v>
      </c>
      <c r="AU1267" s="218" t="s">
        <v>85</v>
      </c>
      <c r="AV1267" s="13" t="s">
        <v>85</v>
      </c>
      <c r="AW1267" s="13" t="s">
        <v>4</v>
      </c>
      <c r="AX1267" s="13" t="s">
        <v>83</v>
      </c>
      <c r="AY1267" s="218" t="s">
        <v>283</v>
      </c>
    </row>
    <row r="1268" spans="1:65" s="2" customFormat="1" ht="24.2" customHeight="1">
      <c r="A1268" s="35"/>
      <c r="B1268" s="36"/>
      <c r="C1268" s="193" t="s">
        <v>1541</v>
      </c>
      <c r="D1268" s="193" t="s">
        <v>285</v>
      </c>
      <c r="E1268" s="194" t="s">
        <v>1542</v>
      </c>
      <c r="F1268" s="195" t="s">
        <v>1543</v>
      </c>
      <c r="G1268" s="196" t="s">
        <v>288</v>
      </c>
      <c r="H1268" s="197">
        <v>246.52</v>
      </c>
      <c r="I1268" s="198"/>
      <c r="J1268" s="199">
        <f>ROUND(I1268*H1268,2)</f>
        <v>0</v>
      </c>
      <c r="K1268" s="200"/>
      <c r="L1268" s="40"/>
      <c r="M1268" s="201" t="s">
        <v>1</v>
      </c>
      <c r="N1268" s="202" t="s">
        <v>41</v>
      </c>
      <c r="O1268" s="72"/>
      <c r="P1268" s="203">
        <f>O1268*H1268</f>
        <v>0</v>
      </c>
      <c r="Q1268" s="203">
        <v>1.9000000000000001E-4</v>
      </c>
      <c r="R1268" s="203">
        <f>Q1268*H1268</f>
        <v>4.6838800000000007E-2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199</v>
      </c>
      <c r="AT1268" s="205" t="s">
        <v>285</v>
      </c>
      <c r="AU1268" s="205" t="s">
        <v>85</v>
      </c>
      <c r="AY1268" s="18" t="s">
        <v>283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83</v>
      </c>
      <c r="BK1268" s="206">
        <f>ROUND(I1268*H1268,2)</f>
        <v>0</v>
      </c>
      <c r="BL1268" s="18" t="s">
        <v>199</v>
      </c>
      <c r="BM1268" s="205" t="s">
        <v>1544</v>
      </c>
    </row>
    <row r="1269" spans="1:65" s="16" customFormat="1">
      <c r="B1269" s="241"/>
      <c r="C1269" s="242"/>
      <c r="D1269" s="209" t="s">
        <v>291</v>
      </c>
      <c r="E1269" s="243" t="s">
        <v>1</v>
      </c>
      <c r="F1269" s="244" t="s">
        <v>1509</v>
      </c>
      <c r="G1269" s="242"/>
      <c r="H1269" s="243" t="s">
        <v>1</v>
      </c>
      <c r="I1269" s="245"/>
      <c r="J1269" s="242"/>
      <c r="K1269" s="242"/>
      <c r="L1269" s="246"/>
      <c r="M1269" s="247"/>
      <c r="N1269" s="248"/>
      <c r="O1269" s="248"/>
      <c r="P1269" s="248"/>
      <c r="Q1269" s="248"/>
      <c r="R1269" s="248"/>
      <c r="S1269" s="248"/>
      <c r="T1269" s="249"/>
      <c r="AT1269" s="250" t="s">
        <v>291</v>
      </c>
      <c r="AU1269" s="250" t="s">
        <v>85</v>
      </c>
      <c r="AV1269" s="16" t="s">
        <v>83</v>
      </c>
      <c r="AW1269" s="16" t="s">
        <v>32</v>
      </c>
      <c r="AX1269" s="16" t="s">
        <v>76</v>
      </c>
      <c r="AY1269" s="250" t="s">
        <v>283</v>
      </c>
    </row>
    <row r="1270" spans="1:65" s="13" customFormat="1">
      <c r="B1270" s="207"/>
      <c r="C1270" s="208"/>
      <c r="D1270" s="209" t="s">
        <v>291</v>
      </c>
      <c r="E1270" s="210" t="s">
        <v>1</v>
      </c>
      <c r="F1270" s="211" t="s">
        <v>1510</v>
      </c>
      <c r="G1270" s="208"/>
      <c r="H1270" s="212">
        <v>45.563000000000002</v>
      </c>
      <c r="I1270" s="213"/>
      <c r="J1270" s="208"/>
      <c r="K1270" s="208"/>
      <c r="L1270" s="214"/>
      <c r="M1270" s="215"/>
      <c r="N1270" s="216"/>
      <c r="O1270" s="216"/>
      <c r="P1270" s="216"/>
      <c r="Q1270" s="216"/>
      <c r="R1270" s="216"/>
      <c r="S1270" s="216"/>
      <c r="T1270" s="217"/>
      <c r="AT1270" s="218" t="s">
        <v>291</v>
      </c>
      <c r="AU1270" s="218" t="s">
        <v>85</v>
      </c>
      <c r="AV1270" s="13" t="s">
        <v>85</v>
      </c>
      <c r="AW1270" s="13" t="s">
        <v>32</v>
      </c>
      <c r="AX1270" s="13" t="s">
        <v>76</v>
      </c>
      <c r="AY1270" s="218" t="s">
        <v>283</v>
      </c>
    </row>
    <row r="1271" spans="1:65" s="13" customFormat="1">
      <c r="B1271" s="207"/>
      <c r="C1271" s="208"/>
      <c r="D1271" s="209" t="s">
        <v>291</v>
      </c>
      <c r="E1271" s="210" t="s">
        <v>1</v>
      </c>
      <c r="F1271" s="211" t="s">
        <v>1511</v>
      </c>
      <c r="G1271" s="208"/>
      <c r="H1271" s="212">
        <v>8.1</v>
      </c>
      <c r="I1271" s="213"/>
      <c r="J1271" s="208"/>
      <c r="K1271" s="208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291</v>
      </c>
      <c r="AU1271" s="218" t="s">
        <v>85</v>
      </c>
      <c r="AV1271" s="13" t="s">
        <v>85</v>
      </c>
      <c r="AW1271" s="13" t="s">
        <v>32</v>
      </c>
      <c r="AX1271" s="13" t="s">
        <v>76</v>
      </c>
      <c r="AY1271" s="218" t="s">
        <v>283</v>
      </c>
    </row>
    <row r="1272" spans="1:65" s="15" customFormat="1">
      <c r="B1272" s="230"/>
      <c r="C1272" s="231"/>
      <c r="D1272" s="209" t="s">
        <v>291</v>
      </c>
      <c r="E1272" s="232" t="s">
        <v>1</v>
      </c>
      <c r="F1272" s="233" t="s">
        <v>307</v>
      </c>
      <c r="G1272" s="231"/>
      <c r="H1272" s="234">
        <v>53.662999999999997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291</v>
      </c>
      <c r="AU1272" s="240" t="s">
        <v>85</v>
      </c>
      <c r="AV1272" s="15" t="s">
        <v>105</v>
      </c>
      <c r="AW1272" s="15" t="s">
        <v>32</v>
      </c>
      <c r="AX1272" s="15" t="s">
        <v>76</v>
      </c>
      <c r="AY1272" s="240" t="s">
        <v>283</v>
      </c>
    </row>
    <row r="1273" spans="1:65" s="16" customFormat="1">
      <c r="B1273" s="241"/>
      <c r="C1273" s="242"/>
      <c r="D1273" s="209" t="s">
        <v>291</v>
      </c>
      <c r="E1273" s="243" t="s">
        <v>1</v>
      </c>
      <c r="F1273" s="244" t="s">
        <v>1246</v>
      </c>
      <c r="G1273" s="242"/>
      <c r="H1273" s="243" t="s">
        <v>1</v>
      </c>
      <c r="I1273" s="245"/>
      <c r="J1273" s="242"/>
      <c r="K1273" s="242"/>
      <c r="L1273" s="246"/>
      <c r="M1273" s="247"/>
      <c r="N1273" s="248"/>
      <c r="O1273" s="248"/>
      <c r="P1273" s="248"/>
      <c r="Q1273" s="248"/>
      <c r="R1273" s="248"/>
      <c r="S1273" s="248"/>
      <c r="T1273" s="249"/>
      <c r="AT1273" s="250" t="s">
        <v>291</v>
      </c>
      <c r="AU1273" s="250" t="s">
        <v>85</v>
      </c>
      <c r="AV1273" s="16" t="s">
        <v>83</v>
      </c>
      <c r="AW1273" s="16" t="s">
        <v>32</v>
      </c>
      <c r="AX1273" s="16" t="s">
        <v>76</v>
      </c>
      <c r="AY1273" s="250" t="s">
        <v>283</v>
      </c>
    </row>
    <row r="1274" spans="1:65" s="13" customFormat="1">
      <c r="B1274" s="207"/>
      <c r="C1274" s="208"/>
      <c r="D1274" s="209" t="s">
        <v>291</v>
      </c>
      <c r="E1274" s="210" t="s">
        <v>1</v>
      </c>
      <c r="F1274" s="211" t="s">
        <v>1512</v>
      </c>
      <c r="G1274" s="208"/>
      <c r="H1274" s="212">
        <v>172.316</v>
      </c>
      <c r="I1274" s="213"/>
      <c r="J1274" s="208"/>
      <c r="K1274" s="208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291</v>
      </c>
      <c r="AU1274" s="218" t="s">
        <v>85</v>
      </c>
      <c r="AV1274" s="13" t="s">
        <v>85</v>
      </c>
      <c r="AW1274" s="13" t="s">
        <v>32</v>
      </c>
      <c r="AX1274" s="13" t="s">
        <v>76</v>
      </c>
      <c r="AY1274" s="218" t="s">
        <v>283</v>
      </c>
    </row>
    <row r="1275" spans="1:65" s="13" customFormat="1">
      <c r="B1275" s="207"/>
      <c r="C1275" s="208"/>
      <c r="D1275" s="209" t="s">
        <v>291</v>
      </c>
      <c r="E1275" s="210" t="s">
        <v>1</v>
      </c>
      <c r="F1275" s="211" t="s">
        <v>1513</v>
      </c>
      <c r="G1275" s="208"/>
      <c r="H1275" s="212">
        <v>20.541</v>
      </c>
      <c r="I1275" s="213"/>
      <c r="J1275" s="208"/>
      <c r="K1275" s="208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291</v>
      </c>
      <c r="AU1275" s="218" t="s">
        <v>85</v>
      </c>
      <c r="AV1275" s="13" t="s">
        <v>85</v>
      </c>
      <c r="AW1275" s="13" t="s">
        <v>32</v>
      </c>
      <c r="AX1275" s="13" t="s">
        <v>76</v>
      </c>
      <c r="AY1275" s="218" t="s">
        <v>283</v>
      </c>
    </row>
    <row r="1276" spans="1:65" s="15" customFormat="1">
      <c r="B1276" s="230"/>
      <c r="C1276" s="231"/>
      <c r="D1276" s="209" t="s">
        <v>291</v>
      </c>
      <c r="E1276" s="232" t="s">
        <v>1</v>
      </c>
      <c r="F1276" s="233" t="s">
        <v>307</v>
      </c>
      <c r="G1276" s="231"/>
      <c r="H1276" s="234">
        <v>192.857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291</v>
      </c>
      <c r="AU1276" s="240" t="s">
        <v>85</v>
      </c>
      <c r="AV1276" s="15" t="s">
        <v>105</v>
      </c>
      <c r="AW1276" s="15" t="s">
        <v>32</v>
      </c>
      <c r="AX1276" s="15" t="s">
        <v>76</v>
      </c>
      <c r="AY1276" s="240" t="s">
        <v>283</v>
      </c>
    </row>
    <row r="1277" spans="1:65" s="14" customFormat="1">
      <c r="B1277" s="219"/>
      <c r="C1277" s="220"/>
      <c r="D1277" s="209" t="s">
        <v>291</v>
      </c>
      <c r="E1277" s="221" t="s">
        <v>1</v>
      </c>
      <c r="F1277" s="222" t="s">
        <v>293</v>
      </c>
      <c r="G1277" s="220"/>
      <c r="H1277" s="223">
        <v>246.52</v>
      </c>
      <c r="I1277" s="224"/>
      <c r="J1277" s="220"/>
      <c r="K1277" s="220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291</v>
      </c>
      <c r="AU1277" s="229" t="s">
        <v>85</v>
      </c>
      <c r="AV1277" s="14" t="s">
        <v>289</v>
      </c>
      <c r="AW1277" s="14" t="s">
        <v>32</v>
      </c>
      <c r="AX1277" s="14" t="s">
        <v>83</v>
      </c>
      <c r="AY1277" s="229" t="s">
        <v>283</v>
      </c>
    </row>
    <row r="1278" spans="1:65" s="2" customFormat="1" ht="33" customHeight="1">
      <c r="A1278" s="35"/>
      <c r="B1278" s="36"/>
      <c r="C1278" s="251" t="s">
        <v>1545</v>
      </c>
      <c r="D1278" s="251" t="s">
        <v>1021</v>
      </c>
      <c r="E1278" s="252" t="s">
        <v>1546</v>
      </c>
      <c r="F1278" s="253" t="s">
        <v>1547</v>
      </c>
      <c r="G1278" s="254" t="s">
        <v>288</v>
      </c>
      <c r="H1278" s="255">
        <v>287.31900000000002</v>
      </c>
      <c r="I1278" s="256"/>
      <c r="J1278" s="257">
        <f>ROUND(I1278*H1278,2)</f>
        <v>0</v>
      </c>
      <c r="K1278" s="258"/>
      <c r="L1278" s="259"/>
      <c r="M1278" s="260" t="s">
        <v>1</v>
      </c>
      <c r="N1278" s="261" t="s">
        <v>41</v>
      </c>
      <c r="O1278" s="72"/>
      <c r="P1278" s="203">
        <f>O1278*H1278</f>
        <v>0</v>
      </c>
      <c r="Q1278" s="203">
        <v>1.9E-3</v>
      </c>
      <c r="R1278" s="203">
        <f>Q1278*H1278</f>
        <v>0.54590610000000006</v>
      </c>
      <c r="S1278" s="203">
        <v>0</v>
      </c>
      <c r="T1278" s="204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5" t="s">
        <v>499</v>
      </c>
      <c r="AT1278" s="205" t="s">
        <v>1021</v>
      </c>
      <c r="AU1278" s="205" t="s">
        <v>85</v>
      </c>
      <c r="AY1278" s="18" t="s">
        <v>283</v>
      </c>
      <c r="BE1278" s="206">
        <f>IF(N1278="základní",J1278,0)</f>
        <v>0</v>
      </c>
      <c r="BF1278" s="206">
        <f>IF(N1278="snížená",J1278,0)</f>
        <v>0</v>
      </c>
      <c r="BG1278" s="206">
        <f>IF(N1278="zákl. přenesená",J1278,0)</f>
        <v>0</v>
      </c>
      <c r="BH1278" s="206">
        <f>IF(N1278="sníž. přenesená",J1278,0)</f>
        <v>0</v>
      </c>
      <c r="BI1278" s="206">
        <f>IF(N1278="nulová",J1278,0)</f>
        <v>0</v>
      </c>
      <c r="BJ1278" s="18" t="s">
        <v>83</v>
      </c>
      <c r="BK1278" s="206">
        <f>ROUND(I1278*H1278,2)</f>
        <v>0</v>
      </c>
      <c r="BL1278" s="18" t="s">
        <v>199</v>
      </c>
      <c r="BM1278" s="205" t="s">
        <v>1548</v>
      </c>
    </row>
    <row r="1279" spans="1:65" s="13" customFormat="1">
      <c r="B1279" s="207"/>
      <c r="C1279" s="208"/>
      <c r="D1279" s="209" t="s">
        <v>291</v>
      </c>
      <c r="E1279" s="208"/>
      <c r="F1279" s="211" t="s">
        <v>1540</v>
      </c>
      <c r="G1279" s="208"/>
      <c r="H1279" s="212">
        <v>287.31900000000002</v>
      </c>
      <c r="I1279" s="213"/>
      <c r="J1279" s="208"/>
      <c r="K1279" s="208"/>
      <c r="L1279" s="214"/>
      <c r="M1279" s="215"/>
      <c r="N1279" s="216"/>
      <c r="O1279" s="216"/>
      <c r="P1279" s="216"/>
      <c r="Q1279" s="216"/>
      <c r="R1279" s="216"/>
      <c r="S1279" s="216"/>
      <c r="T1279" s="217"/>
      <c r="AT1279" s="218" t="s">
        <v>291</v>
      </c>
      <c r="AU1279" s="218" t="s">
        <v>85</v>
      </c>
      <c r="AV1279" s="13" t="s">
        <v>85</v>
      </c>
      <c r="AW1279" s="13" t="s">
        <v>4</v>
      </c>
      <c r="AX1279" s="13" t="s">
        <v>83</v>
      </c>
      <c r="AY1279" s="218" t="s">
        <v>283</v>
      </c>
    </row>
    <row r="1280" spans="1:65" s="2" customFormat="1" ht="24.2" customHeight="1">
      <c r="A1280" s="35"/>
      <c r="B1280" s="36"/>
      <c r="C1280" s="193" t="s">
        <v>1549</v>
      </c>
      <c r="D1280" s="193" t="s">
        <v>285</v>
      </c>
      <c r="E1280" s="194" t="s">
        <v>1550</v>
      </c>
      <c r="F1280" s="195" t="s">
        <v>1551</v>
      </c>
      <c r="G1280" s="196" t="s">
        <v>288</v>
      </c>
      <c r="H1280" s="197">
        <v>140.822</v>
      </c>
      <c r="I1280" s="198"/>
      <c r="J1280" s="199">
        <f>ROUND(I1280*H1280,2)</f>
        <v>0</v>
      </c>
      <c r="K1280" s="200"/>
      <c r="L1280" s="40"/>
      <c r="M1280" s="201" t="s">
        <v>1</v>
      </c>
      <c r="N1280" s="202" t="s">
        <v>41</v>
      </c>
      <c r="O1280" s="72"/>
      <c r="P1280" s="203">
        <f>O1280*H1280</f>
        <v>0</v>
      </c>
      <c r="Q1280" s="203">
        <v>7.2000000000000005E-4</v>
      </c>
      <c r="R1280" s="203">
        <f>Q1280*H1280</f>
        <v>0.10139184000000001</v>
      </c>
      <c r="S1280" s="203">
        <v>0</v>
      </c>
      <c r="T1280" s="204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05" t="s">
        <v>199</v>
      </c>
      <c r="AT1280" s="205" t="s">
        <v>285</v>
      </c>
      <c r="AU1280" s="205" t="s">
        <v>85</v>
      </c>
      <c r="AY1280" s="18" t="s">
        <v>283</v>
      </c>
      <c r="BE1280" s="206">
        <f>IF(N1280="základní",J1280,0)</f>
        <v>0</v>
      </c>
      <c r="BF1280" s="206">
        <f>IF(N1280="snížená",J1280,0)</f>
        <v>0</v>
      </c>
      <c r="BG1280" s="206">
        <f>IF(N1280="zákl. přenesená",J1280,0)</f>
        <v>0</v>
      </c>
      <c r="BH1280" s="206">
        <f>IF(N1280="sníž. přenesená",J1280,0)</f>
        <v>0</v>
      </c>
      <c r="BI1280" s="206">
        <f>IF(N1280="nulová",J1280,0)</f>
        <v>0</v>
      </c>
      <c r="BJ1280" s="18" t="s">
        <v>83</v>
      </c>
      <c r="BK1280" s="206">
        <f>ROUND(I1280*H1280,2)</f>
        <v>0</v>
      </c>
      <c r="BL1280" s="18" t="s">
        <v>199</v>
      </c>
      <c r="BM1280" s="205" t="s">
        <v>1552</v>
      </c>
    </row>
    <row r="1281" spans="1:65" s="16" customFormat="1">
      <c r="B1281" s="241"/>
      <c r="C1281" s="242"/>
      <c r="D1281" s="209" t="s">
        <v>291</v>
      </c>
      <c r="E1281" s="243" t="s">
        <v>1</v>
      </c>
      <c r="F1281" s="244" t="s">
        <v>1553</v>
      </c>
      <c r="G1281" s="242"/>
      <c r="H1281" s="243" t="s">
        <v>1</v>
      </c>
      <c r="I1281" s="245"/>
      <c r="J1281" s="242"/>
      <c r="K1281" s="242"/>
      <c r="L1281" s="246"/>
      <c r="M1281" s="247"/>
      <c r="N1281" s="248"/>
      <c r="O1281" s="248"/>
      <c r="P1281" s="248"/>
      <c r="Q1281" s="248"/>
      <c r="R1281" s="248"/>
      <c r="S1281" s="248"/>
      <c r="T1281" s="249"/>
      <c r="AT1281" s="250" t="s">
        <v>291</v>
      </c>
      <c r="AU1281" s="250" t="s">
        <v>85</v>
      </c>
      <c r="AV1281" s="16" t="s">
        <v>83</v>
      </c>
      <c r="AW1281" s="16" t="s">
        <v>32</v>
      </c>
      <c r="AX1281" s="16" t="s">
        <v>76</v>
      </c>
      <c r="AY1281" s="250" t="s">
        <v>283</v>
      </c>
    </row>
    <row r="1282" spans="1:65" s="13" customFormat="1">
      <c r="B1282" s="207"/>
      <c r="C1282" s="208"/>
      <c r="D1282" s="209" t="s">
        <v>291</v>
      </c>
      <c r="E1282" s="210" t="s">
        <v>1</v>
      </c>
      <c r="F1282" s="211" t="s">
        <v>1554</v>
      </c>
      <c r="G1282" s="208"/>
      <c r="H1282" s="212">
        <v>140.822</v>
      </c>
      <c r="I1282" s="213"/>
      <c r="J1282" s="208"/>
      <c r="K1282" s="208"/>
      <c r="L1282" s="214"/>
      <c r="M1282" s="215"/>
      <c r="N1282" s="216"/>
      <c r="O1282" s="216"/>
      <c r="P1282" s="216"/>
      <c r="Q1282" s="216"/>
      <c r="R1282" s="216"/>
      <c r="S1282" s="216"/>
      <c r="T1282" s="217"/>
      <c r="AT1282" s="218" t="s">
        <v>291</v>
      </c>
      <c r="AU1282" s="218" t="s">
        <v>85</v>
      </c>
      <c r="AV1282" s="13" t="s">
        <v>85</v>
      </c>
      <c r="AW1282" s="13" t="s">
        <v>32</v>
      </c>
      <c r="AX1282" s="13" t="s">
        <v>76</v>
      </c>
      <c r="AY1282" s="218" t="s">
        <v>283</v>
      </c>
    </row>
    <row r="1283" spans="1:65" s="14" customFormat="1">
      <c r="B1283" s="219"/>
      <c r="C1283" s="220"/>
      <c r="D1283" s="209" t="s">
        <v>291</v>
      </c>
      <c r="E1283" s="221" t="s">
        <v>1</v>
      </c>
      <c r="F1283" s="222" t="s">
        <v>293</v>
      </c>
      <c r="G1283" s="220"/>
      <c r="H1283" s="223">
        <v>140.822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291</v>
      </c>
      <c r="AU1283" s="229" t="s">
        <v>85</v>
      </c>
      <c r="AV1283" s="14" t="s">
        <v>289</v>
      </c>
      <c r="AW1283" s="14" t="s">
        <v>32</v>
      </c>
      <c r="AX1283" s="14" t="s">
        <v>83</v>
      </c>
      <c r="AY1283" s="229" t="s">
        <v>283</v>
      </c>
    </row>
    <row r="1284" spans="1:65" s="2" customFormat="1" ht="21.75" customHeight="1">
      <c r="A1284" s="35"/>
      <c r="B1284" s="36"/>
      <c r="C1284" s="251" t="s">
        <v>1555</v>
      </c>
      <c r="D1284" s="251" t="s">
        <v>1021</v>
      </c>
      <c r="E1284" s="252" t="s">
        <v>1556</v>
      </c>
      <c r="F1284" s="253" t="s">
        <v>1557</v>
      </c>
      <c r="G1284" s="254" t="s">
        <v>288</v>
      </c>
      <c r="H1284" s="255">
        <v>154.904</v>
      </c>
      <c r="I1284" s="256"/>
      <c r="J1284" s="257">
        <f>ROUND(I1284*H1284,2)</f>
        <v>0</v>
      </c>
      <c r="K1284" s="258"/>
      <c r="L1284" s="259"/>
      <c r="M1284" s="260" t="s">
        <v>1</v>
      </c>
      <c r="N1284" s="261" t="s">
        <v>41</v>
      </c>
      <c r="O1284" s="72"/>
      <c r="P1284" s="203">
        <f>O1284*H1284</f>
        <v>0</v>
      </c>
      <c r="Q1284" s="203">
        <v>1.9E-3</v>
      </c>
      <c r="R1284" s="203">
        <f>Q1284*H1284</f>
        <v>0.29431760000000001</v>
      </c>
      <c r="S1284" s="203">
        <v>0</v>
      </c>
      <c r="T1284" s="204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5" t="s">
        <v>499</v>
      </c>
      <c r="AT1284" s="205" t="s">
        <v>1021</v>
      </c>
      <c r="AU1284" s="205" t="s">
        <v>85</v>
      </c>
      <c r="AY1284" s="18" t="s">
        <v>283</v>
      </c>
      <c r="BE1284" s="206">
        <f>IF(N1284="základní",J1284,0)</f>
        <v>0</v>
      </c>
      <c r="BF1284" s="206">
        <f>IF(N1284="snížená",J1284,0)</f>
        <v>0</v>
      </c>
      <c r="BG1284" s="206">
        <f>IF(N1284="zákl. přenesená",J1284,0)</f>
        <v>0</v>
      </c>
      <c r="BH1284" s="206">
        <f>IF(N1284="sníž. přenesená",J1284,0)</f>
        <v>0</v>
      </c>
      <c r="BI1284" s="206">
        <f>IF(N1284="nulová",J1284,0)</f>
        <v>0</v>
      </c>
      <c r="BJ1284" s="18" t="s">
        <v>83</v>
      </c>
      <c r="BK1284" s="206">
        <f>ROUND(I1284*H1284,2)</f>
        <v>0</v>
      </c>
      <c r="BL1284" s="18" t="s">
        <v>199</v>
      </c>
      <c r="BM1284" s="205" t="s">
        <v>1558</v>
      </c>
    </row>
    <row r="1285" spans="1:65" s="16" customFormat="1">
      <c r="B1285" s="241"/>
      <c r="C1285" s="242"/>
      <c r="D1285" s="209" t="s">
        <v>291</v>
      </c>
      <c r="E1285" s="243" t="s">
        <v>1</v>
      </c>
      <c r="F1285" s="244" t="s">
        <v>1553</v>
      </c>
      <c r="G1285" s="242"/>
      <c r="H1285" s="243" t="s">
        <v>1</v>
      </c>
      <c r="I1285" s="245"/>
      <c r="J1285" s="242"/>
      <c r="K1285" s="242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291</v>
      </c>
      <c r="AU1285" s="250" t="s">
        <v>85</v>
      </c>
      <c r="AV1285" s="16" t="s">
        <v>83</v>
      </c>
      <c r="AW1285" s="16" t="s">
        <v>32</v>
      </c>
      <c r="AX1285" s="16" t="s">
        <v>76</v>
      </c>
      <c r="AY1285" s="250" t="s">
        <v>283</v>
      </c>
    </row>
    <row r="1286" spans="1:65" s="13" customFormat="1">
      <c r="B1286" s="207"/>
      <c r="C1286" s="208"/>
      <c r="D1286" s="209" t="s">
        <v>291</v>
      </c>
      <c r="E1286" s="210" t="s">
        <v>1</v>
      </c>
      <c r="F1286" s="211" t="s">
        <v>1554</v>
      </c>
      <c r="G1286" s="208"/>
      <c r="H1286" s="212">
        <v>140.822</v>
      </c>
      <c r="I1286" s="213"/>
      <c r="J1286" s="208"/>
      <c r="K1286" s="208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291</v>
      </c>
      <c r="AU1286" s="218" t="s">
        <v>85</v>
      </c>
      <c r="AV1286" s="13" t="s">
        <v>85</v>
      </c>
      <c r="AW1286" s="13" t="s">
        <v>32</v>
      </c>
      <c r="AX1286" s="13" t="s">
        <v>76</v>
      </c>
      <c r="AY1286" s="218" t="s">
        <v>283</v>
      </c>
    </row>
    <row r="1287" spans="1:65" s="14" customFormat="1">
      <c r="B1287" s="219"/>
      <c r="C1287" s="220"/>
      <c r="D1287" s="209" t="s">
        <v>291</v>
      </c>
      <c r="E1287" s="221" t="s">
        <v>1</v>
      </c>
      <c r="F1287" s="222" t="s">
        <v>293</v>
      </c>
      <c r="G1287" s="220"/>
      <c r="H1287" s="223">
        <v>140.822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291</v>
      </c>
      <c r="AU1287" s="229" t="s">
        <v>85</v>
      </c>
      <c r="AV1287" s="14" t="s">
        <v>289</v>
      </c>
      <c r="AW1287" s="14" t="s">
        <v>32</v>
      </c>
      <c r="AX1287" s="14" t="s">
        <v>83</v>
      </c>
      <c r="AY1287" s="229" t="s">
        <v>283</v>
      </c>
    </row>
    <row r="1288" spans="1:65" s="13" customFormat="1">
      <c r="B1288" s="207"/>
      <c r="C1288" s="208"/>
      <c r="D1288" s="209" t="s">
        <v>291</v>
      </c>
      <c r="E1288" s="208"/>
      <c r="F1288" s="211" t="s">
        <v>1559</v>
      </c>
      <c r="G1288" s="208"/>
      <c r="H1288" s="212">
        <v>154.904</v>
      </c>
      <c r="I1288" s="213"/>
      <c r="J1288" s="208"/>
      <c r="K1288" s="208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291</v>
      </c>
      <c r="AU1288" s="218" t="s">
        <v>85</v>
      </c>
      <c r="AV1288" s="13" t="s">
        <v>85</v>
      </c>
      <c r="AW1288" s="13" t="s">
        <v>4</v>
      </c>
      <c r="AX1288" s="13" t="s">
        <v>83</v>
      </c>
      <c r="AY1288" s="218" t="s">
        <v>283</v>
      </c>
    </row>
    <row r="1289" spans="1:65" s="2" customFormat="1" ht="37.9" customHeight="1">
      <c r="A1289" s="35"/>
      <c r="B1289" s="36"/>
      <c r="C1289" s="193" t="s">
        <v>1560</v>
      </c>
      <c r="D1289" s="193" t="s">
        <v>285</v>
      </c>
      <c r="E1289" s="194" t="s">
        <v>1561</v>
      </c>
      <c r="F1289" s="195" t="s">
        <v>1562</v>
      </c>
      <c r="G1289" s="196" t="s">
        <v>472</v>
      </c>
      <c r="H1289" s="197">
        <v>136</v>
      </c>
      <c r="I1289" s="198"/>
      <c r="J1289" s="199">
        <f>ROUND(I1289*H1289,2)</f>
        <v>0</v>
      </c>
      <c r="K1289" s="200"/>
      <c r="L1289" s="40"/>
      <c r="M1289" s="201" t="s">
        <v>1</v>
      </c>
      <c r="N1289" s="202" t="s">
        <v>41</v>
      </c>
      <c r="O1289" s="72"/>
      <c r="P1289" s="203">
        <f>O1289*H1289</f>
        <v>0</v>
      </c>
      <c r="Q1289" s="203">
        <v>2.9999999999999997E-4</v>
      </c>
      <c r="R1289" s="203">
        <f>Q1289*H1289</f>
        <v>4.0799999999999996E-2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199</v>
      </c>
      <c r="AT1289" s="205" t="s">
        <v>285</v>
      </c>
      <c r="AU1289" s="205" t="s">
        <v>85</v>
      </c>
      <c r="AY1289" s="18" t="s">
        <v>283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199</v>
      </c>
      <c r="BM1289" s="205" t="s">
        <v>1563</v>
      </c>
    </row>
    <row r="1290" spans="1:65" s="2" customFormat="1" ht="37.9" customHeight="1">
      <c r="A1290" s="35"/>
      <c r="B1290" s="36"/>
      <c r="C1290" s="193" t="s">
        <v>1564</v>
      </c>
      <c r="D1290" s="193" t="s">
        <v>285</v>
      </c>
      <c r="E1290" s="194" t="s">
        <v>1565</v>
      </c>
      <c r="F1290" s="195" t="s">
        <v>1566</v>
      </c>
      <c r="G1290" s="196" t="s">
        <v>472</v>
      </c>
      <c r="H1290" s="197">
        <v>139.25399999999999</v>
      </c>
      <c r="I1290" s="198"/>
      <c r="J1290" s="199">
        <f>ROUND(I1290*H1290,2)</f>
        <v>0</v>
      </c>
      <c r="K1290" s="200"/>
      <c r="L1290" s="40"/>
      <c r="M1290" s="201" t="s">
        <v>1</v>
      </c>
      <c r="N1290" s="202" t="s">
        <v>41</v>
      </c>
      <c r="O1290" s="72"/>
      <c r="P1290" s="203">
        <f>O1290*H1290</f>
        <v>0</v>
      </c>
      <c r="Q1290" s="203">
        <v>5.9999999999999995E-4</v>
      </c>
      <c r="R1290" s="203">
        <f>Q1290*H1290</f>
        <v>8.3552399999999985E-2</v>
      </c>
      <c r="S1290" s="203">
        <v>0</v>
      </c>
      <c r="T1290" s="204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205" t="s">
        <v>199</v>
      </c>
      <c r="AT1290" s="205" t="s">
        <v>285</v>
      </c>
      <c r="AU1290" s="205" t="s">
        <v>85</v>
      </c>
      <c r="AY1290" s="18" t="s">
        <v>283</v>
      </c>
      <c r="BE1290" s="206">
        <f>IF(N1290="základní",J1290,0)</f>
        <v>0</v>
      </c>
      <c r="BF1290" s="206">
        <f>IF(N1290="snížená",J1290,0)</f>
        <v>0</v>
      </c>
      <c r="BG1290" s="206">
        <f>IF(N1290="zákl. přenesená",J1290,0)</f>
        <v>0</v>
      </c>
      <c r="BH1290" s="206">
        <f>IF(N1290="sníž. přenesená",J1290,0)</f>
        <v>0</v>
      </c>
      <c r="BI1290" s="206">
        <f>IF(N1290="nulová",J1290,0)</f>
        <v>0</v>
      </c>
      <c r="BJ1290" s="18" t="s">
        <v>83</v>
      </c>
      <c r="BK1290" s="206">
        <f>ROUND(I1290*H1290,2)</f>
        <v>0</v>
      </c>
      <c r="BL1290" s="18" t="s">
        <v>199</v>
      </c>
      <c r="BM1290" s="205" t="s">
        <v>1567</v>
      </c>
    </row>
    <row r="1291" spans="1:65" s="2" customFormat="1" ht="37.9" customHeight="1">
      <c r="A1291" s="35"/>
      <c r="B1291" s="36"/>
      <c r="C1291" s="193" t="s">
        <v>1568</v>
      </c>
      <c r="D1291" s="193" t="s">
        <v>285</v>
      </c>
      <c r="E1291" s="194" t="s">
        <v>1569</v>
      </c>
      <c r="F1291" s="195" t="s">
        <v>1570</v>
      </c>
      <c r="G1291" s="196" t="s">
        <v>472</v>
      </c>
      <c r="H1291" s="197">
        <v>22.09</v>
      </c>
      <c r="I1291" s="198"/>
      <c r="J1291" s="199">
        <f>ROUND(I1291*H1291,2)</f>
        <v>0</v>
      </c>
      <c r="K1291" s="200"/>
      <c r="L1291" s="40"/>
      <c r="M1291" s="201" t="s">
        <v>1</v>
      </c>
      <c r="N1291" s="202" t="s">
        <v>41</v>
      </c>
      <c r="O1291" s="72"/>
      <c r="P1291" s="203">
        <f>O1291*H1291</f>
        <v>0</v>
      </c>
      <c r="Q1291" s="203">
        <v>5.9999999999999995E-4</v>
      </c>
      <c r="R1291" s="203">
        <f>Q1291*H1291</f>
        <v>1.3253999999999998E-2</v>
      </c>
      <c r="S1291" s="203">
        <v>0</v>
      </c>
      <c r="T1291" s="204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205" t="s">
        <v>199</v>
      </c>
      <c r="AT1291" s="205" t="s">
        <v>285</v>
      </c>
      <c r="AU1291" s="205" t="s">
        <v>85</v>
      </c>
      <c r="AY1291" s="18" t="s">
        <v>283</v>
      </c>
      <c r="BE1291" s="206">
        <f>IF(N1291="základní",J1291,0)</f>
        <v>0</v>
      </c>
      <c r="BF1291" s="206">
        <f>IF(N1291="snížená",J1291,0)</f>
        <v>0</v>
      </c>
      <c r="BG1291" s="206">
        <f>IF(N1291="zákl. přenesená",J1291,0)</f>
        <v>0</v>
      </c>
      <c r="BH1291" s="206">
        <f>IF(N1291="sníž. přenesená",J1291,0)</f>
        <v>0</v>
      </c>
      <c r="BI1291" s="206">
        <f>IF(N1291="nulová",J1291,0)</f>
        <v>0</v>
      </c>
      <c r="BJ1291" s="18" t="s">
        <v>83</v>
      </c>
      <c r="BK1291" s="206">
        <f>ROUND(I1291*H1291,2)</f>
        <v>0</v>
      </c>
      <c r="BL1291" s="18" t="s">
        <v>199</v>
      </c>
      <c r="BM1291" s="205" t="s">
        <v>1571</v>
      </c>
    </row>
    <row r="1292" spans="1:65" s="16" customFormat="1">
      <c r="B1292" s="241"/>
      <c r="C1292" s="242"/>
      <c r="D1292" s="209" t="s">
        <v>291</v>
      </c>
      <c r="E1292" s="243" t="s">
        <v>1</v>
      </c>
      <c r="F1292" s="244" t="s">
        <v>1572</v>
      </c>
      <c r="G1292" s="242"/>
      <c r="H1292" s="243" t="s">
        <v>1</v>
      </c>
      <c r="I1292" s="245"/>
      <c r="J1292" s="242"/>
      <c r="K1292" s="242"/>
      <c r="L1292" s="246"/>
      <c r="M1292" s="247"/>
      <c r="N1292" s="248"/>
      <c r="O1292" s="248"/>
      <c r="P1292" s="248"/>
      <c r="Q1292" s="248"/>
      <c r="R1292" s="248"/>
      <c r="S1292" s="248"/>
      <c r="T1292" s="249"/>
      <c r="AT1292" s="250" t="s">
        <v>291</v>
      </c>
      <c r="AU1292" s="250" t="s">
        <v>85</v>
      </c>
      <c r="AV1292" s="16" t="s">
        <v>83</v>
      </c>
      <c r="AW1292" s="16" t="s">
        <v>32</v>
      </c>
      <c r="AX1292" s="16" t="s">
        <v>76</v>
      </c>
      <c r="AY1292" s="250" t="s">
        <v>283</v>
      </c>
    </row>
    <row r="1293" spans="1:65" s="13" customFormat="1">
      <c r="B1293" s="207"/>
      <c r="C1293" s="208"/>
      <c r="D1293" s="209" t="s">
        <v>291</v>
      </c>
      <c r="E1293" s="210" t="s">
        <v>1</v>
      </c>
      <c r="F1293" s="211" t="s">
        <v>1573</v>
      </c>
      <c r="G1293" s="208"/>
      <c r="H1293" s="212">
        <v>22.09</v>
      </c>
      <c r="I1293" s="213"/>
      <c r="J1293" s="208"/>
      <c r="K1293" s="208"/>
      <c r="L1293" s="214"/>
      <c r="M1293" s="215"/>
      <c r="N1293" s="216"/>
      <c r="O1293" s="216"/>
      <c r="P1293" s="216"/>
      <c r="Q1293" s="216"/>
      <c r="R1293" s="216"/>
      <c r="S1293" s="216"/>
      <c r="T1293" s="217"/>
      <c r="AT1293" s="218" t="s">
        <v>291</v>
      </c>
      <c r="AU1293" s="218" t="s">
        <v>85</v>
      </c>
      <c r="AV1293" s="13" t="s">
        <v>85</v>
      </c>
      <c r="AW1293" s="13" t="s">
        <v>32</v>
      </c>
      <c r="AX1293" s="13" t="s">
        <v>76</v>
      </c>
      <c r="AY1293" s="218" t="s">
        <v>283</v>
      </c>
    </row>
    <row r="1294" spans="1:65" s="14" customFormat="1">
      <c r="B1294" s="219"/>
      <c r="C1294" s="220"/>
      <c r="D1294" s="209" t="s">
        <v>291</v>
      </c>
      <c r="E1294" s="221" t="s">
        <v>1</v>
      </c>
      <c r="F1294" s="222" t="s">
        <v>293</v>
      </c>
      <c r="G1294" s="220"/>
      <c r="H1294" s="223">
        <v>22.09</v>
      </c>
      <c r="I1294" s="224"/>
      <c r="J1294" s="220"/>
      <c r="K1294" s="220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291</v>
      </c>
      <c r="AU1294" s="229" t="s">
        <v>85</v>
      </c>
      <c r="AV1294" s="14" t="s">
        <v>289</v>
      </c>
      <c r="AW1294" s="14" t="s">
        <v>32</v>
      </c>
      <c r="AX1294" s="14" t="s">
        <v>83</v>
      </c>
      <c r="AY1294" s="229" t="s">
        <v>283</v>
      </c>
    </row>
    <row r="1295" spans="1:65" s="2" customFormat="1" ht="24.2" customHeight="1">
      <c r="A1295" s="35"/>
      <c r="B1295" s="36"/>
      <c r="C1295" s="193" t="s">
        <v>1574</v>
      </c>
      <c r="D1295" s="193" t="s">
        <v>285</v>
      </c>
      <c r="E1295" s="194" t="s">
        <v>1575</v>
      </c>
      <c r="F1295" s="195" t="s">
        <v>1576</v>
      </c>
      <c r="G1295" s="196" t="s">
        <v>288</v>
      </c>
      <c r="H1295" s="197">
        <v>432.53</v>
      </c>
      <c r="I1295" s="198"/>
      <c r="J1295" s="199">
        <f>ROUND(I1295*H1295,2)</f>
        <v>0</v>
      </c>
      <c r="K1295" s="200"/>
      <c r="L1295" s="40"/>
      <c r="M1295" s="201" t="s">
        <v>1</v>
      </c>
      <c r="N1295" s="202" t="s">
        <v>41</v>
      </c>
      <c r="O1295" s="72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205" t="s">
        <v>199</v>
      </c>
      <c r="AT1295" s="205" t="s">
        <v>285</v>
      </c>
      <c r="AU1295" s="205" t="s">
        <v>85</v>
      </c>
      <c r="AY1295" s="18" t="s">
        <v>283</v>
      </c>
      <c r="BE1295" s="206">
        <f>IF(N1295="základní",J1295,0)</f>
        <v>0</v>
      </c>
      <c r="BF1295" s="206">
        <f>IF(N1295="snížená",J1295,0)</f>
        <v>0</v>
      </c>
      <c r="BG1295" s="206">
        <f>IF(N1295="zákl. přenesená",J1295,0)</f>
        <v>0</v>
      </c>
      <c r="BH1295" s="206">
        <f>IF(N1295="sníž. přenesená",J1295,0)</f>
        <v>0</v>
      </c>
      <c r="BI1295" s="206">
        <f>IF(N1295="nulová",J1295,0)</f>
        <v>0</v>
      </c>
      <c r="BJ1295" s="18" t="s">
        <v>83</v>
      </c>
      <c r="BK1295" s="206">
        <f>ROUND(I1295*H1295,2)</f>
        <v>0</v>
      </c>
      <c r="BL1295" s="18" t="s">
        <v>199</v>
      </c>
      <c r="BM1295" s="205" t="s">
        <v>1577</v>
      </c>
    </row>
    <row r="1296" spans="1:65" s="16" customFormat="1">
      <c r="B1296" s="241"/>
      <c r="C1296" s="242"/>
      <c r="D1296" s="209" t="s">
        <v>291</v>
      </c>
      <c r="E1296" s="243" t="s">
        <v>1</v>
      </c>
      <c r="F1296" s="244" t="s">
        <v>1509</v>
      </c>
      <c r="G1296" s="242"/>
      <c r="H1296" s="243" t="s">
        <v>1</v>
      </c>
      <c r="I1296" s="245"/>
      <c r="J1296" s="242"/>
      <c r="K1296" s="242"/>
      <c r="L1296" s="246"/>
      <c r="M1296" s="247"/>
      <c r="N1296" s="248"/>
      <c r="O1296" s="248"/>
      <c r="P1296" s="248"/>
      <c r="Q1296" s="248"/>
      <c r="R1296" s="248"/>
      <c r="S1296" s="248"/>
      <c r="T1296" s="249"/>
      <c r="AT1296" s="250" t="s">
        <v>291</v>
      </c>
      <c r="AU1296" s="250" t="s">
        <v>85</v>
      </c>
      <c r="AV1296" s="16" t="s">
        <v>83</v>
      </c>
      <c r="AW1296" s="16" t="s">
        <v>32</v>
      </c>
      <c r="AX1296" s="16" t="s">
        <v>76</v>
      </c>
      <c r="AY1296" s="250" t="s">
        <v>283</v>
      </c>
    </row>
    <row r="1297" spans="1:65" s="13" customFormat="1">
      <c r="B1297" s="207"/>
      <c r="C1297" s="208"/>
      <c r="D1297" s="209" t="s">
        <v>291</v>
      </c>
      <c r="E1297" s="210" t="s">
        <v>1</v>
      </c>
      <c r="F1297" s="211" t="s">
        <v>1510</v>
      </c>
      <c r="G1297" s="208"/>
      <c r="H1297" s="212">
        <v>45.563000000000002</v>
      </c>
      <c r="I1297" s="213"/>
      <c r="J1297" s="208"/>
      <c r="K1297" s="208"/>
      <c r="L1297" s="214"/>
      <c r="M1297" s="215"/>
      <c r="N1297" s="216"/>
      <c r="O1297" s="216"/>
      <c r="P1297" s="216"/>
      <c r="Q1297" s="216"/>
      <c r="R1297" s="216"/>
      <c r="S1297" s="216"/>
      <c r="T1297" s="217"/>
      <c r="AT1297" s="218" t="s">
        <v>291</v>
      </c>
      <c r="AU1297" s="218" t="s">
        <v>85</v>
      </c>
      <c r="AV1297" s="13" t="s">
        <v>85</v>
      </c>
      <c r="AW1297" s="13" t="s">
        <v>32</v>
      </c>
      <c r="AX1297" s="13" t="s">
        <v>76</v>
      </c>
      <c r="AY1297" s="218" t="s">
        <v>283</v>
      </c>
    </row>
    <row r="1298" spans="1:65" s="13" customFormat="1">
      <c r="B1298" s="207"/>
      <c r="C1298" s="208"/>
      <c r="D1298" s="209" t="s">
        <v>291</v>
      </c>
      <c r="E1298" s="210" t="s">
        <v>1</v>
      </c>
      <c r="F1298" s="211" t="s">
        <v>1511</v>
      </c>
      <c r="G1298" s="208"/>
      <c r="H1298" s="212">
        <v>8.1</v>
      </c>
      <c r="I1298" s="213"/>
      <c r="J1298" s="208"/>
      <c r="K1298" s="208"/>
      <c r="L1298" s="214"/>
      <c r="M1298" s="215"/>
      <c r="N1298" s="216"/>
      <c r="O1298" s="216"/>
      <c r="P1298" s="216"/>
      <c r="Q1298" s="216"/>
      <c r="R1298" s="216"/>
      <c r="S1298" s="216"/>
      <c r="T1298" s="217"/>
      <c r="AT1298" s="218" t="s">
        <v>291</v>
      </c>
      <c r="AU1298" s="218" t="s">
        <v>85</v>
      </c>
      <c r="AV1298" s="13" t="s">
        <v>85</v>
      </c>
      <c r="AW1298" s="13" t="s">
        <v>32</v>
      </c>
      <c r="AX1298" s="13" t="s">
        <v>76</v>
      </c>
      <c r="AY1298" s="218" t="s">
        <v>283</v>
      </c>
    </row>
    <row r="1299" spans="1:65" s="15" customFormat="1">
      <c r="B1299" s="230"/>
      <c r="C1299" s="231"/>
      <c r="D1299" s="209" t="s">
        <v>291</v>
      </c>
      <c r="E1299" s="232" t="s">
        <v>1</v>
      </c>
      <c r="F1299" s="233" t="s">
        <v>307</v>
      </c>
      <c r="G1299" s="231"/>
      <c r="H1299" s="234">
        <v>53.662999999999997</v>
      </c>
      <c r="I1299" s="235"/>
      <c r="J1299" s="231"/>
      <c r="K1299" s="231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291</v>
      </c>
      <c r="AU1299" s="240" t="s">
        <v>85</v>
      </c>
      <c r="AV1299" s="15" t="s">
        <v>105</v>
      </c>
      <c r="AW1299" s="15" t="s">
        <v>32</v>
      </c>
      <c r="AX1299" s="15" t="s">
        <v>76</v>
      </c>
      <c r="AY1299" s="240" t="s">
        <v>283</v>
      </c>
    </row>
    <row r="1300" spans="1:65" s="16" customFormat="1">
      <c r="B1300" s="241"/>
      <c r="C1300" s="242"/>
      <c r="D1300" s="209" t="s">
        <v>291</v>
      </c>
      <c r="E1300" s="243" t="s">
        <v>1</v>
      </c>
      <c r="F1300" s="244" t="s">
        <v>1246</v>
      </c>
      <c r="G1300" s="242"/>
      <c r="H1300" s="243" t="s">
        <v>1</v>
      </c>
      <c r="I1300" s="245"/>
      <c r="J1300" s="242"/>
      <c r="K1300" s="242"/>
      <c r="L1300" s="246"/>
      <c r="M1300" s="247"/>
      <c r="N1300" s="248"/>
      <c r="O1300" s="248"/>
      <c r="P1300" s="248"/>
      <c r="Q1300" s="248"/>
      <c r="R1300" s="248"/>
      <c r="S1300" s="248"/>
      <c r="T1300" s="249"/>
      <c r="AT1300" s="250" t="s">
        <v>291</v>
      </c>
      <c r="AU1300" s="250" t="s">
        <v>85</v>
      </c>
      <c r="AV1300" s="16" t="s">
        <v>83</v>
      </c>
      <c r="AW1300" s="16" t="s">
        <v>32</v>
      </c>
      <c r="AX1300" s="16" t="s">
        <v>76</v>
      </c>
      <c r="AY1300" s="250" t="s">
        <v>283</v>
      </c>
    </row>
    <row r="1301" spans="1:65" s="13" customFormat="1">
      <c r="B1301" s="207"/>
      <c r="C1301" s="208"/>
      <c r="D1301" s="209" t="s">
        <v>291</v>
      </c>
      <c r="E1301" s="210" t="s">
        <v>1</v>
      </c>
      <c r="F1301" s="211" t="s">
        <v>1512</v>
      </c>
      <c r="G1301" s="208"/>
      <c r="H1301" s="212">
        <v>172.316</v>
      </c>
      <c r="I1301" s="213"/>
      <c r="J1301" s="208"/>
      <c r="K1301" s="208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291</v>
      </c>
      <c r="AU1301" s="218" t="s">
        <v>85</v>
      </c>
      <c r="AV1301" s="13" t="s">
        <v>85</v>
      </c>
      <c r="AW1301" s="13" t="s">
        <v>32</v>
      </c>
      <c r="AX1301" s="13" t="s">
        <v>76</v>
      </c>
      <c r="AY1301" s="218" t="s">
        <v>283</v>
      </c>
    </row>
    <row r="1302" spans="1:65" s="13" customFormat="1">
      <c r="B1302" s="207"/>
      <c r="C1302" s="208"/>
      <c r="D1302" s="209" t="s">
        <v>291</v>
      </c>
      <c r="E1302" s="210" t="s">
        <v>1</v>
      </c>
      <c r="F1302" s="211" t="s">
        <v>1578</v>
      </c>
      <c r="G1302" s="208"/>
      <c r="H1302" s="212">
        <v>13.694000000000001</v>
      </c>
      <c r="I1302" s="213"/>
      <c r="J1302" s="208"/>
      <c r="K1302" s="208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291</v>
      </c>
      <c r="AU1302" s="218" t="s">
        <v>85</v>
      </c>
      <c r="AV1302" s="13" t="s">
        <v>85</v>
      </c>
      <c r="AW1302" s="13" t="s">
        <v>32</v>
      </c>
      <c r="AX1302" s="13" t="s">
        <v>76</v>
      </c>
      <c r="AY1302" s="218" t="s">
        <v>283</v>
      </c>
    </row>
    <row r="1303" spans="1:65" s="15" customFormat="1">
      <c r="B1303" s="230"/>
      <c r="C1303" s="231"/>
      <c r="D1303" s="209" t="s">
        <v>291</v>
      </c>
      <c r="E1303" s="232" t="s">
        <v>1</v>
      </c>
      <c r="F1303" s="233" t="s">
        <v>307</v>
      </c>
      <c r="G1303" s="231"/>
      <c r="H1303" s="234">
        <v>186.01</v>
      </c>
      <c r="I1303" s="235"/>
      <c r="J1303" s="231"/>
      <c r="K1303" s="231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291</v>
      </c>
      <c r="AU1303" s="240" t="s">
        <v>85</v>
      </c>
      <c r="AV1303" s="15" t="s">
        <v>105</v>
      </c>
      <c r="AW1303" s="15" t="s">
        <v>32</v>
      </c>
      <c r="AX1303" s="15" t="s">
        <v>76</v>
      </c>
      <c r="AY1303" s="240" t="s">
        <v>283</v>
      </c>
    </row>
    <row r="1304" spans="1:65" s="16" customFormat="1">
      <c r="B1304" s="241"/>
      <c r="C1304" s="242"/>
      <c r="D1304" s="209" t="s">
        <v>291</v>
      </c>
      <c r="E1304" s="243" t="s">
        <v>1</v>
      </c>
      <c r="F1304" s="244" t="s">
        <v>1246</v>
      </c>
      <c r="G1304" s="242"/>
      <c r="H1304" s="243" t="s">
        <v>1</v>
      </c>
      <c r="I1304" s="245"/>
      <c r="J1304" s="242"/>
      <c r="K1304" s="242"/>
      <c r="L1304" s="246"/>
      <c r="M1304" s="247"/>
      <c r="N1304" s="248"/>
      <c r="O1304" s="248"/>
      <c r="P1304" s="248"/>
      <c r="Q1304" s="248"/>
      <c r="R1304" s="248"/>
      <c r="S1304" s="248"/>
      <c r="T1304" s="249"/>
      <c r="AT1304" s="250" t="s">
        <v>291</v>
      </c>
      <c r="AU1304" s="250" t="s">
        <v>85</v>
      </c>
      <c r="AV1304" s="16" t="s">
        <v>83</v>
      </c>
      <c r="AW1304" s="16" t="s">
        <v>32</v>
      </c>
      <c r="AX1304" s="16" t="s">
        <v>76</v>
      </c>
      <c r="AY1304" s="250" t="s">
        <v>283</v>
      </c>
    </row>
    <row r="1305" spans="1:65" s="13" customFormat="1">
      <c r="B1305" s="207"/>
      <c r="C1305" s="208"/>
      <c r="D1305" s="209" t="s">
        <v>291</v>
      </c>
      <c r="E1305" s="210" t="s">
        <v>1</v>
      </c>
      <c r="F1305" s="211" t="s">
        <v>1512</v>
      </c>
      <c r="G1305" s="208"/>
      <c r="H1305" s="212">
        <v>172.316</v>
      </c>
      <c r="I1305" s="213"/>
      <c r="J1305" s="208"/>
      <c r="K1305" s="208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291</v>
      </c>
      <c r="AU1305" s="218" t="s">
        <v>85</v>
      </c>
      <c r="AV1305" s="13" t="s">
        <v>85</v>
      </c>
      <c r="AW1305" s="13" t="s">
        <v>32</v>
      </c>
      <c r="AX1305" s="13" t="s">
        <v>76</v>
      </c>
      <c r="AY1305" s="218" t="s">
        <v>283</v>
      </c>
    </row>
    <row r="1306" spans="1:65" s="13" customFormat="1">
      <c r="B1306" s="207"/>
      <c r="C1306" s="208"/>
      <c r="D1306" s="209" t="s">
        <v>291</v>
      </c>
      <c r="E1306" s="210" t="s">
        <v>1</v>
      </c>
      <c r="F1306" s="211" t="s">
        <v>1513</v>
      </c>
      <c r="G1306" s="208"/>
      <c r="H1306" s="212">
        <v>20.541</v>
      </c>
      <c r="I1306" s="213"/>
      <c r="J1306" s="208"/>
      <c r="K1306" s="208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291</v>
      </c>
      <c r="AU1306" s="218" t="s">
        <v>85</v>
      </c>
      <c r="AV1306" s="13" t="s">
        <v>85</v>
      </c>
      <c r="AW1306" s="13" t="s">
        <v>32</v>
      </c>
      <c r="AX1306" s="13" t="s">
        <v>76</v>
      </c>
      <c r="AY1306" s="218" t="s">
        <v>283</v>
      </c>
    </row>
    <row r="1307" spans="1:65" s="15" customFormat="1">
      <c r="B1307" s="230"/>
      <c r="C1307" s="231"/>
      <c r="D1307" s="209" t="s">
        <v>291</v>
      </c>
      <c r="E1307" s="232" t="s">
        <v>1</v>
      </c>
      <c r="F1307" s="233" t="s">
        <v>307</v>
      </c>
      <c r="G1307" s="231"/>
      <c r="H1307" s="234">
        <v>192.857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291</v>
      </c>
      <c r="AU1307" s="240" t="s">
        <v>85</v>
      </c>
      <c r="AV1307" s="15" t="s">
        <v>105</v>
      </c>
      <c r="AW1307" s="15" t="s">
        <v>32</v>
      </c>
      <c r="AX1307" s="15" t="s">
        <v>76</v>
      </c>
      <c r="AY1307" s="240" t="s">
        <v>283</v>
      </c>
    </row>
    <row r="1308" spans="1:65" s="14" customFormat="1">
      <c r="B1308" s="219"/>
      <c r="C1308" s="220"/>
      <c r="D1308" s="209" t="s">
        <v>291</v>
      </c>
      <c r="E1308" s="221" t="s">
        <v>1</v>
      </c>
      <c r="F1308" s="222" t="s">
        <v>293</v>
      </c>
      <c r="G1308" s="220"/>
      <c r="H1308" s="223">
        <v>432.53</v>
      </c>
      <c r="I1308" s="224"/>
      <c r="J1308" s="220"/>
      <c r="K1308" s="220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291</v>
      </c>
      <c r="AU1308" s="229" t="s">
        <v>85</v>
      </c>
      <c r="AV1308" s="14" t="s">
        <v>289</v>
      </c>
      <c r="AW1308" s="14" t="s">
        <v>32</v>
      </c>
      <c r="AX1308" s="14" t="s">
        <v>83</v>
      </c>
      <c r="AY1308" s="229" t="s">
        <v>283</v>
      </c>
    </row>
    <row r="1309" spans="1:65" s="2" customFormat="1" ht="24.2" customHeight="1">
      <c r="A1309" s="35"/>
      <c r="B1309" s="36"/>
      <c r="C1309" s="251" t="s">
        <v>1579</v>
      </c>
      <c r="D1309" s="251" t="s">
        <v>1021</v>
      </c>
      <c r="E1309" s="252" t="s">
        <v>1580</v>
      </c>
      <c r="F1309" s="253" t="s">
        <v>1581</v>
      </c>
      <c r="G1309" s="254" t="s">
        <v>288</v>
      </c>
      <c r="H1309" s="255">
        <v>284.73099999999999</v>
      </c>
      <c r="I1309" s="256"/>
      <c r="J1309" s="257">
        <f>ROUND(I1309*H1309,2)</f>
        <v>0</v>
      </c>
      <c r="K1309" s="258"/>
      <c r="L1309" s="259"/>
      <c r="M1309" s="260" t="s">
        <v>1</v>
      </c>
      <c r="N1309" s="261" t="s">
        <v>41</v>
      </c>
      <c r="O1309" s="72"/>
      <c r="P1309" s="203">
        <f>O1309*H1309</f>
        <v>0</v>
      </c>
      <c r="Q1309" s="203">
        <v>2.9999999999999997E-4</v>
      </c>
      <c r="R1309" s="203">
        <f>Q1309*H1309</f>
        <v>8.541929999999999E-2</v>
      </c>
      <c r="S1309" s="203">
        <v>0</v>
      </c>
      <c r="T1309" s="204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205" t="s">
        <v>499</v>
      </c>
      <c r="AT1309" s="205" t="s">
        <v>1021</v>
      </c>
      <c r="AU1309" s="205" t="s">
        <v>85</v>
      </c>
      <c r="AY1309" s="18" t="s">
        <v>283</v>
      </c>
      <c r="BE1309" s="206">
        <f>IF(N1309="základní",J1309,0)</f>
        <v>0</v>
      </c>
      <c r="BF1309" s="206">
        <f>IF(N1309="snížená",J1309,0)</f>
        <v>0</v>
      </c>
      <c r="BG1309" s="206">
        <f>IF(N1309="zákl. přenesená",J1309,0)</f>
        <v>0</v>
      </c>
      <c r="BH1309" s="206">
        <f>IF(N1309="sníž. přenesená",J1309,0)</f>
        <v>0</v>
      </c>
      <c r="BI1309" s="206">
        <f>IF(N1309="nulová",J1309,0)</f>
        <v>0</v>
      </c>
      <c r="BJ1309" s="18" t="s">
        <v>83</v>
      </c>
      <c r="BK1309" s="206">
        <f>ROUND(I1309*H1309,2)</f>
        <v>0</v>
      </c>
      <c r="BL1309" s="18" t="s">
        <v>199</v>
      </c>
      <c r="BM1309" s="205" t="s">
        <v>1582</v>
      </c>
    </row>
    <row r="1310" spans="1:65" s="16" customFormat="1">
      <c r="B1310" s="241"/>
      <c r="C1310" s="242"/>
      <c r="D1310" s="209" t="s">
        <v>291</v>
      </c>
      <c r="E1310" s="243" t="s">
        <v>1</v>
      </c>
      <c r="F1310" s="244" t="s">
        <v>1509</v>
      </c>
      <c r="G1310" s="242"/>
      <c r="H1310" s="243" t="s">
        <v>1</v>
      </c>
      <c r="I1310" s="245"/>
      <c r="J1310" s="242"/>
      <c r="K1310" s="242"/>
      <c r="L1310" s="246"/>
      <c r="M1310" s="247"/>
      <c r="N1310" s="248"/>
      <c r="O1310" s="248"/>
      <c r="P1310" s="248"/>
      <c r="Q1310" s="248"/>
      <c r="R1310" s="248"/>
      <c r="S1310" s="248"/>
      <c r="T1310" s="249"/>
      <c r="AT1310" s="250" t="s">
        <v>291</v>
      </c>
      <c r="AU1310" s="250" t="s">
        <v>85</v>
      </c>
      <c r="AV1310" s="16" t="s">
        <v>83</v>
      </c>
      <c r="AW1310" s="16" t="s">
        <v>32</v>
      </c>
      <c r="AX1310" s="16" t="s">
        <v>76</v>
      </c>
      <c r="AY1310" s="250" t="s">
        <v>283</v>
      </c>
    </row>
    <row r="1311" spans="1:65" s="13" customFormat="1">
      <c r="B1311" s="207"/>
      <c r="C1311" s="208"/>
      <c r="D1311" s="209" t="s">
        <v>291</v>
      </c>
      <c r="E1311" s="210" t="s">
        <v>1</v>
      </c>
      <c r="F1311" s="211" t="s">
        <v>1510</v>
      </c>
      <c r="G1311" s="208"/>
      <c r="H1311" s="212">
        <v>45.563000000000002</v>
      </c>
      <c r="I1311" s="213"/>
      <c r="J1311" s="208"/>
      <c r="K1311" s="208"/>
      <c r="L1311" s="214"/>
      <c r="M1311" s="215"/>
      <c r="N1311" s="216"/>
      <c r="O1311" s="216"/>
      <c r="P1311" s="216"/>
      <c r="Q1311" s="216"/>
      <c r="R1311" s="216"/>
      <c r="S1311" s="216"/>
      <c r="T1311" s="217"/>
      <c r="AT1311" s="218" t="s">
        <v>291</v>
      </c>
      <c r="AU1311" s="218" t="s">
        <v>85</v>
      </c>
      <c r="AV1311" s="13" t="s">
        <v>85</v>
      </c>
      <c r="AW1311" s="13" t="s">
        <v>32</v>
      </c>
      <c r="AX1311" s="13" t="s">
        <v>76</v>
      </c>
      <c r="AY1311" s="218" t="s">
        <v>283</v>
      </c>
    </row>
    <row r="1312" spans="1:65" s="13" customFormat="1">
      <c r="B1312" s="207"/>
      <c r="C1312" s="208"/>
      <c r="D1312" s="209" t="s">
        <v>291</v>
      </c>
      <c r="E1312" s="210" t="s">
        <v>1</v>
      </c>
      <c r="F1312" s="211" t="s">
        <v>1511</v>
      </c>
      <c r="G1312" s="208"/>
      <c r="H1312" s="212">
        <v>8.1</v>
      </c>
      <c r="I1312" s="213"/>
      <c r="J1312" s="208"/>
      <c r="K1312" s="208"/>
      <c r="L1312" s="214"/>
      <c r="M1312" s="215"/>
      <c r="N1312" s="216"/>
      <c r="O1312" s="216"/>
      <c r="P1312" s="216"/>
      <c r="Q1312" s="216"/>
      <c r="R1312" s="216"/>
      <c r="S1312" s="216"/>
      <c r="T1312" s="217"/>
      <c r="AT1312" s="218" t="s">
        <v>291</v>
      </c>
      <c r="AU1312" s="218" t="s">
        <v>85</v>
      </c>
      <c r="AV1312" s="13" t="s">
        <v>85</v>
      </c>
      <c r="AW1312" s="13" t="s">
        <v>32</v>
      </c>
      <c r="AX1312" s="13" t="s">
        <v>76</v>
      </c>
      <c r="AY1312" s="218" t="s">
        <v>283</v>
      </c>
    </row>
    <row r="1313" spans="1:65" s="15" customFormat="1">
      <c r="B1313" s="230"/>
      <c r="C1313" s="231"/>
      <c r="D1313" s="209" t="s">
        <v>291</v>
      </c>
      <c r="E1313" s="232" t="s">
        <v>1</v>
      </c>
      <c r="F1313" s="233" t="s">
        <v>307</v>
      </c>
      <c r="G1313" s="231"/>
      <c r="H1313" s="234">
        <v>53.662999999999997</v>
      </c>
      <c r="I1313" s="235"/>
      <c r="J1313" s="231"/>
      <c r="K1313" s="231"/>
      <c r="L1313" s="236"/>
      <c r="M1313" s="237"/>
      <c r="N1313" s="238"/>
      <c r="O1313" s="238"/>
      <c r="P1313" s="238"/>
      <c r="Q1313" s="238"/>
      <c r="R1313" s="238"/>
      <c r="S1313" s="238"/>
      <c r="T1313" s="239"/>
      <c r="AT1313" s="240" t="s">
        <v>291</v>
      </c>
      <c r="AU1313" s="240" t="s">
        <v>85</v>
      </c>
      <c r="AV1313" s="15" t="s">
        <v>105</v>
      </c>
      <c r="AW1313" s="15" t="s">
        <v>32</v>
      </c>
      <c r="AX1313" s="15" t="s">
        <v>76</v>
      </c>
      <c r="AY1313" s="240" t="s">
        <v>283</v>
      </c>
    </row>
    <row r="1314" spans="1:65" s="16" customFormat="1">
      <c r="B1314" s="241"/>
      <c r="C1314" s="242"/>
      <c r="D1314" s="209" t="s">
        <v>291</v>
      </c>
      <c r="E1314" s="243" t="s">
        <v>1</v>
      </c>
      <c r="F1314" s="244" t="s">
        <v>1246</v>
      </c>
      <c r="G1314" s="242"/>
      <c r="H1314" s="243" t="s">
        <v>1</v>
      </c>
      <c r="I1314" s="245"/>
      <c r="J1314" s="242"/>
      <c r="K1314" s="242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291</v>
      </c>
      <c r="AU1314" s="250" t="s">
        <v>85</v>
      </c>
      <c r="AV1314" s="16" t="s">
        <v>83</v>
      </c>
      <c r="AW1314" s="16" t="s">
        <v>32</v>
      </c>
      <c r="AX1314" s="16" t="s">
        <v>76</v>
      </c>
      <c r="AY1314" s="250" t="s">
        <v>283</v>
      </c>
    </row>
    <row r="1315" spans="1:65" s="13" customFormat="1">
      <c r="B1315" s="207"/>
      <c r="C1315" s="208"/>
      <c r="D1315" s="209" t="s">
        <v>291</v>
      </c>
      <c r="E1315" s="210" t="s">
        <v>1</v>
      </c>
      <c r="F1315" s="211" t="s">
        <v>1512</v>
      </c>
      <c r="G1315" s="208"/>
      <c r="H1315" s="212">
        <v>172.316</v>
      </c>
      <c r="I1315" s="213"/>
      <c r="J1315" s="208"/>
      <c r="K1315" s="208"/>
      <c r="L1315" s="214"/>
      <c r="M1315" s="215"/>
      <c r="N1315" s="216"/>
      <c r="O1315" s="216"/>
      <c r="P1315" s="216"/>
      <c r="Q1315" s="216"/>
      <c r="R1315" s="216"/>
      <c r="S1315" s="216"/>
      <c r="T1315" s="217"/>
      <c r="AT1315" s="218" t="s">
        <v>291</v>
      </c>
      <c r="AU1315" s="218" t="s">
        <v>85</v>
      </c>
      <c r="AV1315" s="13" t="s">
        <v>85</v>
      </c>
      <c r="AW1315" s="13" t="s">
        <v>32</v>
      </c>
      <c r="AX1315" s="13" t="s">
        <v>76</v>
      </c>
      <c r="AY1315" s="218" t="s">
        <v>283</v>
      </c>
    </row>
    <row r="1316" spans="1:65" s="13" customFormat="1">
      <c r="B1316" s="207"/>
      <c r="C1316" s="208"/>
      <c r="D1316" s="209" t="s">
        <v>291</v>
      </c>
      <c r="E1316" s="210" t="s">
        <v>1</v>
      </c>
      <c r="F1316" s="211" t="s">
        <v>1513</v>
      </c>
      <c r="G1316" s="208"/>
      <c r="H1316" s="212">
        <v>20.541</v>
      </c>
      <c r="I1316" s="213"/>
      <c r="J1316" s="208"/>
      <c r="K1316" s="208"/>
      <c r="L1316" s="214"/>
      <c r="M1316" s="215"/>
      <c r="N1316" s="216"/>
      <c r="O1316" s="216"/>
      <c r="P1316" s="216"/>
      <c r="Q1316" s="216"/>
      <c r="R1316" s="216"/>
      <c r="S1316" s="216"/>
      <c r="T1316" s="217"/>
      <c r="AT1316" s="218" t="s">
        <v>291</v>
      </c>
      <c r="AU1316" s="218" t="s">
        <v>85</v>
      </c>
      <c r="AV1316" s="13" t="s">
        <v>85</v>
      </c>
      <c r="AW1316" s="13" t="s">
        <v>32</v>
      </c>
      <c r="AX1316" s="13" t="s">
        <v>76</v>
      </c>
      <c r="AY1316" s="218" t="s">
        <v>283</v>
      </c>
    </row>
    <row r="1317" spans="1:65" s="15" customFormat="1">
      <c r="B1317" s="230"/>
      <c r="C1317" s="231"/>
      <c r="D1317" s="209" t="s">
        <v>291</v>
      </c>
      <c r="E1317" s="232" t="s">
        <v>1</v>
      </c>
      <c r="F1317" s="233" t="s">
        <v>307</v>
      </c>
      <c r="G1317" s="231"/>
      <c r="H1317" s="234">
        <v>192.857</v>
      </c>
      <c r="I1317" s="235"/>
      <c r="J1317" s="231"/>
      <c r="K1317" s="231"/>
      <c r="L1317" s="236"/>
      <c r="M1317" s="237"/>
      <c r="N1317" s="238"/>
      <c r="O1317" s="238"/>
      <c r="P1317" s="238"/>
      <c r="Q1317" s="238"/>
      <c r="R1317" s="238"/>
      <c r="S1317" s="238"/>
      <c r="T1317" s="239"/>
      <c r="AT1317" s="240" t="s">
        <v>291</v>
      </c>
      <c r="AU1317" s="240" t="s">
        <v>85</v>
      </c>
      <c r="AV1317" s="15" t="s">
        <v>105</v>
      </c>
      <c r="AW1317" s="15" t="s">
        <v>32</v>
      </c>
      <c r="AX1317" s="15" t="s">
        <v>76</v>
      </c>
      <c r="AY1317" s="240" t="s">
        <v>283</v>
      </c>
    </row>
    <row r="1318" spans="1:65" s="14" customFormat="1">
      <c r="B1318" s="219"/>
      <c r="C1318" s="220"/>
      <c r="D1318" s="209" t="s">
        <v>291</v>
      </c>
      <c r="E1318" s="221" t="s">
        <v>1</v>
      </c>
      <c r="F1318" s="222" t="s">
        <v>293</v>
      </c>
      <c r="G1318" s="220"/>
      <c r="H1318" s="223">
        <v>246.52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291</v>
      </c>
      <c r="AU1318" s="229" t="s">
        <v>85</v>
      </c>
      <c r="AV1318" s="14" t="s">
        <v>289</v>
      </c>
      <c r="AW1318" s="14" t="s">
        <v>32</v>
      </c>
      <c r="AX1318" s="14" t="s">
        <v>83</v>
      </c>
      <c r="AY1318" s="229" t="s">
        <v>283</v>
      </c>
    </row>
    <row r="1319" spans="1:65" s="13" customFormat="1">
      <c r="B1319" s="207"/>
      <c r="C1319" s="208"/>
      <c r="D1319" s="209" t="s">
        <v>291</v>
      </c>
      <c r="E1319" s="208"/>
      <c r="F1319" s="211" t="s">
        <v>1583</v>
      </c>
      <c r="G1319" s="208"/>
      <c r="H1319" s="212">
        <v>284.73099999999999</v>
      </c>
      <c r="I1319" s="213"/>
      <c r="J1319" s="208"/>
      <c r="K1319" s="208"/>
      <c r="L1319" s="214"/>
      <c r="M1319" s="215"/>
      <c r="N1319" s="216"/>
      <c r="O1319" s="216"/>
      <c r="P1319" s="216"/>
      <c r="Q1319" s="216"/>
      <c r="R1319" s="216"/>
      <c r="S1319" s="216"/>
      <c r="T1319" s="217"/>
      <c r="AT1319" s="218" t="s">
        <v>291</v>
      </c>
      <c r="AU1319" s="218" t="s">
        <v>85</v>
      </c>
      <c r="AV1319" s="13" t="s">
        <v>85</v>
      </c>
      <c r="AW1319" s="13" t="s">
        <v>4</v>
      </c>
      <c r="AX1319" s="13" t="s">
        <v>83</v>
      </c>
      <c r="AY1319" s="218" t="s">
        <v>283</v>
      </c>
    </row>
    <row r="1320" spans="1:65" s="2" customFormat="1" ht="24.2" customHeight="1">
      <c r="A1320" s="35"/>
      <c r="B1320" s="36"/>
      <c r="C1320" s="251" t="s">
        <v>1584</v>
      </c>
      <c r="D1320" s="251" t="s">
        <v>1021</v>
      </c>
      <c r="E1320" s="252" t="s">
        <v>1585</v>
      </c>
      <c r="F1320" s="253" t="s">
        <v>1586</v>
      </c>
      <c r="G1320" s="254" t="s">
        <v>288</v>
      </c>
      <c r="H1320" s="255">
        <v>189.73</v>
      </c>
      <c r="I1320" s="256"/>
      <c r="J1320" s="257">
        <f>ROUND(I1320*H1320,2)</f>
        <v>0</v>
      </c>
      <c r="K1320" s="258"/>
      <c r="L1320" s="259"/>
      <c r="M1320" s="260" t="s">
        <v>1</v>
      </c>
      <c r="N1320" s="261" t="s">
        <v>41</v>
      </c>
      <c r="O1320" s="72"/>
      <c r="P1320" s="203">
        <f>O1320*H1320</f>
        <v>0</v>
      </c>
      <c r="Q1320" s="203">
        <v>5.0000000000000001E-4</v>
      </c>
      <c r="R1320" s="203">
        <f>Q1320*H1320</f>
        <v>9.4864999999999991E-2</v>
      </c>
      <c r="S1320" s="203">
        <v>0</v>
      </c>
      <c r="T1320" s="204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5" t="s">
        <v>499</v>
      </c>
      <c r="AT1320" s="205" t="s">
        <v>1021</v>
      </c>
      <c r="AU1320" s="205" t="s">
        <v>85</v>
      </c>
      <c r="AY1320" s="18" t="s">
        <v>283</v>
      </c>
      <c r="BE1320" s="206">
        <f>IF(N1320="základní",J1320,0)</f>
        <v>0</v>
      </c>
      <c r="BF1320" s="206">
        <f>IF(N1320="snížená",J1320,0)</f>
        <v>0</v>
      </c>
      <c r="BG1320" s="206">
        <f>IF(N1320="zákl. přenesená",J1320,0)</f>
        <v>0</v>
      </c>
      <c r="BH1320" s="206">
        <f>IF(N1320="sníž. přenesená",J1320,0)</f>
        <v>0</v>
      </c>
      <c r="BI1320" s="206">
        <f>IF(N1320="nulová",J1320,0)</f>
        <v>0</v>
      </c>
      <c r="BJ1320" s="18" t="s">
        <v>83</v>
      </c>
      <c r="BK1320" s="206">
        <f>ROUND(I1320*H1320,2)</f>
        <v>0</v>
      </c>
      <c r="BL1320" s="18" t="s">
        <v>199</v>
      </c>
      <c r="BM1320" s="205" t="s">
        <v>1587</v>
      </c>
    </row>
    <row r="1321" spans="1:65" s="16" customFormat="1">
      <c r="B1321" s="241"/>
      <c r="C1321" s="242"/>
      <c r="D1321" s="209" t="s">
        <v>291</v>
      </c>
      <c r="E1321" s="243" t="s">
        <v>1</v>
      </c>
      <c r="F1321" s="244" t="s">
        <v>1246</v>
      </c>
      <c r="G1321" s="242"/>
      <c r="H1321" s="243" t="s">
        <v>1</v>
      </c>
      <c r="I1321" s="245"/>
      <c r="J1321" s="242"/>
      <c r="K1321" s="242"/>
      <c r="L1321" s="246"/>
      <c r="M1321" s="247"/>
      <c r="N1321" s="248"/>
      <c r="O1321" s="248"/>
      <c r="P1321" s="248"/>
      <c r="Q1321" s="248"/>
      <c r="R1321" s="248"/>
      <c r="S1321" s="248"/>
      <c r="T1321" s="249"/>
      <c r="AT1321" s="250" t="s">
        <v>291</v>
      </c>
      <c r="AU1321" s="250" t="s">
        <v>85</v>
      </c>
      <c r="AV1321" s="16" t="s">
        <v>83</v>
      </c>
      <c r="AW1321" s="16" t="s">
        <v>32</v>
      </c>
      <c r="AX1321" s="16" t="s">
        <v>76</v>
      </c>
      <c r="AY1321" s="250" t="s">
        <v>283</v>
      </c>
    </row>
    <row r="1322" spans="1:65" s="13" customFormat="1">
      <c r="B1322" s="207"/>
      <c r="C1322" s="208"/>
      <c r="D1322" s="209" t="s">
        <v>291</v>
      </c>
      <c r="E1322" s="210" t="s">
        <v>1</v>
      </c>
      <c r="F1322" s="211" t="s">
        <v>1512</v>
      </c>
      <c r="G1322" s="208"/>
      <c r="H1322" s="212">
        <v>172.316</v>
      </c>
      <c r="I1322" s="213"/>
      <c r="J1322" s="208"/>
      <c r="K1322" s="208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291</v>
      </c>
      <c r="AU1322" s="218" t="s">
        <v>85</v>
      </c>
      <c r="AV1322" s="13" t="s">
        <v>85</v>
      </c>
      <c r="AW1322" s="13" t="s">
        <v>32</v>
      </c>
      <c r="AX1322" s="13" t="s">
        <v>76</v>
      </c>
      <c r="AY1322" s="218" t="s">
        <v>283</v>
      </c>
    </row>
    <row r="1323" spans="1:65" s="13" customFormat="1">
      <c r="B1323" s="207"/>
      <c r="C1323" s="208"/>
      <c r="D1323" s="209" t="s">
        <v>291</v>
      </c>
      <c r="E1323" s="210" t="s">
        <v>1</v>
      </c>
      <c r="F1323" s="211" t="s">
        <v>1578</v>
      </c>
      <c r="G1323" s="208"/>
      <c r="H1323" s="212">
        <v>13.694000000000001</v>
      </c>
      <c r="I1323" s="213"/>
      <c r="J1323" s="208"/>
      <c r="K1323" s="208"/>
      <c r="L1323" s="214"/>
      <c r="M1323" s="215"/>
      <c r="N1323" s="216"/>
      <c r="O1323" s="216"/>
      <c r="P1323" s="216"/>
      <c r="Q1323" s="216"/>
      <c r="R1323" s="216"/>
      <c r="S1323" s="216"/>
      <c r="T1323" s="217"/>
      <c r="AT1323" s="218" t="s">
        <v>291</v>
      </c>
      <c r="AU1323" s="218" t="s">
        <v>85</v>
      </c>
      <c r="AV1323" s="13" t="s">
        <v>85</v>
      </c>
      <c r="AW1323" s="13" t="s">
        <v>32</v>
      </c>
      <c r="AX1323" s="13" t="s">
        <v>76</v>
      </c>
      <c r="AY1323" s="218" t="s">
        <v>283</v>
      </c>
    </row>
    <row r="1324" spans="1:65" s="15" customFormat="1">
      <c r="B1324" s="230"/>
      <c r="C1324" s="231"/>
      <c r="D1324" s="209" t="s">
        <v>291</v>
      </c>
      <c r="E1324" s="232" t="s">
        <v>1</v>
      </c>
      <c r="F1324" s="233" t="s">
        <v>307</v>
      </c>
      <c r="G1324" s="231"/>
      <c r="H1324" s="234">
        <v>186.01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AT1324" s="240" t="s">
        <v>291</v>
      </c>
      <c r="AU1324" s="240" t="s">
        <v>85</v>
      </c>
      <c r="AV1324" s="15" t="s">
        <v>105</v>
      </c>
      <c r="AW1324" s="15" t="s">
        <v>32</v>
      </c>
      <c r="AX1324" s="15" t="s">
        <v>76</v>
      </c>
      <c r="AY1324" s="240" t="s">
        <v>283</v>
      </c>
    </row>
    <row r="1325" spans="1:65" s="14" customFormat="1">
      <c r="B1325" s="219"/>
      <c r="C1325" s="220"/>
      <c r="D1325" s="209" t="s">
        <v>291</v>
      </c>
      <c r="E1325" s="221" t="s">
        <v>1</v>
      </c>
      <c r="F1325" s="222" t="s">
        <v>293</v>
      </c>
      <c r="G1325" s="220"/>
      <c r="H1325" s="223">
        <v>186.01</v>
      </c>
      <c r="I1325" s="224"/>
      <c r="J1325" s="220"/>
      <c r="K1325" s="220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291</v>
      </c>
      <c r="AU1325" s="229" t="s">
        <v>85</v>
      </c>
      <c r="AV1325" s="14" t="s">
        <v>289</v>
      </c>
      <c r="AW1325" s="14" t="s">
        <v>32</v>
      </c>
      <c r="AX1325" s="14" t="s">
        <v>83</v>
      </c>
      <c r="AY1325" s="229" t="s">
        <v>283</v>
      </c>
    </row>
    <row r="1326" spans="1:65" s="13" customFormat="1">
      <c r="B1326" s="207"/>
      <c r="C1326" s="208"/>
      <c r="D1326" s="209" t="s">
        <v>291</v>
      </c>
      <c r="E1326" s="208"/>
      <c r="F1326" s="211" t="s">
        <v>1588</v>
      </c>
      <c r="G1326" s="208"/>
      <c r="H1326" s="212">
        <v>189.73</v>
      </c>
      <c r="I1326" s="213"/>
      <c r="J1326" s="208"/>
      <c r="K1326" s="208"/>
      <c r="L1326" s="214"/>
      <c r="M1326" s="215"/>
      <c r="N1326" s="216"/>
      <c r="O1326" s="216"/>
      <c r="P1326" s="216"/>
      <c r="Q1326" s="216"/>
      <c r="R1326" s="216"/>
      <c r="S1326" s="216"/>
      <c r="T1326" s="217"/>
      <c r="AT1326" s="218" t="s">
        <v>291</v>
      </c>
      <c r="AU1326" s="218" t="s">
        <v>85</v>
      </c>
      <c r="AV1326" s="13" t="s">
        <v>85</v>
      </c>
      <c r="AW1326" s="13" t="s">
        <v>4</v>
      </c>
      <c r="AX1326" s="13" t="s">
        <v>83</v>
      </c>
      <c r="AY1326" s="218" t="s">
        <v>283</v>
      </c>
    </row>
    <row r="1327" spans="1:65" s="2" customFormat="1" ht="24.2" customHeight="1">
      <c r="A1327" s="35"/>
      <c r="B1327" s="36"/>
      <c r="C1327" s="193" t="s">
        <v>1589</v>
      </c>
      <c r="D1327" s="193" t="s">
        <v>285</v>
      </c>
      <c r="E1327" s="194" t="s">
        <v>1590</v>
      </c>
      <c r="F1327" s="195" t="s">
        <v>1591</v>
      </c>
      <c r="G1327" s="196" t="s">
        <v>288</v>
      </c>
      <c r="H1327" s="197">
        <v>45.11</v>
      </c>
      <c r="I1327" s="198"/>
      <c r="J1327" s="199">
        <f>ROUND(I1327*H1327,2)</f>
        <v>0</v>
      </c>
      <c r="K1327" s="200"/>
      <c r="L1327" s="40"/>
      <c r="M1327" s="201" t="s">
        <v>1</v>
      </c>
      <c r="N1327" s="202" t="s">
        <v>41</v>
      </c>
      <c r="O1327" s="72"/>
      <c r="P1327" s="203">
        <f>O1327*H1327</f>
        <v>0</v>
      </c>
      <c r="Q1327" s="203">
        <v>0</v>
      </c>
      <c r="R1327" s="203">
        <f>Q1327*H1327</f>
        <v>0</v>
      </c>
      <c r="S1327" s="203">
        <v>0</v>
      </c>
      <c r="T1327" s="204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205" t="s">
        <v>199</v>
      </c>
      <c r="AT1327" s="205" t="s">
        <v>285</v>
      </c>
      <c r="AU1327" s="205" t="s">
        <v>85</v>
      </c>
      <c r="AY1327" s="18" t="s">
        <v>283</v>
      </c>
      <c r="BE1327" s="206">
        <f>IF(N1327="základní",J1327,0)</f>
        <v>0</v>
      </c>
      <c r="BF1327" s="206">
        <f>IF(N1327="snížená",J1327,0)</f>
        <v>0</v>
      </c>
      <c r="BG1327" s="206">
        <f>IF(N1327="zákl. přenesená",J1327,0)</f>
        <v>0</v>
      </c>
      <c r="BH1327" s="206">
        <f>IF(N1327="sníž. přenesená",J1327,0)</f>
        <v>0</v>
      </c>
      <c r="BI1327" s="206">
        <f>IF(N1327="nulová",J1327,0)</f>
        <v>0</v>
      </c>
      <c r="BJ1327" s="18" t="s">
        <v>83</v>
      </c>
      <c r="BK1327" s="206">
        <f>ROUND(I1327*H1327,2)</f>
        <v>0</v>
      </c>
      <c r="BL1327" s="18" t="s">
        <v>199</v>
      </c>
      <c r="BM1327" s="205" t="s">
        <v>1592</v>
      </c>
    </row>
    <row r="1328" spans="1:65" s="16" customFormat="1">
      <c r="B1328" s="241"/>
      <c r="C1328" s="242"/>
      <c r="D1328" s="209" t="s">
        <v>291</v>
      </c>
      <c r="E1328" s="243" t="s">
        <v>1</v>
      </c>
      <c r="F1328" s="244" t="s">
        <v>1509</v>
      </c>
      <c r="G1328" s="242"/>
      <c r="H1328" s="243" t="s">
        <v>1</v>
      </c>
      <c r="I1328" s="245"/>
      <c r="J1328" s="242"/>
      <c r="K1328" s="242"/>
      <c r="L1328" s="246"/>
      <c r="M1328" s="247"/>
      <c r="N1328" s="248"/>
      <c r="O1328" s="248"/>
      <c r="P1328" s="248"/>
      <c r="Q1328" s="248"/>
      <c r="R1328" s="248"/>
      <c r="S1328" s="248"/>
      <c r="T1328" s="249"/>
      <c r="AT1328" s="250" t="s">
        <v>291</v>
      </c>
      <c r="AU1328" s="250" t="s">
        <v>85</v>
      </c>
      <c r="AV1328" s="16" t="s">
        <v>83</v>
      </c>
      <c r="AW1328" s="16" t="s">
        <v>32</v>
      </c>
      <c r="AX1328" s="16" t="s">
        <v>76</v>
      </c>
      <c r="AY1328" s="250" t="s">
        <v>283</v>
      </c>
    </row>
    <row r="1329" spans="1:65" s="13" customFormat="1">
      <c r="B1329" s="207"/>
      <c r="C1329" s="208"/>
      <c r="D1329" s="209" t="s">
        <v>291</v>
      </c>
      <c r="E1329" s="210" t="s">
        <v>1</v>
      </c>
      <c r="F1329" s="211" t="s">
        <v>1593</v>
      </c>
      <c r="G1329" s="208"/>
      <c r="H1329" s="212">
        <v>45.11</v>
      </c>
      <c r="I1329" s="213"/>
      <c r="J1329" s="208"/>
      <c r="K1329" s="208"/>
      <c r="L1329" s="214"/>
      <c r="M1329" s="215"/>
      <c r="N1329" s="216"/>
      <c r="O1329" s="216"/>
      <c r="P1329" s="216"/>
      <c r="Q1329" s="216"/>
      <c r="R1329" s="216"/>
      <c r="S1329" s="216"/>
      <c r="T1329" s="217"/>
      <c r="AT1329" s="218" t="s">
        <v>291</v>
      </c>
      <c r="AU1329" s="218" t="s">
        <v>85</v>
      </c>
      <c r="AV1329" s="13" t="s">
        <v>85</v>
      </c>
      <c r="AW1329" s="13" t="s">
        <v>32</v>
      </c>
      <c r="AX1329" s="13" t="s">
        <v>76</v>
      </c>
      <c r="AY1329" s="218" t="s">
        <v>283</v>
      </c>
    </row>
    <row r="1330" spans="1:65" s="15" customFormat="1">
      <c r="B1330" s="230"/>
      <c r="C1330" s="231"/>
      <c r="D1330" s="209" t="s">
        <v>291</v>
      </c>
      <c r="E1330" s="232" t="s">
        <v>1</v>
      </c>
      <c r="F1330" s="233" t="s">
        <v>307</v>
      </c>
      <c r="G1330" s="231"/>
      <c r="H1330" s="234">
        <v>45.11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AT1330" s="240" t="s">
        <v>291</v>
      </c>
      <c r="AU1330" s="240" t="s">
        <v>85</v>
      </c>
      <c r="AV1330" s="15" t="s">
        <v>105</v>
      </c>
      <c r="AW1330" s="15" t="s">
        <v>32</v>
      </c>
      <c r="AX1330" s="15" t="s">
        <v>76</v>
      </c>
      <c r="AY1330" s="240" t="s">
        <v>283</v>
      </c>
    </row>
    <row r="1331" spans="1:65" s="14" customFormat="1">
      <c r="B1331" s="219"/>
      <c r="C1331" s="220"/>
      <c r="D1331" s="209" t="s">
        <v>291</v>
      </c>
      <c r="E1331" s="221" t="s">
        <v>1</v>
      </c>
      <c r="F1331" s="222" t="s">
        <v>293</v>
      </c>
      <c r="G1331" s="220"/>
      <c r="H1331" s="223">
        <v>45.11</v>
      </c>
      <c r="I1331" s="224"/>
      <c r="J1331" s="220"/>
      <c r="K1331" s="220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291</v>
      </c>
      <c r="AU1331" s="229" t="s">
        <v>85</v>
      </c>
      <c r="AV1331" s="14" t="s">
        <v>289</v>
      </c>
      <c r="AW1331" s="14" t="s">
        <v>32</v>
      </c>
      <c r="AX1331" s="14" t="s">
        <v>83</v>
      </c>
      <c r="AY1331" s="229" t="s">
        <v>283</v>
      </c>
    </row>
    <row r="1332" spans="1:65" s="2" customFormat="1" ht="24.2" customHeight="1">
      <c r="A1332" s="35"/>
      <c r="B1332" s="36"/>
      <c r="C1332" s="251" t="s">
        <v>1594</v>
      </c>
      <c r="D1332" s="251" t="s">
        <v>1021</v>
      </c>
      <c r="E1332" s="252" t="s">
        <v>1595</v>
      </c>
      <c r="F1332" s="253" t="s">
        <v>1596</v>
      </c>
      <c r="G1332" s="254" t="s">
        <v>288</v>
      </c>
      <c r="H1332" s="255">
        <v>52.101999999999997</v>
      </c>
      <c r="I1332" s="256"/>
      <c r="J1332" s="257">
        <f>ROUND(I1332*H1332,2)</f>
        <v>0</v>
      </c>
      <c r="K1332" s="258"/>
      <c r="L1332" s="259"/>
      <c r="M1332" s="260" t="s">
        <v>1</v>
      </c>
      <c r="N1332" s="261" t="s">
        <v>41</v>
      </c>
      <c r="O1332" s="72"/>
      <c r="P1332" s="203">
        <f>O1332*H1332</f>
        <v>0</v>
      </c>
      <c r="Q1332" s="203">
        <v>5.0000000000000001E-4</v>
      </c>
      <c r="R1332" s="203">
        <f>Q1332*H1332</f>
        <v>2.6050999999999998E-2</v>
      </c>
      <c r="S1332" s="203">
        <v>0</v>
      </c>
      <c r="T1332" s="204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205" t="s">
        <v>499</v>
      </c>
      <c r="AT1332" s="205" t="s">
        <v>1021</v>
      </c>
      <c r="AU1332" s="205" t="s">
        <v>85</v>
      </c>
      <c r="AY1332" s="18" t="s">
        <v>283</v>
      </c>
      <c r="BE1332" s="206">
        <f>IF(N1332="základní",J1332,0)</f>
        <v>0</v>
      </c>
      <c r="BF1332" s="206">
        <f>IF(N1332="snížená",J1332,0)</f>
        <v>0</v>
      </c>
      <c r="BG1332" s="206">
        <f>IF(N1332="zákl. přenesená",J1332,0)</f>
        <v>0</v>
      </c>
      <c r="BH1332" s="206">
        <f>IF(N1332="sníž. přenesená",J1332,0)</f>
        <v>0</v>
      </c>
      <c r="BI1332" s="206">
        <f>IF(N1332="nulová",J1332,0)</f>
        <v>0</v>
      </c>
      <c r="BJ1332" s="18" t="s">
        <v>83</v>
      </c>
      <c r="BK1332" s="206">
        <f>ROUND(I1332*H1332,2)</f>
        <v>0</v>
      </c>
      <c r="BL1332" s="18" t="s">
        <v>199</v>
      </c>
      <c r="BM1332" s="205" t="s">
        <v>1597</v>
      </c>
    </row>
    <row r="1333" spans="1:65" s="13" customFormat="1">
      <c r="B1333" s="207"/>
      <c r="C1333" s="208"/>
      <c r="D1333" s="209" t="s">
        <v>291</v>
      </c>
      <c r="E1333" s="208"/>
      <c r="F1333" s="211" t="s">
        <v>1598</v>
      </c>
      <c r="G1333" s="208"/>
      <c r="H1333" s="212">
        <v>52.101999999999997</v>
      </c>
      <c r="I1333" s="213"/>
      <c r="J1333" s="208"/>
      <c r="K1333" s="208"/>
      <c r="L1333" s="214"/>
      <c r="M1333" s="215"/>
      <c r="N1333" s="216"/>
      <c r="O1333" s="216"/>
      <c r="P1333" s="216"/>
      <c r="Q1333" s="216"/>
      <c r="R1333" s="216"/>
      <c r="S1333" s="216"/>
      <c r="T1333" s="217"/>
      <c r="AT1333" s="218" t="s">
        <v>291</v>
      </c>
      <c r="AU1333" s="218" t="s">
        <v>85</v>
      </c>
      <c r="AV1333" s="13" t="s">
        <v>85</v>
      </c>
      <c r="AW1333" s="13" t="s">
        <v>4</v>
      </c>
      <c r="AX1333" s="13" t="s">
        <v>83</v>
      </c>
      <c r="AY1333" s="218" t="s">
        <v>283</v>
      </c>
    </row>
    <row r="1334" spans="1:65" s="2" customFormat="1" ht="24.2" customHeight="1">
      <c r="A1334" s="35"/>
      <c r="B1334" s="36"/>
      <c r="C1334" s="193" t="s">
        <v>1599</v>
      </c>
      <c r="D1334" s="193" t="s">
        <v>285</v>
      </c>
      <c r="E1334" s="194" t="s">
        <v>1600</v>
      </c>
      <c r="F1334" s="195" t="s">
        <v>1601</v>
      </c>
      <c r="G1334" s="196" t="s">
        <v>288</v>
      </c>
      <c r="H1334" s="197">
        <v>3549.174</v>
      </c>
      <c r="I1334" s="198"/>
      <c r="J1334" s="199">
        <f>ROUND(I1334*H1334,2)</f>
        <v>0</v>
      </c>
      <c r="K1334" s="200"/>
      <c r="L1334" s="40"/>
      <c r="M1334" s="201" t="s">
        <v>1</v>
      </c>
      <c r="N1334" s="202" t="s">
        <v>41</v>
      </c>
      <c r="O1334" s="72"/>
      <c r="P1334" s="203">
        <f>O1334*H1334</f>
        <v>0</v>
      </c>
      <c r="Q1334" s="203">
        <v>0</v>
      </c>
      <c r="R1334" s="203">
        <f>Q1334*H1334</f>
        <v>0</v>
      </c>
      <c r="S1334" s="203">
        <v>0</v>
      </c>
      <c r="T1334" s="204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205" t="s">
        <v>199</v>
      </c>
      <c r="AT1334" s="205" t="s">
        <v>285</v>
      </c>
      <c r="AU1334" s="205" t="s">
        <v>85</v>
      </c>
      <c r="AY1334" s="18" t="s">
        <v>283</v>
      </c>
      <c r="BE1334" s="206">
        <f>IF(N1334="základní",J1334,0)</f>
        <v>0</v>
      </c>
      <c r="BF1334" s="206">
        <f>IF(N1334="snížená",J1334,0)</f>
        <v>0</v>
      </c>
      <c r="BG1334" s="206">
        <f>IF(N1334="zákl. přenesená",J1334,0)</f>
        <v>0</v>
      </c>
      <c r="BH1334" s="206">
        <f>IF(N1334="sníž. přenesená",J1334,0)</f>
        <v>0</v>
      </c>
      <c r="BI1334" s="206">
        <f>IF(N1334="nulová",J1334,0)</f>
        <v>0</v>
      </c>
      <c r="BJ1334" s="18" t="s">
        <v>83</v>
      </c>
      <c r="BK1334" s="206">
        <f>ROUND(I1334*H1334,2)</f>
        <v>0</v>
      </c>
      <c r="BL1334" s="18" t="s">
        <v>199</v>
      </c>
      <c r="BM1334" s="205" t="s">
        <v>1602</v>
      </c>
    </row>
    <row r="1335" spans="1:65" s="16" customFormat="1">
      <c r="B1335" s="241"/>
      <c r="C1335" s="242"/>
      <c r="D1335" s="209" t="s">
        <v>291</v>
      </c>
      <c r="E1335" s="243" t="s">
        <v>1</v>
      </c>
      <c r="F1335" s="244" t="s">
        <v>1603</v>
      </c>
      <c r="G1335" s="242"/>
      <c r="H1335" s="243" t="s">
        <v>1</v>
      </c>
      <c r="I1335" s="245"/>
      <c r="J1335" s="242"/>
      <c r="K1335" s="242"/>
      <c r="L1335" s="246"/>
      <c r="M1335" s="247"/>
      <c r="N1335" s="248"/>
      <c r="O1335" s="248"/>
      <c r="P1335" s="248"/>
      <c r="Q1335" s="248"/>
      <c r="R1335" s="248"/>
      <c r="S1335" s="248"/>
      <c r="T1335" s="249"/>
      <c r="AT1335" s="250" t="s">
        <v>291</v>
      </c>
      <c r="AU1335" s="250" t="s">
        <v>85</v>
      </c>
      <c r="AV1335" s="16" t="s">
        <v>83</v>
      </c>
      <c r="AW1335" s="16" t="s">
        <v>32</v>
      </c>
      <c r="AX1335" s="16" t="s">
        <v>76</v>
      </c>
      <c r="AY1335" s="250" t="s">
        <v>283</v>
      </c>
    </row>
    <row r="1336" spans="1:65" s="13" customFormat="1">
      <c r="B1336" s="207"/>
      <c r="C1336" s="208"/>
      <c r="D1336" s="209" t="s">
        <v>291</v>
      </c>
      <c r="E1336" s="210" t="s">
        <v>1</v>
      </c>
      <c r="F1336" s="211" t="s">
        <v>1604</v>
      </c>
      <c r="G1336" s="208"/>
      <c r="H1336" s="212">
        <v>3877.4540000000002</v>
      </c>
      <c r="I1336" s="213"/>
      <c r="J1336" s="208"/>
      <c r="K1336" s="208"/>
      <c r="L1336" s="214"/>
      <c r="M1336" s="215"/>
      <c r="N1336" s="216"/>
      <c r="O1336" s="216"/>
      <c r="P1336" s="216"/>
      <c r="Q1336" s="216"/>
      <c r="R1336" s="216"/>
      <c r="S1336" s="216"/>
      <c r="T1336" s="217"/>
      <c r="AT1336" s="218" t="s">
        <v>291</v>
      </c>
      <c r="AU1336" s="218" t="s">
        <v>85</v>
      </c>
      <c r="AV1336" s="13" t="s">
        <v>85</v>
      </c>
      <c r="AW1336" s="13" t="s">
        <v>32</v>
      </c>
      <c r="AX1336" s="13" t="s">
        <v>76</v>
      </c>
      <c r="AY1336" s="218" t="s">
        <v>283</v>
      </c>
    </row>
    <row r="1337" spans="1:65" s="13" customFormat="1">
      <c r="B1337" s="207"/>
      <c r="C1337" s="208"/>
      <c r="D1337" s="209" t="s">
        <v>291</v>
      </c>
      <c r="E1337" s="210" t="s">
        <v>1</v>
      </c>
      <c r="F1337" s="211" t="s">
        <v>1605</v>
      </c>
      <c r="G1337" s="208"/>
      <c r="H1337" s="212">
        <v>25.78</v>
      </c>
      <c r="I1337" s="213"/>
      <c r="J1337" s="208"/>
      <c r="K1337" s="208"/>
      <c r="L1337" s="214"/>
      <c r="M1337" s="215"/>
      <c r="N1337" s="216"/>
      <c r="O1337" s="216"/>
      <c r="P1337" s="216"/>
      <c r="Q1337" s="216"/>
      <c r="R1337" s="216"/>
      <c r="S1337" s="216"/>
      <c r="T1337" s="217"/>
      <c r="AT1337" s="218" t="s">
        <v>291</v>
      </c>
      <c r="AU1337" s="218" t="s">
        <v>85</v>
      </c>
      <c r="AV1337" s="13" t="s">
        <v>85</v>
      </c>
      <c r="AW1337" s="13" t="s">
        <v>32</v>
      </c>
      <c r="AX1337" s="13" t="s">
        <v>76</v>
      </c>
      <c r="AY1337" s="218" t="s">
        <v>283</v>
      </c>
    </row>
    <row r="1338" spans="1:65" s="15" customFormat="1">
      <c r="B1338" s="230"/>
      <c r="C1338" s="231"/>
      <c r="D1338" s="209" t="s">
        <v>291</v>
      </c>
      <c r="E1338" s="232" t="s">
        <v>1</v>
      </c>
      <c r="F1338" s="233" t="s">
        <v>307</v>
      </c>
      <c r="G1338" s="231"/>
      <c r="H1338" s="234">
        <v>3903.2339999999999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291</v>
      </c>
      <c r="AU1338" s="240" t="s">
        <v>85</v>
      </c>
      <c r="AV1338" s="15" t="s">
        <v>105</v>
      </c>
      <c r="AW1338" s="15" t="s">
        <v>32</v>
      </c>
      <c r="AX1338" s="15" t="s">
        <v>76</v>
      </c>
      <c r="AY1338" s="240" t="s">
        <v>283</v>
      </c>
    </row>
    <row r="1339" spans="1:65" s="13" customFormat="1">
      <c r="B1339" s="207"/>
      <c r="C1339" s="208"/>
      <c r="D1339" s="209" t="s">
        <v>291</v>
      </c>
      <c r="E1339" s="210" t="s">
        <v>1</v>
      </c>
      <c r="F1339" s="211" t="s">
        <v>1606</v>
      </c>
      <c r="G1339" s="208"/>
      <c r="H1339" s="212">
        <v>-241.74</v>
      </c>
      <c r="I1339" s="213"/>
      <c r="J1339" s="208"/>
      <c r="K1339" s="208"/>
      <c r="L1339" s="214"/>
      <c r="M1339" s="215"/>
      <c r="N1339" s="216"/>
      <c r="O1339" s="216"/>
      <c r="P1339" s="216"/>
      <c r="Q1339" s="216"/>
      <c r="R1339" s="216"/>
      <c r="S1339" s="216"/>
      <c r="T1339" s="217"/>
      <c r="AT1339" s="218" t="s">
        <v>291</v>
      </c>
      <c r="AU1339" s="218" t="s">
        <v>85</v>
      </c>
      <c r="AV1339" s="13" t="s">
        <v>85</v>
      </c>
      <c r="AW1339" s="13" t="s">
        <v>32</v>
      </c>
      <c r="AX1339" s="13" t="s">
        <v>76</v>
      </c>
      <c r="AY1339" s="218" t="s">
        <v>283</v>
      </c>
    </row>
    <row r="1340" spans="1:65" s="15" customFormat="1">
      <c r="B1340" s="230"/>
      <c r="C1340" s="231"/>
      <c r="D1340" s="209" t="s">
        <v>291</v>
      </c>
      <c r="E1340" s="232" t="s">
        <v>1</v>
      </c>
      <c r="F1340" s="233" t="s">
        <v>307</v>
      </c>
      <c r="G1340" s="231"/>
      <c r="H1340" s="234">
        <v>-241.74</v>
      </c>
      <c r="I1340" s="235"/>
      <c r="J1340" s="231"/>
      <c r="K1340" s="231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291</v>
      </c>
      <c r="AU1340" s="240" t="s">
        <v>85</v>
      </c>
      <c r="AV1340" s="15" t="s">
        <v>105</v>
      </c>
      <c r="AW1340" s="15" t="s">
        <v>32</v>
      </c>
      <c r="AX1340" s="15" t="s">
        <v>76</v>
      </c>
      <c r="AY1340" s="240" t="s">
        <v>283</v>
      </c>
    </row>
    <row r="1341" spans="1:65" s="13" customFormat="1">
      <c r="B1341" s="207"/>
      <c r="C1341" s="208"/>
      <c r="D1341" s="209" t="s">
        <v>291</v>
      </c>
      <c r="E1341" s="210" t="s">
        <v>1</v>
      </c>
      <c r="F1341" s="211" t="s">
        <v>1607</v>
      </c>
      <c r="G1341" s="208"/>
      <c r="H1341" s="212">
        <v>-112.32</v>
      </c>
      <c r="I1341" s="213"/>
      <c r="J1341" s="208"/>
      <c r="K1341" s="208"/>
      <c r="L1341" s="214"/>
      <c r="M1341" s="215"/>
      <c r="N1341" s="216"/>
      <c r="O1341" s="216"/>
      <c r="P1341" s="216"/>
      <c r="Q1341" s="216"/>
      <c r="R1341" s="216"/>
      <c r="S1341" s="216"/>
      <c r="T1341" s="217"/>
      <c r="AT1341" s="218" t="s">
        <v>291</v>
      </c>
      <c r="AU1341" s="218" t="s">
        <v>85</v>
      </c>
      <c r="AV1341" s="13" t="s">
        <v>85</v>
      </c>
      <c r="AW1341" s="13" t="s">
        <v>32</v>
      </c>
      <c r="AX1341" s="13" t="s">
        <v>76</v>
      </c>
      <c r="AY1341" s="218" t="s">
        <v>283</v>
      </c>
    </row>
    <row r="1342" spans="1:65" s="15" customFormat="1">
      <c r="B1342" s="230"/>
      <c r="C1342" s="231"/>
      <c r="D1342" s="209" t="s">
        <v>291</v>
      </c>
      <c r="E1342" s="232" t="s">
        <v>1</v>
      </c>
      <c r="F1342" s="233" t="s">
        <v>307</v>
      </c>
      <c r="G1342" s="231"/>
      <c r="H1342" s="234">
        <v>-112.32</v>
      </c>
      <c r="I1342" s="235"/>
      <c r="J1342" s="231"/>
      <c r="K1342" s="231"/>
      <c r="L1342" s="236"/>
      <c r="M1342" s="237"/>
      <c r="N1342" s="238"/>
      <c r="O1342" s="238"/>
      <c r="P1342" s="238"/>
      <c r="Q1342" s="238"/>
      <c r="R1342" s="238"/>
      <c r="S1342" s="238"/>
      <c r="T1342" s="239"/>
      <c r="AT1342" s="240" t="s">
        <v>291</v>
      </c>
      <c r="AU1342" s="240" t="s">
        <v>85</v>
      </c>
      <c r="AV1342" s="15" t="s">
        <v>105</v>
      </c>
      <c r="AW1342" s="15" t="s">
        <v>32</v>
      </c>
      <c r="AX1342" s="15" t="s">
        <v>76</v>
      </c>
      <c r="AY1342" s="240" t="s">
        <v>283</v>
      </c>
    </row>
    <row r="1343" spans="1:65" s="14" customFormat="1">
      <c r="B1343" s="219"/>
      <c r="C1343" s="220"/>
      <c r="D1343" s="209" t="s">
        <v>291</v>
      </c>
      <c r="E1343" s="221" t="s">
        <v>1</v>
      </c>
      <c r="F1343" s="222" t="s">
        <v>293</v>
      </c>
      <c r="G1343" s="220"/>
      <c r="H1343" s="223">
        <v>3549.174</v>
      </c>
      <c r="I1343" s="224"/>
      <c r="J1343" s="220"/>
      <c r="K1343" s="220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291</v>
      </c>
      <c r="AU1343" s="229" t="s">
        <v>85</v>
      </c>
      <c r="AV1343" s="14" t="s">
        <v>289</v>
      </c>
      <c r="AW1343" s="14" t="s">
        <v>32</v>
      </c>
      <c r="AX1343" s="14" t="s">
        <v>83</v>
      </c>
      <c r="AY1343" s="229" t="s">
        <v>283</v>
      </c>
    </row>
    <row r="1344" spans="1:65" s="2" customFormat="1" ht="37.9" customHeight="1">
      <c r="A1344" s="35"/>
      <c r="B1344" s="36"/>
      <c r="C1344" s="251" t="s">
        <v>1608</v>
      </c>
      <c r="D1344" s="251" t="s">
        <v>1021</v>
      </c>
      <c r="E1344" s="252" t="s">
        <v>1609</v>
      </c>
      <c r="F1344" s="253" t="s">
        <v>1610</v>
      </c>
      <c r="G1344" s="254" t="s">
        <v>288</v>
      </c>
      <c r="H1344" s="255">
        <v>1398.886</v>
      </c>
      <c r="I1344" s="256"/>
      <c r="J1344" s="257">
        <f>ROUND(I1344*H1344,2)</f>
        <v>0</v>
      </c>
      <c r="K1344" s="258"/>
      <c r="L1344" s="259"/>
      <c r="M1344" s="260" t="s">
        <v>1</v>
      </c>
      <c r="N1344" s="261" t="s">
        <v>41</v>
      </c>
      <c r="O1344" s="72"/>
      <c r="P1344" s="203">
        <f>O1344*H1344</f>
        <v>0</v>
      </c>
      <c r="Q1344" s="203">
        <v>5.3E-3</v>
      </c>
      <c r="R1344" s="203">
        <f>Q1344*H1344</f>
        <v>7.4140958000000001</v>
      </c>
      <c r="S1344" s="203">
        <v>0</v>
      </c>
      <c r="T1344" s="204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205" t="s">
        <v>499</v>
      </c>
      <c r="AT1344" s="205" t="s">
        <v>1021</v>
      </c>
      <c r="AU1344" s="205" t="s">
        <v>85</v>
      </c>
      <c r="AY1344" s="18" t="s">
        <v>283</v>
      </c>
      <c r="BE1344" s="206">
        <f>IF(N1344="základní",J1344,0)</f>
        <v>0</v>
      </c>
      <c r="BF1344" s="206">
        <f>IF(N1344="snížená",J1344,0)</f>
        <v>0</v>
      </c>
      <c r="BG1344" s="206">
        <f>IF(N1344="zákl. přenesená",J1344,0)</f>
        <v>0</v>
      </c>
      <c r="BH1344" s="206">
        <f>IF(N1344="sníž. přenesená",J1344,0)</f>
        <v>0</v>
      </c>
      <c r="BI1344" s="206">
        <f>IF(N1344="nulová",J1344,0)</f>
        <v>0</v>
      </c>
      <c r="BJ1344" s="18" t="s">
        <v>83</v>
      </c>
      <c r="BK1344" s="206">
        <f>ROUND(I1344*H1344,2)</f>
        <v>0</v>
      </c>
      <c r="BL1344" s="18" t="s">
        <v>199</v>
      </c>
      <c r="BM1344" s="205" t="s">
        <v>1611</v>
      </c>
    </row>
    <row r="1345" spans="1:65" s="16" customFormat="1">
      <c r="B1345" s="241"/>
      <c r="C1345" s="242"/>
      <c r="D1345" s="209" t="s">
        <v>291</v>
      </c>
      <c r="E1345" s="243" t="s">
        <v>1</v>
      </c>
      <c r="F1345" s="244" t="s">
        <v>1603</v>
      </c>
      <c r="G1345" s="242"/>
      <c r="H1345" s="243" t="s">
        <v>1</v>
      </c>
      <c r="I1345" s="245"/>
      <c r="J1345" s="242"/>
      <c r="K1345" s="242"/>
      <c r="L1345" s="246"/>
      <c r="M1345" s="247"/>
      <c r="N1345" s="248"/>
      <c r="O1345" s="248"/>
      <c r="P1345" s="248"/>
      <c r="Q1345" s="248"/>
      <c r="R1345" s="248"/>
      <c r="S1345" s="248"/>
      <c r="T1345" s="249"/>
      <c r="AT1345" s="250" t="s">
        <v>291</v>
      </c>
      <c r="AU1345" s="250" t="s">
        <v>85</v>
      </c>
      <c r="AV1345" s="16" t="s">
        <v>83</v>
      </c>
      <c r="AW1345" s="16" t="s">
        <v>32</v>
      </c>
      <c r="AX1345" s="16" t="s">
        <v>76</v>
      </c>
      <c r="AY1345" s="250" t="s">
        <v>283</v>
      </c>
    </row>
    <row r="1346" spans="1:65" s="13" customFormat="1">
      <c r="B1346" s="207"/>
      <c r="C1346" s="208"/>
      <c r="D1346" s="209" t="s">
        <v>291</v>
      </c>
      <c r="E1346" s="210" t="s">
        <v>1</v>
      </c>
      <c r="F1346" s="211" t="s">
        <v>1612</v>
      </c>
      <c r="G1346" s="208"/>
      <c r="H1346" s="212">
        <v>1292.4849999999999</v>
      </c>
      <c r="I1346" s="213"/>
      <c r="J1346" s="208"/>
      <c r="K1346" s="208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291</v>
      </c>
      <c r="AU1346" s="218" t="s">
        <v>85</v>
      </c>
      <c r="AV1346" s="13" t="s">
        <v>85</v>
      </c>
      <c r="AW1346" s="13" t="s">
        <v>32</v>
      </c>
      <c r="AX1346" s="13" t="s">
        <v>76</v>
      </c>
      <c r="AY1346" s="218" t="s">
        <v>283</v>
      </c>
    </row>
    <row r="1347" spans="1:65" s="13" customFormat="1">
      <c r="B1347" s="207"/>
      <c r="C1347" s="208"/>
      <c r="D1347" s="209" t="s">
        <v>291</v>
      </c>
      <c r="E1347" s="210" t="s">
        <v>1</v>
      </c>
      <c r="F1347" s="211" t="s">
        <v>1605</v>
      </c>
      <c r="G1347" s="208"/>
      <c r="H1347" s="212">
        <v>25.78</v>
      </c>
      <c r="I1347" s="213"/>
      <c r="J1347" s="208"/>
      <c r="K1347" s="208"/>
      <c r="L1347" s="214"/>
      <c r="M1347" s="215"/>
      <c r="N1347" s="216"/>
      <c r="O1347" s="216"/>
      <c r="P1347" s="216"/>
      <c r="Q1347" s="216"/>
      <c r="R1347" s="216"/>
      <c r="S1347" s="216"/>
      <c r="T1347" s="217"/>
      <c r="AT1347" s="218" t="s">
        <v>291</v>
      </c>
      <c r="AU1347" s="218" t="s">
        <v>85</v>
      </c>
      <c r="AV1347" s="13" t="s">
        <v>85</v>
      </c>
      <c r="AW1347" s="13" t="s">
        <v>32</v>
      </c>
      <c r="AX1347" s="13" t="s">
        <v>76</v>
      </c>
      <c r="AY1347" s="218" t="s">
        <v>283</v>
      </c>
    </row>
    <row r="1348" spans="1:65" s="15" customFormat="1">
      <c r="B1348" s="230"/>
      <c r="C1348" s="231"/>
      <c r="D1348" s="209" t="s">
        <v>291</v>
      </c>
      <c r="E1348" s="232" t="s">
        <v>1</v>
      </c>
      <c r="F1348" s="233" t="s">
        <v>307</v>
      </c>
      <c r="G1348" s="231"/>
      <c r="H1348" s="234">
        <v>1318.2650000000001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291</v>
      </c>
      <c r="AU1348" s="240" t="s">
        <v>85</v>
      </c>
      <c r="AV1348" s="15" t="s">
        <v>105</v>
      </c>
      <c r="AW1348" s="15" t="s">
        <v>32</v>
      </c>
      <c r="AX1348" s="15" t="s">
        <v>76</v>
      </c>
      <c r="AY1348" s="240" t="s">
        <v>283</v>
      </c>
    </row>
    <row r="1349" spans="1:65" s="13" customFormat="1">
      <c r="B1349" s="207"/>
      <c r="C1349" s="208"/>
      <c r="D1349" s="209" t="s">
        <v>291</v>
      </c>
      <c r="E1349" s="210" t="s">
        <v>1</v>
      </c>
      <c r="F1349" s="211" t="s">
        <v>1613</v>
      </c>
      <c r="G1349" s="208"/>
      <c r="H1349" s="212">
        <v>-80.58</v>
      </c>
      <c r="I1349" s="213"/>
      <c r="J1349" s="208"/>
      <c r="K1349" s="208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291</v>
      </c>
      <c r="AU1349" s="218" t="s">
        <v>85</v>
      </c>
      <c r="AV1349" s="13" t="s">
        <v>85</v>
      </c>
      <c r="AW1349" s="13" t="s">
        <v>32</v>
      </c>
      <c r="AX1349" s="13" t="s">
        <v>76</v>
      </c>
      <c r="AY1349" s="218" t="s">
        <v>283</v>
      </c>
    </row>
    <row r="1350" spans="1:65" s="15" customFormat="1">
      <c r="B1350" s="230"/>
      <c r="C1350" s="231"/>
      <c r="D1350" s="209" t="s">
        <v>291</v>
      </c>
      <c r="E1350" s="232" t="s">
        <v>1</v>
      </c>
      <c r="F1350" s="233" t="s">
        <v>307</v>
      </c>
      <c r="G1350" s="231"/>
      <c r="H1350" s="234">
        <v>-80.58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291</v>
      </c>
      <c r="AU1350" s="240" t="s">
        <v>85</v>
      </c>
      <c r="AV1350" s="15" t="s">
        <v>105</v>
      </c>
      <c r="AW1350" s="15" t="s">
        <v>32</v>
      </c>
      <c r="AX1350" s="15" t="s">
        <v>76</v>
      </c>
      <c r="AY1350" s="240" t="s">
        <v>283</v>
      </c>
    </row>
    <row r="1351" spans="1:65" s="13" customFormat="1">
      <c r="B1351" s="207"/>
      <c r="C1351" s="208"/>
      <c r="D1351" s="209" t="s">
        <v>291</v>
      </c>
      <c r="E1351" s="210" t="s">
        <v>1</v>
      </c>
      <c r="F1351" s="211" t="s">
        <v>1614</v>
      </c>
      <c r="G1351" s="208"/>
      <c r="H1351" s="212">
        <v>-37.44</v>
      </c>
      <c r="I1351" s="213"/>
      <c r="J1351" s="208"/>
      <c r="K1351" s="208"/>
      <c r="L1351" s="214"/>
      <c r="M1351" s="215"/>
      <c r="N1351" s="216"/>
      <c r="O1351" s="216"/>
      <c r="P1351" s="216"/>
      <c r="Q1351" s="216"/>
      <c r="R1351" s="216"/>
      <c r="S1351" s="216"/>
      <c r="T1351" s="217"/>
      <c r="AT1351" s="218" t="s">
        <v>291</v>
      </c>
      <c r="AU1351" s="218" t="s">
        <v>85</v>
      </c>
      <c r="AV1351" s="13" t="s">
        <v>85</v>
      </c>
      <c r="AW1351" s="13" t="s">
        <v>32</v>
      </c>
      <c r="AX1351" s="13" t="s">
        <v>76</v>
      </c>
      <c r="AY1351" s="218" t="s">
        <v>283</v>
      </c>
    </row>
    <row r="1352" spans="1:65" s="15" customFormat="1">
      <c r="B1352" s="230"/>
      <c r="C1352" s="231"/>
      <c r="D1352" s="209" t="s">
        <v>291</v>
      </c>
      <c r="E1352" s="232" t="s">
        <v>1</v>
      </c>
      <c r="F1352" s="233" t="s">
        <v>307</v>
      </c>
      <c r="G1352" s="231"/>
      <c r="H1352" s="234">
        <v>-37.44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291</v>
      </c>
      <c r="AU1352" s="240" t="s">
        <v>85</v>
      </c>
      <c r="AV1352" s="15" t="s">
        <v>105</v>
      </c>
      <c r="AW1352" s="15" t="s">
        <v>32</v>
      </c>
      <c r="AX1352" s="15" t="s">
        <v>76</v>
      </c>
      <c r="AY1352" s="240" t="s">
        <v>283</v>
      </c>
    </row>
    <row r="1353" spans="1:65" s="14" customFormat="1">
      <c r="B1353" s="219"/>
      <c r="C1353" s="220"/>
      <c r="D1353" s="209" t="s">
        <v>291</v>
      </c>
      <c r="E1353" s="221" t="s">
        <v>1</v>
      </c>
      <c r="F1353" s="222" t="s">
        <v>293</v>
      </c>
      <c r="G1353" s="220"/>
      <c r="H1353" s="223">
        <v>1200.2449999999999</v>
      </c>
      <c r="I1353" s="224"/>
      <c r="J1353" s="220"/>
      <c r="K1353" s="220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291</v>
      </c>
      <c r="AU1353" s="229" t="s">
        <v>85</v>
      </c>
      <c r="AV1353" s="14" t="s">
        <v>289</v>
      </c>
      <c r="AW1353" s="14" t="s">
        <v>32</v>
      </c>
      <c r="AX1353" s="14" t="s">
        <v>83</v>
      </c>
      <c r="AY1353" s="229" t="s">
        <v>283</v>
      </c>
    </row>
    <row r="1354" spans="1:65" s="13" customFormat="1">
      <c r="B1354" s="207"/>
      <c r="C1354" s="208"/>
      <c r="D1354" s="209" t="s">
        <v>291</v>
      </c>
      <c r="E1354" s="208"/>
      <c r="F1354" s="211" t="s">
        <v>1615</v>
      </c>
      <c r="G1354" s="208"/>
      <c r="H1354" s="212">
        <v>1398.886</v>
      </c>
      <c r="I1354" s="213"/>
      <c r="J1354" s="208"/>
      <c r="K1354" s="208"/>
      <c r="L1354" s="214"/>
      <c r="M1354" s="215"/>
      <c r="N1354" s="216"/>
      <c r="O1354" s="216"/>
      <c r="P1354" s="216"/>
      <c r="Q1354" s="216"/>
      <c r="R1354" s="216"/>
      <c r="S1354" s="216"/>
      <c r="T1354" s="217"/>
      <c r="AT1354" s="218" t="s">
        <v>291</v>
      </c>
      <c r="AU1354" s="218" t="s">
        <v>85</v>
      </c>
      <c r="AV1354" s="13" t="s">
        <v>85</v>
      </c>
      <c r="AW1354" s="13" t="s">
        <v>4</v>
      </c>
      <c r="AX1354" s="13" t="s">
        <v>83</v>
      </c>
      <c r="AY1354" s="218" t="s">
        <v>283</v>
      </c>
    </row>
    <row r="1355" spans="1:65" s="2" customFormat="1" ht="24.2" customHeight="1">
      <c r="A1355" s="35"/>
      <c r="B1355" s="36"/>
      <c r="C1355" s="251" t="s">
        <v>1616</v>
      </c>
      <c r="D1355" s="251" t="s">
        <v>1021</v>
      </c>
      <c r="E1355" s="252" t="s">
        <v>1617</v>
      </c>
      <c r="F1355" s="253" t="s">
        <v>1618</v>
      </c>
      <c r="G1355" s="254" t="s">
        <v>288</v>
      </c>
      <c r="H1355" s="255">
        <v>1398.886</v>
      </c>
      <c r="I1355" s="256"/>
      <c r="J1355" s="257">
        <f>ROUND(I1355*H1355,2)</f>
        <v>0</v>
      </c>
      <c r="K1355" s="258"/>
      <c r="L1355" s="259"/>
      <c r="M1355" s="260" t="s">
        <v>1</v>
      </c>
      <c r="N1355" s="261" t="s">
        <v>41</v>
      </c>
      <c r="O1355" s="72"/>
      <c r="P1355" s="203">
        <f>O1355*H1355</f>
        <v>0</v>
      </c>
      <c r="Q1355" s="203">
        <v>5.3E-3</v>
      </c>
      <c r="R1355" s="203">
        <f>Q1355*H1355</f>
        <v>7.4140958000000001</v>
      </c>
      <c r="S1355" s="203">
        <v>0</v>
      </c>
      <c r="T1355" s="204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205" t="s">
        <v>499</v>
      </c>
      <c r="AT1355" s="205" t="s">
        <v>1021</v>
      </c>
      <c r="AU1355" s="205" t="s">
        <v>85</v>
      </c>
      <c r="AY1355" s="18" t="s">
        <v>283</v>
      </c>
      <c r="BE1355" s="206">
        <f>IF(N1355="základní",J1355,0)</f>
        <v>0</v>
      </c>
      <c r="BF1355" s="206">
        <f>IF(N1355="snížená",J1355,0)</f>
        <v>0</v>
      </c>
      <c r="BG1355" s="206">
        <f>IF(N1355="zákl. přenesená",J1355,0)</f>
        <v>0</v>
      </c>
      <c r="BH1355" s="206">
        <f>IF(N1355="sníž. přenesená",J1355,0)</f>
        <v>0</v>
      </c>
      <c r="BI1355" s="206">
        <f>IF(N1355="nulová",J1355,0)</f>
        <v>0</v>
      </c>
      <c r="BJ1355" s="18" t="s">
        <v>83</v>
      </c>
      <c r="BK1355" s="206">
        <f>ROUND(I1355*H1355,2)</f>
        <v>0</v>
      </c>
      <c r="BL1355" s="18" t="s">
        <v>199</v>
      </c>
      <c r="BM1355" s="205" t="s">
        <v>1619</v>
      </c>
    </row>
    <row r="1356" spans="1:65" s="16" customFormat="1">
      <c r="B1356" s="241"/>
      <c r="C1356" s="242"/>
      <c r="D1356" s="209" t="s">
        <v>291</v>
      </c>
      <c r="E1356" s="243" t="s">
        <v>1</v>
      </c>
      <c r="F1356" s="244" t="s">
        <v>1603</v>
      </c>
      <c r="G1356" s="242"/>
      <c r="H1356" s="243" t="s">
        <v>1</v>
      </c>
      <c r="I1356" s="245"/>
      <c r="J1356" s="242"/>
      <c r="K1356" s="242"/>
      <c r="L1356" s="246"/>
      <c r="M1356" s="247"/>
      <c r="N1356" s="248"/>
      <c r="O1356" s="248"/>
      <c r="P1356" s="248"/>
      <c r="Q1356" s="248"/>
      <c r="R1356" s="248"/>
      <c r="S1356" s="248"/>
      <c r="T1356" s="249"/>
      <c r="AT1356" s="250" t="s">
        <v>291</v>
      </c>
      <c r="AU1356" s="250" t="s">
        <v>85</v>
      </c>
      <c r="AV1356" s="16" t="s">
        <v>83</v>
      </c>
      <c r="AW1356" s="16" t="s">
        <v>32</v>
      </c>
      <c r="AX1356" s="16" t="s">
        <v>76</v>
      </c>
      <c r="AY1356" s="250" t="s">
        <v>283</v>
      </c>
    </row>
    <row r="1357" spans="1:65" s="13" customFormat="1">
      <c r="B1357" s="207"/>
      <c r="C1357" s="208"/>
      <c r="D1357" s="209" t="s">
        <v>291</v>
      </c>
      <c r="E1357" s="210" t="s">
        <v>1</v>
      </c>
      <c r="F1357" s="211" t="s">
        <v>1612</v>
      </c>
      <c r="G1357" s="208"/>
      <c r="H1357" s="212">
        <v>1292.4849999999999</v>
      </c>
      <c r="I1357" s="213"/>
      <c r="J1357" s="208"/>
      <c r="K1357" s="208"/>
      <c r="L1357" s="214"/>
      <c r="M1357" s="215"/>
      <c r="N1357" s="216"/>
      <c r="O1357" s="216"/>
      <c r="P1357" s="216"/>
      <c r="Q1357" s="216"/>
      <c r="R1357" s="216"/>
      <c r="S1357" s="216"/>
      <c r="T1357" s="217"/>
      <c r="AT1357" s="218" t="s">
        <v>291</v>
      </c>
      <c r="AU1357" s="218" t="s">
        <v>85</v>
      </c>
      <c r="AV1357" s="13" t="s">
        <v>85</v>
      </c>
      <c r="AW1357" s="13" t="s">
        <v>32</v>
      </c>
      <c r="AX1357" s="13" t="s">
        <v>76</v>
      </c>
      <c r="AY1357" s="218" t="s">
        <v>283</v>
      </c>
    </row>
    <row r="1358" spans="1:65" s="13" customFormat="1">
      <c r="B1358" s="207"/>
      <c r="C1358" s="208"/>
      <c r="D1358" s="209" t="s">
        <v>291</v>
      </c>
      <c r="E1358" s="210" t="s">
        <v>1</v>
      </c>
      <c r="F1358" s="211" t="s">
        <v>1605</v>
      </c>
      <c r="G1358" s="208"/>
      <c r="H1358" s="212">
        <v>25.78</v>
      </c>
      <c r="I1358" s="213"/>
      <c r="J1358" s="208"/>
      <c r="K1358" s="208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291</v>
      </c>
      <c r="AU1358" s="218" t="s">
        <v>85</v>
      </c>
      <c r="AV1358" s="13" t="s">
        <v>85</v>
      </c>
      <c r="AW1358" s="13" t="s">
        <v>32</v>
      </c>
      <c r="AX1358" s="13" t="s">
        <v>76</v>
      </c>
      <c r="AY1358" s="218" t="s">
        <v>283</v>
      </c>
    </row>
    <row r="1359" spans="1:65" s="15" customFormat="1">
      <c r="B1359" s="230"/>
      <c r="C1359" s="231"/>
      <c r="D1359" s="209" t="s">
        <v>291</v>
      </c>
      <c r="E1359" s="232" t="s">
        <v>1</v>
      </c>
      <c r="F1359" s="233" t="s">
        <v>307</v>
      </c>
      <c r="G1359" s="231"/>
      <c r="H1359" s="234">
        <v>1318.2650000000001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291</v>
      </c>
      <c r="AU1359" s="240" t="s">
        <v>85</v>
      </c>
      <c r="AV1359" s="15" t="s">
        <v>105</v>
      </c>
      <c r="AW1359" s="15" t="s">
        <v>32</v>
      </c>
      <c r="AX1359" s="15" t="s">
        <v>76</v>
      </c>
      <c r="AY1359" s="240" t="s">
        <v>283</v>
      </c>
    </row>
    <row r="1360" spans="1:65" s="13" customFormat="1">
      <c r="B1360" s="207"/>
      <c r="C1360" s="208"/>
      <c r="D1360" s="209" t="s">
        <v>291</v>
      </c>
      <c r="E1360" s="210" t="s">
        <v>1</v>
      </c>
      <c r="F1360" s="211" t="s">
        <v>1613</v>
      </c>
      <c r="G1360" s="208"/>
      <c r="H1360" s="212">
        <v>-80.58</v>
      </c>
      <c r="I1360" s="213"/>
      <c r="J1360" s="208"/>
      <c r="K1360" s="208"/>
      <c r="L1360" s="214"/>
      <c r="M1360" s="215"/>
      <c r="N1360" s="216"/>
      <c r="O1360" s="216"/>
      <c r="P1360" s="216"/>
      <c r="Q1360" s="216"/>
      <c r="R1360" s="216"/>
      <c r="S1360" s="216"/>
      <c r="T1360" s="217"/>
      <c r="AT1360" s="218" t="s">
        <v>291</v>
      </c>
      <c r="AU1360" s="218" t="s">
        <v>85</v>
      </c>
      <c r="AV1360" s="13" t="s">
        <v>85</v>
      </c>
      <c r="AW1360" s="13" t="s">
        <v>32</v>
      </c>
      <c r="AX1360" s="13" t="s">
        <v>76</v>
      </c>
      <c r="AY1360" s="218" t="s">
        <v>283</v>
      </c>
    </row>
    <row r="1361" spans="1:65" s="15" customFormat="1">
      <c r="B1361" s="230"/>
      <c r="C1361" s="231"/>
      <c r="D1361" s="209" t="s">
        <v>291</v>
      </c>
      <c r="E1361" s="232" t="s">
        <v>1</v>
      </c>
      <c r="F1361" s="233" t="s">
        <v>307</v>
      </c>
      <c r="G1361" s="231"/>
      <c r="H1361" s="234">
        <v>-80.58</v>
      </c>
      <c r="I1361" s="235"/>
      <c r="J1361" s="231"/>
      <c r="K1361" s="231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291</v>
      </c>
      <c r="AU1361" s="240" t="s">
        <v>85</v>
      </c>
      <c r="AV1361" s="15" t="s">
        <v>105</v>
      </c>
      <c r="AW1361" s="15" t="s">
        <v>32</v>
      </c>
      <c r="AX1361" s="15" t="s">
        <v>76</v>
      </c>
      <c r="AY1361" s="240" t="s">
        <v>283</v>
      </c>
    </row>
    <row r="1362" spans="1:65" s="13" customFormat="1">
      <c r="B1362" s="207"/>
      <c r="C1362" s="208"/>
      <c r="D1362" s="209" t="s">
        <v>291</v>
      </c>
      <c r="E1362" s="210" t="s">
        <v>1</v>
      </c>
      <c r="F1362" s="211" t="s">
        <v>1614</v>
      </c>
      <c r="G1362" s="208"/>
      <c r="H1362" s="212">
        <v>-37.44</v>
      </c>
      <c r="I1362" s="213"/>
      <c r="J1362" s="208"/>
      <c r="K1362" s="208"/>
      <c r="L1362" s="214"/>
      <c r="M1362" s="215"/>
      <c r="N1362" s="216"/>
      <c r="O1362" s="216"/>
      <c r="P1362" s="216"/>
      <c r="Q1362" s="216"/>
      <c r="R1362" s="216"/>
      <c r="S1362" s="216"/>
      <c r="T1362" s="217"/>
      <c r="AT1362" s="218" t="s">
        <v>291</v>
      </c>
      <c r="AU1362" s="218" t="s">
        <v>85</v>
      </c>
      <c r="AV1362" s="13" t="s">
        <v>85</v>
      </c>
      <c r="AW1362" s="13" t="s">
        <v>32</v>
      </c>
      <c r="AX1362" s="13" t="s">
        <v>76</v>
      </c>
      <c r="AY1362" s="218" t="s">
        <v>283</v>
      </c>
    </row>
    <row r="1363" spans="1:65" s="15" customFormat="1">
      <c r="B1363" s="230"/>
      <c r="C1363" s="231"/>
      <c r="D1363" s="209" t="s">
        <v>291</v>
      </c>
      <c r="E1363" s="232" t="s">
        <v>1</v>
      </c>
      <c r="F1363" s="233" t="s">
        <v>307</v>
      </c>
      <c r="G1363" s="231"/>
      <c r="H1363" s="234">
        <v>-37.44</v>
      </c>
      <c r="I1363" s="235"/>
      <c r="J1363" s="231"/>
      <c r="K1363" s="231"/>
      <c r="L1363" s="236"/>
      <c r="M1363" s="237"/>
      <c r="N1363" s="238"/>
      <c r="O1363" s="238"/>
      <c r="P1363" s="238"/>
      <c r="Q1363" s="238"/>
      <c r="R1363" s="238"/>
      <c r="S1363" s="238"/>
      <c r="T1363" s="239"/>
      <c r="AT1363" s="240" t="s">
        <v>291</v>
      </c>
      <c r="AU1363" s="240" t="s">
        <v>85</v>
      </c>
      <c r="AV1363" s="15" t="s">
        <v>105</v>
      </c>
      <c r="AW1363" s="15" t="s">
        <v>32</v>
      </c>
      <c r="AX1363" s="15" t="s">
        <v>76</v>
      </c>
      <c r="AY1363" s="240" t="s">
        <v>283</v>
      </c>
    </row>
    <row r="1364" spans="1:65" s="14" customFormat="1">
      <c r="B1364" s="219"/>
      <c r="C1364" s="220"/>
      <c r="D1364" s="209" t="s">
        <v>291</v>
      </c>
      <c r="E1364" s="221" t="s">
        <v>1</v>
      </c>
      <c r="F1364" s="222" t="s">
        <v>293</v>
      </c>
      <c r="G1364" s="220"/>
      <c r="H1364" s="223">
        <v>1200.2449999999999</v>
      </c>
      <c r="I1364" s="224"/>
      <c r="J1364" s="220"/>
      <c r="K1364" s="220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291</v>
      </c>
      <c r="AU1364" s="229" t="s">
        <v>85</v>
      </c>
      <c r="AV1364" s="14" t="s">
        <v>289</v>
      </c>
      <c r="AW1364" s="14" t="s">
        <v>32</v>
      </c>
      <c r="AX1364" s="14" t="s">
        <v>83</v>
      </c>
      <c r="AY1364" s="229" t="s">
        <v>283</v>
      </c>
    </row>
    <row r="1365" spans="1:65" s="13" customFormat="1">
      <c r="B1365" s="207"/>
      <c r="C1365" s="208"/>
      <c r="D1365" s="209" t="s">
        <v>291</v>
      </c>
      <c r="E1365" s="208"/>
      <c r="F1365" s="211" t="s">
        <v>1615</v>
      </c>
      <c r="G1365" s="208"/>
      <c r="H1365" s="212">
        <v>1398.886</v>
      </c>
      <c r="I1365" s="213"/>
      <c r="J1365" s="208"/>
      <c r="K1365" s="208"/>
      <c r="L1365" s="214"/>
      <c r="M1365" s="215"/>
      <c r="N1365" s="216"/>
      <c r="O1365" s="216"/>
      <c r="P1365" s="216"/>
      <c r="Q1365" s="216"/>
      <c r="R1365" s="216"/>
      <c r="S1365" s="216"/>
      <c r="T1365" s="217"/>
      <c r="AT1365" s="218" t="s">
        <v>291</v>
      </c>
      <c r="AU1365" s="218" t="s">
        <v>85</v>
      </c>
      <c r="AV1365" s="13" t="s">
        <v>85</v>
      </c>
      <c r="AW1365" s="13" t="s">
        <v>4</v>
      </c>
      <c r="AX1365" s="13" t="s">
        <v>83</v>
      </c>
      <c r="AY1365" s="218" t="s">
        <v>283</v>
      </c>
    </row>
    <row r="1366" spans="1:65" s="2" customFormat="1" ht="44.25" customHeight="1">
      <c r="A1366" s="35"/>
      <c r="B1366" s="36"/>
      <c r="C1366" s="251" t="s">
        <v>1620</v>
      </c>
      <c r="D1366" s="251" t="s">
        <v>1021</v>
      </c>
      <c r="E1366" s="252" t="s">
        <v>1621</v>
      </c>
      <c r="F1366" s="253" t="s">
        <v>1622</v>
      </c>
      <c r="G1366" s="254" t="s">
        <v>288</v>
      </c>
      <c r="H1366" s="255">
        <v>1398.886</v>
      </c>
      <c r="I1366" s="256"/>
      <c r="J1366" s="257">
        <f>ROUND(I1366*H1366,2)</f>
        <v>0</v>
      </c>
      <c r="K1366" s="258"/>
      <c r="L1366" s="259"/>
      <c r="M1366" s="260" t="s">
        <v>1</v>
      </c>
      <c r="N1366" s="261" t="s">
        <v>41</v>
      </c>
      <c r="O1366" s="72"/>
      <c r="P1366" s="203">
        <f>O1366*H1366</f>
        <v>0</v>
      </c>
      <c r="Q1366" s="203">
        <v>5.3E-3</v>
      </c>
      <c r="R1366" s="203">
        <f>Q1366*H1366</f>
        <v>7.4140958000000001</v>
      </c>
      <c r="S1366" s="203">
        <v>0</v>
      </c>
      <c r="T1366" s="204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205" t="s">
        <v>499</v>
      </c>
      <c r="AT1366" s="205" t="s">
        <v>1021</v>
      </c>
      <c r="AU1366" s="205" t="s">
        <v>85</v>
      </c>
      <c r="AY1366" s="18" t="s">
        <v>283</v>
      </c>
      <c r="BE1366" s="206">
        <f>IF(N1366="základní",J1366,0)</f>
        <v>0</v>
      </c>
      <c r="BF1366" s="206">
        <f>IF(N1366="snížená",J1366,0)</f>
        <v>0</v>
      </c>
      <c r="BG1366" s="206">
        <f>IF(N1366="zákl. přenesená",J1366,0)</f>
        <v>0</v>
      </c>
      <c r="BH1366" s="206">
        <f>IF(N1366="sníž. přenesená",J1366,0)</f>
        <v>0</v>
      </c>
      <c r="BI1366" s="206">
        <f>IF(N1366="nulová",J1366,0)</f>
        <v>0</v>
      </c>
      <c r="BJ1366" s="18" t="s">
        <v>83</v>
      </c>
      <c r="BK1366" s="206">
        <f>ROUND(I1366*H1366,2)</f>
        <v>0</v>
      </c>
      <c r="BL1366" s="18" t="s">
        <v>199</v>
      </c>
      <c r="BM1366" s="205" t="s">
        <v>1623</v>
      </c>
    </row>
    <row r="1367" spans="1:65" s="16" customFormat="1">
      <c r="B1367" s="241"/>
      <c r="C1367" s="242"/>
      <c r="D1367" s="209" t="s">
        <v>291</v>
      </c>
      <c r="E1367" s="243" t="s">
        <v>1</v>
      </c>
      <c r="F1367" s="244" t="s">
        <v>1603</v>
      </c>
      <c r="G1367" s="242"/>
      <c r="H1367" s="243" t="s">
        <v>1</v>
      </c>
      <c r="I1367" s="245"/>
      <c r="J1367" s="242"/>
      <c r="K1367" s="242"/>
      <c r="L1367" s="246"/>
      <c r="M1367" s="247"/>
      <c r="N1367" s="248"/>
      <c r="O1367" s="248"/>
      <c r="P1367" s="248"/>
      <c r="Q1367" s="248"/>
      <c r="R1367" s="248"/>
      <c r="S1367" s="248"/>
      <c r="T1367" s="249"/>
      <c r="AT1367" s="250" t="s">
        <v>291</v>
      </c>
      <c r="AU1367" s="250" t="s">
        <v>85</v>
      </c>
      <c r="AV1367" s="16" t="s">
        <v>83</v>
      </c>
      <c r="AW1367" s="16" t="s">
        <v>32</v>
      </c>
      <c r="AX1367" s="16" t="s">
        <v>76</v>
      </c>
      <c r="AY1367" s="250" t="s">
        <v>283</v>
      </c>
    </row>
    <row r="1368" spans="1:65" s="13" customFormat="1">
      <c r="B1368" s="207"/>
      <c r="C1368" s="208"/>
      <c r="D1368" s="209" t="s">
        <v>291</v>
      </c>
      <c r="E1368" s="210" t="s">
        <v>1</v>
      </c>
      <c r="F1368" s="211" t="s">
        <v>1612</v>
      </c>
      <c r="G1368" s="208"/>
      <c r="H1368" s="212">
        <v>1292.4849999999999</v>
      </c>
      <c r="I1368" s="213"/>
      <c r="J1368" s="208"/>
      <c r="K1368" s="208"/>
      <c r="L1368" s="214"/>
      <c r="M1368" s="215"/>
      <c r="N1368" s="216"/>
      <c r="O1368" s="216"/>
      <c r="P1368" s="216"/>
      <c r="Q1368" s="216"/>
      <c r="R1368" s="216"/>
      <c r="S1368" s="216"/>
      <c r="T1368" s="217"/>
      <c r="AT1368" s="218" t="s">
        <v>291</v>
      </c>
      <c r="AU1368" s="218" t="s">
        <v>85</v>
      </c>
      <c r="AV1368" s="13" t="s">
        <v>85</v>
      </c>
      <c r="AW1368" s="13" t="s">
        <v>32</v>
      </c>
      <c r="AX1368" s="13" t="s">
        <v>76</v>
      </c>
      <c r="AY1368" s="218" t="s">
        <v>283</v>
      </c>
    </row>
    <row r="1369" spans="1:65" s="13" customFormat="1">
      <c r="B1369" s="207"/>
      <c r="C1369" s="208"/>
      <c r="D1369" s="209" t="s">
        <v>291</v>
      </c>
      <c r="E1369" s="210" t="s">
        <v>1</v>
      </c>
      <c r="F1369" s="211" t="s">
        <v>1605</v>
      </c>
      <c r="G1369" s="208"/>
      <c r="H1369" s="212">
        <v>25.78</v>
      </c>
      <c r="I1369" s="213"/>
      <c r="J1369" s="208"/>
      <c r="K1369" s="208"/>
      <c r="L1369" s="214"/>
      <c r="M1369" s="215"/>
      <c r="N1369" s="216"/>
      <c r="O1369" s="216"/>
      <c r="P1369" s="216"/>
      <c r="Q1369" s="216"/>
      <c r="R1369" s="216"/>
      <c r="S1369" s="216"/>
      <c r="T1369" s="217"/>
      <c r="AT1369" s="218" t="s">
        <v>291</v>
      </c>
      <c r="AU1369" s="218" t="s">
        <v>85</v>
      </c>
      <c r="AV1369" s="13" t="s">
        <v>85</v>
      </c>
      <c r="AW1369" s="13" t="s">
        <v>32</v>
      </c>
      <c r="AX1369" s="13" t="s">
        <v>76</v>
      </c>
      <c r="AY1369" s="218" t="s">
        <v>283</v>
      </c>
    </row>
    <row r="1370" spans="1:65" s="15" customFormat="1">
      <c r="B1370" s="230"/>
      <c r="C1370" s="231"/>
      <c r="D1370" s="209" t="s">
        <v>291</v>
      </c>
      <c r="E1370" s="232" t="s">
        <v>1</v>
      </c>
      <c r="F1370" s="233" t="s">
        <v>307</v>
      </c>
      <c r="G1370" s="231"/>
      <c r="H1370" s="234">
        <v>1318.2650000000001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AT1370" s="240" t="s">
        <v>291</v>
      </c>
      <c r="AU1370" s="240" t="s">
        <v>85</v>
      </c>
      <c r="AV1370" s="15" t="s">
        <v>105</v>
      </c>
      <c r="AW1370" s="15" t="s">
        <v>32</v>
      </c>
      <c r="AX1370" s="15" t="s">
        <v>76</v>
      </c>
      <c r="AY1370" s="240" t="s">
        <v>283</v>
      </c>
    </row>
    <row r="1371" spans="1:65" s="13" customFormat="1">
      <c r="B1371" s="207"/>
      <c r="C1371" s="208"/>
      <c r="D1371" s="209" t="s">
        <v>291</v>
      </c>
      <c r="E1371" s="210" t="s">
        <v>1</v>
      </c>
      <c r="F1371" s="211" t="s">
        <v>1613</v>
      </c>
      <c r="G1371" s="208"/>
      <c r="H1371" s="212">
        <v>-80.58</v>
      </c>
      <c r="I1371" s="213"/>
      <c r="J1371" s="208"/>
      <c r="K1371" s="208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291</v>
      </c>
      <c r="AU1371" s="218" t="s">
        <v>85</v>
      </c>
      <c r="AV1371" s="13" t="s">
        <v>85</v>
      </c>
      <c r="AW1371" s="13" t="s">
        <v>32</v>
      </c>
      <c r="AX1371" s="13" t="s">
        <v>76</v>
      </c>
      <c r="AY1371" s="218" t="s">
        <v>283</v>
      </c>
    </row>
    <row r="1372" spans="1:65" s="15" customFormat="1">
      <c r="B1372" s="230"/>
      <c r="C1372" s="231"/>
      <c r="D1372" s="209" t="s">
        <v>291</v>
      </c>
      <c r="E1372" s="232" t="s">
        <v>1</v>
      </c>
      <c r="F1372" s="233" t="s">
        <v>307</v>
      </c>
      <c r="G1372" s="231"/>
      <c r="H1372" s="234">
        <v>-80.58</v>
      </c>
      <c r="I1372" s="235"/>
      <c r="J1372" s="231"/>
      <c r="K1372" s="231"/>
      <c r="L1372" s="236"/>
      <c r="M1372" s="237"/>
      <c r="N1372" s="238"/>
      <c r="O1372" s="238"/>
      <c r="P1372" s="238"/>
      <c r="Q1372" s="238"/>
      <c r="R1372" s="238"/>
      <c r="S1372" s="238"/>
      <c r="T1372" s="239"/>
      <c r="AT1372" s="240" t="s">
        <v>291</v>
      </c>
      <c r="AU1372" s="240" t="s">
        <v>85</v>
      </c>
      <c r="AV1372" s="15" t="s">
        <v>105</v>
      </c>
      <c r="AW1372" s="15" t="s">
        <v>32</v>
      </c>
      <c r="AX1372" s="15" t="s">
        <v>76</v>
      </c>
      <c r="AY1372" s="240" t="s">
        <v>283</v>
      </c>
    </row>
    <row r="1373" spans="1:65" s="13" customFormat="1">
      <c r="B1373" s="207"/>
      <c r="C1373" s="208"/>
      <c r="D1373" s="209" t="s">
        <v>291</v>
      </c>
      <c r="E1373" s="210" t="s">
        <v>1</v>
      </c>
      <c r="F1373" s="211" t="s">
        <v>1614</v>
      </c>
      <c r="G1373" s="208"/>
      <c r="H1373" s="212">
        <v>-37.44</v>
      </c>
      <c r="I1373" s="213"/>
      <c r="J1373" s="208"/>
      <c r="K1373" s="208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291</v>
      </c>
      <c r="AU1373" s="218" t="s">
        <v>85</v>
      </c>
      <c r="AV1373" s="13" t="s">
        <v>85</v>
      </c>
      <c r="AW1373" s="13" t="s">
        <v>32</v>
      </c>
      <c r="AX1373" s="13" t="s">
        <v>76</v>
      </c>
      <c r="AY1373" s="218" t="s">
        <v>283</v>
      </c>
    </row>
    <row r="1374" spans="1:65" s="15" customFormat="1">
      <c r="B1374" s="230"/>
      <c r="C1374" s="231"/>
      <c r="D1374" s="209" t="s">
        <v>291</v>
      </c>
      <c r="E1374" s="232" t="s">
        <v>1</v>
      </c>
      <c r="F1374" s="233" t="s">
        <v>307</v>
      </c>
      <c r="G1374" s="231"/>
      <c r="H1374" s="234">
        <v>-37.44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291</v>
      </c>
      <c r="AU1374" s="240" t="s">
        <v>85</v>
      </c>
      <c r="AV1374" s="15" t="s">
        <v>105</v>
      </c>
      <c r="AW1374" s="15" t="s">
        <v>32</v>
      </c>
      <c r="AX1374" s="15" t="s">
        <v>76</v>
      </c>
      <c r="AY1374" s="240" t="s">
        <v>283</v>
      </c>
    </row>
    <row r="1375" spans="1:65" s="14" customFormat="1">
      <c r="B1375" s="219"/>
      <c r="C1375" s="220"/>
      <c r="D1375" s="209" t="s">
        <v>291</v>
      </c>
      <c r="E1375" s="221" t="s">
        <v>1</v>
      </c>
      <c r="F1375" s="222" t="s">
        <v>293</v>
      </c>
      <c r="G1375" s="220"/>
      <c r="H1375" s="223">
        <v>1200.2449999999999</v>
      </c>
      <c r="I1375" s="224"/>
      <c r="J1375" s="220"/>
      <c r="K1375" s="220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291</v>
      </c>
      <c r="AU1375" s="229" t="s">
        <v>85</v>
      </c>
      <c r="AV1375" s="14" t="s">
        <v>289</v>
      </c>
      <c r="AW1375" s="14" t="s">
        <v>32</v>
      </c>
      <c r="AX1375" s="14" t="s">
        <v>83</v>
      </c>
      <c r="AY1375" s="229" t="s">
        <v>283</v>
      </c>
    </row>
    <row r="1376" spans="1:65" s="13" customFormat="1">
      <c r="B1376" s="207"/>
      <c r="C1376" s="208"/>
      <c r="D1376" s="209" t="s">
        <v>291</v>
      </c>
      <c r="E1376" s="208"/>
      <c r="F1376" s="211" t="s">
        <v>1615</v>
      </c>
      <c r="G1376" s="208"/>
      <c r="H1376" s="212">
        <v>1398.886</v>
      </c>
      <c r="I1376" s="213"/>
      <c r="J1376" s="208"/>
      <c r="K1376" s="208"/>
      <c r="L1376" s="214"/>
      <c r="M1376" s="215"/>
      <c r="N1376" s="216"/>
      <c r="O1376" s="216"/>
      <c r="P1376" s="216"/>
      <c r="Q1376" s="216"/>
      <c r="R1376" s="216"/>
      <c r="S1376" s="216"/>
      <c r="T1376" s="217"/>
      <c r="AT1376" s="218" t="s">
        <v>291</v>
      </c>
      <c r="AU1376" s="218" t="s">
        <v>85</v>
      </c>
      <c r="AV1376" s="13" t="s">
        <v>85</v>
      </c>
      <c r="AW1376" s="13" t="s">
        <v>4</v>
      </c>
      <c r="AX1376" s="13" t="s">
        <v>83</v>
      </c>
      <c r="AY1376" s="218" t="s">
        <v>283</v>
      </c>
    </row>
    <row r="1377" spans="1:65" s="2" customFormat="1" ht="24.2" customHeight="1">
      <c r="A1377" s="35"/>
      <c r="B1377" s="36"/>
      <c r="C1377" s="193" t="s">
        <v>1624</v>
      </c>
      <c r="D1377" s="193" t="s">
        <v>285</v>
      </c>
      <c r="E1377" s="194" t="s">
        <v>1625</v>
      </c>
      <c r="F1377" s="195" t="s">
        <v>1626</v>
      </c>
      <c r="G1377" s="196" t="s">
        <v>288</v>
      </c>
      <c r="H1377" s="197">
        <v>235.12200000000001</v>
      </c>
      <c r="I1377" s="198"/>
      <c r="J1377" s="199">
        <f>ROUND(I1377*H1377,2)</f>
        <v>0</v>
      </c>
      <c r="K1377" s="200"/>
      <c r="L1377" s="40"/>
      <c r="M1377" s="201" t="s">
        <v>1</v>
      </c>
      <c r="N1377" s="202" t="s">
        <v>41</v>
      </c>
      <c r="O1377" s="72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205" t="s">
        <v>199</v>
      </c>
      <c r="AT1377" s="205" t="s">
        <v>285</v>
      </c>
      <c r="AU1377" s="205" t="s">
        <v>85</v>
      </c>
      <c r="AY1377" s="18" t="s">
        <v>283</v>
      </c>
      <c r="BE1377" s="206">
        <f>IF(N1377="základní",J1377,0)</f>
        <v>0</v>
      </c>
      <c r="BF1377" s="206">
        <f>IF(N1377="snížená",J1377,0)</f>
        <v>0</v>
      </c>
      <c r="BG1377" s="206">
        <f>IF(N1377="zákl. přenesená",J1377,0)</f>
        <v>0</v>
      </c>
      <c r="BH1377" s="206">
        <f>IF(N1377="sníž. přenesená",J1377,0)</f>
        <v>0</v>
      </c>
      <c r="BI1377" s="206">
        <f>IF(N1377="nulová",J1377,0)</f>
        <v>0</v>
      </c>
      <c r="BJ1377" s="18" t="s">
        <v>83</v>
      </c>
      <c r="BK1377" s="206">
        <f>ROUND(I1377*H1377,2)</f>
        <v>0</v>
      </c>
      <c r="BL1377" s="18" t="s">
        <v>199</v>
      </c>
      <c r="BM1377" s="205" t="s">
        <v>1627</v>
      </c>
    </row>
    <row r="1378" spans="1:65" s="16" customFormat="1">
      <c r="B1378" s="241"/>
      <c r="C1378" s="242"/>
      <c r="D1378" s="209" t="s">
        <v>291</v>
      </c>
      <c r="E1378" s="243" t="s">
        <v>1</v>
      </c>
      <c r="F1378" s="244" t="s">
        <v>1144</v>
      </c>
      <c r="G1378" s="242"/>
      <c r="H1378" s="243" t="s">
        <v>1</v>
      </c>
      <c r="I1378" s="245"/>
      <c r="J1378" s="242"/>
      <c r="K1378" s="242"/>
      <c r="L1378" s="246"/>
      <c r="M1378" s="247"/>
      <c r="N1378" s="248"/>
      <c r="O1378" s="248"/>
      <c r="P1378" s="248"/>
      <c r="Q1378" s="248"/>
      <c r="R1378" s="248"/>
      <c r="S1378" s="248"/>
      <c r="T1378" s="249"/>
      <c r="AT1378" s="250" t="s">
        <v>291</v>
      </c>
      <c r="AU1378" s="250" t="s">
        <v>85</v>
      </c>
      <c r="AV1378" s="16" t="s">
        <v>83</v>
      </c>
      <c r="AW1378" s="16" t="s">
        <v>32</v>
      </c>
      <c r="AX1378" s="16" t="s">
        <v>76</v>
      </c>
      <c r="AY1378" s="250" t="s">
        <v>283</v>
      </c>
    </row>
    <row r="1379" spans="1:65" s="13" customFormat="1">
      <c r="B1379" s="207"/>
      <c r="C1379" s="208"/>
      <c r="D1379" s="209" t="s">
        <v>291</v>
      </c>
      <c r="E1379" s="210" t="s">
        <v>1</v>
      </c>
      <c r="F1379" s="211" t="s">
        <v>1145</v>
      </c>
      <c r="G1379" s="208"/>
      <c r="H1379" s="212">
        <v>187.88</v>
      </c>
      <c r="I1379" s="213"/>
      <c r="J1379" s="208"/>
      <c r="K1379" s="208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291</v>
      </c>
      <c r="AU1379" s="218" t="s">
        <v>85</v>
      </c>
      <c r="AV1379" s="13" t="s">
        <v>85</v>
      </c>
      <c r="AW1379" s="13" t="s">
        <v>32</v>
      </c>
      <c r="AX1379" s="13" t="s">
        <v>76</v>
      </c>
      <c r="AY1379" s="218" t="s">
        <v>283</v>
      </c>
    </row>
    <row r="1380" spans="1:65" s="13" customFormat="1">
      <c r="B1380" s="207"/>
      <c r="C1380" s="208"/>
      <c r="D1380" s="209" t="s">
        <v>291</v>
      </c>
      <c r="E1380" s="210" t="s">
        <v>1</v>
      </c>
      <c r="F1380" s="211" t="s">
        <v>1146</v>
      </c>
      <c r="G1380" s="208"/>
      <c r="H1380" s="212">
        <v>-13.44</v>
      </c>
      <c r="I1380" s="213"/>
      <c r="J1380" s="208"/>
      <c r="K1380" s="208"/>
      <c r="L1380" s="214"/>
      <c r="M1380" s="215"/>
      <c r="N1380" s="216"/>
      <c r="O1380" s="216"/>
      <c r="P1380" s="216"/>
      <c r="Q1380" s="216"/>
      <c r="R1380" s="216"/>
      <c r="S1380" s="216"/>
      <c r="T1380" s="217"/>
      <c r="AT1380" s="218" t="s">
        <v>291</v>
      </c>
      <c r="AU1380" s="218" t="s">
        <v>85</v>
      </c>
      <c r="AV1380" s="13" t="s">
        <v>85</v>
      </c>
      <c r="AW1380" s="13" t="s">
        <v>32</v>
      </c>
      <c r="AX1380" s="13" t="s">
        <v>76</v>
      </c>
      <c r="AY1380" s="218" t="s">
        <v>283</v>
      </c>
    </row>
    <row r="1381" spans="1:65" s="13" customFormat="1">
      <c r="B1381" s="207"/>
      <c r="C1381" s="208"/>
      <c r="D1381" s="209" t="s">
        <v>291</v>
      </c>
      <c r="E1381" s="210" t="s">
        <v>1</v>
      </c>
      <c r="F1381" s="211" t="s">
        <v>1628</v>
      </c>
      <c r="G1381" s="208"/>
      <c r="H1381" s="212">
        <v>69.795000000000002</v>
      </c>
      <c r="I1381" s="213"/>
      <c r="J1381" s="208"/>
      <c r="K1381" s="208"/>
      <c r="L1381" s="214"/>
      <c r="M1381" s="215"/>
      <c r="N1381" s="216"/>
      <c r="O1381" s="216"/>
      <c r="P1381" s="216"/>
      <c r="Q1381" s="216"/>
      <c r="R1381" s="216"/>
      <c r="S1381" s="216"/>
      <c r="T1381" s="217"/>
      <c r="AT1381" s="218" t="s">
        <v>291</v>
      </c>
      <c r="AU1381" s="218" t="s">
        <v>85</v>
      </c>
      <c r="AV1381" s="13" t="s">
        <v>85</v>
      </c>
      <c r="AW1381" s="13" t="s">
        <v>32</v>
      </c>
      <c r="AX1381" s="13" t="s">
        <v>76</v>
      </c>
      <c r="AY1381" s="218" t="s">
        <v>283</v>
      </c>
    </row>
    <row r="1382" spans="1:65" s="13" customFormat="1" ht="33.75">
      <c r="B1382" s="207"/>
      <c r="C1382" s="208"/>
      <c r="D1382" s="209" t="s">
        <v>291</v>
      </c>
      <c r="E1382" s="210" t="s">
        <v>1</v>
      </c>
      <c r="F1382" s="211" t="s">
        <v>1149</v>
      </c>
      <c r="G1382" s="208"/>
      <c r="H1382" s="212">
        <v>-81.314999999999998</v>
      </c>
      <c r="I1382" s="213"/>
      <c r="J1382" s="208"/>
      <c r="K1382" s="208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291</v>
      </c>
      <c r="AU1382" s="218" t="s">
        <v>85</v>
      </c>
      <c r="AV1382" s="13" t="s">
        <v>85</v>
      </c>
      <c r="AW1382" s="13" t="s">
        <v>32</v>
      </c>
      <c r="AX1382" s="13" t="s">
        <v>76</v>
      </c>
      <c r="AY1382" s="218" t="s">
        <v>283</v>
      </c>
    </row>
    <row r="1383" spans="1:65" s="15" customFormat="1">
      <c r="B1383" s="230"/>
      <c r="C1383" s="231"/>
      <c r="D1383" s="209" t="s">
        <v>291</v>
      </c>
      <c r="E1383" s="232" t="s">
        <v>1</v>
      </c>
      <c r="F1383" s="233" t="s">
        <v>307</v>
      </c>
      <c r="G1383" s="231"/>
      <c r="H1383" s="234">
        <v>162.91999999999999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AT1383" s="240" t="s">
        <v>291</v>
      </c>
      <c r="AU1383" s="240" t="s">
        <v>85</v>
      </c>
      <c r="AV1383" s="15" t="s">
        <v>105</v>
      </c>
      <c r="AW1383" s="15" t="s">
        <v>32</v>
      </c>
      <c r="AX1383" s="15" t="s">
        <v>76</v>
      </c>
      <c r="AY1383" s="240" t="s">
        <v>283</v>
      </c>
    </row>
    <row r="1384" spans="1:65" s="13" customFormat="1">
      <c r="B1384" s="207"/>
      <c r="C1384" s="208"/>
      <c r="D1384" s="209" t="s">
        <v>291</v>
      </c>
      <c r="E1384" s="210" t="s">
        <v>1</v>
      </c>
      <c r="F1384" s="211" t="s">
        <v>1150</v>
      </c>
      <c r="G1384" s="208"/>
      <c r="H1384" s="212">
        <v>128.80000000000001</v>
      </c>
      <c r="I1384" s="213"/>
      <c r="J1384" s="208"/>
      <c r="K1384" s="208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291</v>
      </c>
      <c r="AU1384" s="218" t="s">
        <v>85</v>
      </c>
      <c r="AV1384" s="13" t="s">
        <v>85</v>
      </c>
      <c r="AW1384" s="13" t="s">
        <v>32</v>
      </c>
      <c r="AX1384" s="13" t="s">
        <v>76</v>
      </c>
      <c r="AY1384" s="218" t="s">
        <v>283</v>
      </c>
    </row>
    <row r="1385" spans="1:65" s="13" customFormat="1">
      <c r="B1385" s="207"/>
      <c r="C1385" s="208"/>
      <c r="D1385" s="209" t="s">
        <v>291</v>
      </c>
      <c r="E1385" s="210" t="s">
        <v>1</v>
      </c>
      <c r="F1385" s="211" t="s">
        <v>1151</v>
      </c>
      <c r="G1385" s="208"/>
      <c r="H1385" s="212">
        <v>-58.185000000000002</v>
      </c>
      <c r="I1385" s="213"/>
      <c r="J1385" s="208"/>
      <c r="K1385" s="208"/>
      <c r="L1385" s="214"/>
      <c r="M1385" s="215"/>
      <c r="N1385" s="216"/>
      <c r="O1385" s="216"/>
      <c r="P1385" s="216"/>
      <c r="Q1385" s="216"/>
      <c r="R1385" s="216"/>
      <c r="S1385" s="216"/>
      <c r="T1385" s="217"/>
      <c r="AT1385" s="218" t="s">
        <v>291</v>
      </c>
      <c r="AU1385" s="218" t="s">
        <v>85</v>
      </c>
      <c r="AV1385" s="13" t="s">
        <v>85</v>
      </c>
      <c r="AW1385" s="13" t="s">
        <v>32</v>
      </c>
      <c r="AX1385" s="13" t="s">
        <v>76</v>
      </c>
      <c r="AY1385" s="218" t="s">
        <v>283</v>
      </c>
    </row>
    <row r="1386" spans="1:65" s="15" customFormat="1">
      <c r="B1386" s="230"/>
      <c r="C1386" s="231"/>
      <c r="D1386" s="209" t="s">
        <v>291</v>
      </c>
      <c r="E1386" s="232" t="s">
        <v>1</v>
      </c>
      <c r="F1386" s="233" t="s">
        <v>307</v>
      </c>
      <c r="G1386" s="231"/>
      <c r="H1386" s="234">
        <v>70.614999999999995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291</v>
      </c>
      <c r="AU1386" s="240" t="s">
        <v>85</v>
      </c>
      <c r="AV1386" s="15" t="s">
        <v>105</v>
      </c>
      <c r="AW1386" s="15" t="s">
        <v>32</v>
      </c>
      <c r="AX1386" s="15" t="s">
        <v>76</v>
      </c>
      <c r="AY1386" s="240" t="s">
        <v>283</v>
      </c>
    </row>
    <row r="1387" spans="1:65" s="13" customFormat="1">
      <c r="B1387" s="207"/>
      <c r="C1387" s="208"/>
      <c r="D1387" s="209" t="s">
        <v>291</v>
      </c>
      <c r="E1387" s="210" t="s">
        <v>1</v>
      </c>
      <c r="F1387" s="211" t="s">
        <v>1629</v>
      </c>
      <c r="G1387" s="208"/>
      <c r="H1387" s="212">
        <v>3.08</v>
      </c>
      <c r="I1387" s="213"/>
      <c r="J1387" s="208"/>
      <c r="K1387" s="208"/>
      <c r="L1387" s="214"/>
      <c r="M1387" s="215"/>
      <c r="N1387" s="216"/>
      <c r="O1387" s="216"/>
      <c r="P1387" s="216"/>
      <c r="Q1387" s="216"/>
      <c r="R1387" s="216"/>
      <c r="S1387" s="216"/>
      <c r="T1387" s="217"/>
      <c r="AT1387" s="218" t="s">
        <v>291</v>
      </c>
      <c r="AU1387" s="218" t="s">
        <v>85</v>
      </c>
      <c r="AV1387" s="13" t="s">
        <v>85</v>
      </c>
      <c r="AW1387" s="13" t="s">
        <v>32</v>
      </c>
      <c r="AX1387" s="13" t="s">
        <v>76</v>
      </c>
      <c r="AY1387" s="218" t="s">
        <v>283</v>
      </c>
    </row>
    <row r="1388" spans="1:65" s="13" customFormat="1" ht="22.5">
      <c r="B1388" s="207"/>
      <c r="C1388" s="208"/>
      <c r="D1388" s="209" t="s">
        <v>291</v>
      </c>
      <c r="E1388" s="210" t="s">
        <v>1</v>
      </c>
      <c r="F1388" s="211" t="s">
        <v>1630</v>
      </c>
      <c r="G1388" s="208"/>
      <c r="H1388" s="212">
        <v>19.071999999999999</v>
      </c>
      <c r="I1388" s="213"/>
      <c r="J1388" s="208"/>
      <c r="K1388" s="208"/>
      <c r="L1388" s="214"/>
      <c r="M1388" s="215"/>
      <c r="N1388" s="216"/>
      <c r="O1388" s="216"/>
      <c r="P1388" s="216"/>
      <c r="Q1388" s="216"/>
      <c r="R1388" s="216"/>
      <c r="S1388" s="216"/>
      <c r="T1388" s="217"/>
      <c r="AT1388" s="218" t="s">
        <v>291</v>
      </c>
      <c r="AU1388" s="218" t="s">
        <v>85</v>
      </c>
      <c r="AV1388" s="13" t="s">
        <v>85</v>
      </c>
      <c r="AW1388" s="13" t="s">
        <v>32</v>
      </c>
      <c r="AX1388" s="13" t="s">
        <v>76</v>
      </c>
      <c r="AY1388" s="218" t="s">
        <v>283</v>
      </c>
    </row>
    <row r="1389" spans="1:65" s="13" customFormat="1">
      <c r="B1389" s="207"/>
      <c r="C1389" s="208"/>
      <c r="D1389" s="209" t="s">
        <v>291</v>
      </c>
      <c r="E1389" s="210" t="s">
        <v>1</v>
      </c>
      <c r="F1389" s="211" t="s">
        <v>1631</v>
      </c>
      <c r="G1389" s="208"/>
      <c r="H1389" s="212">
        <v>11.55</v>
      </c>
      <c r="I1389" s="213"/>
      <c r="J1389" s="208"/>
      <c r="K1389" s="208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291</v>
      </c>
      <c r="AU1389" s="218" t="s">
        <v>85</v>
      </c>
      <c r="AV1389" s="13" t="s">
        <v>85</v>
      </c>
      <c r="AW1389" s="13" t="s">
        <v>32</v>
      </c>
      <c r="AX1389" s="13" t="s">
        <v>76</v>
      </c>
      <c r="AY1389" s="218" t="s">
        <v>283</v>
      </c>
    </row>
    <row r="1390" spans="1:65" s="15" customFormat="1">
      <c r="B1390" s="230"/>
      <c r="C1390" s="231"/>
      <c r="D1390" s="209" t="s">
        <v>291</v>
      </c>
      <c r="E1390" s="232" t="s">
        <v>1</v>
      </c>
      <c r="F1390" s="233" t="s">
        <v>307</v>
      </c>
      <c r="G1390" s="231"/>
      <c r="H1390" s="234">
        <v>33.701999999999998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291</v>
      </c>
      <c r="AU1390" s="240" t="s">
        <v>85</v>
      </c>
      <c r="AV1390" s="15" t="s">
        <v>105</v>
      </c>
      <c r="AW1390" s="15" t="s">
        <v>32</v>
      </c>
      <c r="AX1390" s="15" t="s">
        <v>76</v>
      </c>
      <c r="AY1390" s="240" t="s">
        <v>283</v>
      </c>
    </row>
    <row r="1391" spans="1:65" s="13" customFormat="1">
      <c r="B1391" s="207"/>
      <c r="C1391" s="208"/>
      <c r="D1391" s="209" t="s">
        <v>291</v>
      </c>
      <c r="E1391" s="210" t="s">
        <v>1</v>
      </c>
      <c r="F1391" s="211" t="s">
        <v>1632</v>
      </c>
      <c r="G1391" s="208"/>
      <c r="H1391" s="212">
        <v>-32.115000000000002</v>
      </c>
      <c r="I1391" s="213"/>
      <c r="J1391" s="208"/>
      <c r="K1391" s="208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291</v>
      </c>
      <c r="AU1391" s="218" t="s">
        <v>85</v>
      </c>
      <c r="AV1391" s="13" t="s">
        <v>85</v>
      </c>
      <c r="AW1391" s="13" t="s">
        <v>32</v>
      </c>
      <c r="AX1391" s="13" t="s">
        <v>76</v>
      </c>
      <c r="AY1391" s="218" t="s">
        <v>283</v>
      </c>
    </row>
    <row r="1392" spans="1:65" s="15" customFormat="1">
      <c r="B1392" s="230"/>
      <c r="C1392" s="231"/>
      <c r="D1392" s="209" t="s">
        <v>291</v>
      </c>
      <c r="E1392" s="232" t="s">
        <v>1</v>
      </c>
      <c r="F1392" s="233" t="s">
        <v>307</v>
      </c>
      <c r="G1392" s="231"/>
      <c r="H1392" s="234">
        <v>-32.115000000000002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291</v>
      </c>
      <c r="AU1392" s="240" t="s">
        <v>85</v>
      </c>
      <c r="AV1392" s="15" t="s">
        <v>105</v>
      </c>
      <c r="AW1392" s="15" t="s">
        <v>32</v>
      </c>
      <c r="AX1392" s="15" t="s">
        <v>76</v>
      </c>
      <c r="AY1392" s="240" t="s">
        <v>283</v>
      </c>
    </row>
    <row r="1393" spans="1:65" s="14" customFormat="1">
      <c r="B1393" s="219"/>
      <c r="C1393" s="220"/>
      <c r="D1393" s="209" t="s">
        <v>291</v>
      </c>
      <c r="E1393" s="221" t="s">
        <v>1</v>
      </c>
      <c r="F1393" s="222" t="s">
        <v>293</v>
      </c>
      <c r="G1393" s="220"/>
      <c r="H1393" s="223">
        <v>235.12200000000001</v>
      </c>
      <c r="I1393" s="224"/>
      <c r="J1393" s="220"/>
      <c r="K1393" s="220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291</v>
      </c>
      <c r="AU1393" s="229" t="s">
        <v>85</v>
      </c>
      <c r="AV1393" s="14" t="s">
        <v>289</v>
      </c>
      <c r="AW1393" s="14" t="s">
        <v>32</v>
      </c>
      <c r="AX1393" s="14" t="s">
        <v>83</v>
      </c>
      <c r="AY1393" s="229" t="s">
        <v>283</v>
      </c>
    </row>
    <row r="1394" spans="1:65" s="2" customFormat="1" ht="24.2" customHeight="1">
      <c r="A1394" s="35"/>
      <c r="B1394" s="36"/>
      <c r="C1394" s="251" t="s">
        <v>1633</v>
      </c>
      <c r="D1394" s="251" t="s">
        <v>1021</v>
      </c>
      <c r="E1394" s="252" t="s">
        <v>1634</v>
      </c>
      <c r="F1394" s="253" t="s">
        <v>1635</v>
      </c>
      <c r="G1394" s="254" t="s">
        <v>288</v>
      </c>
      <c r="H1394" s="255">
        <v>270.39</v>
      </c>
      <c r="I1394" s="256"/>
      <c r="J1394" s="257">
        <f>ROUND(I1394*H1394,2)</f>
        <v>0</v>
      </c>
      <c r="K1394" s="258"/>
      <c r="L1394" s="259"/>
      <c r="M1394" s="260" t="s">
        <v>1</v>
      </c>
      <c r="N1394" s="261" t="s">
        <v>41</v>
      </c>
      <c r="O1394" s="72"/>
      <c r="P1394" s="203">
        <f>O1394*H1394</f>
        <v>0</v>
      </c>
      <c r="Q1394" s="203">
        <v>1.2E-4</v>
      </c>
      <c r="R1394" s="203">
        <f>Q1394*H1394</f>
        <v>3.2446799999999998E-2</v>
      </c>
      <c r="S1394" s="203">
        <v>0</v>
      </c>
      <c r="T1394" s="204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205" t="s">
        <v>499</v>
      </c>
      <c r="AT1394" s="205" t="s">
        <v>1021</v>
      </c>
      <c r="AU1394" s="205" t="s">
        <v>85</v>
      </c>
      <c r="AY1394" s="18" t="s">
        <v>283</v>
      </c>
      <c r="BE1394" s="206">
        <f>IF(N1394="základní",J1394,0)</f>
        <v>0</v>
      </c>
      <c r="BF1394" s="206">
        <f>IF(N1394="snížená",J1394,0)</f>
        <v>0</v>
      </c>
      <c r="BG1394" s="206">
        <f>IF(N1394="zákl. přenesená",J1394,0)</f>
        <v>0</v>
      </c>
      <c r="BH1394" s="206">
        <f>IF(N1394="sníž. přenesená",J1394,0)</f>
        <v>0</v>
      </c>
      <c r="BI1394" s="206">
        <f>IF(N1394="nulová",J1394,0)</f>
        <v>0</v>
      </c>
      <c r="BJ1394" s="18" t="s">
        <v>83</v>
      </c>
      <c r="BK1394" s="206">
        <f>ROUND(I1394*H1394,2)</f>
        <v>0</v>
      </c>
      <c r="BL1394" s="18" t="s">
        <v>199</v>
      </c>
      <c r="BM1394" s="205" t="s">
        <v>1636</v>
      </c>
    </row>
    <row r="1395" spans="1:65" s="13" customFormat="1">
      <c r="B1395" s="207"/>
      <c r="C1395" s="208"/>
      <c r="D1395" s="209" t="s">
        <v>291</v>
      </c>
      <c r="E1395" s="208"/>
      <c r="F1395" s="211" t="s">
        <v>1637</v>
      </c>
      <c r="G1395" s="208"/>
      <c r="H1395" s="212">
        <v>270.39</v>
      </c>
      <c r="I1395" s="213"/>
      <c r="J1395" s="208"/>
      <c r="K1395" s="208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291</v>
      </c>
      <c r="AU1395" s="218" t="s">
        <v>85</v>
      </c>
      <c r="AV1395" s="13" t="s">
        <v>85</v>
      </c>
      <c r="AW1395" s="13" t="s">
        <v>4</v>
      </c>
      <c r="AX1395" s="13" t="s">
        <v>83</v>
      </c>
      <c r="AY1395" s="218" t="s">
        <v>283</v>
      </c>
    </row>
    <row r="1396" spans="1:65" s="2" customFormat="1" ht="24.2" customHeight="1">
      <c r="A1396" s="35"/>
      <c r="B1396" s="36"/>
      <c r="C1396" s="193" t="s">
        <v>1638</v>
      </c>
      <c r="D1396" s="193" t="s">
        <v>285</v>
      </c>
      <c r="E1396" s="194" t="s">
        <v>1639</v>
      </c>
      <c r="F1396" s="195" t="s">
        <v>1640</v>
      </c>
      <c r="G1396" s="196" t="s">
        <v>296</v>
      </c>
      <c r="H1396" s="197">
        <v>2.7629999999999999</v>
      </c>
      <c r="I1396" s="198"/>
      <c r="J1396" s="199">
        <f>ROUND(I1396*H1396,2)</f>
        <v>0</v>
      </c>
      <c r="K1396" s="200"/>
      <c r="L1396" s="40"/>
      <c r="M1396" s="201" t="s">
        <v>1</v>
      </c>
      <c r="N1396" s="202" t="s">
        <v>41</v>
      </c>
      <c r="O1396" s="72"/>
      <c r="P1396" s="203">
        <f>O1396*H1396</f>
        <v>0</v>
      </c>
      <c r="Q1396" s="203">
        <v>0</v>
      </c>
      <c r="R1396" s="203">
        <f>Q1396*H1396</f>
        <v>0</v>
      </c>
      <c r="S1396" s="203">
        <v>0</v>
      </c>
      <c r="T1396" s="204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205" t="s">
        <v>289</v>
      </c>
      <c r="AT1396" s="205" t="s">
        <v>285</v>
      </c>
      <c r="AU1396" s="205" t="s">
        <v>85</v>
      </c>
      <c r="AY1396" s="18" t="s">
        <v>283</v>
      </c>
      <c r="BE1396" s="206">
        <f>IF(N1396="základní",J1396,0)</f>
        <v>0</v>
      </c>
      <c r="BF1396" s="206">
        <f>IF(N1396="snížená",J1396,0)</f>
        <v>0</v>
      </c>
      <c r="BG1396" s="206">
        <f>IF(N1396="zákl. přenesená",J1396,0)</f>
        <v>0</v>
      </c>
      <c r="BH1396" s="206">
        <f>IF(N1396="sníž. přenesená",J1396,0)</f>
        <v>0</v>
      </c>
      <c r="BI1396" s="206">
        <f>IF(N1396="nulová",J1396,0)</f>
        <v>0</v>
      </c>
      <c r="BJ1396" s="18" t="s">
        <v>83</v>
      </c>
      <c r="BK1396" s="206">
        <f>ROUND(I1396*H1396,2)</f>
        <v>0</v>
      </c>
      <c r="BL1396" s="18" t="s">
        <v>289</v>
      </c>
      <c r="BM1396" s="205" t="s">
        <v>1641</v>
      </c>
    </row>
    <row r="1397" spans="1:65" s="16" customFormat="1">
      <c r="B1397" s="241"/>
      <c r="C1397" s="242"/>
      <c r="D1397" s="209" t="s">
        <v>291</v>
      </c>
      <c r="E1397" s="243" t="s">
        <v>1</v>
      </c>
      <c r="F1397" s="244" t="s">
        <v>1509</v>
      </c>
      <c r="G1397" s="242"/>
      <c r="H1397" s="243" t="s">
        <v>1</v>
      </c>
      <c r="I1397" s="245"/>
      <c r="J1397" s="242"/>
      <c r="K1397" s="242"/>
      <c r="L1397" s="246"/>
      <c r="M1397" s="247"/>
      <c r="N1397" s="248"/>
      <c r="O1397" s="248"/>
      <c r="P1397" s="248"/>
      <c r="Q1397" s="248"/>
      <c r="R1397" s="248"/>
      <c r="S1397" s="248"/>
      <c r="T1397" s="249"/>
      <c r="AT1397" s="250" t="s">
        <v>291</v>
      </c>
      <c r="AU1397" s="250" t="s">
        <v>85</v>
      </c>
      <c r="AV1397" s="16" t="s">
        <v>83</v>
      </c>
      <c r="AW1397" s="16" t="s">
        <v>32</v>
      </c>
      <c r="AX1397" s="16" t="s">
        <v>76</v>
      </c>
      <c r="AY1397" s="250" t="s">
        <v>283</v>
      </c>
    </row>
    <row r="1398" spans="1:65" s="13" customFormat="1">
      <c r="B1398" s="207"/>
      <c r="C1398" s="208"/>
      <c r="D1398" s="209" t="s">
        <v>291</v>
      </c>
      <c r="E1398" s="210" t="s">
        <v>1</v>
      </c>
      <c r="F1398" s="211" t="s">
        <v>1642</v>
      </c>
      <c r="G1398" s="208"/>
      <c r="H1398" s="212">
        <v>2.7629999999999999</v>
      </c>
      <c r="I1398" s="213"/>
      <c r="J1398" s="208"/>
      <c r="K1398" s="208"/>
      <c r="L1398" s="214"/>
      <c r="M1398" s="215"/>
      <c r="N1398" s="216"/>
      <c r="O1398" s="216"/>
      <c r="P1398" s="216"/>
      <c r="Q1398" s="216"/>
      <c r="R1398" s="216"/>
      <c r="S1398" s="216"/>
      <c r="T1398" s="217"/>
      <c r="AT1398" s="218" t="s">
        <v>291</v>
      </c>
      <c r="AU1398" s="218" t="s">
        <v>85</v>
      </c>
      <c r="AV1398" s="13" t="s">
        <v>85</v>
      </c>
      <c r="AW1398" s="13" t="s">
        <v>32</v>
      </c>
      <c r="AX1398" s="13" t="s">
        <v>76</v>
      </c>
      <c r="AY1398" s="218" t="s">
        <v>283</v>
      </c>
    </row>
    <row r="1399" spans="1:65" s="14" customFormat="1">
      <c r="B1399" s="219"/>
      <c r="C1399" s="220"/>
      <c r="D1399" s="209" t="s">
        <v>291</v>
      </c>
      <c r="E1399" s="221" t="s">
        <v>1</v>
      </c>
      <c r="F1399" s="222" t="s">
        <v>293</v>
      </c>
      <c r="G1399" s="220"/>
      <c r="H1399" s="223">
        <v>2.7629999999999999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291</v>
      </c>
      <c r="AU1399" s="229" t="s">
        <v>85</v>
      </c>
      <c r="AV1399" s="14" t="s">
        <v>289</v>
      </c>
      <c r="AW1399" s="14" t="s">
        <v>32</v>
      </c>
      <c r="AX1399" s="14" t="s">
        <v>83</v>
      </c>
      <c r="AY1399" s="229" t="s">
        <v>283</v>
      </c>
    </row>
    <row r="1400" spans="1:65" s="2" customFormat="1" ht="16.5" customHeight="1">
      <c r="A1400" s="35"/>
      <c r="B1400" s="36"/>
      <c r="C1400" s="251" t="s">
        <v>1643</v>
      </c>
      <c r="D1400" s="251" t="s">
        <v>1021</v>
      </c>
      <c r="E1400" s="252" t="s">
        <v>1644</v>
      </c>
      <c r="F1400" s="253" t="s">
        <v>1645</v>
      </c>
      <c r="G1400" s="254" t="s">
        <v>377</v>
      </c>
      <c r="H1400" s="255">
        <v>4.6139999999999999</v>
      </c>
      <c r="I1400" s="256"/>
      <c r="J1400" s="257">
        <f>ROUND(I1400*H1400,2)</f>
        <v>0</v>
      </c>
      <c r="K1400" s="258"/>
      <c r="L1400" s="259"/>
      <c r="M1400" s="260" t="s">
        <v>1</v>
      </c>
      <c r="N1400" s="261" t="s">
        <v>41</v>
      </c>
      <c r="O1400" s="72"/>
      <c r="P1400" s="203">
        <f>O1400*H1400</f>
        <v>0</v>
      </c>
      <c r="Q1400" s="203">
        <v>1</v>
      </c>
      <c r="R1400" s="203">
        <f>Q1400*H1400</f>
        <v>4.6139999999999999</v>
      </c>
      <c r="S1400" s="203">
        <v>0</v>
      </c>
      <c r="T1400" s="204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205" t="s">
        <v>351</v>
      </c>
      <c r="AT1400" s="205" t="s">
        <v>1021</v>
      </c>
      <c r="AU1400" s="205" t="s">
        <v>85</v>
      </c>
      <c r="AY1400" s="18" t="s">
        <v>283</v>
      </c>
      <c r="BE1400" s="206">
        <f>IF(N1400="základní",J1400,0)</f>
        <v>0</v>
      </c>
      <c r="BF1400" s="206">
        <f>IF(N1400="snížená",J1400,0)</f>
        <v>0</v>
      </c>
      <c r="BG1400" s="206">
        <f>IF(N1400="zákl. přenesená",J1400,0)</f>
        <v>0</v>
      </c>
      <c r="BH1400" s="206">
        <f>IF(N1400="sníž. přenesená",J1400,0)</f>
        <v>0</v>
      </c>
      <c r="BI1400" s="206">
        <f>IF(N1400="nulová",J1400,0)</f>
        <v>0</v>
      </c>
      <c r="BJ1400" s="18" t="s">
        <v>83</v>
      </c>
      <c r="BK1400" s="206">
        <f>ROUND(I1400*H1400,2)</f>
        <v>0</v>
      </c>
      <c r="BL1400" s="18" t="s">
        <v>289</v>
      </c>
      <c r="BM1400" s="205" t="s">
        <v>1646</v>
      </c>
    </row>
    <row r="1401" spans="1:65" s="13" customFormat="1">
      <c r="B1401" s="207"/>
      <c r="C1401" s="208"/>
      <c r="D1401" s="209" t="s">
        <v>291</v>
      </c>
      <c r="E1401" s="208"/>
      <c r="F1401" s="211" t="s">
        <v>1647</v>
      </c>
      <c r="G1401" s="208"/>
      <c r="H1401" s="212">
        <v>4.6139999999999999</v>
      </c>
      <c r="I1401" s="213"/>
      <c r="J1401" s="208"/>
      <c r="K1401" s="208"/>
      <c r="L1401" s="214"/>
      <c r="M1401" s="215"/>
      <c r="N1401" s="216"/>
      <c r="O1401" s="216"/>
      <c r="P1401" s="216"/>
      <c r="Q1401" s="216"/>
      <c r="R1401" s="216"/>
      <c r="S1401" s="216"/>
      <c r="T1401" s="217"/>
      <c r="AT1401" s="218" t="s">
        <v>291</v>
      </c>
      <c r="AU1401" s="218" t="s">
        <v>85</v>
      </c>
      <c r="AV1401" s="13" t="s">
        <v>85</v>
      </c>
      <c r="AW1401" s="13" t="s">
        <v>4</v>
      </c>
      <c r="AX1401" s="13" t="s">
        <v>83</v>
      </c>
      <c r="AY1401" s="218" t="s">
        <v>283</v>
      </c>
    </row>
    <row r="1402" spans="1:65" s="2" customFormat="1" ht="24.2" customHeight="1">
      <c r="A1402" s="35"/>
      <c r="B1402" s="36"/>
      <c r="C1402" s="193" t="s">
        <v>1648</v>
      </c>
      <c r="D1402" s="193" t="s">
        <v>285</v>
      </c>
      <c r="E1402" s="194" t="s">
        <v>1649</v>
      </c>
      <c r="F1402" s="195" t="s">
        <v>1650</v>
      </c>
      <c r="G1402" s="196" t="s">
        <v>377</v>
      </c>
      <c r="H1402" s="197">
        <v>25.524000000000001</v>
      </c>
      <c r="I1402" s="198"/>
      <c r="J1402" s="199">
        <f>ROUND(I1402*H1402,2)</f>
        <v>0</v>
      </c>
      <c r="K1402" s="200"/>
      <c r="L1402" s="40"/>
      <c r="M1402" s="201" t="s">
        <v>1</v>
      </c>
      <c r="N1402" s="202" t="s">
        <v>41</v>
      </c>
      <c r="O1402" s="72"/>
      <c r="P1402" s="203">
        <f>O1402*H1402</f>
        <v>0</v>
      </c>
      <c r="Q1402" s="203">
        <v>0</v>
      </c>
      <c r="R1402" s="203">
        <f>Q1402*H1402</f>
        <v>0</v>
      </c>
      <c r="S1402" s="203">
        <v>0</v>
      </c>
      <c r="T1402" s="204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205" t="s">
        <v>199</v>
      </c>
      <c r="AT1402" s="205" t="s">
        <v>285</v>
      </c>
      <c r="AU1402" s="205" t="s">
        <v>85</v>
      </c>
      <c r="AY1402" s="18" t="s">
        <v>283</v>
      </c>
      <c r="BE1402" s="206">
        <f>IF(N1402="základní",J1402,0)</f>
        <v>0</v>
      </c>
      <c r="BF1402" s="206">
        <f>IF(N1402="snížená",J1402,0)</f>
        <v>0</v>
      </c>
      <c r="BG1402" s="206">
        <f>IF(N1402="zákl. přenesená",J1402,0)</f>
        <v>0</v>
      </c>
      <c r="BH1402" s="206">
        <f>IF(N1402="sníž. přenesená",J1402,0)</f>
        <v>0</v>
      </c>
      <c r="BI1402" s="206">
        <f>IF(N1402="nulová",J1402,0)</f>
        <v>0</v>
      </c>
      <c r="BJ1402" s="18" t="s">
        <v>83</v>
      </c>
      <c r="BK1402" s="206">
        <f>ROUND(I1402*H1402,2)</f>
        <v>0</v>
      </c>
      <c r="BL1402" s="18" t="s">
        <v>199</v>
      </c>
      <c r="BM1402" s="205" t="s">
        <v>1651</v>
      </c>
    </row>
    <row r="1403" spans="1:65" s="12" customFormat="1" ht="22.9" customHeight="1">
      <c r="B1403" s="177"/>
      <c r="C1403" s="178"/>
      <c r="D1403" s="179" t="s">
        <v>75</v>
      </c>
      <c r="E1403" s="191" t="s">
        <v>1652</v>
      </c>
      <c r="F1403" s="191" t="s">
        <v>1653</v>
      </c>
      <c r="G1403" s="178"/>
      <c r="H1403" s="178"/>
      <c r="I1403" s="181"/>
      <c r="J1403" s="192">
        <f>BK1403</f>
        <v>0</v>
      </c>
      <c r="K1403" s="178"/>
      <c r="L1403" s="183"/>
      <c r="M1403" s="184"/>
      <c r="N1403" s="185"/>
      <c r="O1403" s="185"/>
      <c r="P1403" s="186">
        <f>SUM(P1404:P1703)</f>
        <v>0</v>
      </c>
      <c r="Q1403" s="185"/>
      <c r="R1403" s="186">
        <f>SUM(R1404:R1703)</f>
        <v>34.591624780000004</v>
      </c>
      <c r="S1403" s="185"/>
      <c r="T1403" s="187">
        <f>SUM(T1404:T1703)</f>
        <v>0</v>
      </c>
      <c r="AR1403" s="188" t="s">
        <v>85</v>
      </c>
      <c r="AT1403" s="189" t="s">
        <v>75</v>
      </c>
      <c r="AU1403" s="189" t="s">
        <v>83</v>
      </c>
      <c r="AY1403" s="188" t="s">
        <v>283</v>
      </c>
      <c r="BK1403" s="190">
        <f>SUM(BK1404:BK1703)</f>
        <v>0</v>
      </c>
    </row>
    <row r="1404" spans="1:65" s="2" customFormat="1" ht="24.2" customHeight="1">
      <c r="A1404" s="35"/>
      <c r="B1404" s="36"/>
      <c r="C1404" s="193" t="s">
        <v>1654</v>
      </c>
      <c r="D1404" s="193" t="s">
        <v>285</v>
      </c>
      <c r="E1404" s="194" t="s">
        <v>1655</v>
      </c>
      <c r="F1404" s="195" t="s">
        <v>1656</v>
      </c>
      <c r="G1404" s="196" t="s">
        <v>288</v>
      </c>
      <c r="H1404" s="197">
        <v>264.13</v>
      </c>
      <c r="I1404" s="198"/>
      <c r="J1404" s="199">
        <f>ROUND(I1404*H1404,2)</f>
        <v>0</v>
      </c>
      <c r="K1404" s="200"/>
      <c r="L1404" s="40"/>
      <c r="M1404" s="201" t="s">
        <v>1</v>
      </c>
      <c r="N1404" s="202" t="s">
        <v>41</v>
      </c>
      <c r="O1404" s="72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5" t="s">
        <v>199</v>
      </c>
      <c r="AT1404" s="205" t="s">
        <v>285</v>
      </c>
      <c r="AU1404" s="205" t="s">
        <v>85</v>
      </c>
      <c r="AY1404" s="18" t="s">
        <v>283</v>
      </c>
      <c r="BE1404" s="206">
        <f>IF(N1404="základní",J1404,0)</f>
        <v>0</v>
      </c>
      <c r="BF1404" s="206">
        <f>IF(N1404="snížená",J1404,0)</f>
        <v>0</v>
      </c>
      <c r="BG1404" s="206">
        <f>IF(N1404="zákl. přenesená",J1404,0)</f>
        <v>0</v>
      </c>
      <c r="BH1404" s="206">
        <f>IF(N1404="sníž. přenesená",J1404,0)</f>
        <v>0</v>
      </c>
      <c r="BI1404" s="206">
        <f>IF(N1404="nulová",J1404,0)</f>
        <v>0</v>
      </c>
      <c r="BJ1404" s="18" t="s">
        <v>83</v>
      </c>
      <c r="BK1404" s="206">
        <f>ROUND(I1404*H1404,2)</f>
        <v>0</v>
      </c>
      <c r="BL1404" s="18" t="s">
        <v>199</v>
      </c>
      <c r="BM1404" s="205" t="s">
        <v>1657</v>
      </c>
    </row>
    <row r="1405" spans="1:65" s="16" customFormat="1">
      <c r="B1405" s="241"/>
      <c r="C1405" s="242"/>
      <c r="D1405" s="209" t="s">
        <v>291</v>
      </c>
      <c r="E1405" s="243" t="s">
        <v>1</v>
      </c>
      <c r="F1405" s="244" t="s">
        <v>1172</v>
      </c>
      <c r="G1405" s="242"/>
      <c r="H1405" s="243" t="s">
        <v>1</v>
      </c>
      <c r="I1405" s="245"/>
      <c r="J1405" s="242"/>
      <c r="K1405" s="242"/>
      <c r="L1405" s="246"/>
      <c r="M1405" s="247"/>
      <c r="N1405" s="248"/>
      <c r="O1405" s="248"/>
      <c r="P1405" s="248"/>
      <c r="Q1405" s="248"/>
      <c r="R1405" s="248"/>
      <c r="S1405" s="248"/>
      <c r="T1405" s="249"/>
      <c r="AT1405" s="250" t="s">
        <v>291</v>
      </c>
      <c r="AU1405" s="250" t="s">
        <v>85</v>
      </c>
      <c r="AV1405" s="16" t="s">
        <v>83</v>
      </c>
      <c r="AW1405" s="16" t="s">
        <v>32</v>
      </c>
      <c r="AX1405" s="16" t="s">
        <v>76</v>
      </c>
      <c r="AY1405" s="250" t="s">
        <v>283</v>
      </c>
    </row>
    <row r="1406" spans="1:65" s="13" customFormat="1">
      <c r="B1406" s="207"/>
      <c r="C1406" s="208"/>
      <c r="D1406" s="209" t="s">
        <v>291</v>
      </c>
      <c r="E1406" s="210" t="s">
        <v>1</v>
      </c>
      <c r="F1406" s="211" t="s">
        <v>1658</v>
      </c>
      <c r="G1406" s="208"/>
      <c r="H1406" s="212">
        <v>235.63</v>
      </c>
      <c r="I1406" s="213"/>
      <c r="J1406" s="208"/>
      <c r="K1406" s="208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291</v>
      </c>
      <c r="AU1406" s="218" t="s">
        <v>85</v>
      </c>
      <c r="AV1406" s="13" t="s">
        <v>85</v>
      </c>
      <c r="AW1406" s="13" t="s">
        <v>32</v>
      </c>
      <c r="AX1406" s="13" t="s">
        <v>76</v>
      </c>
      <c r="AY1406" s="218" t="s">
        <v>283</v>
      </c>
    </row>
    <row r="1407" spans="1:65" s="15" customFormat="1">
      <c r="B1407" s="230"/>
      <c r="C1407" s="231"/>
      <c r="D1407" s="209" t="s">
        <v>291</v>
      </c>
      <c r="E1407" s="232" t="s">
        <v>1</v>
      </c>
      <c r="F1407" s="233" t="s">
        <v>307</v>
      </c>
      <c r="G1407" s="231"/>
      <c r="H1407" s="234">
        <v>235.63</v>
      </c>
      <c r="I1407" s="235"/>
      <c r="J1407" s="231"/>
      <c r="K1407" s="231"/>
      <c r="L1407" s="236"/>
      <c r="M1407" s="237"/>
      <c r="N1407" s="238"/>
      <c r="O1407" s="238"/>
      <c r="P1407" s="238"/>
      <c r="Q1407" s="238"/>
      <c r="R1407" s="238"/>
      <c r="S1407" s="238"/>
      <c r="T1407" s="239"/>
      <c r="AT1407" s="240" t="s">
        <v>291</v>
      </c>
      <c r="AU1407" s="240" t="s">
        <v>85</v>
      </c>
      <c r="AV1407" s="15" t="s">
        <v>105</v>
      </c>
      <c r="AW1407" s="15" t="s">
        <v>32</v>
      </c>
      <c r="AX1407" s="15" t="s">
        <v>76</v>
      </c>
      <c r="AY1407" s="240" t="s">
        <v>283</v>
      </c>
    </row>
    <row r="1408" spans="1:65" s="16" customFormat="1">
      <c r="B1408" s="241"/>
      <c r="C1408" s="242"/>
      <c r="D1408" s="209" t="s">
        <v>291</v>
      </c>
      <c r="E1408" s="243" t="s">
        <v>1</v>
      </c>
      <c r="F1408" s="244" t="s">
        <v>1178</v>
      </c>
      <c r="G1408" s="242"/>
      <c r="H1408" s="243" t="s">
        <v>1</v>
      </c>
      <c r="I1408" s="245"/>
      <c r="J1408" s="242"/>
      <c r="K1408" s="242"/>
      <c r="L1408" s="246"/>
      <c r="M1408" s="247"/>
      <c r="N1408" s="248"/>
      <c r="O1408" s="248"/>
      <c r="P1408" s="248"/>
      <c r="Q1408" s="248"/>
      <c r="R1408" s="248"/>
      <c r="S1408" s="248"/>
      <c r="T1408" s="249"/>
      <c r="AT1408" s="250" t="s">
        <v>291</v>
      </c>
      <c r="AU1408" s="250" t="s">
        <v>85</v>
      </c>
      <c r="AV1408" s="16" t="s">
        <v>83</v>
      </c>
      <c r="AW1408" s="16" t="s">
        <v>32</v>
      </c>
      <c r="AX1408" s="16" t="s">
        <v>76</v>
      </c>
      <c r="AY1408" s="250" t="s">
        <v>283</v>
      </c>
    </row>
    <row r="1409" spans="1:65" s="13" customFormat="1">
      <c r="B1409" s="207"/>
      <c r="C1409" s="208"/>
      <c r="D1409" s="209" t="s">
        <v>291</v>
      </c>
      <c r="E1409" s="210" t="s">
        <v>1</v>
      </c>
      <c r="F1409" s="211" t="s">
        <v>1659</v>
      </c>
      <c r="G1409" s="208"/>
      <c r="H1409" s="212">
        <v>28.5</v>
      </c>
      <c r="I1409" s="213"/>
      <c r="J1409" s="208"/>
      <c r="K1409" s="208"/>
      <c r="L1409" s="214"/>
      <c r="M1409" s="215"/>
      <c r="N1409" s="216"/>
      <c r="O1409" s="216"/>
      <c r="P1409" s="216"/>
      <c r="Q1409" s="216"/>
      <c r="R1409" s="216"/>
      <c r="S1409" s="216"/>
      <c r="T1409" s="217"/>
      <c r="AT1409" s="218" t="s">
        <v>291</v>
      </c>
      <c r="AU1409" s="218" t="s">
        <v>85</v>
      </c>
      <c r="AV1409" s="13" t="s">
        <v>85</v>
      </c>
      <c r="AW1409" s="13" t="s">
        <v>32</v>
      </c>
      <c r="AX1409" s="13" t="s">
        <v>76</v>
      </c>
      <c r="AY1409" s="218" t="s">
        <v>283</v>
      </c>
    </row>
    <row r="1410" spans="1:65" s="15" customFormat="1">
      <c r="B1410" s="230"/>
      <c r="C1410" s="231"/>
      <c r="D1410" s="209" t="s">
        <v>291</v>
      </c>
      <c r="E1410" s="232" t="s">
        <v>1</v>
      </c>
      <c r="F1410" s="233" t="s">
        <v>307</v>
      </c>
      <c r="G1410" s="231"/>
      <c r="H1410" s="234">
        <v>28.5</v>
      </c>
      <c r="I1410" s="235"/>
      <c r="J1410" s="231"/>
      <c r="K1410" s="231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291</v>
      </c>
      <c r="AU1410" s="240" t="s">
        <v>85</v>
      </c>
      <c r="AV1410" s="15" t="s">
        <v>105</v>
      </c>
      <c r="AW1410" s="15" t="s">
        <v>32</v>
      </c>
      <c r="AX1410" s="15" t="s">
        <v>76</v>
      </c>
      <c r="AY1410" s="240" t="s">
        <v>283</v>
      </c>
    </row>
    <row r="1411" spans="1:65" s="14" customFormat="1">
      <c r="B1411" s="219"/>
      <c r="C1411" s="220"/>
      <c r="D1411" s="209" t="s">
        <v>291</v>
      </c>
      <c r="E1411" s="221" t="s">
        <v>1</v>
      </c>
      <c r="F1411" s="222" t="s">
        <v>293</v>
      </c>
      <c r="G1411" s="220"/>
      <c r="H1411" s="223">
        <v>264.13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291</v>
      </c>
      <c r="AU1411" s="229" t="s">
        <v>85</v>
      </c>
      <c r="AV1411" s="14" t="s">
        <v>289</v>
      </c>
      <c r="AW1411" s="14" t="s">
        <v>32</v>
      </c>
      <c r="AX1411" s="14" t="s">
        <v>83</v>
      </c>
      <c r="AY1411" s="229" t="s">
        <v>283</v>
      </c>
    </row>
    <row r="1412" spans="1:65" s="2" customFormat="1" ht="44.25" customHeight="1">
      <c r="A1412" s="35"/>
      <c r="B1412" s="36"/>
      <c r="C1412" s="251" t="s">
        <v>1660</v>
      </c>
      <c r="D1412" s="251" t="s">
        <v>1021</v>
      </c>
      <c r="E1412" s="252" t="s">
        <v>1661</v>
      </c>
      <c r="F1412" s="253" t="s">
        <v>1662</v>
      </c>
      <c r="G1412" s="254" t="s">
        <v>288</v>
      </c>
      <c r="H1412" s="255">
        <v>269.41300000000001</v>
      </c>
      <c r="I1412" s="256"/>
      <c r="J1412" s="257">
        <f>ROUND(I1412*H1412,2)</f>
        <v>0</v>
      </c>
      <c r="K1412" s="258"/>
      <c r="L1412" s="259"/>
      <c r="M1412" s="260" t="s">
        <v>1</v>
      </c>
      <c r="N1412" s="261" t="s">
        <v>41</v>
      </c>
      <c r="O1412" s="72"/>
      <c r="P1412" s="203">
        <f>O1412*H1412</f>
        <v>0</v>
      </c>
      <c r="Q1412" s="203">
        <v>1.4999999999999999E-2</v>
      </c>
      <c r="R1412" s="203">
        <f>Q1412*H1412</f>
        <v>4.0411950000000001</v>
      </c>
      <c r="S1412" s="203">
        <v>0</v>
      </c>
      <c r="T1412" s="204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205" t="s">
        <v>499</v>
      </c>
      <c r="AT1412" s="205" t="s">
        <v>1021</v>
      </c>
      <c r="AU1412" s="205" t="s">
        <v>85</v>
      </c>
      <c r="AY1412" s="18" t="s">
        <v>283</v>
      </c>
      <c r="BE1412" s="206">
        <f>IF(N1412="základní",J1412,0)</f>
        <v>0</v>
      </c>
      <c r="BF1412" s="206">
        <f>IF(N1412="snížená",J1412,0)</f>
        <v>0</v>
      </c>
      <c r="BG1412" s="206">
        <f>IF(N1412="zákl. přenesená",J1412,0)</f>
        <v>0</v>
      </c>
      <c r="BH1412" s="206">
        <f>IF(N1412="sníž. přenesená",J1412,0)</f>
        <v>0</v>
      </c>
      <c r="BI1412" s="206">
        <f>IF(N1412="nulová",J1412,0)</f>
        <v>0</v>
      </c>
      <c r="BJ1412" s="18" t="s">
        <v>83</v>
      </c>
      <c r="BK1412" s="206">
        <f>ROUND(I1412*H1412,2)</f>
        <v>0</v>
      </c>
      <c r="BL1412" s="18" t="s">
        <v>199</v>
      </c>
      <c r="BM1412" s="205" t="s">
        <v>1663</v>
      </c>
    </row>
    <row r="1413" spans="1:65" s="16" customFormat="1">
      <c r="B1413" s="241"/>
      <c r="C1413" s="242"/>
      <c r="D1413" s="209" t="s">
        <v>291</v>
      </c>
      <c r="E1413" s="243" t="s">
        <v>1</v>
      </c>
      <c r="F1413" s="244" t="s">
        <v>1172</v>
      </c>
      <c r="G1413" s="242"/>
      <c r="H1413" s="243" t="s">
        <v>1</v>
      </c>
      <c r="I1413" s="245"/>
      <c r="J1413" s="242"/>
      <c r="K1413" s="242"/>
      <c r="L1413" s="246"/>
      <c r="M1413" s="247"/>
      <c r="N1413" s="248"/>
      <c r="O1413" s="248"/>
      <c r="P1413" s="248"/>
      <c r="Q1413" s="248"/>
      <c r="R1413" s="248"/>
      <c r="S1413" s="248"/>
      <c r="T1413" s="249"/>
      <c r="AT1413" s="250" t="s">
        <v>291</v>
      </c>
      <c r="AU1413" s="250" t="s">
        <v>85</v>
      </c>
      <c r="AV1413" s="16" t="s">
        <v>83</v>
      </c>
      <c r="AW1413" s="16" t="s">
        <v>32</v>
      </c>
      <c r="AX1413" s="16" t="s">
        <v>76</v>
      </c>
      <c r="AY1413" s="250" t="s">
        <v>283</v>
      </c>
    </row>
    <row r="1414" spans="1:65" s="13" customFormat="1">
      <c r="B1414" s="207"/>
      <c r="C1414" s="208"/>
      <c r="D1414" s="209" t="s">
        <v>291</v>
      </c>
      <c r="E1414" s="210" t="s">
        <v>1</v>
      </c>
      <c r="F1414" s="211" t="s">
        <v>1658</v>
      </c>
      <c r="G1414" s="208"/>
      <c r="H1414" s="212">
        <v>235.63</v>
      </c>
      <c r="I1414" s="213"/>
      <c r="J1414" s="208"/>
      <c r="K1414" s="208"/>
      <c r="L1414" s="214"/>
      <c r="M1414" s="215"/>
      <c r="N1414" s="216"/>
      <c r="O1414" s="216"/>
      <c r="P1414" s="216"/>
      <c r="Q1414" s="216"/>
      <c r="R1414" s="216"/>
      <c r="S1414" s="216"/>
      <c r="T1414" s="217"/>
      <c r="AT1414" s="218" t="s">
        <v>291</v>
      </c>
      <c r="AU1414" s="218" t="s">
        <v>85</v>
      </c>
      <c r="AV1414" s="13" t="s">
        <v>85</v>
      </c>
      <c r="AW1414" s="13" t="s">
        <v>32</v>
      </c>
      <c r="AX1414" s="13" t="s">
        <v>76</v>
      </c>
      <c r="AY1414" s="218" t="s">
        <v>283</v>
      </c>
    </row>
    <row r="1415" spans="1:65" s="15" customFormat="1">
      <c r="B1415" s="230"/>
      <c r="C1415" s="231"/>
      <c r="D1415" s="209" t="s">
        <v>291</v>
      </c>
      <c r="E1415" s="232" t="s">
        <v>1</v>
      </c>
      <c r="F1415" s="233" t="s">
        <v>307</v>
      </c>
      <c r="G1415" s="231"/>
      <c r="H1415" s="234">
        <v>235.63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291</v>
      </c>
      <c r="AU1415" s="240" t="s">
        <v>85</v>
      </c>
      <c r="AV1415" s="15" t="s">
        <v>105</v>
      </c>
      <c r="AW1415" s="15" t="s">
        <v>32</v>
      </c>
      <c r="AX1415" s="15" t="s">
        <v>76</v>
      </c>
      <c r="AY1415" s="240" t="s">
        <v>283</v>
      </c>
    </row>
    <row r="1416" spans="1:65" s="16" customFormat="1">
      <c r="B1416" s="241"/>
      <c r="C1416" s="242"/>
      <c r="D1416" s="209" t="s">
        <v>291</v>
      </c>
      <c r="E1416" s="243" t="s">
        <v>1</v>
      </c>
      <c r="F1416" s="244" t="s">
        <v>1178</v>
      </c>
      <c r="G1416" s="242"/>
      <c r="H1416" s="243" t="s">
        <v>1</v>
      </c>
      <c r="I1416" s="245"/>
      <c r="J1416" s="242"/>
      <c r="K1416" s="242"/>
      <c r="L1416" s="246"/>
      <c r="M1416" s="247"/>
      <c r="N1416" s="248"/>
      <c r="O1416" s="248"/>
      <c r="P1416" s="248"/>
      <c r="Q1416" s="248"/>
      <c r="R1416" s="248"/>
      <c r="S1416" s="248"/>
      <c r="T1416" s="249"/>
      <c r="AT1416" s="250" t="s">
        <v>291</v>
      </c>
      <c r="AU1416" s="250" t="s">
        <v>85</v>
      </c>
      <c r="AV1416" s="16" t="s">
        <v>83</v>
      </c>
      <c r="AW1416" s="16" t="s">
        <v>32</v>
      </c>
      <c r="AX1416" s="16" t="s">
        <v>76</v>
      </c>
      <c r="AY1416" s="250" t="s">
        <v>283</v>
      </c>
    </row>
    <row r="1417" spans="1:65" s="13" customFormat="1">
      <c r="B1417" s="207"/>
      <c r="C1417" s="208"/>
      <c r="D1417" s="209" t="s">
        <v>291</v>
      </c>
      <c r="E1417" s="210" t="s">
        <v>1</v>
      </c>
      <c r="F1417" s="211" t="s">
        <v>1659</v>
      </c>
      <c r="G1417" s="208"/>
      <c r="H1417" s="212">
        <v>28.5</v>
      </c>
      <c r="I1417" s="213"/>
      <c r="J1417" s="208"/>
      <c r="K1417" s="208"/>
      <c r="L1417" s="214"/>
      <c r="M1417" s="215"/>
      <c r="N1417" s="216"/>
      <c r="O1417" s="216"/>
      <c r="P1417" s="216"/>
      <c r="Q1417" s="216"/>
      <c r="R1417" s="216"/>
      <c r="S1417" s="216"/>
      <c r="T1417" s="217"/>
      <c r="AT1417" s="218" t="s">
        <v>291</v>
      </c>
      <c r="AU1417" s="218" t="s">
        <v>85</v>
      </c>
      <c r="AV1417" s="13" t="s">
        <v>85</v>
      </c>
      <c r="AW1417" s="13" t="s">
        <v>32</v>
      </c>
      <c r="AX1417" s="13" t="s">
        <v>76</v>
      </c>
      <c r="AY1417" s="218" t="s">
        <v>283</v>
      </c>
    </row>
    <row r="1418" spans="1:65" s="15" customFormat="1">
      <c r="B1418" s="230"/>
      <c r="C1418" s="231"/>
      <c r="D1418" s="209" t="s">
        <v>291</v>
      </c>
      <c r="E1418" s="232" t="s">
        <v>1</v>
      </c>
      <c r="F1418" s="233" t="s">
        <v>307</v>
      </c>
      <c r="G1418" s="231"/>
      <c r="H1418" s="234">
        <v>28.5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AT1418" s="240" t="s">
        <v>291</v>
      </c>
      <c r="AU1418" s="240" t="s">
        <v>85</v>
      </c>
      <c r="AV1418" s="15" t="s">
        <v>105</v>
      </c>
      <c r="AW1418" s="15" t="s">
        <v>32</v>
      </c>
      <c r="AX1418" s="15" t="s">
        <v>76</v>
      </c>
      <c r="AY1418" s="240" t="s">
        <v>283</v>
      </c>
    </row>
    <row r="1419" spans="1:65" s="14" customFormat="1">
      <c r="B1419" s="219"/>
      <c r="C1419" s="220"/>
      <c r="D1419" s="209" t="s">
        <v>291</v>
      </c>
      <c r="E1419" s="221" t="s">
        <v>1</v>
      </c>
      <c r="F1419" s="222" t="s">
        <v>293</v>
      </c>
      <c r="G1419" s="220"/>
      <c r="H1419" s="223">
        <v>264.13</v>
      </c>
      <c r="I1419" s="224"/>
      <c r="J1419" s="220"/>
      <c r="K1419" s="220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291</v>
      </c>
      <c r="AU1419" s="229" t="s">
        <v>85</v>
      </c>
      <c r="AV1419" s="14" t="s">
        <v>289</v>
      </c>
      <c r="AW1419" s="14" t="s">
        <v>32</v>
      </c>
      <c r="AX1419" s="14" t="s">
        <v>83</v>
      </c>
      <c r="AY1419" s="229" t="s">
        <v>283</v>
      </c>
    </row>
    <row r="1420" spans="1:65" s="13" customFormat="1">
      <c r="B1420" s="207"/>
      <c r="C1420" s="208"/>
      <c r="D1420" s="209" t="s">
        <v>291</v>
      </c>
      <c r="E1420" s="208"/>
      <c r="F1420" s="211" t="s">
        <v>1664</v>
      </c>
      <c r="G1420" s="208"/>
      <c r="H1420" s="212">
        <v>269.41300000000001</v>
      </c>
      <c r="I1420" s="213"/>
      <c r="J1420" s="208"/>
      <c r="K1420" s="208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291</v>
      </c>
      <c r="AU1420" s="218" t="s">
        <v>85</v>
      </c>
      <c r="AV1420" s="13" t="s">
        <v>85</v>
      </c>
      <c r="AW1420" s="13" t="s">
        <v>4</v>
      </c>
      <c r="AX1420" s="13" t="s">
        <v>83</v>
      </c>
      <c r="AY1420" s="218" t="s">
        <v>283</v>
      </c>
    </row>
    <row r="1421" spans="1:65" s="2" customFormat="1" ht="24.2" customHeight="1">
      <c r="A1421" s="35"/>
      <c r="B1421" s="36"/>
      <c r="C1421" s="193" t="s">
        <v>1665</v>
      </c>
      <c r="D1421" s="193" t="s">
        <v>285</v>
      </c>
      <c r="E1421" s="194" t="s">
        <v>1666</v>
      </c>
      <c r="F1421" s="195" t="s">
        <v>1667</v>
      </c>
      <c r="G1421" s="196" t="s">
        <v>288</v>
      </c>
      <c r="H1421" s="197">
        <v>934.6</v>
      </c>
      <c r="I1421" s="198"/>
      <c r="J1421" s="199">
        <f>ROUND(I1421*H1421,2)</f>
        <v>0</v>
      </c>
      <c r="K1421" s="200"/>
      <c r="L1421" s="40"/>
      <c r="M1421" s="201" t="s">
        <v>1</v>
      </c>
      <c r="N1421" s="202" t="s">
        <v>41</v>
      </c>
      <c r="O1421" s="72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205" t="s">
        <v>199</v>
      </c>
      <c r="AT1421" s="205" t="s">
        <v>285</v>
      </c>
      <c r="AU1421" s="205" t="s">
        <v>85</v>
      </c>
      <c r="AY1421" s="18" t="s">
        <v>283</v>
      </c>
      <c r="BE1421" s="206">
        <f>IF(N1421="základní",J1421,0)</f>
        <v>0</v>
      </c>
      <c r="BF1421" s="206">
        <f>IF(N1421="snížená",J1421,0)</f>
        <v>0</v>
      </c>
      <c r="BG1421" s="206">
        <f>IF(N1421="zákl. přenesená",J1421,0)</f>
        <v>0</v>
      </c>
      <c r="BH1421" s="206">
        <f>IF(N1421="sníž. přenesená",J1421,0)</f>
        <v>0</v>
      </c>
      <c r="BI1421" s="206">
        <f>IF(N1421="nulová",J1421,0)</f>
        <v>0</v>
      </c>
      <c r="BJ1421" s="18" t="s">
        <v>83</v>
      </c>
      <c r="BK1421" s="206">
        <f>ROUND(I1421*H1421,2)</f>
        <v>0</v>
      </c>
      <c r="BL1421" s="18" t="s">
        <v>199</v>
      </c>
      <c r="BM1421" s="205" t="s">
        <v>1668</v>
      </c>
    </row>
    <row r="1422" spans="1:65" s="16" customFormat="1">
      <c r="B1422" s="241"/>
      <c r="C1422" s="242"/>
      <c r="D1422" s="209" t="s">
        <v>291</v>
      </c>
      <c r="E1422" s="243" t="s">
        <v>1</v>
      </c>
      <c r="F1422" s="244" t="s">
        <v>1170</v>
      </c>
      <c r="G1422" s="242"/>
      <c r="H1422" s="243" t="s">
        <v>1</v>
      </c>
      <c r="I1422" s="245"/>
      <c r="J1422" s="242"/>
      <c r="K1422" s="242"/>
      <c r="L1422" s="246"/>
      <c r="M1422" s="247"/>
      <c r="N1422" s="248"/>
      <c r="O1422" s="248"/>
      <c r="P1422" s="248"/>
      <c r="Q1422" s="248"/>
      <c r="R1422" s="248"/>
      <c r="S1422" s="248"/>
      <c r="T1422" s="249"/>
      <c r="AT1422" s="250" t="s">
        <v>291</v>
      </c>
      <c r="AU1422" s="250" t="s">
        <v>85</v>
      </c>
      <c r="AV1422" s="16" t="s">
        <v>83</v>
      </c>
      <c r="AW1422" s="16" t="s">
        <v>32</v>
      </c>
      <c r="AX1422" s="16" t="s">
        <v>76</v>
      </c>
      <c r="AY1422" s="250" t="s">
        <v>283</v>
      </c>
    </row>
    <row r="1423" spans="1:65" s="13" customFormat="1" ht="22.5">
      <c r="B1423" s="207"/>
      <c r="C1423" s="208"/>
      <c r="D1423" s="209" t="s">
        <v>291</v>
      </c>
      <c r="E1423" s="210" t="s">
        <v>1</v>
      </c>
      <c r="F1423" s="211" t="s">
        <v>1231</v>
      </c>
      <c r="G1423" s="208"/>
      <c r="H1423" s="212">
        <v>655.07000000000005</v>
      </c>
      <c r="I1423" s="213"/>
      <c r="J1423" s="208"/>
      <c r="K1423" s="208"/>
      <c r="L1423" s="214"/>
      <c r="M1423" s="215"/>
      <c r="N1423" s="216"/>
      <c r="O1423" s="216"/>
      <c r="P1423" s="216"/>
      <c r="Q1423" s="216"/>
      <c r="R1423" s="216"/>
      <c r="S1423" s="216"/>
      <c r="T1423" s="217"/>
      <c r="AT1423" s="218" t="s">
        <v>291</v>
      </c>
      <c r="AU1423" s="218" t="s">
        <v>85</v>
      </c>
      <c r="AV1423" s="13" t="s">
        <v>85</v>
      </c>
      <c r="AW1423" s="13" t="s">
        <v>32</v>
      </c>
      <c r="AX1423" s="13" t="s">
        <v>76</v>
      </c>
      <c r="AY1423" s="218" t="s">
        <v>283</v>
      </c>
    </row>
    <row r="1424" spans="1:65" s="15" customFormat="1">
      <c r="B1424" s="230"/>
      <c r="C1424" s="231"/>
      <c r="D1424" s="209" t="s">
        <v>291</v>
      </c>
      <c r="E1424" s="232" t="s">
        <v>1</v>
      </c>
      <c r="F1424" s="233" t="s">
        <v>307</v>
      </c>
      <c r="G1424" s="231"/>
      <c r="H1424" s="234">
        <v>655.07000000000005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AT1424" s="240" t="s">
        <v>291</v>
      </c>
      <c r="AU1424" s="240" t="s">
        <v>85</v>
      </c>
      <c r="AV1424" s="15" t="s">
        <v>105</v>
      </c>
      <c r="AW1424" s="15" t="s">
        <v>32</v>
      </c>
      <c r="AX1424" s="15" t="s">
        <v>76</v>
      </c>
      <c r="AY1424" s="240" t="s">
        <v>283</v>
      </c>
    </row>
    <row r="1425" spans="2:51" s="16" customFormat="1">
      <c r="B1425" s="241"/>
      <c r="C1425" s="242"/>
      <c r="D1425" s="209" t="s">
        <v>291</v>
      </c>
      <c r="E1425" s="243" t="s">
        <v>1</v>
      </c>
      <c r="F1425" s="244" t="s">
        <v>1174</v>
      </c>
      <c r="G1425" s="242"/>
      <c r="H1425" s="243" t="s">
        <v>1</v>
      </c>
      <c r="I1425" s="245"/>
      <c r="J1425" s="242"/>
      <c r="K1425" s="242"/>
      <c r="L1425" s="246"/>
      <c r="M1425" s="247"/>
      <c r="N1425" s="248"/>
      <c r="O1425" s="248"/>
      <c r="P1425" s="248"/>
      <c r="Q1425" s="248"/>
      <c r="R1425" s="248"/>
      <c r="S1425" s="248"/>
      <c r="T1425" s="249"/>
      <c r="AT1425" s="250" t="s">
        <v>291</v>
      </c>
      <c r="AU1425" s="250" t="s">
        <v>85</v>
      </c>
      <c r="AV1425" s="16" t="s">
        <v>83</v>
      </c>
      <c r="AW1425" s="16" t="s">
        <v>32</v>
      </c>
      <c r="AX1425" s="16" t="s">
        <v>76</v>
      </c>
      <c r="AY1425" s="250" t="s">
        <v>283</v>
      </c>
    </row>
    <row r="1426" spans="2:51" s="13" customFormat="1" ht="22.5">
      <c r="B1426" s="207"/>
      <c r="C1426" s="208"/>
      <c r="D1426" s="209" t="s">
        <v>291</v>
      </c>
      <c r="E1426" s="210" t="s">
        <v>1</v>
      </c>
      <c r="F1426" s="211" t="s">
        <v>1232</v>
      </c>
      <c r="G1426" s="208"/>
      <c r="H1426" s="212">
        <v>52.82</v>
      </c>
      <c r="I1426" s="213"/>
      <c r="J1426" s="208"/>
      <c r="K1426" s="208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291</v>
      </c>
      <c r="AU1426" s="218" t="s">
        <v>85</v>
      </c>
      <c r="AV1426" s="13" t="s">
        <v>85</v>
      </c>
      <c r="AW1426" s="13" t="s">
        <v>32</v>
      </c>
      <c r="AX1426" s="13" t="s">
        <v>76</v>
      </c>
      <c r="AY1426" s="218" t="s">
        <v>283</v>
      </c>
    </row>
    <row r="1427" spans="2:51" s="15" customFormat="1">
      <c r="B1427" s="230"/>
      <c r="C1427" s="231"/>
      <c r="D1427" s="209" t="s">
        <v>291</v>
      </c>
      <c r="E1427" s="232" t="s">
        <v>1</v>
      </c>
      <c r="F1427" s="233" t="s">
        <v>307</v>
      </c>
      <c r="G1427" s="231"/>
      <c r="H1427" s="234">
        <v>52.82</v>
      </c>
      <c r="I1427" s="235"/>
      <c r="J1427" s="231"/>
      <c r="K1427" s="231"/>
      <c r="L1427" s="236"/>
      <c r="M1427" s="237"/>
      <c r="N1427" s="238"/>
      <c r="O1427" s="238"/>
      <c r="P1427" s="238"/>
      <c r="Q1427" s="238"/>
      <c r="R1427" s="238"/>
      <c r="S1427" s="238"/>
      <c r="T1427" s="239"/>
      <c r="AT1427" s="240" t="s">
        <v>291</v>
      </c>
      <c r="AU1427" s="240" t="s">
        <v>85</v>
      </c>
      <c r="AV1427" s="15" t="s">
        <v>105</v>
      </c>
      <c r="AW1427" s="15" t="s">
        <v>32</v>
      </c>
      <c r="AX1427" s="15" t="s">
        <v>76</v>
      </c>
      <c r="AY1427" s="240" t="s">
        <v>283</v>
      </c>
    </row>
    <row r="1428" spans="2:51" s="16" customFormat="1">
      <c r="B1428" s="241"/>
      <c r="C1428" s="242"/>
      <c r="D1428" s="209" t="s">
        <v>291</v>
      </c>
      <c r="E1428" s="243" t="s">
        <v>1</v>
      </c>
      <c r="F1428" s="244" t="s">
        <v>1184</v>
      </c>
      <c r="G1428" s="242"/>
      <c r="H1428" s="243" t="s">
        <v>1</v>
      </c>
      <c r="I1428" s="245"/>
      <c r="J1428" s="242"/>
      <c r="K1428" s="242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291</v>
      </c>
      <c r="AU1428" s="250" t="s">
        <v>85</v>
      </c>
      <c r="AV1428" s="16" t="s">
        <v>83</v>
      </c>
      <c r="AW1428" s="16" t="s">
        <v>32</v>
      </c>
      <c r="AX1428" s="16" t="s">
        <v>76</v>
      </c>
      <c r="AY1428" s="250" t="s">
        <v>283</v>
      </c>
    </row>
    <row r="1429" spans="2:51" s="13" customFormat="1" ht="22.5">
      <c r="B1429" s="207"/>
      <c r="C1429" s="208"/>
      <c r="D1429" s="209" t="s">
        <v>291</v>
      </c>
      <c r="E1429" s="210" t="s">
        <v>1</v>
      </c>
      <c r="F1429" s="211" t="s">
        <v>1233</v>
      </c>
      <c r="G1429" s="208"/>
      <c r="H1429" s="212">
        <v>22.21</v>
      </c>
      <c r="I1429" s="213"/>
      <c r="J1429" s="208"/>
      <c r="K1429" s="208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291</v>
      </c>
      <c r="AU1429" s="218" t="s">
        <v>85</v>
      </c>
      <c r="AV1429" s="13" t="s">
        <v>85</v>
      </c>
      <c r="AW1429" s="13" t="s">
        <v>32</v>
      </c>
      <c r="AX1429" s="13" t="s">
        <v>76</v>
      </c>
      <c r="AY1429" s="218" t="s">
        <v>283</v>
      </c>
    </row>
    <row r="1430" spans="2:51" s="15" customFormat="1">
      <c r="B1430" s="230"/>
      <c r="C1430" s="231"/>
      <c r="D1430" s="209" t="s">
        <v>291</v>
      </c>
      <c r="E1430" s="232" t="s">
        <v>1</v>
      </c>
      <c r="F1430" s="233" t="s">
        <v>307</v>
      </c>
      <c r="G1430" s="231"/>
      <c r="H1430" s="234">
        <v>22.21</v>
      </c>
      <c r="I1430" s="235"/>
      <c r="J1430" s="231"/>
      <c r="K1430" s="231"/>
      <c r="L1430" s="236"/>
      <c r="M1430" s="237"/>
      <c r="N1430" s="238"/>
      <c r="O1430" s="238"/>
      <c r="P1430" s="238"/>
      <c r="Q1430" s="238"/>
      <c r="R1430" s="238"/>
      <c r="S1430" s="238"/>
      <c r="T1430" s="239"/>
      <c r="AT1430" s="240" t="s">
        <v>291</v>
      </c>
      <c r="AU1430" s="240" t="s">
        <v>85</v>
      </c>
      <c r="AV1430" s="15" t="s">
        <v>105</v>
      </c>
      <c r="AW1430" s="15" t="s">
        <v>32</v>
      </c>
      <c r="AX1430" s="15" t="s">
        <v>76</v>
      </c>
      <c r="AY1430" s="240" t="s">
        <v>283</v>
      </c>
    </row>
    <row r="1431" spans="2:51" s="16" customFormat="1">
      <c r="B1431" s="241"/>
      <c r="C1431" s="242"/>
      <c r="D1431" s="209" t="s">
        <v>291</v>
      </c>
      <c r="E1431" s="243" t="s">
        <v>1</v>
      </c>
      <c r="F1431" s="244" t="s">
        <v>1186</v>
      </c>
      <c r="G1431" s="242"/>
      <c r="H1431" s="243" t="s">
        <v>1</v>
      </c>
      <c r="I1431" s="245"/>
      <c r="J1431" s="242"/>
      <c r="K1431" s="242"/>
      <c r="L1431" s="246"/>
      <c r="M1431" s="247"/>
      <c r="N1431" s="248"/>
      <c r="O1431" s="248"/>
      <c r="P1431" s="248"/>
      <c r="Q1431" s="248"/>
      <c r="R1431" s="248"/>
      <c r="S1431" s="248"/>
      <c r="T1431" s="249"/>
      <c r="AT1431" s="250" t="s">
        <v>291</v>
      </c>
      <c r="AU1431" s="250" t="s">
        <v>85</v>
      </c>
      <c r="AV1431" s="16" t="s">
        <v>83</v>
      </c>
      <c r="AW1431" s="16" t="s">
        <v>32</v>
      </c>
      <c r="AX1431" s="16" t="s">
        <v>76</v>
      </c>
      <c r="AY1431" s="250" t="s">
        <v>283</v>
      </c>
    </row>
    <row r="1432" spans="2:51" s="13" customFormat="1">
      <c r="B1432" s="207"/>
      <c r="C1432" s="208"/>
      <c r="D1432" s="209" t="s">
        <v>291</v>
      </c>
      <c r="E1432" s="210" t="s">
        <v>1</v>
      </c>
      <c r="F1432" s="211" t="s">
        <v>1234</v>
      </c>
      <c r="G1432" s="208"/>
      <c r="H1432" s="212">
        <v>26.58</v>
      </c>
      <c r="I1432" s="213"/>
      <c r="J1432" s="208"/>
      <c r="K1432" s="208"/>
      <c r="L1432" s="214"/>
      <c r="M1432" s="215"/>
      <c r="N1432" s="216"/>
      <c r="O1432" s="216"/>
      <c r="P1432" s="216"/>
      <c r="Q1432" s="216"/>
      <c r="R1432" s="216"/>
      <c r="S1432" s="216"/>
      <c r="T1432" s="217"/>
      <c r="AT1432" s="218" t="s">
        <v>291</v>
      </c>
      <c r="AU1432" s="218" t="s">
        <v>85</v>
      </c>
      <c r="AV1432" s="13" t="s">
        <v>85</v>
      </c>
      <c r="AW1432" s="13" t="s">
        <v>32</v>
      </c>
      <c r="AX1432" s="13" t="s">
        <v>76</v>
      </c>
      <c r="AY1432" s="218" t="s">
        <v>283</v>
      </c>
    </row>
    <row r="1433" spans="2:51" s="15" customFormat="1">
      <c r="B1433" s="230"/>
      <c r="C1433" s="231"/>
      <c r="D1433" s="209" t="s">
        <v>291</v>
      </c>
      <c r="E1433" s="232" t="s">
        <v>1</v>
      </c>
      <c r="F1433" s="233" t="s">
        <v>307</v>
      </c>
      <c r="G1433" s="231"/>
      <c r="H1433" s="234">
        <v>26.58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291</v>
      </c>
      <c r="AU1433" s="240" t="s">
        <v>85</v>
      </c>
      <c r="AV1433" s="15" t="s">
        <v>105</v>
      </c>
      <c r="AW1433" s="15" t="s">
        <v>32</v>
      </c>
      <c r="AX1433" s="15" t="s">
        <v>76</v>
      </c>
      <c r="AY1433" s="240" t="s">
        <v>283</v>
      </c>
    </row>
    <row r="1434" spans="2:51" s="16" customFormat="1">
      <c r="B1434" s="241"/>
      <c r="C1434" s="242"/>
      <c r="D1434" s="209" t="s">
        <v>291</v>
      </c>
      <c r="E1434" s="243" t="s">
        <v>1</v>
      </c>
      <c r="F1434" s="244" t="s">
        <v>1176</v>
      </c>
      <c r="G1434" s="242"/>
      <c r="H1434" s="243" t="s">
        <v>1</v>
      </c>
      <c r="I1434" s="245"/>
      <c r="J1434" s="242"/>
      <c r="K1434" s="242"/>
      <c r="L1434" s="246"/>
      <c r="M1434" s="247"/>
      <c r="N1434" s="248"/>
      <c r="O1434" s="248"/>
      <c r="P1434" s="248"/>
      <c r="Q1434" s="248"/>
      <c r="R1434" s="248"/>
      <c r="S1434" s="248"/>
      <c r="T1434" s="249"/>
      <c r="AT1434" s="250" t="s">
        <v>291</v>
      </c>
      <c r="AU1434" s="250" t="s">
        <v>85</v>
      </c>
      <c r="AV1434" s="16" t="s">
        <v>83</v>
      </c>
      <c r="AW1434" s="16" t="s">
        <v>32</v>
      </c>
      <c r="AX1434" s="16" t="s">
        <v>76</v>
      </c>
      <c r="AY1434" s="250" t="s">
        <v>283</v>
      </c>
    </row>
    <row r="1435" spans="2:51" s="13" customFormat="1">
      <c r="B1435" s="207"/>
      <c r="C1435" s="208"/>
      <c r="D1435" s="209" t="s">
        <v>291</v>
      </c>
      <c r="E1435" s="210" t="s">
        <v>1</v>
      </c>
      <c r="F1435" s="211" t="s">
        <v>1235</v>
      </c>
      <c r="G1435" s="208"/>
      <c r="H1435" s="212">
        <v>48.73</v>
      </c>
      <c r="I1435" s="213"/>
      <c r="J1435" s="208"/>
      <c r="K1435" s="208"/>
      <c r="L1435" s="214"/>
      <c r="M1435" s="215"/>
      <c r="N1435" s="216"/>
      <c r="O1435" s="216"/>
      <c r="P1435" s="216"/>
      <c r="Q1435" s="216"/>
      <c r="R1435" s="216"/>
      <c r="S1435" s="216"/>
      <c r="T1435" s="217"/>
      <c r="AT1435" s="218" t="s">
        <v>291</v>
      </c>
      <c r="AU1435" s="218" t="s">
        <v>85</v>
      </c>
      <c r="AV1435" s="13" t="s">
        <v>85</v>
      </c>
      <c r="AW1435" s="13" t="s">
        <v>32</v>
      </c>
      <c r="AX1435" s="13" t="s">
        <v>76</v>
      </c>
      <c r="AY1435" s="218" t="s">
        <v>283</v>
      </c>
    </row>
    <row r="1436" spans="2:51" s="15" customFormat="1">
      <c r="B1436" s="230"/>
      <c r="C1436" s="231"/>
      <c r="D1436" s="209" t="s">
        <v>291</v>
      </c>
      <c r="E1436" s="232" t="s">
        <v>1</v>
      </c>
      <c r="F1436" s="233" t="s">
        <v>307</v>
      </c>
      <c r="G1436" s="231"/>
      <c r="H1436" s="234">
        <v>48.73</v>
      </c>
      <c r="I1436" s="235"/>
      <c r="J1436" s="231"/>
      <c r="K1436" s="231"/>
      <c r="L1436" s="236"/>
      <c r="M1436" s="237"/>
      <c r="N1436" s="238"/>
      <c r="O1436" s="238"/>
      <c r="P1436" s="238"/>
      <c r="Q1436" s="238"/>
      <c r="R1436" s="238"/>
      <c r="S1436" s="238"/>
      <c r="T1436" s="239"/>
      <c r="AT1436" s="240" t="s">
        <v>291</v>
      </c>
      <c r="AU1436" s="240" t="s">
        <v>85</v>
      </c>
      <c r="AV1436" s="15" t="s">
        <v>105</v>
      </c>
      <c r="AW1436" s="15" t="s">
        <v>32</v>
      </c>
      <c r="AX1436" s="15" t="s">
        <v>76</v>
      </c>
      <c r="AY1436" s="240" t="s">
        <v>283</v>
      </c>
    </row>
    <row r="1437" spans="2:51" s="16" customFormat="1">
      <c r="B1437" s="241"/>
      <c r="C1437" s="242"/>
      <c r="D1437" s="209" t="s">
        <v>291</v>
      </c>
      <c r="E1437" s="243" t="s">
        <v>1</v>
      </c>
      <c r="F1437" s="244" t="s">
        <v>1188</v>
      </c>
      <c r="G1437" s="242"/>
      <c r="H1437" s="243" t="s">
        <v>1</v>
      </c>
      <c r="I1437" s="245"/>
      <c r="J1437" s="242"/>
      <c r="K1437" s="242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291</v>
      </c>
      <c r="AU1437" s="250" t="s">
        <v>85</v>
      </c>
      <c r="AV1437" s="16" t="s">
        <v>83</v>
      </c>
      <c r="AW1437" s="16" t="s">
        <v>32</v>
      </c>
      <c r="AX1437" s="16" t="s">
        <v>76</v>
      </c>
      <c r="AY1437" s="250" t="s">
        <v>283</v>
      </c>
    </row>
    <row r="1438" spans="2:51" s="13" customFormat="1">
      <c r="B1438" s="207"/>
      <c r="C1438" s="208"/>
      <c r="D1438" s="209" t="s">
        <v>291</v>
      </c>
      <c r="E1438" s="210" t="s">
        <v>1</v>
      </c>
      <c r="F1438" s="211" t="s">
        <v>1236</v>
      </c>
      <c r="G1438" s="208"/>
      <c r="H1438" s="212">
        <v>76.55</v>
      </c>
      <c r="I1438" s="213"/>
      <c r="J1438" s="208"/>
      <c r="K1438" s="208"/>
      <c r="L1438" s="214"/>
      <c r="M1438" s="215"/>
      <c r="N1438" s="216"/>
      <c r="O1438" s="216"/>
      <c r="P1438" s="216"/>
      <c r="Q1438" s="216"/>
      <c r="R1438" s="216"/>
      <c r="S1438" s="216"/>
      <c r="T1438" s="217"/>
      <c r="AT1438" s="218" t="s">
        <v>291</v>
      </c>
      <c r="AU1438" s="218" t="s">
        <v>85</v>
      </c>
      <c r="AV1438" s="13" t="s">
        <v>85</v>
      </c>
      <c r="AW1438" s="13" t="s">
        <v>32</v>
      </c>
      <c r="AX1438" s="13" t="s">
        <v>76</v>
      </c>
      <c r="AY1438" s="218" t="s">
        <v>283</v>
      </c>
    </row>
    <row r="1439" spans="2:51" s="15" customFormat="1">
      <c r="B1439" s="230"/>
      <c r="C1439" s="231"/>
      <c r="D1439" s="209" t="s">
        <v>291</v>
      </c>
      <c r="E1439" s="232" t="s">
        <v>1</v>
      </c>
      <c r="F1439" s="233" t="s">
        <v>307</v>
      </c>
      <c r="G1439" s="231"/>
      <c r="H1439" s="234">
        <v>76.55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291</v>
      </c>
      <c r="AU1439" s="240" t="s">
        <v>85</v>
      </c>
      <c r="AV1439" s="15" t="s">
        <v>105</v>
      </c>
      <c r="AW1439" s="15" t="s">
        <v>32</v>
      </c>
      <c r="AX1439" s="15" t="s">
        <v>76</v>
      </c>
      <c r="AY1439" s="240" t="s">
        <v>283</v>
      </c>
    </row>
    <row r="1440" spans="2:51" s="16" customFormat="1">
      <c r="B1440" s="241"/>
      <c r="C1440" s="242"/>
      <c r="D1440" s="209" t="s">
        <v>291</v>
      </c>
      <c r="E1440" s="243" t="s">
        <v>1</v>
      </c>
      <c r="F1440" s="244" t="s">
        <v>1190</v>
      </c>
      <c r="G1440" s="242"/>
      <c r="H1440" s="243" t="s">
        <v>1</v>
      </c>
      <c r="I1440" s="245"/>
      <c r="J1440" s="242"/>
      <c r="K1440" s="242"/>
      <c r="L1440" s="246"/>
      <c r="M1440" s="247"/>
      <c r="N1440" s="248"/>
      <c r="O1440" s="248"/>
      <c r="P1440" s="248"/>
      <c r="Q1440" s="248"/>
      <c r="R1440" s="248"/>
      <c r="S1440" s="248"/>
      <c r="T1440" s="249"/>
      <c r="AT1440" s="250" t="s">
        <v>291</v>
      </c>
      <c r="AU1440" s="250" t="s">
        <v>85</v>
      </c>
      <c r="AV1440" s="16" t="s">
        <v>83</v>
      </c>
      <c r="AW1440" s="16" t="s">
        <v>32</v>
      </c>
      <c r="AX1440" s="16" t="s">
        <v>76</v>
      </c>
      <c r="AY1440" s="250" t="s">
        <v>283</v>
      </c>
    </row>
    <row r="1441" spans="1:65" s="13" customFormat="1">
      <c r="B1441" s="207"/>
      <c r="C1441" s="208"/>
      <c r="D1441" s="209" t="s">
        <v>291</v>
      </c>
      <c r="E1441" s="210" t="s">
        <v>1</v>
      </c>
      <c r="F1441" s="211" t="s">
        <v>1237</v>
      </c>
      <c r="G1441" s="208"/>
      <c r="H1441" s="212">
        <v>52.64</v>
      </c>
      <c r="I1441" s="213"/>
      <c r="J1441" s="208"/>
      <c r="K1441" s="208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291</v>
      </c>
      <c r="AU1441" s="218" t="s">
        <v>85</v>
      </c>
      <c r="AV1441" s="13" t="s">
        <v>85</v>
      </c>
      <c r="AW1441" s="13" t="s">
        <v>32</v>
      </c>
      <c r="AX1441" s="13" t="s">
        <v>76</v>
      </c>
      <c r="AY1441" s="218" t="s">
        <v>283</v>
      </c>
    </row>
    <row r="1442" spans="1:65" s="15" customFormat="1">
      <c r="B1442" s="230"/>
      <c r="C1442" s="231"/>
      <c r="D1442" s="209" t="s">
        <v>291</v>
      </c>
      <c r="E1442" s="232" t="s">
        <v>1</v>
      </c>
      <c r="F1442" s="233" t="s">
        <v>307</v>
      </c>
      <c r="G1442" s="231"/>
      <c r="H1442" s="234">
        <v>52.64</v>
      </c>
      <c r="I1442" s="235"/>
      <c r="J1442" s="231"/>
      <c r="K1442" s="231"/>
      <c r="L1442" s="236"/>
      <c r="M1442" s="237"/>
      <c r="N1442" s="238"/>
      <c r="O1442" s="238"/>
      <c r="P1442" s="238"/>
      <c r="Q1442" s="238"/>
      <c r="R1442" s="238"/>
      <c r="S1442" s="238"/>
      <c r="T1442" s="239"/>
      <c r="AT1442" s="240" t="s">
        <v>291</v>
      </c>
      <c r="AU1442" s="240" t="s">
        <v>85</v>
      </c>
      <c r="AV1442" s="15" t="s">
        <v>105</v>
      </c>
      <c r="AW1442" s="15" t="s">
        <v>32</v>
      </c>
      <c r="AX1442" s="15" t="s">
        <v>76</v>
      </c>
      <c r="AY1442" s="240" t="s">
        <v>283</v>
      </c>
    </row>
    <row r="1443" spans="1:65" s="14" customFormat="1">
      <c r="B1443" s="219"/>
      <c r="C1443" s="220"/>
      <c r="D1443" s="209" t="s">
        <v>291</v>
      </c>
      <c r="E1443" s="221" t="s">
        <v>1</v>
      </c>
      <c r="F1443" s="222" t="s">
        <v>293</v>
      </c>
      <c r="G1443" s="220"/>
      <c r="H1443" s="223">
        <v>934.6</v>
      </c>
      <c r="I1443" s="224"/>
      <c r="J1443" s="220"/>
      <c r="K1443" s="220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291</v>
      </c>
      <c r="AU1443" s="229" t="s">
        <v>85</v>
      </c>
      <c r="AV1443" s="14" t="s">
        <v>289</v>
      </c>
      <c r="AW1443" s="14" t="s">
        <v>32</v>
      </c>
      <c r="AX1443" s="14" t="s">
        <v>83</v>
      </c>
      <c r="AY1443" s="229" t="s">
        <v>283</v>
      </c>
    </row>
    <row r="1444" spans="1:65" s="2" customFormat="1" ht="44.25" customHeight="1">
      <c r="A1444" s="35"/>
      <c r="B1444" s="36"/>
      <c r="C1444" s="251" t="s">
        <v>1669</v>
      </c>
      <c r="D1444" s="251" t="s">
        <v>1021</v>
      </c>
      <c r="E1444" s="252" t="s">
        <v>1670</v>
      </c>
      <c r="F1444" s="253" t="s">
        <v>1671</v>
      </c>
      <c r="G1444" s="254" t="s">
        <v>288</v>
      </c>
      <c r="H1444" s="255">
        <v>953.29200000000003</v>
      </c>
      <c r="I1444" s="256"/>
      <c r="J1444" s="257">
        <f>ROUND(I1444*H1444,2)</f>
        <v>0</v>
      </c>
      <c r="K1444" s="258"/>
      <c r="L1444" s="259"/>
      <c r="M1444" s="260" t="s">
        <v>1</v>
      </c>
      <c r="N1444" s="261" t="s">
        <v>41</v>
      </c>
      <c r="O1444" s="72"/>
      <c r="P1444" s="203">
        <f>O1444*H1444</f>
        <v>0</v>
      </c>
      <c r="Q1444" s="203">
        <v>1.7999999999999999E-2</v>
      </c>
      <c r="R1444" s="203">
        <f>Q1444*H1444</f>
        <v>17.159255999999999</v>
      </c>
      <c r="S1444" s="203">
        <v>0</v>
      </c>
      <c r="T1444" s="204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205" t="s">
        <v>499</v>
      </c>
      <c r="AT1444" s="205" t="s">
        <v>1021</v>
      </c>
      <c r="AU1444" s="205" t="s">
        <v>85</v>
      </c>
      <c r="AY1444" s="18" t="s">
        <v>283</v>
      </c>
      <c r="BE1444" s="206">
        <f>IF(N1444="základní",J1444,0)</f>
        <v>0</v>
      </c>
      <c r="BF1444" s="206">
        <f>IF(N1444="snížená",J1444,0)</f>
        <v>0</v>
      </c>
      <c r="BG1444" s="206">
        <f>IF(N1444="zákl. přenesená",J1444,0)</f>
        <v>0</v>
      </c>
      <c r="BH1444" s="206">
        <f>IF(N1444="sníž. přenesená",J1444,0)</f>
        <v>0</v>
      </c>
      <c r="BI1444" s="206">
        <f>IF(N1444="nulová",J1444,0)</f>
        <v>0</v>
      </c>
      <c r="BJ1444" s="18" t="s">
        <v>83</v>
      </c>
      <c r="BK1444" s="206">
        <f>ROUND(I1444*H1444,2)</f>
        <v>0</v>
      </c>
      <c r="BL1444" s="18" t="s">
        <v>199</v>
      </c>
      <c r="BM1444" s="205" t="s">
        <v>1672</v>
      </c>
    </row>
    <row r="1445" spans="1:65" s="16" customFormat="1">
      <c r="B1445" s="241"/>
      <c r="C1445" s="242"/>
      <c r="D1445" s="209" t="s">
        <v>291</v>
      </c>
      <c r="E1445" s="243" t="s">
        <v>1</v>
      </c>
      <c r="F1445" s="244" t="s">
        <v>1170</v>
      </c>
      <c r="G1445" s="242"/>
      <c r="H1445" s="243" t="s">
        <v>1</v>
      </c>
      <c r="I1445" s="245"/>
      <c r="J1445" s="242"/>
      <c r="K1445" s="242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291</v>
      </c>
      <c r="AU1445" s="250" t="s">
        <v>85</v>
      </c>
      <c r="AV1445" s="16" t="s">
        <v>83</v>
      </c>
      <c r="AW1445" s="16" t="s">
        <v>32</v>
      </c>
      <c r="AX1445" s="16" t="s">
        <v>76</v>
      </c>
      <c r="AY1445" s="250" t="s">
        <v>283</v>
      </c>
    </row>
    <row r="1446" spans="1:65" s="13" customFormat="1" ht="22.5">
      <c r="B1446" s="207"/>
      <c r="C1446" s="208"/>
      <c r="D1446" s="209" t="s">
        <v>291</v>
      </c>
      <c r="E1446" s="210" t="s">
        <v>1</v>
      </c>
      <c r="F1446" s="211" t="s">
        <v>1231</v>
      </c>
      <c r="G1446" s="208"/>
      <c r="H1446" s="212">
        <v>655.07000000000005</v>
      </c>
      <c r="I1446" s="213"/>
      <c r="J1446" s="208"/>
      <c r="K1446" s="208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291</v>
      </c>
      <c r="AU1446" s="218" t="s">
        <v>85</v>
      </c>
      <c r="AV1446" s="13" t="s">
        <v>85</v>
      </c>
      <c r="AW1446" s="13" t="s">
        <v>32</v>
      </c>
      <c r="AX1446" s="13" t="s">
        <v>76</v>
      </c>
      <c r="AY1446" s="218" t="s">
        <v>283</v>
      </c>
    </row>
    <row r="1447" spans="1:65" s="15" customFormat="1">
      <c r="B1447" s="230"/>
      <c r="C1447" s="231"/>
      <c r="D1447" s="209" t="s">
        <v>291</v>
      </c>
      <c r="E1447" s="232" t="s">
        <v>1</v>
      </c>
      <c r="F1447" s="233" t="s">
        <v>307</v>
      </c>
      <c r="G1447" s="231"/>
      <c r="H1447" s="234">
        <v>655.07000000000005</v>
      </c>
      <c r="I1447" s="235"/>
      <c r="J1447" s="231"/>
      <c r="K1447" s="231"/>
      <c r="L1447" s="236"/>
      <c r="M1447" s="237"/>
      <c r="N1447" s="238"/>
      <c r="O1447" s="238"/>
      <c r="P1447" s="238"/>
      <c r="Q1447" s="238"/>
      <c r="R1447" s="238"/>
      <c r="S1447" s="238"/>
      <c r="T1447" s="239"/>
      <c r="AT1447" s="240" t="s">
        <v>291</v>
      </c>
      <c r="AU1447" s="240" t="s">
        <v>85</v>
      </c>
      <c r="AV1447" s="15" t="s">
        <v>105</v>
      </c>
      <c r="AW1447" s="15" t="s">
        <v>32</v>
      </c>
      <c r="AX1447" s="15" t="s">
        <v>76</v>
      </c>
      <c r="AY1447" s="240" t="s">
        <v>283</v>
      </c>
    </row>
    <row r="1448" spans="1:65" s="16" customFormat="1">
      <c r="B1448" s="241"/>
      <c r="C1448" s="242"/>
      <c r="D1448" s="209" t="s">
        <v>291</v>
      </c>
      <c r="E1448" s="243" t="s">
        <v>1</v>
      </c>
      <c r="F1448" s="244" t="s">
        <v>1174</v>
      </c>
      <c r="G1448" s="242"/>
      <c r="H1448" s="243" t="s">
        <v>1</v>
      </c>
      <c r="I1448" s="245"/>
      <c r="J1448" s="242"/>
      <c r="K1448" s="242"/>
      <c r="L1448" s="246"/>
      <c r="M1448" s="247"/>
      <c r="N1448" s="248"/>
      <c r="O1448" s="248"/>
      <c r="P1448" s="248"/>
      <c r="Q1448" s="248"/>
      <c r="R1448" s="248"/>
      <c r="S1448" s="248"/>
      <c r="T1448" s="249"/>
      <c r="AT1448" s="250" t="s">
        <v>291</v>
      </c>
      <c r="AU1448" s="250" t="s">
        <v>85</v>
      </c>
      <c r="AV1448" s="16" t="s">
        <v>83</v>
      </c>
      <c r="AW1448" s="16" t="s">
        <v>32</v>
      </c>
      <c r="AX1448" s="16" t="s">
        <v>76</v>
      </c>
      <c r="AY1448" s="250" t="s">
        <v>283</v>
      </c>
    </row>
    <row r="1449" spans="1:65" s="13" customFormat="1" ht="22.5">
      <c r="B1449" s="207"/>
      <c r="C1449" s="208"/>
      <c r="D1449" s="209" t="s">
        <v>291</v>
      </c>
      <c r="E1449" s="210" t="s">
        <v>1</v>
      </c>
      <c r="F1449" s="211" t="s">
        <v>1232</v>
      </c>
      <c r="G1449" s="208"/>
      <c r="H1449" s="212">
        <v>52.82</v>
      </c>
      <c r="I1449" s="213"/>
      <c r="J1449" s="208"/>
      <c r="K1449" s="208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291</v>
      </c>
      <c r="AU1449" s="218" t="s">
        <v>85</v>
      </c>
      <c r="AV1449" s="13" t="s">
        <v>85</v>
      </c>
      <c r="AW1449" s="13" t="s">
        <v>32</v>
      </c>
      <c r="AX1449" s="13" t="s">
        <v>76</v>
      </c>
      <c r="AY1449" s="218" t="s">
        <v>283</v>
      </c>
    </row>
    <row r="1450" spans="1:65" s="15" customFormat="1">
      <c r="B1450" s="230"/>
      <c r="C1450" s="231"/>
      <c r="D1450" s="209" t="s">
        <v>291</v>
      </c>
      <c r="E1450" s="232" t="s">
        <v>1</v>
      </c>
      <c r="F1450" s="233" t="s">
        <v>307</v>
      </c>
      <c r="G1450" s="231"/>
      <c r="H1450" s="234">
        <v>52.82</v>
      </c>
      <c r="I1450" s="235"/>
      <c r="J1450" s="231"/>
      <c r="K1450" s="231"/>
      <c r="L1450" s="236"/>
      <c r="M1450" s="237"/>
      <c r="N1450" s="238"/>
      <c r="O1450" s="238"/>
      <c r="P1450" s="238"/>
      <c r="Q1450" s="238"/>
      <c r="R1450" s="238"/>
      <c r="S1450" s="238"/>
      <c r="T1450" s="239"/>
      <c r="AT1450" s="240" t="s">
        <v>291</v>
      </c>
      <c r="AU1450" s="240" t="s">
        <v>85</v>
      </c>
      <c r="AV1450" s="15" t="s">
        <v>105</v>
      </c>
      <c r="AW1450" s="15" t="s">
        <v>32</v>
      </c>
      <c r="AX1450" s="15" t="s">
        <v>76</v>
      </c>
      <c r="AY1450" s="240" t="s">
        <v>283</v>
      </c>
    </row>
    <row r="1451" spans="1:65" s="16" customFormat="1">
      <c r="B1451" s="241"/>
      <c r="C1451" s="242"/>
      <c r="D1451" s="209" t="s">
        <v>291</v>
      </c>
      <c r="E1451" s="243" t="s">
        <v>1</v>
      </c>
      <c r="F1451" s="244" t="s">
        <v>1184</v>
      </c>
      <c r="G1451" s="242"/>
      <c r="H1451" s="243" t="s">
        <v>1</v>
      </c>
      <c r="I1451" s="245"/>
      <c r="J1451" s="242"/>
      <c r="K1451" s="242"/>
      <c r="L1451" s="246"/>
      <c r="M1451" s="247"/>
      <c r="N1451" s="248"/>
      <c r="O1451" s="248"/>
      <c r="P1451" s="248"/>
      <c r="Q1451" s="248"/>
      <c r="R1451" s="248"/>
      <c r="S1451" s="248"/>
      <c r="T1451" s="249"/>
      <c r="AT1451" s="250" t="s">
        <v>291</v>
      </c>
      <c r="AU1451" s="250" t="s">
        <v>85</v>
      </c>
      <c r="AV1451" s="16" t="s">
        <v>83</v>
      </c>
      <c r="AW1451" s="16" t="s">
        <v>32</v>
      </c>
      <c r="AX1451" s="16" t="s">
        <v>76</v>
      </c>
      <c r="AY1451" s="250" t="s">
        <v>283</v>
      </c>
    </row>
    <row r="1452" spans="1:65" s="13" customFormat="1" ht="22.5">
      <c r="B1452" s="207"/>
      <c r="C1452" s="208"/>
      <c r="D1452" s="209" t="s">
        <v>291</v>
      </c>
      <c r="E1452" s="210" t="s">
        <v>1</v>
      </c>
      <c r="F1452" s="211" t="s">
        <v>1233</v>
      </c>
      <c r="G1452" s="208"/>
      <c r="H1452" s="212">
        <v>22.21</v>
      </c>
      <c r="I1452" s="213"/>
      <c r="J1452" s="208"/>
      <c r="K1452" s="208"/>
      <c r="L1452" s="214"/>
      <c r="M1452" s="215"/>
      <c r="N1452" s="216"/>
      <c r="O1452" s="216"/>
      <c r="P1452" s="216"/>
      <c r="Q1452" s="216"/>
      <c r="R1452" s="216"/>
      <c r="S1452" s="216"/>
      <c r="T1452" s="217"/>
      <c r="AT1452" s="218" t="s">
        <v>291</v>
      </c>
      <c r="AU1452" s="218" t="s">
        <v>85</v>
      </c>
      <c r="AV1452" s="13" t="s">
        <v>85</v>
      </c>
      <c r="AW1452" s="13" t="s">
        <v>32</v>
      </c>
      <c r="AX1452" s="13" t="s">
        <v>76</v>
      </c>
      <c r="AY1452" s="218" t="s">
        <v>283</v>
      </c>
    </row>
    <row r="1453" spans="1:65" s="15" customFormat="1">
      <c r="B1453" s="230"/>
      <c r="C1453" s="231"/>
      <c r="D1453" s="209" t="s">
        <v>291</v>
      </c>
      <c r="E1453" s="232" t="s">
        <v>1</v>
      </c>
      <c r="F1453" s="233" t="s">
        <v>307</v>
      </c>
      <c r="G1453" s="231"/>
      <c r="H1453" s="234">
        <v>22.21</v>
      </c>
      <c r="I1453" s="235"/>
      <c r="J1453" s="231"/>
      <c r="K1453" s="231"/>
      <c r="L1453" s="236"/>
      <c r="M1453" s="237"/>
      <c r="N1453" s="238"/>
      <c r="O1453" s="238"/>
      <c r="P1453" s="238"/>
      <c r="Q1453" s="238"/>
      <c r="R1453" s="238"/>
      <c r="S1453" s="238"/>
      <c r="T1453" s="239"/>
      <c r="AT1453" s="240" t="s">
        <v>291</v>
      </c>
      <c r="AU1453" s="240" t="s">
        <v>85</v>
      </c>
      <c r="AV1453" s="15" t="s">
        <v>105</v>
      </c>
      <c r="AW1453" s="15" t="s">
        <v>32</v>
      </c>
      <c r="AX1453" s="15" t="s">
        <v>76</v>
      </c>
      <c r="AY1453" s="240" t="s">
        <v>283</v>
      </c>
    </row>
    <row r="1454" spans="1:65" s="16" customFormat="1">
      <c r="B1454" s="241"/>
      <c r="C1454" s="242"/>
      <c r="D1454" s="209" t="s">
        <v>291</v>
      </c>
      <c r="E1454" s="243" t="s">
        <v>1</v>
      </c>
      <c r="F1454" s="244" t="s">
        <v>1186</v>
      </c>
      <c r="G1454" s="242"/>
      <c r="H1454" s="243" t="s">
        <v>1</v>
      </c>
      <c r="I1454" s="245"/>
      <c r="J1454" s="242"/>
      <c r="K1454" s="242"/>
      <c r="L1454" s="246"/>
      <c r="M1454" s="247"/>
      <c r="N1454" s="248"/>
      <c r="O1454" s="248"/>
      <c r="P1454" s="248"/>
      <c r="Q1454" s="248"/>
      <c r="R1454" s="248"/>
      <c r="S1454" s="248"/>
      <c r="T1454" s="249"/>
      <c r="AT1454" s="250" t="s">
        <v>291</v>
      </c>
      <c r="AU1454" s="250" t="s">
        <v>85</v>
      </c>
      <c r="AV1454" s="16" t="s">
        <v>83</v>
      </c>
      <c r="AW1454" s="16" t="s">
        <v>32</v>
      </c>
      <c r="AX1454" s="16" t="s">
        <v>76</v>
      </c>
      <c r="AY1454" s="250" t="s">
        <v>283</v>
      </c>
    </row>
    <row r="1455" spans="1:65" s="13" customFormat="1">
      <c r="B1455" s="207"/>
      <c r="C1455" s="208"/>
      <c r="D1455" s="209" t="s">
        <v>291</v>
      </c>
      <c r="E1455" s="210" t="s">
        <v>1</v>
      </c>
      <c r="F1455" s="211" t="s">
        <v>1234</v>
      </c>
      <c r="G1455" s="208"/>
      <c r="H1455" s="212">
        <v>26.58</v>
      </c>
      <c r="I1455" s="213"/>
      <c r="J1455" s="208"/>
      <c r="K1455" s="208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291</v>
      </c>
      <c r="AU1455" s="218" t="s">
        <v>85</v>
      </c>
      <c r="AV1455" s="13" t="s">
        <v>85</v>
      </c>
      <c r="AW1455" s="13" t="s">
        <v>32</v>
      </c>
      <c r="AX1455" s="13" t="s">
        <v>76</v>
      </c>
      <c r="AY1455" s="218" t="s">
        <v>283</v>
      </c>
    </row>
    <row r="1456" spans="1:65" s="15" customFormat="1">
      <c r="B1456" s="230"/>
      <c r="C1456" s="231"/>
      <c r="D1456" s="209" t="s">
        <v>291</v>
      </c>
      <c r="E1456" s="232" t="s">
        <v>1</v>
      </c>
      <c r="F1456" s="233" t="s">
        <v>307</v>
      </c>
      <c r="G1456" s="231"/>
      <c r="H1456" s="234">
        <v>26.58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291</v>
      </c>
      <c r="AU1456" s="240" t="s">
        <v>85</v>
      </c>
      <c r="AV1456" s="15" t="s">
        <v>105</v>
      </c>
      <c r="AW1456" s="15" t="s">
        <v>32</v>
      </c>
      <c r="AX1456" s="15" t="s">
        <v>76</v>
      </c>
      <c r="AY1456" s="240" t="s">
        <v>283</v>
      </c>
    </row>
    <row r="1457" spans="1:65" s="16" customFormat="1">
      <c r="B1457" s="241"/>
      <c r="C1457" s="242"/>
      <c r="D1457" s="209" t="s">
        <v>291</v>
      </c>
      <c r="E1457" s="243" t="s">
        <v>1</v>
      </c>
      <c r="F1457" s="244" t="s">
        <v>1176</v>
      </c>
      <c r="G1457" s="242"/>
      <c r="H1457" s="243" t="s">
        <v>1</v>
      </c>
      <c r="I1457" s="245"/>
      <c r="J1457" s="242"/>
      <c r="K1457" s="242"/>
      <c r="L1457" s="246"/>
      <c r="M1457" s="247"/>
      <c r="N1457" s="248"/>
      <c r="O1457" s="248"/>
      <c r="P1457" s="248"/>
      <c r="Q1457" s="248"/>
      <c r="R1457" s="248"/>
      <c r="S1457" s="248"/>
      <c r="T1457" s="249"/>
      <c r="AT1457" s="250" t="s">
        <v>291</v>
      </c>
      <c r="AU1457" s="250" t="s">
        <v>85</v>
      </c>
      <c r="AV1457" s="16" t="s">
        <v>83</v>
      </c>
      <c r="AW1457" s="16" t="s">
        <v>32</v>
      </c>
      <c r="AX1457" s="16" t="s">
        <v>76</v>
      </c>
      <c r="AY1457" s="250" t="s">
        <v>283</v>
      </c>
    </row>
    <row r="1458" spans="1:65" s="13" customFormat="1">
      <c r="B1458" s="207"/>
      <c r="C1458" s="208"/>
      <c r="D1458" s="209" t="s">
        <v>291</v>
      </c>
      <c r="E1458" s="210" t="s">
        <v>1</v>
      </c>
      <c r="F1458" s="211" t="s">
        <v>1235</v>
      </c>
      <c r="G1458" s="208"/>
      <c r="H1458" s="212">
        <v>48.73</v>
      </c>
      <c r="I1458" s="213"/>
      <c r="J1458" s="208"/>
      <c r="K1458" s="208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291</v>
      </c>
      <c r="AU1458" s="218" t="s">
        <v>85</v>
      </c>
      <c r="AV1458" s="13" t="s">
        <v>85</v>
      </c>
      <c r="AW1458" s="13" t="s">
        <v>32</v>
      </c>
      <c r="AX1458" s="13" t="s">
        <v>76</v>
      </c>
      <c r="AY1458" s="218" t="s">
        <v>283</v>
      </c>
    </row>
    <row r="1459" spans="1:65" s="15" customFormat="1">
      <c r="B1459" s="230"/>
      <c r="C1459" s="231"/>
      <c r="D1459" s="209" t="s">
        <v>291</v>
      </c>
      <c r="E1459" s="232" t="s">
        <v>1</v>
      </c>
      <c r="F1459" s="233" t="s">
        <v>307</v>
      </c>
      <c r="G1459" s="231"/>
      <c r="H1459" s="234">
        <v>48.73</v>
      </c>
      <c r="I1459" s="235"/>
      <c r="J1459" s="231"/>
      <c r="K1459" s="231"/>
      <c r="L1459" s="236"/>
      <c r="M1459" s="237"/>
      <c r="N1459" s="238"/>
      <c r="O1459" s="238"/>
      <c r="P1459" s="238"/>
      <c r="Q1459" s="238"/>
      <c r="R1459" s="238"/>
      <c r="S1459" s="238"/>
      <c r="T1459" s="239"/>
      <c r="AT1459" s="240" t="s">
        <v>291</v>
      </c>
      <c r="AU1459" s="240" t="s">
        <v>85</v>
      </c>
      <c r="AV1459" s="15" t="s">
        <v>105</v>
      </c>
      <c r="AW1459" s="15" t="s">
        <v>32</v>
      </c>
      <c r="AX1459" s="15" t="s">
        <v>76</v>
      </c>
      <c r="AY1459" s="240" t="s">
        <v>283</v>
      </c>
    </row>
    <row r="1460" spans="1:65" s="16" customFormat="1">
      <c r="B1460" s="241"/>
      <c r="C1460" s="242"/>
      <c r="D1460" s="209" t="s">
        <v>291</v>
      </c>
      <c r="E1460" s="243" t="s">
        <v>1</v>
      </c>
      <c r="F1460" s="244" t="s">
        <v>1188</v>
      </c>
      <c r="G1460" s="242"/>
      <c r="H1460" s="243" t="s">
        <v>1</v>
      </c>
      <c r="I1460" s="245"/>
      <c r="J1460" s="242"/>
      <c r="K1460" s="242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291</v>
      </c>
      <c r="AU1460" s="250" t="s">
        <v>85</v>
      </c>
      <c r="AV1460" s="16" t="s">
        <v>83</v>
      </c>
      <c r="AW1460" s="16" t="s">
        <v>32</v>
      </c>
      <c r="AX1460" s="16" t="s">
        <v>76</v>
      </c>
      <c r="AY1460" s="250" t="s">
        <v>283</v>
      </c>
    </row>
    <row r="1461" spans="1:65" s="13" customFormat="1">
      <c r="B1461" s="207"/>
      <c r="C1461" s="208"/>
      <c r="D1461" s="209" t="s">
        <v>291</v>
      </c>
      <c r="E1461" s="210" t="s">
        <v>1</v>
      </c>
      <c r="F1461" s="211" t="s">
        <v>1236</v>
      </c>
      <c r="G1461" s="208"/>
      <c r="H1461" s="212">
        <v>76.55</v>
      </c>
      <c r="I1461" s="213"/>
      <c r="J1461" s="208"/>
      <c r="K1461" s="208"/>
      <c r="L1461" s="214"/>
      <c r="M1461" s="215"/>
      <c r="N1461" s="216"/>
      <c r="O1461" s="216"/>
      <c r="P1461" s="216"/>
      <c r="Q1461" s="216"/>
      <c r="R1461" s="216"/>
      <c r="S1461" s="216"/>
      <c r="T1461" s="217"/>
      <c r="AT1461" s="218" t="s">
        <v>291</v>
      </c>
      <c r="AU1461" s="218" t="s">
        <v>85</v>
      </c>
      <c r="AV1461" s="13" t="s">
        <v>85</v>
      </c>
      <c r="AW1461" s="13" t="s">
        <v>32</v>
      </c>
      <c r="AX1461" s="13" t="s">
        <v>76</v>
      </c>
      <c r="AY1461" s="218" t="s">
        <v>283</v>
      </c>
    </row>
    <row r="1462" spans="1:65" s="15" customFormat="1">
      <c r="B1462" s="230"/>
      <c r="C1462" s="231"/>
      <c r="D1462" s="209" t="s">
        <v>291</v>
      </c>
      <c r="E1462" s="232" t="s">
        <v>1</v>
      </c>
      <c r="F1462" s="233" t="s">
        <v>307</v>
      </c>
      <c r="G1462" s="231"/>
      <c r="H1462" s="234">
        <v>76.55</v>
      </c>
      <c r="I1462" s="235"/>
      <c r="J1462" s="231"/>
      <c r="K1462" s="231"/>
      <c r="L1462" s="236"/>
      <c r="M1462" s="237"/>
      <c r="N1462" s="238"/>
      <c r="O1462" s="238"/>
      <c r="P1462" s="238"/>
      <c r="Q1462" s="238"/>
      <c r="R1462" s="238"/>
      <c r="S1462" s="238"/>
      <c r="T1462" s="239"/>
      <c r="AT1462" s="240" t="s">
        <v>291</v>
      </c>
      <c r="AU1462" s="240" t="s">
        <v>85</v>
      </c>
      <c r="AV1462" s="15" t="s">
        <v>105</v>
      </c>
      <c r="AW1462" s="15" t="s">
        <v>32</v>
      </c>
      <c r="AX1462" s="15" t="s">
        <v>76</v>
      </c>
      <c r="AY1462" s="240" t="s">
        <v>283</v>
      </c>
    </row>
    <row r="1463" spans="1:65" s="16" customFormat="1">
      <c r="B1463" s="241"/>
      <c r="C1463" s="242"/>
      <c r="D1463" s="209" t="s">
        <v>291</v>
      </c>
      <c r="E1463" s="243" t="s">
        <v>1</v>
      </c>
      <c r="F1463" s="244" t="s">
        <v>1190</v>
      </c>
      <c r="G1463" s="242"/>
      <c r="H1463" s="243" t="s">
        <v>1</v>
      </c>
      <c r="I1463" s="245"/>
      <c r="J1463" s="242"/>
      <c r="K1463" s="242"/>
      <c r="L1463" s="246"/>
      <c r="M1463" s="247"/>
      <c r="N1463" s="248"/>
      <c r="O1463" s="248"/>
      <c r="P1463" s="248"/>
      <c r="Q1463" s="248"/>
      <c r="R1463" s="248"/>
      <c r="S1463" s="248"/>
      <c r="T1463" s="249"/>
      <c r="AT1463" s="250" t="s">
        <v>291</v>
      </c>
      <c r="AU1463" s="250" t="s">
        <v>85</v>
      </c>
      <c r="AV1463" s="16" t="s">
        <v>83</v>
      </c>
      <c r="AW1463" s="16" t="s">
        <v>32</v>
      </c>
      <c r="AX1463" s="16" t="s">
        <v>76</v>
      </c>
      <c r="AY1463" s="250" t="s">
        <v>283</v>
      </c>
    </row>
    <row r="1464" spans="1:65" s="13" customFormat="1">
      <c r="B1464" s="207"/>
      <c r="C1464" s="208"/>
      <c r="D1464" s="209" t="s">
        <v>291</v>
      </c>
      <c r="E1464" s="210" t="s">
        <v>1</v>
      </c>
      <c r="F1464" s="211" t="s">
        <v>1237</v>
      </c>
      <c r="G1464" s="208"/>
      <c r="H1464" s="212">
        <v>52.64</v>
      </c>
      <c r="I1464" s="213"/>
      <c r="J1464" s="208"/>
      <c r="K1464" s="208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291</v>
      </c>
      <c r="AU1464" s="218" t="s">
        <v>85</v>
      </c>
      <c r="AV1464" s="13" t="s">
        <v>85</v>
      </c>
      <c r="AW1464" s="13" t="s">
        <v>32</v>
      </c>
      <c r="AX1464" s="13" t="s">
        <v>76</v>
      </c>
      <c r="AY1464" s="218" t="s">
        <v>283</v>
      </c>
    </row>
    <row r="1465" spans="1:65" s="15" customFormat="1">
      <c r="B1465" s="230"/>
      <c r="C1465" s="231"/>
      <c r="D1465" s="209" t="s">
        <v>291</v>
      </c>
      <c r="E1465" s="232" t="s">
        <v>1</v>
      </c>
      <c r="F1465" s="233" t="s">
        <v>307</v>
      </c>
      <c r="G1465" s="231"/>
      <c r="H1465" s="234">
        <v>52.64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AT1465" s="240" t="s">
        <v>291</v>
      </c>
      <c r="AU1465" s="240" t="s">
        <v>85</v>
      </c>
      <c r="AV1465" s="15" t="s">
        <v>105</v>
      </c>
      <c r="AW1465" s="15" t="s">
        <v>32</v>
      </c>
      <c r="AX1465" s="15" t="s">
        <v>76</v>
      </c>
      <c r="AY1465" s="240" t="s">
        <v>283</v>
      </c>
    </row>
    <row r="1466" spans="1:65" s="14" customFormat="1">
      <c r="B1466" s="219"/>
      <c r="C1466" s="220"/>
      <c r="D1466" s="209" t="s">
        <v>291</v>
      </c>
      <c r="E1466" s="221" t="s">
        <v>1</v>
      </c>
      <c r="F1466" s="222" t="s">
        <v>293</v>
      </c>
      <c r="G1466" s="220"/>
      <c r="H1466" s="223">
        <v>934.6</v>
      </c>
      <c r="I1466" s="224"/>
      <c r="J1466" s="220"/>
      <c r="K1466" s="220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291</v>
      </c>
      <c r="AU1466" s="229" t="s">
        <v>85</v>
      </c>
      <c r="AV1466" s="14" t="s">
        <v>289</v>
      </c>
      <c r="AW1466" s="14" t="s">
        <v>32</v>
      </c>
      <c r="AX1466" s="14" t="s">
        <v>83</v>
      </c>
      <c r="AY1466" s="229" t="s">
        <v>283</v>
      </c>
    </row>
    <row r="1467" spans="1:65" s="13" customFormat="1">
      <c r="B1467" s="207"/>
      <c r="C1467" s="208"/>
      <c r="D1467" s="209" t="s">
        <v>291</v>
      </c>
      <c r="E1467" s="208"/>
      <c r="F1467" s="211" t="s">
        <v>1673</v>
      </c>
      <c r="G1467" s="208"/>
      <c r="H1467" s="212">
        <v>953.29200000000003</v>
      </c>
      <c r="I1467" s="213"/>
      <c r="J1467" s="208"/>
      <c r="K1467" s="208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291</v>
      </c>
      <c r="AU1467" s="218" t="s">
        <v>85</v>
      </c>
      <c r="AV1467" s="13" t="s">
        <v>85</v>
      </c>
      <c r="AW1467" s="13" t="s">
        <v>4</v>
      </c>
      <c r="AX1467" s="13" t="s">
        <v>83</v>
      </c>
      <c r="AY1467" s="218" t="s">
        <v>283</v>
      </c>
    </row>
    <row r="1468" spans="1:65" s="2" customFormat="1" ht="49.15" customHeight="1">
      <c r="A1468" s="35"/>
      <c r="B1468" s="36"/>
      <c r="C1468" s="251" t="s">
        <v>1674</v>
      </c>
      <c r="D1468" s="251" t="s">
        <v>1021</v>
      </c>
      <c r="E1468" s="252" t="s">
        <v>1675</v>
      </c>
      <c r="F1468" s="253" t="s">
        <v>1676</v>
      </c>
      <c r="G1468" s="254" t="s">
        <v>288</v>
      </c>
      <c r="H1468" s="255">
        <v>953.29200000000003</v>
      </c>
      <c r="I1468" s="256"/>
      <c r="J1468" s="257">
        <f>ROUND(I1468*H1468,2)</f>
        <v>0</v>
      </c>
      <c r="K1468" s="258"/>
      <c r="L1468" s="259"/>
      <c r="M1468" s="260" t="s">
        <v>1</v>
      </c>
      <c r="N1468" s="261" t="s">
        <v>41</v>
      </c>
      <c r="O1468" s="72"/>
      <c r="P1468" s="203">
        <f>O1468*H1468</f>
        <v>0</v>
      </c>
      <c r="Q1468" s="203">
        <v>4.0000000000000001E-3</v>
      </c>
      <c r="R1468" s="203">
        <f>Q1468*H1468</f>
        <v>3.8131680000000001</v>
      </c>
      <c r="S1468" s="203">
        <v>0</v>
      </c>
      <c r="T1468" s="204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205" t="s">
        <v>499</v>
      </c>
      <c r="AT1468" s="205" t="s">
        <v>1021</v>
      </c>
      <c r="AU1468" s="205" t="s">
        <v>85</v>
      </c>
      <c r="AY1468" s="18" t="s">
        <v>283</v>
      </c>
      <c r="BE1468" s="206">
        <f>IF(N1468="základní",J1468,0)</f>
        <v>0</v>
      </c>
      <c r="BF1468" s="206">
        <f>IF(N1468="snížená",J1468,0)</f>
        <v>0</v>
      </c>
      <c r="BG1468" s="206">
        <f>IF(N1468="zákl. přenesená",J1468,0)</f>
        <v>0</v>
      </c>
      <c r="BH1468" s="206">
        <f>IF(N1468="sníž. přenesená",J1468,0)</f>
        <v>0</v>
      </c>
      <c r="BI1468" s="206">
        <f>IF(N1468="nulová",J1468,0)</f>
        <v>0</v>
      </c>
      <c r="BJ1468" s="18" t="s">
        <v>83</v>
      </c>
      <c r="BK1468" s="206">
        <f>ROUND(I1468*H1468,2)</f>
        <v>0</v>
      </c>
      <c r="BL1468" s="18" t="s">
        <v>199</v>
      </c>
      <c r="BM1468" s="205" t="s">
        <v>1677</v>
      </c>
    </row>
    <row r="1469" spans="1:65" s="16" customFormat="1">
      <c r="B1469" s="241"/>
      <c r="C1469" s="242"/>
      <c r="D1469" s="209" t="s">
        <v>291</v>
      </c>
      <c r="E1469" s="243" t="s">
        <v>1</v>
      </c>
      <c r="F1469" s="244" t="s">
        <v>1170</v>
      </c>
      <c r="G1469" s="242"/>
      <c r="H1469" s="243" t="s">
        <v>1</v>
      </c>
      <c r="I1469" s="245"/>
      <c r="J1469" s="242"/>
      <c r="K1469" s="242"/>
      <c r="L1469" s="246"/>
      <c r="M1469" s="247"/>
      <c r="N1469" s="248"/>
      <c r="O1469" s="248"/>
      <c r="P1469" s="248"/>
      <c r="Q1469" s="248"/>
      <c r="R1469" s="248"/>
      <c r="S1469" s="248"/>
      <c r="T1469" s="249"/>
      <c r="AT1469" s="250" t="s">
        <v>291</v>
      </c>
      <c r="AU1469" s="250" t="s">
        <v>85</v>
      </c>
      <c r="AV1469" s="16" t="s">
        <v>83</v>
      </c>
      <c r="AW1469" s="16" t="s">
        <v>32</v>
      </c>
      <c r="AX1469" s="16" t="s">
        <v>76</v>
      </c>
      <c r="AY1469" s="250" t="s">
        <v>283</v>
      </c>
    </row>
    <row r="1470" spans="1:65" s="13" customFormat="1" ht="22.5">
      <c r="B1470" s="207"/>
      <c r="C1470" s="208"/>
      <c r="D1470" s="209" t="s">
        <v>291</v>
      </c>
      <c r="E1470" s="210" t="s">
        <v>1</v>
      </c>
      <c r="F1470" s="211" t="s">
        <v>1231</v>
      </c>
      <c r="G1470" s="208"/>
      <c r="H1470" s="212">
        <v>655.07000000000005</v>
      </c>
      <c r="I1470" s="213"/>
      <c r="J1470" s="208"/>
      <c r="K1470" s="208"/>
      <c r="L1470" s="214"/>
      <c r="M1470" s="215"/>
      <c r="N1470" s="216"/>
      <c r="O1470" s="216"/>
      <c r="P1470" s="216"/>
      <c r="Q1470" s="216"/>
      <c r="R1470" s="216"/>
      <c r="S1470" s="216"/>
      <c r="T1470" s="217"/>
      <c r="AT1470" s="218" t="s">
        <v>291</v>
      </c>
      <c r="AU1470" s="218" t="s">
        <v>85</v>
      </c>
      <c r="AV1470" s="13" t="s">
        <v>85</v>
      </c>
      <c r="AW1470" s="13" t="s">
        <v>32</v>
      </c>
      <c r="AX1470" s="13" t="s">
        <v>76</v>
      </c>
      <c r="AY1470" s="218" t="s">
        <v>283</v>
      </c>
    </row>
    <row r="1471" spans="1:65" s="15" customFormat="1">
      <c r="B1471" s="230"/>
      <c r="C1471" s="231"/>
      <c r="D1471" s="209" t="s">
        <v>291</v>
      </c>
      <c r="E1471" s="232" t="s">
        <v>1</v>
      </c>
      <c r="F1471" s="233" t="s">
        <v>307</v>
      </c>
      <c r="G1471" s="231"/>
      <c r="H1471" s="234">
        <v>655.07000000000005</v>
      </c>
      <c r="I1471" s="235"/>
      <c r="J1471" s="231"/>
      <c r="K1471" s="231"/>
      <c r="L1471" s="236"/>
      <c r="M1471" s="237"/>
      <c r="N1471" s="238"/>
      <c r="O1471" s="238"/>
      <c r="P1471" s="238"/>
      <c r="Q1471" s="238"/>
      <c r="R1471" s="238"/>
      <c r="S1471" s="238"/>
      <c r="T1471" s="239"/>
      <c r="AT1471" s="240" t="s">
        <v>291</v>
      </c>
      <c r="AU1471" s="240" t="s">
        <v>85</v>
      </c>
      <c r="AV1471" s="15" t="s">
        <v>105</v>
      </c>
      <c r="AW1471" s="15" t="s">
        <v>32</v>
      </c>
      <c r="AX1471" s="15" t="s">
        <v>76</v>
      </c>
      <c r="AY1471" s="240" t="s">
        <v>283</v>
      </c>
    </row>
    <row r="1472" spans="1:65" s="16" customFormat="1">
      <c r="B1472" s="241"/>
      <c r="C1472" s="242"/>
      <c r="D1472" s="209" t="s">
        <v>291</v>
      </c>
      <c r="E1472" s="243" t="s">
        <v>1</v>
      </c>
      <c r="F1472" s="244" t="s">
        <v>1174</v>
      </c>
      <c r="G1472" s="242"/>
      <c r="H1472" s="243" t="s">
        <v>1</v>
      </c>
      <c r="I1472" s="245"/>
      <c r="J1472" s="242"/>
      <c r="K1472" s="242"/>
      <c r="L1472" s="246"/>
      <c r="M1472" s="247"/>
      <c r="N1472" s="248"/>
      <c r="O1472" s="248"/>
      <c r="P1472" s="248"/>
      <c r="Q1472" s="248"/>
      <c r="R1472" s="248"/>
      <c r="S1472" s="248"/>
      <c r="T1472" s="249"/>
      <c r="AT1472" s="250" t="s">
        <v>291</v>
      </c>
      <c r="AU1472" s="250" t="s">
        <v>85</v>
      </c>
      <c r="AV1472" s="16" t="s">
        <v>83</v>
      </c>
      <c r="AW1472" s="16" t="s">
        <v>32</v>
      </c>
      <c r="AX1472" s="16" t="s">
        <v>76</v>
      </c>
      <c r="AY1472" s="250" t="s">
        <v>283</v>
      </c>
    </row>
    <row r="1473" spans="2:51" s="13" customFormat="1" ht="22.5">
      <c r="B1473" s="207"/>
      <c r="C1473" s="208"/>
      <c r="D1473" s="209" t="s">
        <v>291</v>
      </c>
      <c r="E1473" s="210" t="s">
        <v>1</v>
      </c>
      <c r="F1473" s="211" t="s">
        <v>1232</v>
      </c>
      <c r="G1473" s="208"/>
      <c r="H1473" s="212">
        <v>52.82</v>
      </c>
      <c r="I1473" s="213"/>
      <c r="J1473" s="208"/>
      <c r="K1473" s="208"/>
      <c r="L1473" s="214"/>
      <c r="M1473" s="215"/>
      <c r="N1473" s="216"/>
      <c r="O1473" s="216"/>
      <c r="P1473" s="216"/>
      <c r="Q1473" s="216"/>
      <c r="R1473" s="216"/>
      <c r="S1473" s="216"/>
      <c r="T1473" s="217"/>
      <c r="AT1473" s="218" t="s">
        <v>291</v>
      </c>
      <c r="AU1473" s="218" t="s">
        <v>85</v>
      </c>
      <c r="AV1473" s="13" t="s">
        <v>85</v>
      </c>
      <c r="AW1473" s="13" t="s">
        <v>32</v>
      </c>
      <c r="AX1473" s="13" t="s">
        <v>76</v>
      </c>
      <c r="AY1473" s="218" t="s">
        <v>283</v>
      </c>
    </row>
    <row r="1474" spans="2:51" s="15" customFormat="1">
      <c r="B1474" s="230"/>
      <c r="C1474" s="231"/>
      <c r="D1474" s="209" t="s">
        <v>291</v>
      </c>
      <c r="E1474" s="232" t="s">
        <v>1</v>
      </c>
      <c r="F1474" s="233" t="s">
        <v>307</v>
      </c>
      <c r="G1474" s="231"/>
      <c r="H1474" s="234">
        <v>52.82</v>
      </c>
      <c r="I1474" s="235"/>
      <c r="J1474" s="231"/>
      <c r="K1474" s="231"/>
      <c r="L1474" s="236"/>
      <c r="M1474" s="237"/>
      <c r="N1474" s="238"/>
      <c r="O1474" s="238"/>
      <c r="P1474" s="238"/>
      <c r="Q1474" s="238"/>
      <c r="R1474" s="238"/>
      <c r="S1474" s="238"/>
      <c r="T1474" s="239"/>
      <c r="AT1474" s="240" t="s">
        <v>291</v>
      </c>
      <c r="AU1474" s="240" t="s">
        <v>85</v>
      </c>
      <c r="AV1474" s="15" t="s">
        <v>105</v>
      </c>
      <c r="AW1474" s="15" t="s">
        <v>32</v>
      </c>
      <c r="AX1474" s="15" t="s">
        <v>76</v>
      </c>
      <c r="AY1474" s="240" t="s">
        <v>283</v>
      </c>
    </row>
    <row r="1475" spans="2:51" s="16" customFormat="1">
      <c r="B1475" s="241"/>
      <c r="C1475" s="242"/>
      <c r="D1475" s="209" t="s">
        <v>291</v>
      </c>
      <c r="E1475" s="243" t="s">
        <v>1</v>
      </c>
      <c r="F1475" s="244" t="s">
        <v>1184</v>
      </c>
      <c r="G1475" s="242"/>
      <c r="H1475" s="243" t="s">
        <v>1</v>
      </c>
      <c r="I1475" s="245"/>
      <c r="J1475" s="242"/>
      <c r="K1475" s="242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291</v>
      </c>
      <c r="AU1475" s="250" t="s">
        <v>85</v>
      </c>
      <c r="AV1475" s="16" t="s">
        <v>83</v>
      </c>
      <c r="AW1475" s="16" t="s">
        <v>32</v>
      </c>
      <c r="AX1475" s="16" t="s">
        <v>76</v>
      </c>
      <c r="AY1475" s="250" t="s">
        <v>283</v>
      </c>
    </row>
    <row r="1476" spans="2:51" s="13" customFormat="1" ht="22.5">
      <c r="B1476" s="207"/>
      <c r="C1476" s="208"/>
      <c r="D1476" s="209" t="s">
        <v>291</v>
      </c>
      <c r="E1476" s="210" t="s">
        <v>1</v>
      </c>
      <c r="F1476" s="211" t="s">
        <v>1233</v>
      </c>
      <c r="G1476" s="208"/>
      <c r="H1476" s="212">
        <v>22.21</v>
      </c>
      <c r="I1476" s="213"/>
      <c r="J1476" s="208"/>
      <c r="K1476" s="208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291</v>
      </c>
      <c r="AU1476" s="218" t="s">
        <v>85</v>
      </c>
      <c r="AV1476" s="13" t="s">
        <v>85</v>
      </c>
      <c r="AW1476" s="13" t="s">
        <v>32</v>
      </c>
      <c r="AX1476" s="13" t="s">
        <v>76</v>
      </c>
      <c r="AY1476" s="218" t="s">
        <v>283</v>
      </c>
    </row>
    <row r="1477" spans="2:51" s="15" customFormat="1">
      <c r="B1477" s="230"/>
      <c r="C1477" s="231"/>
      <c r="D1477" s="209" t="s">
        <v>291</v>
      </c>
      <c r="E1477" s="232" t="s">
        <v>1</v>
      </c>
      <c r="F1477" s="233" t="s">
        <v>307</v>
      </c>
      <c r="G1477" s="231"/>
      <c r="H1477" s="234">
        <v>22.21</v>
      </c>
      <c r="I1477" s="235"/>
      <c r="J1477" s="231"/>
      <c r="K1477" s="231"/>
      <c r="L1477" s="236"/>
      <c r="M1477" s="237"/>
      <c r="N1477" s="238"/>
      <c r="O1477" s="238"/>
      <c r="P1477" s="238"/>
      <c r="Q1477" s="238"/>
      <c r="R1477" s="238"/>
      <c r="S1477" s="238"/>
      <c r="T1477" s="239"/>
      <c r="AT1477" s="240" t="s">
        <v>291</v>
      </c>
      <c r="AU1477" s="240" t="s">
        <v>85</v>
      </c>
      <c r="AV1477" s="15" t="s">
        <v>105</v>
      </c>
      <c r="AW1477" s="15" t="s">
        <v>32</v>
      </c>
      <c r="AX1477" s="15" t="s">
        <v>76</v>
      </c>
      <c r="AY1477" s="240" t="s">
        <v>283</v>
      </c>
    </row>
    <row r="1478" spans="2:51" s="16" customFormat="1">
      <c r="B1478" s="241"/>
      <c r="C1478" s="242"/>
      <c r="D1478" s="209" t="s">
        <v>291</v>
      </c>
      <c r="E1478" s="243" t="s">
        <v>1</v>
      </c>
      <c r="F1478" s="244" t="s">
        <v>1186</v>
      </c>
      <c r="G1478" s="242"/>
      <c r="H1478" s="243" t="s">
        <v>1</v>
      </c>
      <c r="I1478" s="245"/>
      <c r="J1478" s="242"/>
      <c r="K1478" s="242"/>
      <c r="L1478" s="246"/>
      <c r="M1478" s="247"/>
      <c r="N1478" s="248"/>
      <c r="O1478" s="248"/>
      <c r="P1478" s="248"/>
      <c r="Q1478" s="248"/>
      <c r="R1478" s="248"/>
      <c r="S1478" s="248"/>
      <c r="T1478" s="249"/>
      <c r="AT1478" s="250" t="s">
        <v>291</v>
      </c>
      <c r="AU1478" s="250" t="s">
        <v>85</v>
      </c>
      <c r="AV1478" s="16" t="s">
        <v>83</v>
      </c>
      <c r="AW1478" s="16" t="s">
        <v>32</v>
      </c>
      <c r="AX1478" s="16" t="s">
        <v>76</v>
      </c>
      <c r="AY1478" s="250" t="s">
        <v>283</v>
      </c>
    </row>
    <row r="1479" spans="2:51" s="13" customFormat="1">
      <c r="B1479" s="207"/>
      <c r="C1479" s="208"/>
      <c r="D1479" s="209" t="s">
        <v>291</v>
      </c>
      <c r="E1479" s="210" t="s">
        <v>1</v>
      </c>
      <c r="F1479" s="211" t="s">
        <v>1234</v>
      </c>
      <c r="G1479" s="208"/>
      <c r="H1479" s="212">
        <v>26.58</v>
      </c>
      <c r="I1479" s="213"/>
      <c r="J1479" s="208"/>
      <c r="K1479" s="208"/>
      <c r="L1479" s="214"/>
      <c r="M1479" s="215"/>
      <c r="N1479" s="216"/>
      <c r="O1479" s="216"/>
      <c r="P1479" s="216"/>
      <c r="Q1479" s="216"/>
      <c r="R1479" s="216"/>
      <c r="S1479" s="216"/>
      <c r="T1479" s="217"/>
      <c r="AT1479" s="218" t="s">
        <v>291</v>
      </c>
      <c r="AU1479" s="218" t="s">
        <v>85</v>
      </c>
      <c r="AV1479" s="13" t="s">
        <v>85</v>
      </c>
      <c r="AW1479" s="13" t="s">
        <v>32</v>
      </c>
      <c r="AX1479" s="13" t="s">
        <v>76</v>
      </c>
      <c r="AY1479" s="218" t="s">
        <v>283</v>
      </c>
    </row>
    <row r="1480" spans="2:51" s="15" customFormat="1">
      <c r="B1480" s="230"/>
      <c r="C1480" s="231"/>
      <c r="D1480" s="209" t="s">
        <v>291</v>
      </c>
      <c r="E1480" s="232" t="s">
        <v>1</v>
      </c>
      <c r="F1480" s="233" t="s">
        <v>307</v>
      </c>
      <c r="G1480" s="231"/>
      <c r="H1480" s="234">
        <v>26.58</v>
      </c>
      <c r="I1480" s="235"/>
      <c r="J1480" s="231"/>
      <c r="K1480" s="231"/>
      <c r="L1480" s="236"/>
      <c r="M1480" s="237"/>
      <c r="N1480" s="238"/>
      <c r="O1480" s="238"/>
      <c r="P1480" s="238"/>
      <c r="Q1480" s="238"/>
      <c r="R1480" s="238"/>
      <c r="S1480" s="238"/>
      <c r="T1480" s="239"/>
      <c r="AT1480" s="240" t="s">
        <v>291</v>
      </c>
      <c r="AU1480" s="240" t="s">
        <v>85</v>
      </c>
      <c r="AV1480" s="15" t="s">
        <v>105</v>
      </c>
      <c r="AW1480" s="15" t="s">
        <v>32</v>
      </c>
      <c r="AX1480" s="15" t="s">
        <v>76</v>
      </c>
      <c r="AY1480" s="240" t="s">
        <v>283</v>
      </c>
    </row>
    <row r="1481" spans="2:51" s="16" customFormat="1">
      <c r="B1481" s="241"/>
      <c r="C1481" s="242"/>
      <c r="D1481" s="209" t="s">
        <v>291</v>
      </c>
      <c r="E1481" s="243" t="s">
        <v>1</v>
      </c>
      <c r="F1481" s="244" t="s">
        <v>1176</v>
      </c>
      <c r="G1481" s="242"/>
      <c r="H1481" s="243" t="s">
        <v>1</v>
      </c>
      <c r="I1481" s="245"/>
      <c r="J1481" s="242"/>
      <c r="K1481" s="242"/>
      <c r="L1481" s="246"/>
      <c r="M1481" s="247"/>
      <c r="N1481" s="248"/>
      <c r="O1481" s="248"/>
      <c r="P1481" s="248"/>
      <c r="Q1481" s="248"/>
      <c r="R1481" s="248"/>
      <c r="S1481" s="248"/>
      <c r="T1481" s="249"/>
      <c r="AT1481" s="250" t="s">
        <v>291</v>
      </c>
      <c r="AU1481" s="250" t="s">
        <v>85</v>
      </c>
      <c r="AV1481" s="16" t="s">
        <v>83</v>
      </c>
      <c r="AW1481" s="16" t="s">
        <v>32</v>
      </c>
      <c r="AX1481" s="16" t="s">
        <v>76</v>
      </c>
      <c r="AY1481" s="250" t="s">
        <v>283</v>
      </c>
    </row>
    <row r="1482" spans="2:51" s="13" customFormat="1">
      <c r="B1482" s="207"/>
      <c r="C1482" s="208"/>
      <c r="D1482" s="209" t="s">
        <v>291</v>
      </c>
      <c r="E1482" s="210" t="s">
        <v>1</v>
      </c>
      <c r="F1482" s="211" t="s">
        <v>1235</v>
      </c>
      <c r="G1482" s="208"/>
      <c r="H1482" s="212">
        <v>48.73</v>
      </c>
      <c r="I1482" s="213"/>
      <c r="J1482" s="208"/>
      <c r="K1482" s="208"/>
      <c r="L1482" s="214"/>
      <c r="M1482" s="215"/>
      <c r="N1482" s="216"/>
      <c r="O1482" s="216"/>
      <c r="P1482" s="216"/>
      <c r="Q1482" s="216"/>
      <c r="R1482" s="216"/>
      <c r="S1482" s="216"/>
      <c r="T1482" s="217"/>
      <c r="AT1482" s="218" t="s">
        <v>291</v>
      </c>
      <c r="AU1482" s="218" t="s">
        <v>85</v>
      </c>
      <c r="AV1482" s="13" t="s">
        <v>85</v>
      </c>
      <c r="AW1482" s="13" t="s">
        <v>32</v>
      </c>
      <c r="AX1482" s="13" t="s">
        <v>76</v>
      </c>
      <c r="AY1482" s="218" t="s">
        <v>283</v>
      </c>
    </row>
    <row r="1483" spans="2:51" s="15" customFormat="1">
      <c r="B1483" s="230"/>
      <c r="C1483" s="231"/>
      <c r="D1483" s="209" t="s">
        <v>291</v>
      </c>
      <c r="E1483" s="232" t="s">
        <v>1</v>
      </c>
      <c r="F1483" s="233" t="s">
        <v>307</v>
      </c>
      <c r="G1483" s="231"/>
      <c r="H1483" s="234">
        <v>48.73</v>
      </c>
      <c r="I1483" s="235"/>
      <c r="J1483" s="231"/>
      <c r="K1483" s="231"/>
      <c r="L1483" s="236"/>
      <c r="M1483" s="237"/>
      <c r="N1483" s="238"/>
      <c r="O1483" s="238"/>
      <c r="P1483" s="238"/>
      <c r="Q1483" s="238"/>
      <c r="R1483" s="238"/>
      <c r="S1483" s="238"/>
      <c r="T1483" s="239"/>
      <c r="AT1483" s="240" t="s">
        <v>291</v>
      </c>
      <c r="AU1483" s="240" t="s">
        <v>85</v>
      </c>
      <c r="AV1483" s="15" t="s">
        <v>105</v>
      </c>
      <c r="AW1483" s="15" t="s">
        <v>32</v>
      </c>
      <c r="AX1483" s="15" t="s">
        <v>76</v>
      </c>
      <c r="AY1483" s="240" t="s">
        <v>283</v>
      </c>
    </row>
    <row r="1484" spans="2:51" s="16" customFormat="1">
      <c r="B1484" s="241"/>
      <c r="C1484" s="242"/>
      <c r="D1484" s="209" t="s">
        <v>291</v>
      </c>
      <c r="E1484" s="243" t="s">
        <v>1</v>
      </c>
      <c r="F1484" s="244" t="s">
        <v>1188</v>
      </c>
      <c r="G1484" s="242"/>
      <c r="H1484" s="243" t="s">
        <v>1</v>
      </c>
      <c r="I1484" s="245"/>
      <c r="J1484" s="242"/>
      <c r="K1484" s="242"/>
      <c r="L1484" s="246"/>
      <c r="M1484" s="247"/>
      <c r="N1484" s="248"/>
      <c r="O1484" s="248"/>
      <c r="P1484" s="248"/>
      <c r="Q1484" s="248"/>
      <c r="R1484" s="248"/>
      <c r="S1484" s="248"/>
      <c r="T1484" s="249"/>
      <c r="AT1484" s="250" t="s">
        <v>291</v>
      </c>
      <c r="AU1484" s="250" t="s">
        <v>85</v>
      </c>
      <c r="AV1484" s="16" t="s">
        <v>83</v>
      </c>
      <c r="AW1484" s="16" t="s">
        <v>32</v>
      </c>
      <c r="AX1484" s="16" t="s">
        <v>76</v>
      </c>
      <c r="AY1484" s="250" t="s">
        <v>283</v>
      </c>
    </row>
    <row r="1485" spans="2:51" s="13" customFormat="1">
      <c r="B1485" s="207"/>
      <c r="C1485" s="208"/>
      <c r="D1485" s="209" t="s">
        <v>291</v>
      </c>
      <c r="E1485" s="210" t="s">
        <v>1</v>
      </c>
      <c r="F1485" s="211" t="s">
        <v>1236</v>
      </c>
      <c r="G1485" s="208"/>
      <c r="H1485" s="212">
        <v>76.55</v>
      </c>
      <c r="I1485" s="213"/>
      <c r="J1485" s="208"/>
      <c r="K1485" s="208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291</v>
      </c>
      <c r="AU1485" s="218" t="s">
        <v>85</v>
      </c>
      <c r="AV1485" s="13" t="s">
        <v>85</v>
      </c>
      <c r="AW1485" s="13" t="s">
        <v>32</v>
      </c>
      <c r="AX1485" s="13" t="s">
        <v>76</v>
      </c>
      <c r="AY1485" s="218" t="s">
        <v>283</v>
      </c>
    </row>
    <row r="1486" spans="2:51" s="15" customFormat="1">
      <c r="B1486" s="230"/>
      <c r="C1486" s="231"/>
      <c r="D1486" s="209" t="s">
        <v>291</v>
      </c>
      <c r="E1486" s="232" t="s">
        <v>1</v>
      </c>
      <c r="F1486" s="233" t="s">
        <v>307</v>
      </c>
      <c r="G1486" s="231"/>
      <c r="H1486" s="234">
        <v>76.55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AT1486" s="240" t="s">
        <v>291</v>
      </c>
      <c r="AU1486" s="240" t="s">
        <v>85</v>
      </c>
      <c r="AV1486" s="15" t="s">
        <v>105</v>
      </c>
      <c r="AW1486" s="15" t="s">
        <v>32</v>
      </c>
      <c r="AX1486" s="15" t="s">
        <v>76</v>
      </c>
      <c r="AY1486" s="240" t="s">
        <v>283</v>
      </c>
    </row>
    <row r="1487" spans="2:51" s="16" customFormat="1">
      <c r="B1487" s="241"/>
      <c r="C1487" s="242"/>
      <c r="D1487" s="209" t="s">
        <v>291</v>
      </c>
      <c r="E1487" s="243" t="s">
        <v>1</v>
      </c>
      <c r="F1487" s="244" t="s">
        <v>1190</v>
      </c>
      <c r="G1487" s="242"/>
      <c r="H1487" s="243" t="s">
        <v>1</v>
      </c>
      <c r="I1487" s="245"/>
      <c r="J1487" s="242"/>
      <c r="K1487" s="242"/>
      <c r="L1487" s="246"/>
      <c r="M1487" s="247"/>
      <c r="N1487" s="248"/>
      <c r="O1487" s="248"/>
      <c r="P1487" s="248"/>
      <c r="Q1487" s="248"/>
      <c r="R1487" s="248"/>
      <c r="S1487" s="248"/>
      <c r="T1487" s="249"/>
      <c r="AT1487" s="250" t="s">
        <v>291</v>
      </c>
      <c r="AU1487" s="250" t="s">
        <v>85</v>
      </c>
      <c r="AV1487" s="16" t="s">
        <v>83</v>
      </c>
      <c r="AW1487" s="16" t="s">
        <v>32</v>
      </c>
      <c r="AX1487" s="16" t="s">
        <v>76</v>
      </c>
      <c r="AY1487" s="250" t="s">
        <v>283</v>
      </c>
    </row>
    <row r="1488" spans="2:51" s="13" customFormat="1">
      <c r="B1488" s="207"/>
      <c r="C1488" s="208"/>
      <c r="D1488" s="209" t="s">
        <v>291</v>
      </c>
      <c r="E1488" s="210" t="s">
        <v>1</v>
      </c>
      <c r="F1488" s="211" t="s">
        <v>1237</v>
      </c>
      <c r="G1488" s="208"/>
      <c r="H1488" s="212">
        <v>52.64</v>
      </c>
      <c r="I1488" s="213"/>
      <c r="J1488" s="208"/>
      <c r="K1488" s="208"/>
      <c r="L1488" s="214"/>
      <c r="M1488" s="215"/>
      <c r="N1488" s="216"/>
      <c r="O1488" s="216"/>
      <c r="P1488" s="216"/>
      <c r="Q1488" s="216"/>
      <c r="R1488" s="216"/>
      <c r="S1488" s="216"/>
      <c r="T1488" s="217"/>
      <c r="AT1488" s="218" t="s">
        <v>291</v>
      </c>
      <c r="AU1488" s="218" t="s">
        <v>85</v>
      </c>
      <c r="AV1488" s="13" t="s">
        <v>85</v>
      </c>
      <c r="AW1488" s="13" t="s">
        <v>32</v>
      </c>
      <c r="AX1488" s="13" t="s">
        <v>76</v>
      </c>
      <c r="AY1488" s="218" t="s">
        <v>283</v>
      </c>
    </row>
    <row r="1489" spans="1:65" s="15" customFormat="1">
      <c r="B1489" s="230"/>
      <c r="C1489" s="231"/>
      <c r="D1489" s="209" t="s">
        <v>291</v>
      </c>
      <c r="E1489" s="232" t="s">
        <v>1</v>
      </c>
      <c r="F1489" s="233" t="s">
        <v>307</v>
      </c>
      <c r="G1489" s="231"/>
      <c r="H1489" s="234">
        <v>52.64</v>
      </c>
      <c r="I1489" s="235"/>
      <c r="J1489" s="231"/>
      <c r="K1489" s="231"/>
      <c r="L1489" s="236"/>
      <c r="M1489" s="237"/>
      <c r="N1489" s="238"/>
      <c r="O1489" s="238"/>
      <c r="P1489" s="238"/>
      <c r="Q1489" s="238"/>
      <c r="R1489" s="238"/>
      <c r="S1489" s="238"/>
      <c r="T1489" s="239"/>
      <c r="AT1489" s="240" t="s">
        <v>291</v>
      </c>
      <c r="AU1489" s="240" t="s">
        <v>85</v>
      </c>
      <c r="AV1489" s="15" t="s">
        <v>105</v>
      </c>
      <c r="AW1489" s="15" t="s">
        <v>32</v>
      </c>
      <c r="AX1489" s="15" t="s">
        <v>76</v>
      </c>
      <c r="AY1489" s="240" t="s">
        <v>283</v>
      </c>
    </row>
    <row r="1490" spans="1:65" s="14" customFormat="1">
      <c r="B1490" s="219"/>
      <c r="C1490" s="220"/>
      <c r="D1490" s="209" t="s">
        <v>291</v>
      </c>
      <c r="E1490" s="221" t="s">
        <v>1</v>
      </c>
      <c r="F1490" s="222" t="s">
        <v>293</v>
      </c>
      <c r="G1490" s="220"/>
      <c r="H1490" s="223">
        <v>934.6</v>
      </c>
      <c r="I1490" s="224"/>
      <c r="J1490" s="220"/>
      <c r="K1490" s="220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291</v>
      </c>
      <c r="AU1490" s="229" t="s">
        <v>85</v>
      </c>
      <c r="AV1490" s="14" t="s">
        <v>289</v>
      </c>
      <c r="AW1490" s="14" t="s">
        <v>32</v>
      </c>
      <c r="AX1490" s="14" t="s">
        <v>83</v>
      </c>
      <c r="AY1490" s="229" t="s">
        <v>283</v>
      </c>
    </row>
    <row r="1491" spans="1:65" s="13" customFormat="1">
      <c r="B1491" s="207"/>
      <c r="C1491" s="208"/>
      <c r="D1491" s="209" t="s">
        <v>291</v>
      </c>
      <c r="E1491" s="208"/>
      <c r="F1491" s="211" t="s">
        <v>1673</v>
      </c>
      <c r="G1491" s="208"/>
      <c r="H1491" s="212">
        <v>953.29200000000003</v>
      </c>
      <c r="I1491" s="213"/>
      <c r="J1491" s="208"/>
      <c r="K1491" s="208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291</v>
      </c>
      <c r="AU1491" s="218" t="s">
        <v>85</v>
      </c>
      <c r="AV1491" s="13" t="s">
        <v>85</v>
      </c>
      <c r="AW1491" s="13" t="s">
        <v>4</v>
      </c>
      <c r="AX1491" s="13" t="s">
        <v>83</v>
      </c>
      <c r="AY1491" s="218" t="s">
        <v>283</v>
      </c>
    </row>
    <row r="1492" spans="1:65" s="2" customFormat="1" ht="24.2" customHeight="1">
      <c r="A1492" s="35"/>
      <c r="B1492" s="36"/>
      <c r="C1492" s="193" t="s">
        <v>1678</v>
      </c>
      <c r="D1492" s="193" t="s">
        <v>285</v>
      </c>
      <c r="E1492" s="194" t="s">
        <v>1679</v>
      </c>
      <c r="F1492" s="195" t="s">
        <v>1680</v>
      </c>
      <c r="G1492" s="196" t="s">
        <v>472</v>
      </c>
      <c r="H1492" s="197">
        <v>907.99</v>
      </c>
      <c r="I1492" s="198"/>
      <c r="J1492" s="199">
        <f>ROUND(I1492*H1492,2)</f>
        <v>0</v>
      </c>
      <c r="K1492" s="200"/>
      <c r="L1492" s="40"/>
      <c r="M1492" s="201" t="s">
        <v>1</v>
      </c>
      <c r="N1492" s="202" t="s">
        <v>41</v>
      </c>
      <c r="O1492" s="72"/>
      <c r="P1492" s="203">
        <f>O1492*H1492</f>
        <v>0</v>
      </c>
      <c r="Q1492" s="203">
        <v>0</v>
      </c>
      <c r="R1492" s="203">
        <f>Q1492*H1492</f>
        <v>0</v>
      </c>
      <c r="S1492" s="203">
        <v>0</v>
      </c>
      <c r="T1492" s="204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5" t="s">
        <v>199</v>
      </c>
      <c r="AT1492" s="205" t="s">
        <v>285</v>
      </c>
      <c r="AU1492" s="205" t="s">
        <v>85</v>
      </c>
      <c r="AY1492" s="18" t="s">
        <v>283</v>
      </c>
      <c r="BE1492" s="206">
        <f>IF(N1492="základní",J1492,0)</f>
        <v>0</v>
      </c>
      <c r="BF1492" s="206">
        <f>IF(N1492="snížená",J1492,0)</f>
        <v>0</v>
      </c>
      <c r="BG1492" s="206">
        <f>IF(N1492="zákl. přenesená",J1492,0)</f>
        <v>0</v>
      </c>
      <c r="BH1492" s="206">
        <f>IF(N1492="sníž. přenesená",J1492,0)</f>
        <v>0</v>
      </c>
      <c r="BI1492" s="206">
        <f>IF(N1492="nulová",J1492,0)</f>
        <v>0</v>
      </c>
      <c r="BJ1492" s="18" t="s">
        <v>83</v>
      </c>
      <c r="BK1492" s="206">
        <f>ROUND(I1492*H1492,2)</f>
        <v>0</v>
      </c>
      <c r="BL1492" s="18" t="s">
        <v>199</v>
      </c>
      <c r="BM1492" s="205" t="s">
        <v>1681</v>
      </c>
    </row>
    <row r="1493" spans="1:65" s="16" customFormat="1">
      <c r="B1493" s="241"/>
      <c r="C1493" s="242"/>
      <c r="D1493" s="209" t="s">
        <v>291</v>
      </c>
      <c r="E1493" s="243" t="s">
        <v>1</v>
      </c>
      <c r="F1493" s="244" t="s">
        <v>1170</v>
      </c>
      <c r="G1493" s="242"/>
      <c r="H1493" s="243" t="s">
        <v>1</v>
      </c>
      <c r="I1493" s="245"/>
      <c r="J1493" s="242"/>
      <c r="K1493" s="242"/>
      <c r="L1493" s="246"/>
      <c r="M1493" s="247"/>
      <c r="N1493" s="248"/>
      <c r="O1493" s="248"/>
      <c r="P1493" s="248"/>
      <c r="Q1493" s="248"/>
      <c r="R1493" s="248"/>
      <c r="S1493" s="248"/>
      <c r="T1493" s="249"/>
      <c r="AT1493" s="250" t="s">
        <v>291</v>
      </c>
      <c r="AU1493" s="250" t="s">
        <v>85</v>
      </c>
      <c r="AV1493" s="16" t="s">
        <v>83</v>
      </c>
      <c r="AW1493" s="16" t="s">
        <v>32</v>
      </c>
      <c r="AX1493" s="16" t="s">
        <v>76</v>
      </c>
      <c r="AY1493" s="250" t="s">
        <v>283</v>
      </c>
    </row>
    <row r="1494" spans="1:65" s="13" customFormat="1" ht="22.5">
      <c r="B1494" s="207"/>
      <c r="C1494" s="208"/>
      <c r="D1494" s="209" t="s">
        <v>291</v>
      </c>
      <c r="E1494" s="210" t="s">
        <v>1</v>
      </c>
      <c r="F1494" s="211" t="s">
        <v>1682</v>
      </c>
      <c r="G1494" s="208"/>
      <c r="H1494" s="212">
        <v>138</v>
      </c>
      <c r="I1494" s="213"/>
      <c r="J1494" s="208"/>
      <c r="K1494" s="208"/>
      <c r="L1494" s="214"/>
      <c r="M1494" s="215"/>
      <c r="N1494" s="216"/>
      <c r="O1494" s="216"/>
      <c r="P1494" s="216"/>
      <c r="Q1494" s="216"/>
      <c r="R1494" s="216"/>
      <c r="S1494" s="216"/>
      <c r="T1494" s="217"/>
      <c r="AT1494" s="218" t="s">
        <v>291</v>
      </c>
      <c r="AU1494" s="218" t="s">
        <v>85</v>
      </c>
      <c r="AV1494" s="13" t="s">
        <v>85</v>
      </c>
      <c r="AW1494" s="13" t="s">
        <v>32</v>
      </c>
      <c r="AX1494" s="13" t="s">
        <v>76</v>
      </c>
      <c r="AY1494" s="218" t="s">
        <v>283</v>
      </c>
    </row>
    <row r="1495" spans="1:65" s="13" customFormat="1">
      <c r="B1495" s="207"/>
      <c r="C1495" s="208"/>
      <c r="D1495" s="209" t="s">
        <v>291</v>
      </c>
      <c r="E1495" s="210" t="s">
        <v>1</v>
      </c>
      <c r="F1495" s="211" t="s">
        <v>1683</v>
      </c>
      <c r="G1495" s="208"/>
      <c r="H1495" s="212">
        <v>109.6</v>
      </c>
      <c r="I1495" s="213"/>
      <c r="J1495" s="208"/>
      <c r="K1495" s="208"/>
      <c r="L1495" s="214"/>
      <c r="M1495" s="215"/>
      <c r="N1495" s="216"/>
      <c r="O1495" s="216"/>
      <c r="P1495" s="216"/>
      <c r="Q1495" s="216"/>
      <c r="R1495" s="216"/>
      <c r="S1495" s="216"/>
      <c r="T1495" s="217"/>
      <c r="AT1495" s="218" t="s">
        <v>291</v>
      </c>
      <c r="AU1495" s="218" t="s">
        <v>85</v>
      </c>
      <c r="AV1495" s="13" t="s">
        <v>85</v>
      </c>
      <c r="AW1495" s="13" t="s">
        <v>32</v>
      </c>
      <c r="AX1495" s="13" t="s">
        <v>76</v>
      </c>
      <c r="AY1495" s="218" t="s">
        <v>283</v>
      </c>
    </row>
    <row r="1496" spans="1:65" s="13" customFormat="1" ht="22.5">
      <c r="B1496" s="207"/>
      <c r="C1496" s="208"/>
      <c r="D1496" s="209" t="s">
        <v>291</v>
      </c>
      <c r="E1496" s="210" t="s">
        <v>1</v>
      </c>
      <c r="F1496" s="211" t="s">
        <v>1684</v>
      </c>
      <c r="G1496" s="208"/>
      <c r="H1496" s="212">
        <v>109.34</v>
      </c>
      <c r="I1496" s="213"/>
      <c r="J1496" s="208"/>
      <c r="K1496" s="208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291</v>
      </c>
      <c r="AU1496" s="218" t="s">
        <v>85</v>
      </c>
      <c r="AV1496" s="13" t="s">
        <v>85</v>
      </c>
      <c r="AW1496" s="13" t="s">
        <v>32</v>
      </c>
      <c r="AX1496" s="13" t="s">
        <v>76</v>
      </c>
      <c r="AY1496" s="218" t="s">
        <v>283</v>
      </c>
    </row>
    <row r="1497" spans="1:65" s="15" customFormat="1">
      <c r="B1497" s="230"/>
      <c r="C1497" s="231"/>
      <c r="D1497" s="209" t="s">
        <v>291</v>
      </c>
      <c r="E1497" s="232" t="s">
        <v>1</v>
      </c>
      <c r="F1497" s="233" t="s">
        <v>307</v>
      </c>
      <c r="G1497" s="231"/>
      <c r="H1497" s="234">
        <v>356.94</v>
      </c>
      <c r="I1497" s="235"/>
      <c r="J1497" s="231"/>
      <c r="K1497" s="231"/>
      <c r="L1497" s="236"/>
      <c r="M1497" s="237"/>
      <c r="N1497" s="238"/>
      <c r="O1497" s="238"/>
      <c r="P1497" s="238"/>
      <c r="Q1497" s="238"/>
      <c r="R1497" s="238"/>
      <c r="S1497" s="238"/>
      <c r="T1497" s="239"/>
      <c r="AT1497" s="240" t="s">
        <v>291</v>
      </c>
      <c r="AU1497" s="240" t="s">
        <v>85</v>
      </c>
      <c r="AV1497" s="15" t="s">
        <v>105</v>
      </c>
      <c r="AW1497" s="15" t="s">
        <v>32</v>
      </c>
      <c r="AX1497" s="15" t="s">
        <v>76</v>
      </c>
      <c r="AY1497" s="240" t="s">
        <v>283</v>
      </c>
    </row>
    <row r="1498" spans="1:65" s="16" customFormat="1">
      <c r="B1498" s="241"/>
      <c r="C1498" s="242"/>
      <c r="D1498" s="209" t="s">
        <v>291</v>
      </c>
      <c r="E1498" s="243" t="s">
        <v>1</v>
      </c>
      <c r="F1498" s="244" t="s">
        <v>1172</v>
      </c>
      <c r="G1498" s="242"/>
      <c r="H1498" s="243" t="s">
        <v>1</v>
      </c>
      <c r="I1498" s="245"/>
      <c r="J1498" s="242"/>
      <c r="K1498" s="242"/>
      <c r="L1498" s="246"/>
      <c r="M1498" s="247"/>
      <c r="N1498" s="248"/>
      <c r="O1498" s="248"/>
      <c r="P1498" s="248"/>
      <c r="Q1498" s="248"/>
      <c r="R1498" s="248"/>
      <c r="S1498" s="248"/>
      <c r="T1498" s="249"/>
      <c r="AT1498" s="250" t="s">
        <v>291</v>
      </c>
      <c r="AU1498" s="250" t="s">
        <v>85</v>
      </c>
      <c r="AV1498" s="16" t="s">
        <v>83</v>
      </c>
      <c r="AW1498" s="16" t="s">
        <v>32</v>
      </c>
      <c r="AX1498" s="16" t="s">
        <v>76</v>
      </c>
      <c r="AY1498" s="250" t="s">
        <v>283</v>
      </c>
    </row>
    <row r="1499" spans="1:65" s="13" customFormat="1" ht="22.5">
      <c r="B1499" s="207"/>
      <c r="C1499" s="208"/>
      <c r="D1499" s="209" t="s">
        <v>291</v>
      </c>
      <c r="E1499" s="210" t="s">
        <v>1</v>
      </c>
      <c r="F1499" s="211" t="s">
        <v>1685</v>
      </c>
      <c r="G1499" s="208"/>
      <c r="H1499" s="212">
        <v>123.21</v>
      </c>
      <c r="I1499" s="213"/>
      <c r="J1499" s="208"/>
      <c r="K1499" s="208"/>
      <c r="L1499" s="214"/>
      <c r="M1499" s="215"/>
      <c r="N1499" s="216"/>
      <c r="O1499" s="216"/>
      <c r="P1499" s="216"/>
      <c r="Q1499" s="216"/>
      <c r="R1499" s="216"/>
      <c r="S1499" s="216"/>
      <c r="T1499" s="217"/>
      <c r="AT1499" s="218" t="s">
        <v>291</v>
      </c>
      <c r="AU1499" s="218" t="s">
        <v>85</v>
      </c>
      <c r="AV1499" s="13" t="s">
        <v>85</v>
      </c>
      <c r="AW1499" s="13" t="s">
        <v>32</v>
      </c>
      <c r="AX1499" s="13" t="s">
        <v>76</v>
      </c>
      <c r="AY1499" s="218" t="s">
        <v>283</v>
      </c>
    </row>
    <row r="1500" spans="1:65" s="15" customFormat="1">
      <c r="B1500" s="230"/>
      <c r="C1500" s="231"/>
      <c r="D1500" s="209" t="s">
        <v>291</v>
      </c>
      <c r="E1500" s="232" t="s">
        <v>1</v>
      </c>
      <c r="F1500" s="233" t="s">
        <v>307</v>
      </c>
      <c r="G1500" s="231"/>
      <c r="H1500" s="234">
        <v>123.21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291</v>
      </c>
      <c r="AU1500" s="240" t="s">
        <v>85</v>
      </c>
      <c r="AV1500" s="15" t="s">
        <v>105</v>
      </c>
      <c r="AW1500" s="15" t="s">
        <v>32</v>
      </c>
      <c r="AX1500" s="15" t="s">
        <v>76</v>
      </c>
      <c r="AY1500" s="240" t="s">
        <v>283</v>
      </c>
    </row>
    <row r="1501" spans="1:65" s="16" customFormat="1">
      <c r="B1501" s="241"/>
      <c r="C1501" s="242"/>
      <c r="D1501" s="209" t="s">
        <v>291</v>
      </c>
      <c r="E1501" s="243" t="s">
        <v>1</v>
      </c>
      <c r="F1501" s="244" t="s">
        <v>1174</v>
      </c>
      <c r="G1501" s="242"/>
      <c r="H1501" s="243" t="s">
        <v>1</v>
      </c>
      <c r="I1501" s="245"/>
      <c r="J1501" s="242"/>
      <c r="K1501" s="242"/>
      <c r="L1501" s="246"/>
      <c r="M1501" s="247"/>
      <c r="N1501" s="248"/>
      <c r="O1501" s="248"/>
      <c r="P1501" s="248"/>
      <c r="Q1501" s="248"/>
      <c r="R1501" s="248"/>
      <c r="S1501" s="248"/>
      <c r="T1501" s="249"/>
      <c r="AT1501" s="250" t="s">
        <v>291</v>
      </c>
      <c r="AU1501" s="250" t="s">
        <v>85</v>
      </c>
      <c r="AV1501" s="16" t="s">
        <v>83</v>
      </c>
      <c r="AW1501" s="16" t="s">
        <v>32</v>
      </c>
      <c r="AX1501" s="16" t="s">
        <v>76</v>
      </c>
      <c r="AY1501" s="250" t="s">
        <v>283</v>
      </c>
    </row>
    <row r="1502" spans="1:65" s="13" customFormat="1" ht="33.75">
      <c r="B1502" s="207"/>
      <c r="C1502" s="208"/>
      <c r="D1502" s="209" t="s">
        <v>291</v>
      </c>
      <c r="E1502" s="210" t="s">
        <v>1</v>
      </c>
      <c r="F1502" s="211" t="s">
        <v>1686</v>
      </c>
      <c r="G1502" s="208"/>
      <c r="H1502" s="212">
        <v>73.38</v>
      </c>
      <c r="I1502" s="213"/>
      <c r="J1502" s="208"/>
      <c r="K1502" s="208"/>
      <c r="L1502" s="214"/>
      <c r="M1502" s="215"/>
      <c r="N1502" s="216"/>
      <c r="O1502" s="216"/>
      <c r="P1502" s="216"/>
      <c r="Q1502" s="216"/>
      <c r="R1502" s="216"/>
      <c r="S1502" s="216"/>
      <c r="T1502" s="217"/>
      <c r="AT1502" s="218" t="s">
        <v>291</v>
      </c>
      <c r="AU1502" s="218" t="s">
        <v>85</v>
      </c>
      <c r="AV1502" s="13" t="s">
        <v>85</v>
      </c>
      <c r="AW1502" s="13" t="s">
        <v>32</v>
      </c>
      <c r="AX1502" s="13" t="s">
        <v>76</v>
      </c>
      <c r="AY1502" s="218" t="s">
        <v>283</v>
      </c>
    </row>
    <row r="1503" spans="1:65" s="13" customFormat="1">
      <c r="B1503" s="207"/>
      <c r="C1503" s="208"/>
      <c r="D1503" s="209" t="s">
        <v>291</v>
      </c>
      <c r="E1503" s="210" t="s">
        <v>1</v>
      </c>
      <c r="F1503" s="211" t="s">
        <v>1687</v>
      </c>
      <c r="G1503" s="208"/>
      <c r="H1503" s="212">
        <v>9.64</v>
      </c>
      <c r="I1503" s="213"/>
      <c r="J1503" s="208"/>
      <c r="K1503" s="208"/>
      <c r="L1503" s="214"/>
      <c r="M1503" s="215"/>
      <c r="N1503" s="216"/>
      <c r="O1503" s="216"/>
      <c r="P1503" s="216"/>
      <c r="Q1503" s="216"/>
      <c r="R1503" s="216"/>
      <c r="S1503" s="216"/>
      <c r="T1503" s="217"/>
      <c r="AT1503" s="218" t="s">
        <v>291</v>
      </c>
      <c r="AU1503" s="218" t="s">
        <v>85</v>
      </c>
      <c r="AV1503" s="13" t="s">
        <v>85</v>
      </c>
      <c r="AW1503" s="13" t="s">
        <v>32</v>
      </c>
      <c r="AX1503" s="13" t="s">
        <v>76</v>
      </c>
      <c r="AY1503" s="218" t="s">
        <v>283</v>
      </c>
    </row>
    <row r="1504" spans="1:65" s="15" customFormat="1">
      <c r="B1504" s="230"/>
      <c r="C1504" s="231"/>
      <c r="D1504" s="209" t="s">
        <v>291</v>
      </c>
      <c r="E1504" s="232" t="s">
        <v>1</v>
      </c>
      <c r="F1504" s="233" t="s">
        <v>307</v>
      </c>
      <c r="G1504" s="231"/>
      <c r="H1504" s="234">
        <v>83.02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AT1504" s="240" t="s">
        <v>291</v>
      </c>
      <c r="AU1504" s="240" t="s">
        <v>85</v>
      </c>
      <c r="AV1504" s="15" t="s">
        <v>105</v>
      </c>
      <c r="AW1504" s="15" t="s">
        <v>32</v>
      </c>
      <c r="AX1504" s="15" t="s">
        <v>76</v>
      </c>
      <c r="AY1504" s="240" t="s">
        <v>283</v>
      </c>
    </row>
    <row r="1505" spans="2:51" s="16" customFormat="1">
      <c r="B1505" s="241"/>
      <c r="C1505" s="242"/>
      <c r="D1505" s="209" t="s">
        <v>291</v>
      </c>
      <c r="E1505" s="243" t="s">
        <v>1</v>
      </c>
      <c r="F1505" s="244" t="s">
        <v>1184</v>
      </c>
      <c r="G1505" s="242"/>
      <c r="H1505" s="243" t="s">
        <v>1</v>
      </c>
      <c r="I1505" s="245"/>
      <c r="J1505" s="242"/>
      <c r="K1505" s="242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291</v>
      </c>
      <c r="AU1505" s="250" t="s">
        <v>85</v>
      </c>
      <c r="AV1505" s="16" t="s">
        <v>83</v>
      </c>
      <c r="AW1505" s="16" t="s">
        <v>32</v>
      </c>
      <c r="AX1505" s="16" t="s">
        <v>76</v>
      </c>
      <c r="AY1505" s="250" t="s">
        <v>283</v>
      </c>
    </row>
    <row r="1506" spans="2:51" s="13" customFormat="1" ht="33.75">
      <c r="B1506" s="207"/>
      <c r="C1506" s="208"/>
      <c r="D1506" s="209" t="s">
        <v>291</v>
      </c>
      <c r="E1506" s="210" t="s">
        <v>1</v>
      </c>
      <c r="F1506" s="211" t="s">
        <v>1688</v>
      </c>
      <c r="G1506" s="208"/>
      <c r="H1506" s="212">
        <v>51.65</v>
      </c>
      <c r="I1506" s="213"/>
      <c r="J1506" s="208"/>
      <c r="K1506" s="208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291</v>
      </c>
      <c r="AU1506" s="218" t="s">
        <v>85</v>
      </c>
      <c r="AV1506" s="13" t="s">
        <v>85</v>
      </c>
      <c r="AW1506" s="13" t="s">
        <v>32</v>
      </c>
      <c r="AX1506" s="13" t="s">
        <v>76</v>
      </c>
      <c r="AY1506" s="218" t="s">
        <v>283</v>
      </c>
    </row>
    <row r="1507" spans="2:51" s="13" customFormat="1">
      <c r="B1507" s="207"/>
      <c r="C1507" s="208"/>
      <c r="D1507" s="209" t="s">
        <v>291</v>
      </c>
      <c r="E1507" s="210" t="s">
        <v>1</v>
      </c>
      <c r="F1507" s="211" t="s">
        <v>1689</v>
      </c>
      <c r="G1507" s="208"/>
      <c r="H1507" s="212">
        <v>13.52</v>
      </c>
      <c r="I1507" s="213"/>
      <c r="J1507" s="208"/>
      <c r="K1507" s="208"/>
      <c r="L1507" s="214"/>
      <c r="M1507" s="215"/>
      <c r="N1507" s="216"/>
      <c r="O1507" s="216"/>
      <c r="P1507" s="216"/>
      <c r="Q1507" s="216"/>
      <c r="R1507" s="216"/>
      <c r="S1507" s="216"/>
      <c r="T1507" s="217"/>
      <c r="AT1507" s="218" t="s">
        <v>291</v>
      </c>
      <c r="AU1507" s="218" t="s">
        <v>85</v>
      </c>
      <c r="AV1507" s="13" t="s">
        <v>85</v>
      </c>
      <c r="AW1507" s="13" t="s">
        <v>32</v>
      </c>
      <c r="AX1507" s="13" t="s">
        <v>76</v>
      </c>
      <c r="AY1507" s="218" t="s">
        <v>283</v>
      </c>
    </row>
    <row r="1508" spans="2:51" s="15" customFormat="1">
      <c r="B1508" s="230"/>
      <c r="C1508" s="231"/>
      <c r="D1508" s="209" t="s">
        <v>291</v>
      </c>
      <c r="E1508" s="232" t="s">
        <v>1</v>
      </c>
      <c r="F1508" s="233" t="s">
        <v>307</v>
      </c>
      <c r="G1508" s="231"/>
      <c r="H1508" s="234">
        <v>65.17</v>
      </c>
      <c r="I1508" s="235"/>
      <c r="J1508" s="231"/>
      <c r="K1508" s="231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291</v>
      </c>
      <c r="AU1508" s="240" t="s">
        <v>85</v>
      </c>
      <c r="AV1508" s="15" t="s">
        <v>105</v>
      </c>
      <c r="AW1508" s="15" t="s">
        <v>32</v>
      </c>
      <c r="AX1508" s="15" t="s">
        <v>76</v>
      </c>
      <c r="AY1508" s="240" t="s">
        <v>283</v>
      </c>
    </row>
    <row r="1509" spans="2:51" s="16" customFormat="1">
      <c r="B1509" s="241"/>
      <c r="C1509" s="242"/>
      <c r="D1509" s="209" t="s">
        <v>291</v>
      </c>
      <c r="E1509" s="243" t="s">
        <v>1</v>
      </c>
      <c r="F1509" s="244" t="s">
        <v>1186</v>
      </c>
      <c r="G1509" s="242"/>
      <c r="H1509" s="243" t="s">
        <v>1</v>
      </c>
      <c r="I1509" s="245"/>
      <c r="J1509" s="242"/>
      <c r="K1509" s="242"/>
      <c r="L1509" s="246"/>
      <c r="M1509" s="247"/>
      <c r="N1509" s="248"/>
      <c r="O1509" s="248"/>
      <c r="P1509" s="248"/>
      <c r="Q1509" s="248"/>
      <c r="R1509" s="248"/>
      <c r="S1509" s="248"/>
      <c r="T1509" s="249"/>
      <c r="AT1509" s="250" t="s">
        <v>291</v>
      </c>
      <c r="AU1509" s="250" t="s">
        <v>85</v>
      </c>
      <c r="AV1509" s="16" t="s">
        <v>83</v>
      </c>
      <c r="AW1509" s="16" t="s">
        <v>32</v>
      </c>
      <c r="AX1509" s="16" t="s">
        <v>76</v>
      </c>
      <c r="AY1509" s="250" t="s">
        <v>283</v>
      </c>
    </row>
    <row r="1510" spans="2:51" s="13" customFormat="1">
      <c r="B1510" s="207"/>
      <c r="C1510" s="208"/>
      <c r="D1510" s="209" t="s">
        <v>291</v>
      </c>
      <c r="E1510" s="210" t="s">
        <v>1</v>
      </c>
      <c r="F1510" s="211" t="s">
        <v>1690</v>
      </c>
      <c r="G1510" s="208"/>
      <c r="H1510" s="212">
        <v>28.7</v>
      </c>
      <c r="I1510" s="213"/>
      <c r="J1510" s="208"/>
      <c r="K1510" s="208"/>
      <c r="L1510" s="214"/>
      <c r="M1510" s="215"/>
      <c r="N1510" s="216"/>
      <c r="O1510" s="216"/>
      <c r="P1510" s="216"/>
      <c r="Q1510" s="216"/>
      <c r="R1510" s="216"/>
      <c r="S1510" s="216"/>
      <c r="T1510" s="217"/>
      <c r="AT1510" s="218" t="s">
        <v>291</v>
      </c>
      <c r="AU1510" s="218" t="s">
        <v>85</v>
      </c>
      <c r="AV1510" s="13" t="s">
        <v>85</v>
      </c>
      <c r="AW1510" s="13" t="s">
        <v>32</v>
      </c>
      <c r="AX1510" s="13" t="s">
        <v>76</v>
      </c>
      <c r="AY1510" s="218" t="s">
        <v>283</v>
      </c>
    </row>
    <row r="1511" spans="2:51" s="15" customFormat="1">
      <c r="B1511" s="230"/>
      <c r="C1511" s="231"/>
      <c r="D1511" s="209" t="s">
        <v>291</v>
      </c>
      <c r="E1511" s="232" t="s">
        <v>1</v>
      </c>
      <c r="F1511" s="233" t="s">
        <v>307</v>
      </c>
      <c r="G1511" s="231"/>
      <c r="H1511" s="234">
        <v>28.7</v>
      </c>
      <c r="I1511" s="235"/>
      <c r="J1511" s="231"/>
      <c r="K1511" s="231"/>
      <c r="L1511" s="236"/>
      <c r="M1511" s="237"/>
      <c r="N1511" s="238"/>
      <c r="O1511" s="238"/>
      <c r="P1511" s="238"/>
      <c r="Q1511" s="238"/>
      <c r="R1511" s="238"/>
      <c r="S1511" s="238"/>
      <c r="T1511" s="239"/>
      <c r="AT1511" s="240" t="s">
        <v>291</v>
      </c>
      <c r="AU1511" s="240" t="s">
        <v>85</v>
      </c>
      <c r="AV1511" s="15" t="s">
        <v>105</v>
      </c>
      <c r="AW1511" s="15" t="s">
        <v>32</v>
      </c>
      <c r="AX1511" s="15" t="s">
        <v>76</v>
      </c>
      <c r="AY1511" s="240" t="s">
        <v>283</v>
      </c>
    </row>
    <row r="1512" spans="2:51" s="16" customFormat="1">
      <c r="B1512" s="241"/>
      <c r="C1512" s="242"/>
      <c r="D1512" s="209" t="s">
        <v>291</v>
      </c>
      <c r="E1512" s="243" t="s">
        <v>1</v>
      </c>
      <c r="F1512" s="244" t="s">
        <v>1176</v>
      </c>
      <c r="G1512" s="242"/>
      <c r="H1512" s="243" t="s">
        <v>1</v>
      </c>
      <c r="I1512" s="245"/>
      <c r="J1512" s="242"/>
      <c r="K1512" s="242"/>
      <c r="L1512" s="246"/>
      <c r="M1512" s="247"/>
      <c r="N1512" s="248"/>
      <c r="O1512" s="248"/>
      <c r="P1512" s="248"/>
      <c r="Q1512" s="248"/>
      <c r="R1512" s="248"/>
      <c r="S1512" s="248"/>
      <c r="T1512" s="249"/>
      <c r="AT1512" s="250" t="s">
        <v>291</v>
      </c>
      <c r="AU1512" s="250" t="s">
        <v>85</v>
      </c>
      <c r="AV1512" s="16" t="s">
        <v>83</v>
      </c>
      <c r="AW1512" s="16" t="s">
        <v>32</v>
      </c>
      <c r="AX1512" s="16" t="s">
        <v>76</v>
      </c>
      <c r="AY1512" s="250" t="s">
        <v>283</v>
      </c>
    </row>
    <row r="1513" spans="2:51" s="13" customFormat="1">
      <c r="B1513" s="207"/>
      <c r="C1513" s="208"/>
      <c r="D1513" s="209" t="s">
        <v>291</v>
      </c>
      <c r="E1513" s="210" t="s">
        <v>1</v>
      </c>
      <c r="F1513" s="211" t="s">
        <v>1691</v>
      </c>
      <c r="G1513" s="208"/>
      <c r="H1513" s="212">
        <v>48.24</v>
      </c>
      <c r="I1513" s="213"/>
      <c r="J1513" s="208"/>
      <c r="K1513" s="208"/>
      <c r="L1513" s="214"/>
      <c r="M1513" s="215"/>
      <c r="N1513" s="216"/>
      <c r="O1513" s="216"/>
      <c r="P1513" s="216"/>
      <c r="Q1513" s="216"/>
      <c r="R1513" s="216"/>
      <c r="S1513" s="216"/>
      <c r="T1513" s="217"/>
      <c r="AT1513" s="218" t="s">
        <v>291</v>
      </c>
      <c r="AU1513" s="218" t="s">
        <v>85</v>
      </c>
      <c r="AV1513" s="13" t="s">
        <v>85</v>
      </c>
      <c r="AW1513" s="13" t="s">
        <v>32</v>
      </c>
      <c r="AX1513" s="13" t="s">
        <v>76</v>
      </c>
      <c r="AY1513" s="218" t="s">
        <v>283</v>
      </c>
    </row>
    <row r="1514" spans="2:51" s="15" customFormat="1">
      <c r="B1514" s="230"/>
      <c r="C1514" s="231"/>
      <c r="D1514" s="209" t="s">
        <v>291</v>
      </c>
      <c r="E1514" s="232" t="s">
        <v>1</v>
      </c>
      <c r="F1514" s="233" t="s">
        <v>307</v>
      </c>
      <c r="G1514" s="231"/>
      <c r="H1514" s="234">
        <v>48.24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AT1514" s="240" t="s">
        <v>291</v>
      </c>
      <c r="AU1514" s="240" t="s">
        <v>85</v>
      </c>
      <c r="AV1514" s="15" t="s">
        <v>105</v>
      </c>
      <c r="AW1514" s="15" t="s">
        <v>32</v>
      </c>
      <c r="AX1514" s="15" t="s">
        <v>76</v>
      </c>
      <c r="AY1514" s="240" t="s">
        <v>283</v>
      </c>
    </row>
    <row r="1515" spans="2:51" s="16" customFormat="1">
      <c r="B1515" s="241"/>
      <c r="C1515" s="242"/>
      <c r="D1515" s="209" t="s">
        <v>291</v>
      </c>
      <c r="E1515" s="243" t="s">
        <v>1</v>
      </c>
      <c r="F1515" s="244" t="s">
        <v>1188</v>
      </c>
      <c r="G1515" s="242"/>
      <c r="H1515" s="243" t="s">
        <v>1</v>
      </c>
      <c r="I1515" s="245"/>
      <c r="J1515" s="242"/>
      <c r="K1515" s="242"/>
      <c r="L1515" s="246"/>
      <c r="M1515" s="247"/>
      <c r="N1515" s="248"/>
      <c r="O1515" s="248"/>
      <c r="P1515" s="248"/>
      <c r="Q1515" s="248"/>
      <c r="R1515" s="248"/>
      <c r="S1515" s="248"/>
      <c r="T1515" s="249"/>
      <c r="AT1515" s="250" t="s">
        <v>291</v>
      </c>
      <c r="AU1515" s="250" t="s">
        <v>85</v>
      </c>
      <c r="AV1515" s="16" t="s">
        <v>83</v>
      </c>
      <c r="AW1515" s="16" t="s">
        <v>32</v>
      </c>
      <c r="AX1515" s="16" t="s">
        <v>76</v>
      </c>
      <c r="AY1515" s="250" t="s">
        <v>283</v>
      </c>
    </row>
    <row r="1516" spans="2:51" s="13" customFormat="1" ht="33.75">
      <c r="B1516" s="207"/>
      <c r="C1516" s="208"/>
      <c r="D1516" s="209" t="s">
        <v>291</v>
      </c>
      <c r="E1516" s="210" t="s">
        <v>1</v>
      </c>
      <c r="F1516" s="211" t="s">
        <v>1692</v>
      </c>
      <c r="G1516" s="208"/>
      <c r="H1516" s="212">
        <v>137.34</v>
      </c>
      <c r="I1516" s="213"/>
      <c r="J1516" s="208"/>
      <c r="K1516" s="208"/>
      <c r="L1516" s="214"/>
      <c r="M1516" s="215"/>
      <c r="N1516" s="216"/>
      <c r="O1516" s="216"/>
      <c r="P1516" s="216"/>
      <c r="Q1516" s="216"/>
      <c r="R1516" s="216"/>
      <c r="S1516" s="216"/>
      <c r="T1516" s="217"/>
      <c r="AT1516" s="218" t="s">
        <v>291</v>
      </c>
      <c r="AU1516" s="218" t="s">
        <v>85</v>
      </c>
      <c r="AV1516" s="13" t="s">
        <v>85</v>
      </c>
      <c r="AW1516" s="13" t="s">
        <v>32</v>
      </c>
      <c r="AX1516" s="13" t="s">
        <v>76</v>
      </c>
      <c r="AY1516" s="218" t="s">
        <v>283</v>
      </c>
    </row>
    <row r="1517" spans="2:51" s="15" customFormat="1">
      <c r="B1517" s="230"/>
      <c r="C1517" s="231"/>
      <c r="D1517" s="209" t="s">
        <v>291</v>
      </c>
      <c r="E1517" s="232" t="s">
        <v>1</v>
      </c>
      <c r="F1517" s="233" t="s">
        <v>307</v>
      </c>
      <c r="G1517" s="231"/>
      <c r="H1517" s="234">
        <v>137.34</v>
      </c>
      <c r="I1517" s="235"/>
      <c r="J1517" s="231"/>
      <c r="K1517" s="231"/>
      <c r="L1517" s="236"/>
      <c r="M1517" s="237"/>
      <c r="N1517" s="238"/>
      <c r="O1517" s="238"/>
      <c r="P1517" s="238"/>
      <c r="Q1517" s="238"/>
      <c r="R1517" s="238"/>
      <c r="S1517" s="238"/>
      <c r="T1517" s="239"/>
      <c r="AT1517" s="240" t="s">
        <v>291</v>
      </c>
      <c r="AU1517" s="240" t="s">
        <v>85</v>
      </c>
      <c r="AV1517" s="15" t="s">
        <v>105</v>
      </c>
      <c r="AW1517" s="15" t="s">
        <v>32</v>
      </c>
      <c r="AX1517" s="15" t="s">
        <v>76</v>
      </c>
      <c r="AY1517" s="240" t="s">
        <v>283</v>
      </c>
    </row>
    <row r="1518" spans="2:51" s="16" customFormat="1">
      <c r="B1518" s="241"/>
      <c r="C1518" s="242"/>
      <c r="D1518" s="209" t="s">
        <v>291</v>
      </c>
      <c r="E1518" s="243" t="s">
        <v>1</v>
      </c>
      <c r="F1518" s="244" t="s">
        <v>1190</v>
      </c>
      <c r="G1518" s="242"/>
      <c r="H1518" s="243" t="s">
        <v>1</v>
      </c>
      <c r="I1518" s="245"/>
      <c r="J1518" s="242"/>
      <c r="K1518" s="242"/>
      <c r="L1518" s="246"/>
      <c r="M1518" s="247"/>
      <c r="N1518" s="248"/>
      <c r="O1518" s="248"/>
      <c r="P1518" s="248"/>
      <c r="Q1518" s="248"/>
      <c r="R1518" s="248"/>
      <c r="S1518" s="248"/>
      <c r="T1518" s="249"/>
      <c r="AT1518" s="250" t="s">
        <v>291</v>
      </c>
      <c r="AU1518" s="250" t="s">
        <v>85</v>
      </c>
      <c r="AV1518" s="16" t="s">
        <v>83</v>
      </c>
      <c r="AW1518" s="16" t="s">
        <v>32</v>
      </c>
      <c r="AX1518" s="16" t="s">
        <v>76</v>
      </c>
      <c r="AY1518" s="250" t="s">
        <v>283</v>
      </c>
    </row>
    <row r="1519" spans="2:51" s="13" customFormat="1" ht="22.5">
      <c r="B1519" s="207"/>
      <c r="C1519" s="208"/>
      <c r="D1519" s="209" t="s">
        <v>291</v>
      </c>
      <c r="E1519" s="210" t="s">
        <v>1</v>
      </c>
      <c r="F1519" s="211" t="s">
        <v>1693</v>
      </c>
      <c r="G1519" s="208"/>
      <c r="H1519" s="212">
        <v>44.25</v>
      </c>
      <c r="I1519" s="213"/>
      <c r="J1519" s="208"/>
      <c r="K1519" s="208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291</v>
      </c>
      <c r="AU1519" s="218" t="s">
        <v>85</v>
      </c>
      <c r="AV1519" s="13" t="s">
        <v>85</v>
      </c>
      <c r="AW1519" s="13" t="s">
        <v>32</v>
      </c>
      <c r="AX1519" s="13" t="s">
        <v>76</v>
      </c>
      <c r="AY1519" s="218" t="s">
        <v>283</v>
      </c>
    </row>
    <row r="1520" spans="2:51" s="15" customFormat="1">
      <c r="B1520" s="230"/>
      <c r="C1520" s="231"/>
      <c r="D1520" s="209" t="s">
        <v>291</v>
      </c>
      <c r="E1520" s="232" t="s">
        <v>1</v>
      </c>
      <c r="F1520" s="233" t="s">
        <v>307</v>
      </c>
      <c r="G1520" s="231"/>
      <c r="H1520" s="234">
        <v>44.25</v>
      </c>
      <c r="I1520" s="235"/>
      <c r="J1520" s="231"/>
      <c r="K1520" s="231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291</v>
      </c>
      <c r="AU1520" s="240" t="s">
        <v>85</v>
      </c>
      <c r="AV1520" s="15" t="s">
        <v>105</v>
      </c>
      <c r="AW1520" s="15" t="s">
        <v>32</v>
      </c>
      <c r="AX1520" s="15" t="s">
        <v>76</v>
      </c>
      <c r="AY1520" s="240" t="s">
        <v>283</v>
      </c>
    </row>
    <row r="1521" spans="1:65" s="16" customFormat="1">
      <c r="B1521" s="241"/>
      <c r="C1521" s="242"/>
      <c r="D1521" s="209" t="s">
        <v>291</v>
      </c>
      <c r="E1521" s="243" t="s">
        <v>1</v>
      </c>
      <c r="F1521" s="244" t="s">
        <v>1178</v>
      </c>
      <c r="G1521" s="242"/>
      <c r="H1521" s="243" t="s">
        <v>1</v>
      </c>
      <c r="I1521" s="245"/>
      <c r="J1521" s="242"/>
      <c r="K1521" s="242"/>
      <c r="L1521" s="246"/>
      <c r="M1521" s="247"/>
      <c r="N1521" s="248"/>
      <c r="O1521" s="248"/>
      <c r="P1521" s="248"/>
      <c r="Q1521" s="248"/>
      <c r="R1521" s="248"/>
      <c r="S1521" s="248"/>
      <c r="T1521" s="249"/>
      <c r="AT1521" s="250" t="s">
        <v>291</v>
      </c>
      <c r="AU1521" s="250" t="s">
        <v>85</v>
      </c>
      <c r="AV1521" s="16" t="s">
        <v>83</v>
      </c>
      <c r="AW1521" s="16" t="s">
        <v>32</v>
      </c>
      <c r="AX1521" s="16" t="s">
        <v>76</v>
      </c>
      <c r="AY1521" s="250" t="s">
        <v>283</v>
      </c>
    </row>
    <row r="1522" spans="1:65" s="13" customFormat="1">
      <c r="B1522" s="207"/>
      <c r="C1522" s="208"/>
      <c r="D1522" s="209" t="s">
        <v>291</v>
      </c>
      <c r="E1522" s="210" t="s">
        <v>1</v>
      </c>
      <c r="F1522" s="211" t="s">
        <v>1694</v>
      </c>
      <c r="G1522" s="208"/>
      <c r="H1522" s="212">
        <v>21.12</v>
      </c>
      <c r="I1522" s="213"/>
      <c r="J1522" s="208"/>
      <c r="K1522" s="208"/>
      <c r="L1522" s="214"/>
      <c r="M1522" s="215"/>
      <c r="N1522" s="216"/>
      <c r="O1522" s="216"/>
      <c r="P1522" s="216"/>
      <c r="Q1522" s="216"/>
      <c r="R1522" s="216"/>
      <c r="S1522" s="216"/>
      <c r="T1522" s="217"/>
      <c r="AT1522" s="218" t="s">
        <v>291</v>
      </c>
      <c r="AU1522" s="218" t="s">
        <v>85</v>
      </c>
      <c r="AV1522" s="13" t="s">
        <v>85</v>
      </c>
      <c r="AW1522" s="13" t="s">
        <v>32</v>
      </c>
      <c r="AX1522" s="13" t="s">
        <v>76</v>
      </c>
      <c r="AY1522" s="218" t="s">
        <v>283</v>
      </c>
    </row>
    <row r="1523" spans="1:65" s="15" customFormat="1">
      <c r="B1523" s="230"/>
      <c r="C1523" s="231"/>
      <c r="D1523" s="209" t="s">
        <v>291</v>
      </c>
      <c r="E1523" s="232" t="s">
        <v>1</v>
      </c>
      <c r="F1523" s="233" t="s">
        <v>307</v>
      </c>
      <c r="G1523" s="231"/>
      <c r="H1523" s="234">
        <v>21.12</v>
      </c>
      <c r="I1523" s="235"/>
      <c r="J1523" s="231"/>
      <c r="K1523" s="231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291</v>
      </c>
      <c r="AU1523" s="240" t="s">
        <v>85</v>
      </c>
      <c r="AV1523" s="15" t="s">
        <v>105</v>
      </c>
      <c r="AW1523" s="15" t="s">
        <v>32</v>
      </c>
      <c r="AX1523" s="15" t="s">
        <v>76</v>
      </c>
      <c r="AY1523" s="240" t="s">
        <v>283</v>
      </c>
    </row>
    <row r="1524" spans="1:65" s="14" customFormat="1">
      <c r="B1524" s="219"/>
      <c r="C1524" s="220"/>
      <c r="D1524" s="209" t="s">
        <v>291</v>
      </c>
      <c r="E1524" s="221" t="s">
        <v>1</v>
      </c>
      <c r="F1524" s="222" t="s">
        <v>293</v>
      </c>
      <c r="G1524" s="220"/>
      <c r="H1524" s="223">
        <v>907.99</v>
      </c>
      <c r="I1524" s="224"/>
      <c r="J1524" s="220"/>
      <c r="K1524" s="220"/>
      <c r="L1524" s="225"/>
      <c r="M1524" s="226"/>
      <c r="N1524" s="227"/>
      <c r="O1524" s="227"/>
      <c r="P1524" s="227"/>
      <c r="Q1524" s="227"/>
      <c r="R1524" s="227"/>
      <c r="S1524" s="227"/>
      <c r="T1524" s="228"/>
      <c r="AT1524" s="229" t="s">
        <v>291</v>
      </c>
      <c r="AU1524" s="229" t="s">
        <v>85</v>
      </c>
      <c r="AV1524" s="14" t="s">
        <v>289</v>
      </c>
      <c r="AW1524" s="14" t="s">
        <v>32</v>
      </c>
      <c r="AX1524" s="14" t="s">
        <v>83</v>
      </c>
      <c r="AY1524" s="229" t="s">
        <v>283</v>
      </c>
    </row>
    <row r="1525" spans="1:65" s="2" customFormat="1" ht="24.2" customHeight="1">
      <c r="A1525" s="35"/>
      <c r="B1525" s="36"/>
      <c r="C1525" s="251" t="s">
        <v>1695</v>
      </c>
      <c r="D1525" s="251" t="s">
        <v>1021</v>
      </c>
      <c r="E1525" s="252" t="s">
        <v>1696</v>
      </c>
      <c r="F1525" s="253" t="s">
        <v>1697</v>
      </c>
      <c r="G1525" s="254" t="s">
        <v>472</v>
      </c>
      <c r="H1525" s="255">
        <v>953.39</v>
      </c>
      <c r="I1525" s="256"/>
      <c r="J1525" s="257">
        <f>ROUND(I1525*H1525,2)</f>
        <v>0</v>
      </c>
      <c r="K1525" s="258"/>
      <c r="L1525" s="259"/>
      <c r="M1525" s="260" t="s">
        <v>1</v>
      </c>
      <c r="N1525" s="261" t="s">
        <v>41</v>
      </c>
      <c r="O1525" s="72"/>
      <c r="P1525" s="203">
        <f>O1525*H1525</f>
        <v>0</v>
      </c>
      <c r="Q1525" s="203">
        <v>2.9999999999999997E-4</v>
      </c>
      <c r="R1525" s="203">
        <f>Q1525*H1525</f>
        <v>0.28601699999999997</v>
      </c>
      <c r="S1525" s="203">
        <v>0</v>
      </c>
      <c r="T1525" s="204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5" t="s">
        <v>499</v>
      </c>
      <c r="AT1525" s="205" t="s">
        <v>1021</v>
      </c>
      <c r="AU1525" s="205" t="s">
        <v>85</v>
      </c>
      <c r="AY1525" s="18" t="s">
        <v>283</v>
      </c>
      <c r="BE1525" s="206">
        <f>IF(N1525="základní",J1525,0)</f>
        <v>0</v>
      </c>
      <c r="BF1525" s="206">
        <f>IF(N1525="snížená",J1525,0)</f>
        <v>0</v>
      </c>
      <c r="BG1525" s="206">
        <f>IF(N1525="zákl. přenesená",J1525,0)</f>
        <v>0</v>
      </c>
      <c r="BH1525" s="206">
        <f>IF(N1525="sníž. přenesená",J1525,0)</f>
        <v>0</v>
      </c>
      <c r="BI1525" s="206">
        <f>IF(N1525="nulová",J1525,0)</f>
        <v>0</v>
      </c>
      <c r="BJ1525" s="18" t="s">
        <v>83</v>
      </c>
      <c r="BK1525" s="206">
        <f>ROUND(I1525*H1525,2)</f>
        <v>0</v>
      </c>
      <c r="BL1525" s="18" t="s">
        <v>199</v>
      </c>
      <c r="BM1525" s="205" t="s">
        <v>1698</v>
      </c>
    </row>
    <row r="1526" spans="1:65" s="13" customFormat="1">
      <c r="B1526" s="207"/>
      <c r="C1526" s="208"/>
      <c r="D1526" s="209" t="s">
        <v>291</v>
      </c>
      <c r="E1526" s="208"/>
      <c r="F1526" s="211" t="s">
        <v>1699</v>
      </c>
      <c r="G1526" s="208"/>
      <c r="H1526" s="212">
        <v>953.39</v>
      </c>
      <c r="I1526" s="213"/>
      <c r="J1526" s="208"/>
      <c r="K1526" s="208"/>
      <c r="L1526" s="214"/>
      <c r="M1526" s="215"/>
      <c r="N1526" s="216"/>
      <c r="O1526" s="216"/>
      <c r="P1526" s="216"/>
      <c r="Q1526" s="216"/>
      <c r="R1526" s="216"/>
      <c r="S1526" s="216"/>
      <c r="T1526" s="217"/>
      <c r="AT1526" s="218" t="s">
        <v>291</v>
      </c>
      <c r="AU1526" s="218" t="s">
        <v>85</v>
      </c>
      <c r="AV1526" s="13" t="s">
        <v>85</v>
      </c>
      <c r="AW1526" s="13" t="s">
        <v>4</v>
      </c>
      <c r="AX1526" s="13" t="s">
        <v>83</v>
      </c>
      <c r="AY1526" s="218" t="s">
        <v>283</v>
      </c>
    </row>
    <row r="1527" spans="1:65" s="2" customFormat="1" ht="37.9" customHeight="1">
      <c r="A1527" s="35"/>
      <c r="B1527" s="36"/>
      <c r="C1527" s="193" t="s">
        <v>1700</v>
      </c>
      <c r="D1527" s="193" t="s">
        <v>285</v>
      </c>
      <c r="E1527" s="194" t="s">
        <v>1701</v>
      </c>
      <c r="F1527" s="195" t="s">
        <v>1702</v>
      </c>
      <c r="G1527" s="196" t="s">
        <v>288</v>
      </c>
      <c r="H1527" s="197">
        <v>278.95</v>
      </c>
      <c r="I1527" s="198"/>
      <c r="J1527" s="199">
        <f>ROUND(I1527*H1527,2)</f>
        <v>0</v>
      </c>
      <c r="K1527" s="200"/>
      <c r="L1527" s="40"/>
      <c r="M1527" s="201" t="s">
        <v>1</v>
      </c>
      <c r="N1527" s="202" t="s">
        <v>41</v>
      </c>
      <c r="O1527" s="72"/>
      <c r="P1527" s="203">
        <f>O1527*H1527</f>
        <v>0</v>
      </c>
      <c r="Q1527" s="203">
        <v>6.0600000000000003E-3</v>
      </c>
      <c r="R1527" s="203">
        <f>Q1527*H1527</f>
        <v>1.690437</v>
      </c>
      <c r="S1527" s="203">
        <v>0</v>
      </c>
      <c r="T1527" s="204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205" t="s">
        <v>199</v>
      </c>
      <c r="AT1527" s="205" t="s">
        <v>285</v>
      </c>
      <c r="AU1527" s="205" t="s">
        <v>85</v>
      </c>
      <c r="AY1527" s="18" t="s">
        <v>283</v>
      </c>
      <c r="BE1527" s="206">
        <f>IF(N1527="základní",J1527,0)</f>
        <v>0</v>
      </c>
      <c r="BF1527" s="206">
        <f>IF(N1527="snížená",J1527,0)</f>
        <v>0</v>
      </c>
      <c r="BG1527" s="206">
        <f>IF(N1527="zákl. přenesená",J1527,0)</f>
        <v>0</v>
      </c>
      <c r="BH1527" s="206">
        <f>IF(N1527="sníž. přenesená",J1527,0)</f>
        <v>0</v>
      </c>
      <c r="BI1527" s="206">
        <f>IF(N1527="nulová",J1527,0)</f>
        <v>0</v>
      </c>
      <c r="BJ1527" s="18" t="s">
        <v>83</v>
      </c>
      <c r="BK1527" s="206">
        <f>ROUND(I1527*H1527,2)</f>
        <v>0</v>
      </c>
      <c r="BL1527" s="18" t="s">
        <v>199</v>
      </c>
      <c r="BM1527" s="205" t="s">
        <v>1703</v>
      </c>
    </row>
    <row r="1528" spans="1:65" s="16" customFormat="1">
      <c r="B1528" s="241"/>
      <c r="C1528" s="242"/>
      <c r="D1528" s="209" t="s">
        <v>291</v>
      </c>
      <c r="E1528" s="243" t="s">
        <v>1</v>
      </c>
      <c r="F1528" s="244" t="s">
        <v>393</v>
      </c>
      <c r="G1528" s="242"/>
      <c r="H1528" s="243" t="s">
        <v>1</v>
      </c>
      <c r="I1528" s="245"/>
      <c r="J1528" s="242"/>
      <c r="K1528" s="242"/>
      <c r="L1528" s="246"/>
      <c r="M1528" s="247"/>
      <c r="N1528" s="248"/>
      <c r="O1528" s="248"/>
      <c r="P1528" s="248"/>
      <c r="Q1528" s="248"/>
      <c r="R1528" s="248"/>
      <c r="S1528" s="248"/>
      <c r="T1528" s="249"/>
      <c r="AT1528" s="250" t="s">
        <v>291</v>
      </c>
      <c r="AU1528" s="250" t="s">
        <v>85</v>
      </c>
      <c r="AV1528" s="16" t="s">
        <v>83</v>
      </c>
      <c r="AW1528" s="16" t="s">
        <v>32</v>
      </c>
      <c r="AX1528" s="16" t="s">
        <v>76</v>
      </c>
      <c r="AY1528" s="250" t="s">
        <v>283</v>
      </c>
    </row>
    <row r="1529" spans="1:65" s="13" customFormat="1">
      <c r="B1529" s="207"/>
      <c r="C1529" s="208"/>
      <c r="D1529" s="209" t="s">
        <v>291</v>
      </c>
      <c r="E1529" s="210" t="s">
        <v>1</v>
      </c>
      <c r="F1529" s="211" t="s">
        <v>1487</v>
      </c>
      <c r="G1529" s="208"/>
      <c r="H1529" s="212">
        <v>219.45</v>
      </c>
      <c r="I1529" s="213"/>
      <c r="J1529" s="208"/>
      <c r="K1529" s="208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291</v>
      </c>
      <c r="AU1529" s="218" t="s">
        <v>85</v>
      </c>
      <c r="AV1529" s="13" t="s">
        <v>85</v>
      </c>
      <c r="AW1529" s="13" t="s">
        <v>32</v>
      </c>
      <c r="AX1529" s="13" t="s">
        <v>76</v>
      </c>
      <c r="AY1529" s="218" t="s">
        <v>283</v>
      </c>
    </row>
    <row r="1530" spans="1:65" s="13" customFormat="1">
      <c r="B1530" s="207"/>
      <c r="C1530" s="208"/>
      <c r="D1530" s="209" t="s">
        <v>291</v>
      </c>
      <c r="E1530" s="210" t="s">
        <v>1</v>
      </c>
      <c r="F1530" s="211" t="s">
        <v>1488</v>
      </c>
      <c r="G1530" s="208"/>
      <c r="H1530" s="212">
        <v>59.5</v>
      </c>
      <c r="I1530" s="213"/>
      <c r="J1530" s="208"/>
      <c r="K1530" s="208"/>
      <c r="L1530" s="214"/>
      <c r="M1530" s="215"/>
      <c r="N1530" s="216"/>
      <c r="O1530" s="216"/>
      <c r="P1530" s="216"/>
      <c r="Q1530" s="216"/>
      <c r="R1530" s="216"/>
      <c r="S1530" s="216"/>
      <c r="T1530" s="217"/>
      <c r="AT1530" s="218" t="s">
        <v>291</v>
      </c>
      <c r="AU1530" s="218" t="s">
        <v>85</v>
      </c>
      <c r="AV1530" s="13" t="s">
        <v>85</v>
      </c>
      <c r="AW1530" s="13" t="s">
        <v>32</v>
      </c>
      <c r="AX1530" s="13" t="s">
        <v>76</v>
      </c>
      <c r="AY1530" s="218" t="s">
        <v>283</v>
      </c>
    </row>
    <row r="1531" spans="1:65" s="15" customFormat="1">
      <c r="B1531" s="230"/>
      <c r="C1531" s="231"/>
      <c r="D1531" s="209" t="s">
        <v>291</v>
      </c>
      <c r="E1531" s="232" t="s">
        <v>1</v>
      </c>
      <c r="F1531" s="233" t="s">
        <v>307</v>
      </c>
      <c r="G1531" s="231"/>
      <c r="H1531" s="234">
        <v>278.95</v>
      </c>
      <c r="I1531" s="235"/>
      <c r="J1531" s="231"/>
      <c r="K1531" s="231"/>
      <c r="L1531" s="236"/>
      <c r="M1531" s="237"/>
      <c r="N1531" s="238"/>
      <c r="O1531" s="238"/>
      <c r="P1531" s="238"/>
      <c r="Q1531" s="238"/>
      <c r="R1531" s="238"/>
      <c r="S1531" s="238"/>
      <c r="T1531" s="239"/>
      <c r="AT1531" s="240" t="s">
        <v>291</v>
      </c>
      <c r="AU1531" s="240" t="s">
        <v>85</v>
      </c>
      <c r="AV1531" s="15" t="s">
        <v>105</v>
      </c>
      <c r="AW1531" s="15" t="s">
        <v>32</v>
      </c>
      <c r="AX1531" s="15" t="s">
        <v>76</v>
      </c>
      <c r="AY1531" s="240" t="s">
        <v>283</v>
      </c>
    </row>
    <row r="1532" spans="1:65" s="14" customFormat="1">
      <c r="B1532" s="219"/>
      <c r="C1532" s="220"/>
      <c r="D1532" s="209" t="s">
        <v>291</v>
      </c>
      <c r="E1532" s="221" t="s">
        <v>1</v>
      </c>
      <c r="F1532" s="222" t="s">
        <v>293</v>
      </c>
      <c r="G1532" s="220"/>
      <c r="H1532" s="223">
        <v>278.95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291</v>
      </c>
      <c r="AU1532" s="229" t="s">
        <v>85</v>
      </c>
      <c r="AV1532" s="14" t="s">
        <v>289</v>
      </c>
      <c r="AW1532" s="14" t="s">
        <v>32</v>
      </c>
      <c r="AX1532" s="14" t="s">
        <v>83</v>
      </c>
      <c r="AY1532" s="229" t="s">
        <v>283</v>
      </c>
    </row>
    <row r="1533" spans="1:65" s="2" customFormat="1" ht="16.5" customHeight="1">
      <c r="A1533" s="35"/>
      <c r="B1533" s="36"/>
      <c r="C1533" s="251" t="s">
        <v>1704</v>
      </c>
      <c r="D1533" s="251" t="s">
        <v>1021</v>
      </c>
      <c r="E1533" s="252" t="s">
        <v>1705</v>
      </c>
      <c r="F1533" s="253" t="s">
        <v>1706</v>
      </c>
      <c r="G1533" s="254" t="s">
        <v>288</v>
      </c>
      <c r="H1533" s="255">
        <v>49.613</v>
      </c>
      <c r="I1533" s="256"/>
      <c r="J1533" s="257">
        <f>ROUND(I1533*H1533,2)</f>
        <v>0</v>
      </c>
      <c r="K1533" s="258"/>
      <c r="L1533" s="259"/>
      <c r="M1533" s="260" t="s">
        <v>1</v>
      </c>
      <c r="N1533" s="261" t="s">
        <v>41</v>
      </c>
      <c r="O1533" s="72"/>
      <c r="P1533" s="203">
        <f>O1533*H1533</f>
        <v>0</v>
      </c>
      <c r="Q1533" s="203">
        <v>3.5999999999999999E-3</v>
      </c>
      <c r="R1533" s="203">
        <f>Q1533*H1533</f>
        <v>0.17860679999999998</v>
      </c>
      <c r="S1533" s="203">
        <v>0</v>
      </c>
      <c r="T1533" s="204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5" t="s">
        <v>499</v>
      </c>
      <c r="AT1533" s="205" t="s">
        <v>1021</v>
      </c>
      <c r="AU1533" s="205" t="s">
        <v>85</v>
      </c>
      <c r="AY1533" s="18" t="s">
        <v>283</v>
      </c>
      <c r="BE1533" s="206">
        <f>IF(N1533="základní",J1533,0)</f>
        <v>0</v>
      </c>
      <c r="BF1533" s="206">
        <f>IF(N1533="snížená",J1533,0)</f>
        <v>0</v>
      </c>
      <c r="BG1533" s="206">
        <f>IF(N1533="zákl. přenesená",J1533,0)</f>
        <v>0</v>
      </c>
      <c r="BH1533" s="206">
        <f>IF(N1533="sníž. přenesená",J1533,0)</f>
        <v>0</v>
      </c>
      <c r="BI1533" s="206">
        <f>IF(N1533="nulová",J1533,0)</f>
        <v>0</v>
      </c>
      <c r="BJ1533" s="18" t="s">
        <v>83</v>
      </c>
      <c r="BK1533" s="206">
        <f>ROUND(I1533*H1533,2)</f>
        <v>0</v>
      </c>
      <c r="BL1533" s="18" t="s">
        <v>199</v>
      </c>
      <c r="BM1533" s="205" t="s">
        <v>1707</v>
      </c>
    </row>
    <row r="1534" spans="1:65" s="16" customFormat="1">
      <c r="B1534" s="241"/>
      <c r="C1534" s="242"/>
      <c r="D1534" s="209" t="s">
        <v>291</v>
      </c>
      <c r="E1534" s="243" t="s">
        <v>1</v>
      </c>
      <c r="F1534" s="244" t="s">
        <v>393</v>
      </c>
      <c r="G1534" s="242"/>
      <c r="H1534" s="243" t="s">
        <v>1</v>
      </c>
      <c r="I1534" s="245"/>
      <c r="J1534" s="242"/>
      <c r="K1534" s="242"/>
      <c r="L1534" s="246"/>
      <c r="M1534" s="247"/>
      <c r="N1534" s="248"/>
      <c r="O1534" s="248"/>
      <c r="P1534" s="248"/>
      <c r="Q1534" s="248"/>
      <c r="R1534" s="248"/>
      <c r="S1534" s="248"/>
      <c r="T1534" s="249"/>
      <c r="AT1534" s="250" t="s">
        <v>291</v>
      </c>
      <c r="AU1534" s="250" t="s">
        <v>85</v>
      </c>
      <c r="AV1534" s="16" t="s">
        <v>83</v>
      </c>
      <c r="AW1534" s="16" t="s">
        <v>32</v>
      </c>
      <c r="AX1534" s="16" t="s">
        <v>76</v>
      </c>
      <c r="AY1534" s="250" t="s">
        <v>283</v>
      </c>
    </row>
    <row r="1535" spans="1:65" s="13" customFormat="1">
      <c r="B1535" s="207"/>
      <c r="C1535" s="208"/>
      <c r="D1535" s="209" t="s">
        <v>291</v>
      </c>
      <c r="E1535" s="210" t="s">
        <v>1</v>
      </c>
      <c r="F1535" s="211" t="s">
        <v>1708</v>
      </c>
      <c r="G1535" s="208"/>
      <c r="H1535" s="212">
        <v>47.25</v>
      </c>
      <c r="I1535" s="213"/>
      <c r="J1535" s="208"/>
      <c r="K1535" s="208"/>
      <c r="L1535" s="214"/>
      <c r="M1535" s="215"/>
      <c r="N1535" s="216"/>
      <c r="O1535" s="216"/>
      <c r="P1535" s="216"/>
      <c r="Q1535" s="216"/>
      <c r="R1535" s="216"/>
      <c r="S1535" s="216"/>
      <c r="T1535" s="217"/>
      <c r="AT1535" s="218" t="s">
        <v>291</v>
      </c>
      <c r="AU1535" s="218" t="s">
        <v>85</v>
      </c>
      <c r="AV1535" s="13" t="s">
        <v>85</v>
      </c>
      <c r="AW1535" s="13" t="s">
        <v>32</v>
      </c>
      <c r="AX1535" s="13" t="s">
        <v>76</v>
      </c>
      <c r="AY1535" s="218" t="s">
        <v>283</v>
      </c>
    </row>
    <row r="1536" spans="1:65" s="15" customFormat="1">
      <c r="B1536" s="230"/>
      <c r="C1536" s="231"/>
      <c r="D1536" s="209" t="s">
        <v>291</v>
      </c>
      <c r="E1536" s="232" t="s">
        <v>1</v>
      </c>
      <c r="F1536" s="233" t="s">
        <v>307</v>
      </c>
      <c r="G1536" s="231"/>
      <c r="H1536" s="234">
        <v>47.25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291</v>
      </c>
      <c r="AU1536" s="240" t="s">
        <v>85</v>
      </c>
      <c r="AV1536" s="15" t="s">
        <v>105</v>
      </c>
      <c r="AW1536" s="15" t="s">
        <v>32</v>
      </c>
      <c r="AX1536" s="15" t="s">
        <v>76</v>
      </c>
      <c r="AY1536" s="240" t="s">
        <v>283</v>
      </c>
    </row>
    <row r="1537" spans="1:65" s="14" customFormat="1">
      <c r="B1537" s="219"/>
      <c r="C1537" s="220"/>
      <c r="D1537" s="209" t="s">
        <v>291</v>
      </c>
      <c r="E1537" s="221" t="s">
        <v>1</v>
      </c>
      <c r="F1537" s="222" t="s">
        <v>293</v>
      </c>
      <c r="G1537" s="220"/>
      <c r="H1537" s="223">
        <v>47.25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291</v>
      </c>
      <c r="AU1537" s="229" t="s">
        <v>85</v>
      </c>
      <c r="AV1537" s="14" t="s">
        <v>289</v>
      </c>
      <c r="AW1537" s="14" t="s">
        <v>32</v>
      </c>
      <c r="AX1537" s="14" t="s">
        <v>83</v>
      </c>
      <c r="AY1537" s="229" t="s">
        <v>283</v>
      </c>
    </row>
    <row r="1538" spans="1:65" s="13" customFormat="1">
      <c r="B1538" s="207"/>
      <c r="C1538" s="208"/>
      <c r="D1538" s="209" t="s">
        <v>291</v>
      </c>
      <c r="E1538" s="208"/>
      <c r="F1538" s="211" t="s">
        <v>1709</v>
      </c>
      <c r="G1538" s="208"/>
      <c r="H1538" s="212">
        <v>49.613</v>
      </c>
      <c r="I1538" s="213"/>
      <c r="J1538" s="208"/>
      <c r="K1538" s="208"/>
      <c r="L1538" s="214"/>
      <c r="M1538" s="215"/>
      <c r="N1538" s="216"/>
      <c r="O1538" s="216"/>
      <c r="P1538" s="216"/>
      <c r="Q1538" s="216"/>
      <c r="R1538" s="216"/>
      <c r="S1538" s="216"/>
      <c r="T1538" s="217"/>
      <c r="AT1538" s="218" t="s">
        <v>291</v>
      </c>
      <c r="AU1538" s="218" t="s">
        <v>85</v>
      </c>
      <c r="AV1538" s="13" t="s">
        <v>85</v>
      </c>
      <c r="AW1538" s="13" t="s">
        <v>4</v>
      </c>
      <c r="AX1538" s="13" t="s">
        <v>83</v>
      </c>
      <c r="AY1538" s="218" t="s">
        <v>283</v>
      </c>
    </row>
    <row r="1539" spans="1:65" s="2" customFormat="1" ht="16.5" customHeight="1">
      <c r="A1539" s="35"/>
      <c r="B1539" s="36"/>
      <c r="C1539" s="251" t="s">
        <v>1710</v>
      </c>
      <c r="D1539" s="251" t="s">
        <v>1021</v>
      </c>
      <c r="E1539" s="252" t="s">
        <v>1711</v>
      </c>
      <c r="F1539" s="253" t="s">
        <v>1712</v>
      </c>
      <c r="G1539" s="254" t="s">
        <v>288</v>
      </c>
      <c r="H1539" s="255">
        <v>188.52799999999999</v>
      </c>
      <c r="I1539" s="256"/>
      <c r="J1539" s="257">
        <f>ROUND(I1539*H1539,2)</f>
        <v>0</v>
      </c>
      <c r="K1539" s="258"/>
      <c r="L1539" s="259"/>
      <c r="M1539" s="260" t="s">
        <v>1</v>
      </c>
      <c r="N1539" s="261" t="s">
        <v>41</v>
      </c>
      <c r="O1539" s="72"/>
      <c r="P1539" s="203">
        <f>O1539*H1539</f>
        <v>0</v>
      </c>
      <c r="Q1539" s="203">
        <v>5.4000000000000003E-3</v>
      </c>
      <c r="R1539" s="203">
        <f>Q1539*H1539</f>
        <v>1.0180511999999999</v>
      </c>
      <c r="S1539" s="203">
        <v>0</v>
      </c>
      <c r="T1539" s="204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205" t="s">
        <v>499</v>
      </c>
      <c r="AT1539" s="205" t="s">
        <v>1021</v>
      </c>
      <c r="AU1539" s="205" t="s">
        <v>85</v>
      </c>
      <c r="AY1539" s="18" t="s">
        <v>283</v>
      </c>
      <c r="BE1539" s="206">
        <f>IF(N1539="základní",J1539,0)</f>
        <v>0</v>
      </c>
      <c r="BF1539" s="206">
        <f>IF(N1539="snížená",J1539,0)</f>
        <v>0</v>
      </c>
      <c r="BG1539" s="206">
        <f>IF(N1539="zákl. přenesená",J1539,0)</f>
        <v>0</v>
      </c>
      <c r="BH1539" s="206">
        <f>IF(N1539="sníž. přenesená",J1539,0)</f>
        <v>0</v>
      </c>
      <c r="BI1539" s="206">
        <f>IF(N1539="nulová",J1539,0)</f>
        <v>0</v>
      </c>
      <c r="BJ1539" s="18" t="s">
        <v>83</v>
      </c>
      <c r="BK1539" s="206">
        <f>ROUND(I1539*H1539,2)</f>
        <v>0</v>
      </c>
      <c r="BL1539" s="18" t="s">
        <v>199</v>
      </c>
      <c r="BM1539" s="205" t="s">
        <v>1713</v>
      </c>
    </row>
    <row r="1540" spans="1:65" s="16" customFormat="1">
      <c r="B1540" s="241"/>
      <c r="C1540" s="242"/>
      <c r="D1540" s="209" t="s">
        <v>291</v>
      </c>
      <c r="E1540" s="243" t="s">
        <v>1</v>
      </c>
      <c r="F1540" s="244" t="s">
        <v>393</v>
      </c>
      <c r="G1540" s="242"/>
      <c r="H1540" s="243" t="s">
        <v>1</v>
      </c>
      <c r="I1540" s="245"/>
      <c r="J1540" s="242"/>
      <c r="K1540" s="242"/>
      <c r="L1540" s="246"/>
      <c r="M1540" s="247"/>
      <c r="N1540" s="248"/>
      <c r="O1540" s="248"/>
      <c r="P1540" s="248"/>
      <c r="Q1540" s="248"/>
      <c r="R1540" s="248"/>
      <c r="S1540" s="248"/>
      <c r="T1540" s="249"/>
      <c r="AT1540" s="250" t="s">
        <v>291</v>
      </c>
      <c r="AU1540" s="250" t="s">
        <v>85</v>
      </c>
      <c r="AV1540" s="16" t="s">
        <v>83</v>
      </c>
      <c r="AW1540" s="16" t="s">
        <v>32</v>
      </c>
      <c r="AX1540" s="16" t="s">
        <v>76</v>
      </c>
      <c r="AY1540" s="250" t="s">
        <v>283</v>
      </c>
    </row>
    <row r="1541" spans="1:65" s="13" customFormat="1">
      <c r="B1541" s="207"/>
      <c r="C1541" s="208"/>
      <c r="D1541" s="209" t="s">
        <v>291</v>
      </c>
      <c r="E1541" s="210" t="s">
        <v>1</v>
      </c>
      <c r="F1541" s="211" t="s">
        <v>1714</v>
      </c>
      <c r="G1541" s="208"/>
      <c r="H1541" s="212">
        <v>179.55</v>
      </c>
      <c r="I1541" s="213"/>
      <c r="J1541" s="208"/>
      <c r="K1541" s="208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291</v>
      </c>
      <c r="AU1541" s="218" t="s">
        <v>85</v>
      </c>
      <c r="AV1541" s="13" t="s">
        <v>85</v>
      </c>
      <c r="AW1541" s="13" t="s">
        <v>32</v>
      </c>
      <c r="AX1541" s="13" t="s">
        <v>76</v>
      </c>
      <c r="AY1541" s="218" t="s">
        <v>283</v>
      </c>
    </row>
    <row r="1542" spans="1:65" s="15" customFormat="1">
      <c r="B1542" s="230"/>
      <c r="C1542" s="231"/>
      <c r="D1542" s="209" t="s">
        <v>291</v>
      </c>
      <c r="E1542" s="232" t="s">
        <v>1</v>
      </c>
      <c r="F1542" s="233" t="s">
        <v>307</v>
      </c>
      <c r="G1542" s="231"/>
      <c r="H1542" s="234">
        <v>179.55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291</v>
      </c>
      <c r="AU1542" s="240" t="s">
        <v>85</v>
      </c>
      <c r="AV1542" s="15" t="s">
        <v>105</v>
      </c>
      <c r="AW1542" s="15" t="s">
        <v>32</v>
      </c>
      <c r="AX1542" s="15" t="s">
        <v>76</v>
      </c>
      <c r="AY1542" s="240" t="s">
        <v>283</v>
      </c>
    </row>
    <row r="1543" spans="1:65" s="14" customFormat="1">
      <c r="B1543" s="219"/>
      <c r="C1543" s="220"/>
      <c r="D1543" s="209" t="s">
        <v>291</v>
      </c>
      <c r="E1543" s="221" t="s">
        <v>1</v>
      </c>
      <c r="F1543" s="222" t="s">
        <v>293</v>
      </c>
      <c r="G1543" s="220"/>
      <c r="H1543" s="223">
        <v>179.55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291</v>
      </c>
      <c r="AU1543" s="229" t="s">
        <v>85</v>
      </c>
      <c r="AV1543" s="14" t="s">
        <v>289</v>
      </c>
      <c r="AW1543" s="14" t="s">
        <v>32</v>
      </c>
      <c r="AX1543" s="14" t="s">
        <v>83</v>
      </c>
      <c r="AY1543" s="229" t="s">
        <v>283</v>
      </c>
    </row>
    <row r="1544" spans="1:65" s="13" customFormat="1">
      <c r="B1544" s="207"/>
      <c r="C1544" s="208"/>
      <c r="D1544" s="209" t="s">
        <v>291</v>
      </c>
      <c r="E1544" s="208"/>
      <c r="F1544" s="211" t="s">
        <v>1715</v>
      </c>
      <c r="G1544" s="208"/>
      <c r="H1544" s="212">
        <v>188.52799999999999</v>
      </c>
      <c r="I1544" s="213"/>
      <c r="J1544" s="208"/>
      <c r="K1544" s="208"/>
      <c r="L1544" s="214"/>
      <c r="M1544" s="215"/>
      <c r="N1544" s="216"/>
      <c r="O1544" s="216"/>
      <c r="P1544" s="216"/>
      <c r="Q1544" s="216"/>
      <c r="R1544" s="216"/>
      <c r="S1544" s="216"/>
      <c r="T1544" s="217"/>
      <c r="AT1544" s="218" t="s">
        <v>291</v>
      </c>
      <c r="AU1544" s="218" t="s">
        <v>85</v>
      </c>
      <c r="AV1544" s="13" t="s">
        <v>85</v>
      </c>
      <c r="AW1544" s="13" t="s">
        <v>4</v>
      </c>
      <c r="AX1544" s="13" t="s">
        <v>83</v>
      </c>
      <c r="AY1544" s="218" t="s">
        <v>283</v>
      </c>
    </row>
    <row r="1545" spans="1:65" s="2" customFormat="1" ht="16.5" customHeight="1">
      <c r="A1545" s="35"/>
      <c r="B1545" s="36"/>
      <c r="C1545" s="251" t="s">
        <v>1716</v>
      </c>
      <c r="D1545" s="251" t="s">
        <v>1021</v>
      </c>
      <c r="E1545" s="252" t="s">
        <v>1717</v>
      </c>
      <c r="F1545" s="253" t="s">
        <v>1718</v>
      </c>
      <c r="G1545" s="254" t="s">
        <v>288</v>
      </c>
      <c r="H1545" s="255">
        <v>12.863</v>
      </c>
      <c r="I1545" s="256"/>
      <c r="J1545" s="257">
        <f>ROUND(I1545*H1545,2)</f>
        <v>0</v>
      </c>
      <c r="K1545" s="258"/>
      <c r="L1545" s="259"/>
      <c r="M1545" s="260" t="s">
        <v>1</v>
      </c>
      <c r="N1545" s="261" t="s">
        <v>41</v>
      </c>
      <c r="O1545" s="72"/>
      <c r="P1545" s="203">
        <f>O1545*H1545</f>
        <v>0</v>
      </c>
      <c r="Q1545" s="203">
        <v>6.0000000000000001E-3</v>
      </c>
      <c r="R1545" s="203">
        <f>Q1545*H1545</f>
        <v>7.7177999999999997E-2</v>
      </c>
      <c r="S1545" s="203">
        <v>0</v>
      </c>
      <c r="T1545" s="204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5" t="s">
        <v>499</v>
      </c>
      <c r="AT1545" s="205" t="s">
        <v>1021</v>
      </c>
      <c r="AU1545" s="205" t="s">
        <v>85</v>
      </c>
      <c r="AY1545" s="18" t="s">
        <v>283</v>
      </c>
      <c r="BE1545" s="206">
        <f>IF(N1545="základní",J1545,0)</f>
        <v>0</v>
      </c>
      <c r="BF1545" s="206">
        <f>IF(N1545="snížená",J1545,0)</f>
        <v>0</v>
      </c>
      <c r="BG1545" s="206">
        <f>IF(N1545="zákl. přenesená",J1545,0)</f>
        <v>0</v>
      </c>
      <c r="BH1545" s="206">
        <f>IF(N1545="sníž. přenesená",J1545,0)</f>
        <v>0</v>
      </c>
      <c r="BI1545" s="206">
        <f>IF(N1545="nulová",J1545,0)</f>
        <v>0</v>
      </c>
      <c r="BJ1545" s="18" t="s">
        <v>83</v>
      </c>
      <c r="BK1545" s="206">
        <f>ROUND(I1545*H1545,2)</f>
        <v>0</v>
      </c>
      <c r="BL1545" s="18" t="s">
        <v>199</v>
      </c>
      <c r="BM1545" s="205" t="s">
        <v>1719</v>
      </c>
    </row>
    <row r="1546" spans="1:65" s="16" customFormat="1">
      <c r="B1546" s="241"/>
      <c r="C1546" s="242"/>
      <c r="D1546" s="209" t="s">
        <v>291</v>
      </c>
      <c r="E1546" s="243" t="s">
        <v>1</v>
      </c>
      <c r="F1546" s="244" t="s">
        <v>393</v>
      </c>
      <c r="G1546" s="242"/>
      <c r="H1546" s="243" t="s">
        <v>1</v>
      </c>
      <c r="I1546" s="245"/>
      <c r="J1546" s="242"/>
      <c r="K1546" s="242"/>
      <c r="L1546" s="246"/>
      <c r="M1546" s="247"/>
      <c r="N1546" s="248"/>
      <c r="O1546" s="248"/>
      <c r="P1546" s="248"/>
      <c r="Q1546" s="248"/>
      <c r="R1546" s="248"/>
      <c r="S1546" s="248"/>
      <c r="T1546" s="249"/>
      <c r="AT1546" s="250" t="s">
        <v>291</v>
      </c>
      <c r="AU1546" s="250" t="s">
        <v>85</v>
      </c>
      <c r="AV1546" s="16" t="s">
        <v>83</v>
      </c>
      <c r="AW1546" s="16" t="s">
        <v>32</v>
      </c>
      <c r="AX1546" s="16" t="s">
        <v>76</v>
      </c>
      <c r="AY1546" s="250" t="s">
        <v>283</v>
      </c>
    </row>
    <row r="1547" spans="1:65" s="13" customFormat="1">
      <c r="B1547" s="207"/>
      <c r="C1547" s="208"/>
      <c r="D1547" s="209" t="s">
        <v>291</v>
      </c>
      <c r="E1547" s="210" t="s">
        <v>1</v>
      </c>
      <c r="F1547" s="211" t="s">
        <v>1452</v>
      </c>
      <c r="G1547" s="208"/>
      <c r="H1547" s="212">
        <v>12.25</v>
      </c>
      <c r="I1547" s="213"/>
      <c r="J1547" s="208"/>
      <c r="K1547" s="208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291</v>
      </c>
      <c r="AU1547" s="218" t="s">
        <v>85</v>
      </c>
      <c r="AV1547" s="13" t="s">
        <v>85</v>
      </c>
      <c r="AW1547" s="13" t="s">
        <v>32</v>
      </c>
      <c r="AX1547" s="13" t="s">
        <v>76</v>
      </c>
      <c r="AY1547" s="218" t="s">
        <v>283</v>
      </c>
    </row>
    <row r="1548" spans="1:65" s="15" customFormat="1">
      <c r="B1548" s="230"/>
      <c r="C1548" s="231"/>
      <c r="D1548" s="209" t="s">
        <v>291</v>
      </c>
      <c r="E1548" s="232" t="s">
        <v>1</v>
      </c>
      <c r="F1548" s="233" t="s">
        <v>307</v>
      </c>
      <c r="G1548" s="231"/>
      <c r="H1548" s="234">
        <v>12.25</v>
      </c>
      <c r="I1548" s="235"/>
      <c r="J1548" s="231"/>
      <c r="K1548" s="231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291</v>
      </c>
      <c r="AU1548" s="240" t="s">
        <v>85</v>
      </c>
      <c r="AV1548" s="15" t="s">
        <v>105</v>
      </c>
      <c r="AW1548" s="15" t="s">
        <v>32</v>
      </c>
      <c r="AX1548" s="15" t="s">
        <v>76</v>
      </c>
      <c r="AY1548" s="240" t="s">
        <v>283</v>
      </c>
    </row>
    <row r="1549" spans="1:65" s="14" customFormat="1">
      <c r="B1549" s="219"/>
      <c r="C1549" s="220"/>
      <c r="D1549" s="209" t="s">
        <v>291</v>
      </c>
      <c r="E1549" s="221" t="s">
        <v>1</v>
      </c>
      <c r="F1549" s="222" t="s">
        <v>293</v>
      </c>
      <c r="G1549" s="220"/>
      <c r="H1549" s="223">
        <v>12.25</v>
      </c>
      <c r="I1549" s="224"/>
      <c r="J1549" s="220"/>
      <c r="K1549" s="220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291</v>
      </c>
      <c r="AU1549" s="229" t="s">
        <v>85</v>
      </c>
      <c r="AV1549" s="14" t="s">
        <v>289</v>
      </c>
      <c r="AW1549" s="14" t="s">
        <v>32</v>
      </c>
      <c r="AX1549" s="14" t="s">
        <v>83</v>
      </c>
      <c r="AY1549" s="229" t="s">
        <v>283</v>
      </c>
    </row>
    <row r="1550" spans="1:65" s="13" customFormat="1">
      <c r="B1550" s="207"/>
      <c r="C1550" s="208"/>
      <c r="D1550" s="209" t="s">
        <v>291</v>
      </c>
      <c r="E1550" s="208"/>
      <c r="F1550" s="211" t="s">
        <v>1720</v>
      </c>
      <c r="G1550" s="208"/>
      <c r="H1550" s="212">
        <v>12.863</v>
      </c>
      <c r="I1550" s="213"/>
      <c r="J1550" s="208"/>
      <c r="K1550" s="208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291</v>
      </c>
      <c r="AU1550" s="218" t="s">
        <v>85</v>
      </c>
      <c r="AV1550" s="13" t="s">
        <v>85</v>
      </c>
      <c r="AW1550" s="13" t="s">
        <v>4</v>
      </c>
      <c r="AX1550" s="13" t="s">
        <v>83</v>
      </c>
      <c r="AY1550" s="218" t="s">
        <v>283</v>
      </c>
    </row>
    <row r="1551" spans="1:65" s="2" customFormat="1" ht="16.5" customHeight="1">
      <c r="A1551" s="35"/>
      <c r="B1551" s="36"/>
      <c r="C1551" s="251" t="s">
        <v>1721</v>
      </c>
      <c r="D1551" s="251" t="s">
        <v>1021</v>
      </c>
      <c r="E1551" s="252" t="s">
        <v>1722</v>
      </c>
      <c r="F1551" s="253" t="s">
        <v>1723</v>
      </c>
      <c r="G1551" s="254" t="s">
        <v>288</v>
      </c>
      <c r="H1551" s="255">
        <v>41.895000000000003</v>
      </c>
      <c r="I1551" s="256"/>
      <c r="J1551" s="257">
        <f>ROUND(I1551*H1551,2)</f>
        <v>0</v>
      </c>
      <c r="K1551" s="258"/>
      <c r="L1551" s="259"/>
      <c r="M1551" s="260" t="s">
        <v>1</v>
      </c>
      <c r="N1551" s="261" t="s">
        <v>41</v>
      </c>
      <c r="O1551" s="72"/>
      <c r="P1551" s="203">
        <f>O1551*H1551</f>
        <v>0</v>
      </c>
      <c r="Q1551" s="203">
        <v>6.6E-3</v>
      </c>
      <c r="R1551" s="203">
        <f>Q1551*H1551</f>
        <v>0.276507</v>
      </c>
      <c r="S1551" s="203">
        <v>0</v>
      </c>
      <c r="T1551" s="204">
        <f>S1551*H1551</f>
        <v>0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R1551" s="205" t="s">
        <v>499</v>
      </c>
      <c r="AT1551" s="205" t="s">
        <v>1021</v>
      </c>
      <c r="AU1551" s="205" t="s">
        <v>85</v>
      </c>
      <c r="AY1551" s="18" t="s">
        <v>283</v>
      </c>
      <c r="BE1551" s="206">
        <f>IF(N1551="základní",J1551,0)</f>
        <v>0</v>
      </c>
      <c r="BF1551" s="206">
        <f>IF(N1551="snížená",J1551,0)</f>
        <v>0</v>
      </c>
      <c r="BG1551" s="206">
        <f>IF(N1551="zákl. přenesená",J1551,0)</f>
        <v>0</v>
      </c>
      <c r="BH1551" s="206">
        <f>IF(N1551="sníž. přenesená",J1551,0)</f>
        <v>0</v>
      </c>
      <c r="BI1551" s="206">
        <f>IF(N1551="nulová",J1551,0)</f>
        <v>0</v>
      </c>
      <c r="BJ1551" s="18" t="s">
        <v>83</v>
      </c>
      <c r="BK1551" s="206">
        <f>ROUND(I1551*H1551,2)</f>
        <v>0</v>
      </c>
      <c r="BL1551" s="18" t="s">
        <v>199</v>
      </c>
      <c r="BM1551" s="205" t="s">
        <v>1724</v>
      </c>
    </row>
    <row r="1552" spans="1:65" s="16" customFormat="1">
      <c r="B1552" s="241"/>
      <c r="C1552" s="242"/>
      <c r="D1552" s="209" t="s">
        <v>291</v>
      </c>
      <c r="E1552" s="243" t="s">
        <v>1</v>
      </c>
      <c r="F1552" s="244" t="s">
        <v>393</v>
      </c>
      <c r="G1552" s="242"/>
      <c r="H1552" s="243" t="s">
        <v>1</v>
      </c>
      <c r="I1552" s="245"/>
      <c r="J1552" s="242"/>
      <c r="K1552" s="242"/>
      <c r="L1552" s="246"/>
      <c r="M1552" s="247"/>
      <c r="N1552" s="248"/>
      <c r="O1552" s="248"/>
      <c r="P1552" s="248"/>
      <c r="Q1552" s="248"/>
      <c r="R1552" s="248"/>
      <c r="S1552" s="248"/>
      <c r="T1552" s="249"/>
      <c r="AT1552" s="250" t="s">
        <v>291</v>
      </c>
      <c r="AU1552" s="250" t="s">
        <v>85</v>
      </c>
      <c r="AV1552" s="16" t="s">
        <v>83</v>
      </c>
      <c r="AW1552" s="16" t="s">
        <v>32</v>
      </c>
      <c r="AX1552" s="16" t="s">
        <v>76</v>
      </c>
      <c r="AY1552" s="250" t="s">
        <v>283</v>
      </c>
    </row>
    <row r="1553" spans="1:65" s="13" customFormat="1">
      <c r="B1553" s="207"/>
      <c r="C1553" s="208"/>
      <c r="D1553" s="209" t="s">
        <v>291</v>
      </c>
      <c r="E1553" s="210" t="s">
        <v>1</v>
      </c>
      <c r="F1553" s="211" t="s">
        <v>1725</v>
      </c>
      <c r="G1553" s="208"/>
      <c r="H1553" s="212">
        <v>39.9</v>
      </c>
      <c r="I1553" s="213"/>
      <c r="J1553" s="208"/>
      <c r="K1553" s="208"/>
      <c r="L1553" s="214"/>
      <c r="M1553" s="215"/>
      <c r="N1553" s="216"/>
      <c r="O1553" s="216"/>
      <c r="P1553" s="216"/>
      <c r="Q1553" s="216"/>
      <c r="R1553" s="216"/>
      <c r="S1553" s="216"/>
      <c r="T1553" s="217"/>
      <c r="AT1553" s="218" t="s">
        <v>291</v>
      </c>
      <c r="AU1553" s="218" t="s">
        <v>85</v>
      </c>
      <c r="AV1553" s="13" t="s">
        <v>85</v>
      </c>
      <c r="AW1553" s="13" t="s">
        <v>32</v>
      </c>
      <c r="AX1553" s="13" t="s">
        <v>76</v>
      </c>
      <c r="AY1553" s="218" t="s">
        <v>283</v>
      </c>
    </row>
    <row r="1554" spans="1:65" s="15" customFormat="1">
      <c r="B1554" s="230"/>
      <c r="C1554" s="231"/>
      <c r="D1554" s="209" t="s">
        <v>291</v>
      </c>
      <c r="E1554" s="232" t="s">
        <v>1</v>
      </c>
      <c r="F1554" s="233" t="s">
        <v>307</v>
      </c>
      <c r="G1554" s="231"/>
      <c r="H1554" s="234">
        <v>39.9</v>
      </c>
      <c r="I1554" s="235"/>
      <c r="J1554" s="231"/>
      <c r="K1554" s="231"/>
      <c r="L1554" s="236"/>
      <c r="M1554" s="237"/>
      <c r="N1554" s="238"/>
      <c r="O1554" s="238"/>
      <c r="P1554" s="238"/>
      <c r="Q1554" s="238"/>
      <c r="R1554" s="238"/>
      <c r="S1554" s="238"/>
      <c r="T1554" s="239"/>
      <c r="AT1554" s="240" t="s">
        <v>291</v>
      </c>
      <c r="AU1554" s="240" t="s">
        <v>85</v>
      </c>
      <c r="AV1554" s="15" t="s">
        <v>105</v>
      </c>
      <c r="AW1554" s="15" t="s">
        <v>32</v>
      </c>
      <c r="AX1554" s="15" t="s">
        <v>76</v>
      </c>
      <c r="AY1554" s="240" t="s">
        <v>283</v>
      </c>
    </row>
    <row r="1555" spans="1:65" s="14" customFormat="1">
      <c r="B1555" s="219"/>
      <c r="C1555" s="220"/>
      <c r="D1555" s="209" t="s">
        <v>291</v>
      </c>
      <c r="E1555" s="221" t="s">
        <v>1</v>
      </c>
      <c r="F1555" s="222" t="s">
        <v>293</v>
      </c>
      <c r="G1555" s="220"/>
      <c r="H1555" s="223">
        <v>39.9</v>
      </c>
      <c r="I1555" s="224"/>
      <c r="J1555" s="220"/>
      <c r="K1555" s="220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291</v>
      </c>
      <c r="AU1555" s="229" t="s">
        <v>85</v>
      </c>
      <c r="AV1555" s="14" t="s">
        <v>289</v>
      </c>
      <c r="AW1555" s="14" t="s">
        <v>32</v>
      </c>
      <c r="AX1555" s="14" t="s">
        <v>83</v>
      </c>
      <c r="AY1555" s="229" t="s">
        <v>283</v>
      </c>
    </row>
    <row r="1556" spans="1:65" s="13" customFormat="1">
      <c r="B1556" s="207"/>
      <c r="C1556" s="208"/>
      <c r="D1556" s="209" t="s">
        <v>291</v>
      </c>
      <c r="E1556" s="208"/>
      <c r="F1556" s="211" t="s">
        <v>1726</v>
      </c>
      <c r="G1556" s="208"/>
      <c r="H1556" s="212">
        <v>41.895000000000003</v>
      </c>
      <c r="I1556" s="213"/>
      <c r="J1556" s="208"/>
      <c r="K1556" s="208"/>
      <c r="L1556" s="214"/>
      <c r="M1556" s="215"/>
      <c r="N1556" s="216"/>
      <c r="O1556" s="216"/>
      <c r="P1556" s="216"/>
      <c r="Q1556" s="216"/>
      <c r="R1556" s="216"/>
      <c r="S1556" s="216"/>
      <c r="T1556" s="217"/>
      <c r="AT1556" s="218" t="s">
        <v>291</v>
      </c>
      <c r="AU1556" s="218" t="s">
        <v>85</v>
      </c>
      <c r="AV1556" s="13" t="s">
        <v>85</v>
      </c>
      <c r="AW1556" s="13" t="s">
        <v>4</v>
      </c>
      <c r="AX1556" s="13" t="s">
        <v>83</v>
      </c>
      <c r="AY1556" s="218" t="s">
        <v>283</v>
      </c>
    </row>
    <row r="1557" spans="1:65" s="2" customFormat="1" ht="24.2" customHeight="1">
      <c r="A1557" s="35"/>
      <c r="B1557" s="36"/>
      <c r="C1557" s="193" t="s">
        <v>1727</v>
      </c>
      <c r="D1557" s="193" t="s">
        <v>285</v>
      </c>
      <c r="E1557" s="194" t="s">
        <v>1728</v>
      </c>
      <c r="F1557" s="195" t="s">
        <v>1729</v>
      </c>
      <c r="G1557" s="196" t="s">
        <v>288</v>
      </c>
      <c r="H1557" s="197">
        <v>180.59899999999999</v>
      </c>
      <c r="I1557" s="198"/>
      <c r="J1557" s="199">
        <f>ROUND(I1557*H1557,2)</f>
        <v>0</v>
      </c>
      <c r="K1557" s="200"/>
      <c r="L1557" s="40"/>
      <c r="M1557" s="201" t="s">
        <v>1</v>
      </c>
      <c r="N1557" s="202" t="s">
        <v>41</v>
      </c>
      <c r="O1557" s="72"/>
      <c r="P1557" s="203">
        <f>O1557*H1557</f>
        <v>0</v>
      </c>
      <c r="Q1557" s="203">
        <v>1.16E-3</v>
      </c>
      <c r="R1557" s="203">
        <f>Q1557*H1557</f>
        <v>0.20949483999999999</v>
      </c>
      <c r="S1557" s="203">
        <v>0</v>
      </c>
      <c r="T1557" s="204">
        <f>S1557*H1557</f>
        <v>0</v>
      </c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R1557" s="205" t="s">
        <v>199</v>
      </c>
      <c r="AT1557" s="205" t="s">
        <v>285</v>
      </c>
      <c r="AU1557" s="205" t="s">
        <v>85</v>
      </c>
      <c r="AY1557" s="18" t="s">
        <v>283</v>
      </c>
      <c r="BE1557" s="206">
        <f>IF(N1557="základní",J1557,0)</f>
        <v>0</v>
      </c>
      <c r="BF1557" s="206">
        <f>IF(N1557="snížená",J1557,0)</f>
        <v>0</v>
      </c>
      <c r="BG1557" s="206">
        <f>IF(N1557="zákl. přenesená",J1557,0)</f>
        <v>0</v>
      </c>
      <c r="BH1557" s="206">
        <f>IF(N1557="sníž. přenesená",J1557,0)</f>
        <v>0</v>
      </c>
      <c r="BI1557" s="206">
        <f>IF(N1557="nulová",J1557,0)</f>
        <v>0</v>
      </c>
      <c r="BJ1557" s="18" t="s">
        <v>83</v>
      </c>
      <c r="BK1557" s="206">
        <f>ROUND(I1557*H1557,2)</f>
        <v>0</v>
      </c>
      <c r="BL1557" s="18" t="s">
        <v>199</v>
      </c>
      <c r="BM1557" s="205" t="s">
        <v>1730</v>
      </c>
    </row>
    <row r="1558" spans="1:65" s="16" customFormat="1">
      <c r="B1558" s="241"/>
      <c r="C1558" s="242"/>
      <c r="D1558" s="209" t="s">
        <v>291</v>
      </c>
      <c r="E1558" s="243" t="s">
        <v>1</v>
      </c>
      <c r="F1558" s="244" t="s">
        <v>1509</v>
      </c>
      <c r="G1558" s="242"/>
      <c r="H1558" s="243" t="s">
        <v>1</v>
      </c>
      <c r="I1558" s="245"/>
      <c r="J1558" s="242"/>
      <c r="K1558" s="242"/>
      <c r="L1558" s="246"/>
      <c r="M1558" s="247"/>
      <c r="N1558" s="248"/>
      <c r="O1558" s="248"/>
      <c r="P1558" s="248"/>
      <c r="Q1558" s="248"/>
      <c r="R1558" s="248"/>
      <c r="S1558" s="248"/>
      <c r="T1558" s="249"/>
      <c r="AT1558" s="250" t="s">
        <v>291</v>
      </c>
      <c r="AU1558" s="250" t="s">
        <v>85</v>
      </c>
      <c r="AV1558" s="16" t="s">
        <v>83</v>
      </c>
      <c r="AW1558" s="16" t="s">
        <v>32</v>
      </c>
      <c r="AX1558" s="16" t="s">
        <v>76</v>
      </c>
      <c r="AY1558" s="250" t="s">
        <v>283</v>
      </c>
    </row>
    <row r="1559" spans="1:65" s="13" customFormat="1">
      <c r="B1559" s="207"/>
      <c r="C1559" s="208"/>
      <c r="D1559" s="209" t="s">
        <v>291</v>
      </c>
      <c r="E1559" s="210" t="s">
        <v>1</v>
      </c>
      <c r="F1559" s="211" t="s">
        <v>1510</v>
      </c>
      <c r="G1559" s="208"/>
      <c r="H1559" s="212">
        <v>45.563000000000002</v>
      </c>
      <c r="I1559" s="213"/>
      <c r="J1559" s="208"/>
      <c r="K1559" s="208"/>
      <c r="L1559" s="214"/>
      <c r="M1559" s="215"/>
      <c r="N1559" s="216"/>
      <c r="O1559" s="216"/>
      <c r="P1559" s="216"/>
      <c r="Q1559" s="216"/>
      <c r="R1559" s="216"/>
      <c r="S1559" s="216"/>
      <c r="T1559" s="217"/>
      <c r="AT1559" s="218" t="s">
        <v>291</v>
      </c>
      <c r="AU1559" s="218" t="s">
        <v>85</v>
      </c>
      <c r="AV1559" s="13" t="s">
        <v>85</v>
      </c>
      <c r="AW1559" s="13" t="s">
        <v>32</v>
      </c>
      <c r="AX1559" s="13" t="s">
        <v>76</v>
      </c>
      <c r="AY1559" s="218" t="s">
        <v>283</v>
      </c>
    </row>
    <row r="1560" spans="1:65" s="15" customFormat="1">
      <c r="B1560" s="230"/>
      <c r="C1560" s="231"/>
      <c r="D1560" s="209" t="s">
        <v>291</v>
      </c>
      <c r="E1560" s="232" t="s">
        <v>1</v>
      </c>
      <c r="F1560" s="233" t="s">
        <v>307</v>
      </c>
      <c r="G1560" s="231"/>
      <c r="H1560" s="234">
        <v>45.563000000000002</v>
      </c>
      <c r="I1560" s="235"/>
      <c r="J1560" s="231"/>
      <c r="K1560" s="231"/>
      <c r="L1560" s="236"/>
      <c r="M1560" s="237"/>
      <c r="N1560" s="238"/>
      <c r="O1560" s="238"/>
      <c r="P1560" s="238"/>
      <c r="Q1560" s="238"/>
      <c r="R1560" s="238"/>
      <c r="S1560" s="238"/>
      <c r="T1560" s="239"/>
      <c r="AT1560" s="240" t="s">
        <v>291</v>
      </c>
      <c r="AU1560" s="240" t="s">
        <v>85</v>
      </c>
      <c r="AV1560" s="15" t="s">
        <v>105</v>
      </c>
      <c r="AW1560" s="15" t="s">
        <v>32</v>
      </c>
      <c r="AX1560" s="15" t="s">
        <v>76</v>
      </c>
      <c r="AY1560" s="240" t="s">
        <v>283</v>
      </c>
    </row>
    <row r="1561" spans="1:65" s="16" customFormat="1">
      <c r="B1561" s="241"/>
      <c r="C1561" s="242"/>
      <c r="D1561" s="209" t="s">
        <v>291</v>
      </c>
      <c r="E1561" s="243" t="s">
        <v>1</v>
      </c>
      <c r="F1561" s="244" t="s">
        <v>1731</v>
      </c>
      <c r="G1561" s="242"/>
      <c r="H1561" s="243" t="s">
        <v>1</v>
      </c>
      <c r="I1561" s="245"/>
      <c r="J1561" s="242"/>
      <c r="K1561" s="242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291</v>
      </c>
      <c r="AU1561" s="250" t="s">
        <v>85</v>
      </c>
      <c r="AV1561" s="16" t="s">
        <v>83</v>
      </c>
      <c r="AW1561" s="16" t="s">
        <v>32</v>
      </c>
      <c r="AX1561" s="16" t="s">
        <v>76</v>
      </c>
      <c r="AY1561" s="250" t="s">
        <v>283</v>
      </c>
    </row>
    <row r="1562" spans="1:65" s="13" customFormat="1">
      <c r="B1562" s="207"/>
      <c r="C1562" s="208"/>
      <c r="D1562" s="209" t="s">
        <v>291</v>
      </c>
      <c r="E1562" s="210" t="s">
        <v>1</v>
      </c>
      <c r="F1562" s="211" t="s">
        <v>1732</v>
      </c>
      <c r="G1562" s="208"/>
      <c r="H1562" s="212">
        <v>129.51300000000001</v>
      </c>
      <c r="I1562" s="213"/>
      <c r="J1562" s="208"/>
      <c r="K1562" s="208"/>
      <c r="L1562" s="214"/>
      <c r="M1562" s="215"/>
      <c r="N1562" s="216"/>
      <c r="O1562" s="216"/>
      <c r="P1562" s="216"/>
      <c r="Q1562" s="216"/>
      <c r="R1562" s="216"/>
      <c r="S1562" s="216"/>
      <c r="T1562" s="217"/>
      <c r="AT1562" s="218" t="s">
        <v>291</v>
      </c>
      <c r="AU1562" s="218" t="s">
        <v>85</v>
      </c>
      <c r="AV1562" s="13" t="s">
        <v>85</v>
      </c>
      <c r="AW1562" s="13" t="s">
        <v>32</v>
      </c>
      <c r="AX1562" s="13" t="s">
        <v>76</v>
      </c>
      <c r="AY1562" s="218" t="s">
        <v>283</v>
      </c>
    </row>
    <row r="1563" spans="1:65" s="15" customFormat="1">
      <c r="B1563" s="230"/>
      <c r="C1563" s="231"/>
      <c r="D1563" s="209" t="s">
        <v>291</v>
      </c>
      <c r="E1563" s="232" t="s">
        <v>1</v>
      </c>
      <c r="F1563" s="233" t="s">
        <v>307</v>
      </c>
      <c r="G1563" s="231"/>
      <c r="H1563" s="234">
        <v>129.51300000000001</v>
      </c>
      <c r="I1563" s="235"/>
      <c r="J1563" s="231"/>
      <c r="K1563" s="231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291</v>
      </c>
      <c r="AU1563" s="240" t="s">
        <v>85</v>
      </c>
      <c r="AV1563" s="15" t="s">
        <v>105</v>
      </c>
      <c r="AW1563" s="15" t="s">
        <v>32</v>
      </c>
      <c r="AX1563" s="15" t="s">
        <v>76</v>
      </c>
      <c r="AY1563" s="240" t="s">
        <v>283</v>
      </c>
    </row>
    <row r="1564" spans="1:65" s="16" customFormat="1">
      <c r="B1564" s="241"/>
      <c r="C1564" s="242"/>
      <c r="D1564" s="209" t="s">
        <v>291</v>
      </c>
      <c r="E1564" s="243" t="s">
        <v>1</v>
      </c>
      <c r="F1564" s="244" t="s">
        <v>1572</v>
      </c>
      <c r="G1564" s="242"/>
      <c r="H1564" s="243" t="s">
        <v>1</v>
      </c>
      <c r="I1564" s="245"/>
      <c r="J1564" s="242"/>
      <c r="K1564" s="242"/>
      <c r="L1564" s="246"/>
      <c r="M1564" s="247"/>
      <c r="N1564" s="248"/>
      <c r="O1564" s="248"/>
      <c r="P1564" s="248"/>
      <c r="Q1564" s="248"/>
      <c r="R1564" s="248"/>
      <c r="S1564" s="248"/>
      <c r="T1564" s="249"/>
      <c r="AT1564" s="250" t="s">
        <v>291</v>
      </c>
      <c r="AU1564" s="250" t="s">
        <v>85</v>
      </c>
      <c r="AV1564" s="16" t="s">
        <v>83</v>
      </c>
      <c r="AW1564" s="16" t="s">
        <v>32</v>
      </c>
      <c r="AX1564" s="16" t="s">
        <v>76</v>
      </c>
      <c r="AY1564" s="250" t="s">
        <v>283</v>
      </c>
    </row>
    <row r="1565" spans="1:65" s="13" customFormat="1">
      <c r="B1565" s="207"/>
      <c r="C1565" s="208"/>
      <c r="D1565" s="209" t="s">
        <v>291</v>
      </c>
      <c r="E1565" s="210" t="s">
        <v>1</v>
      </c>
      <c r="F1565" s="211" t="s">
        <v>1733</v>
      </c>
      <c r="G1565" s="208"/>
      <c r="H1565" s="212">
        <v>5.5229999999999997</v>
      </c>
      <c r="I1565" s="213"/>
      <c r="J1565" s="208"/>
      <c r="K1565" s="208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291</v>
      </c>
      <c r="AU1565" s="218" t="s">
        <v>85</v>
      </c>
      <c r="AV1565" s="13" t="s">
        <v>85</v>
      </c>
      <c r="AW1565" s="13" t="s">
        <v>32</v>
      </c>
      <c r="AX1565" s="13" t="s">
        <v>76</v>
      </c>
      <c r="AY1565" s="218" t="s">
        <v>283</v>
      </c>
    </row>
    <row r="1566" spans="1:65" s="15" customFormat="1">
      <c r="B1566" s="230"/>
      <c r="C1566" s="231"/>
      <c r="D1566" s="209" t="s">
        <v>291</v>
      </c>
      <c r="E1566" s="232" t="s">
        <v>1</v>
      </c>
      <c r="F1566" s="233" t="s">
        <v>307</v>
      </c>
      <c r="G1566" s="231"/>
      <c r="H1566" s="234">
        <v>5.5229999999999997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291</v>
      </c>
      <c r="AU1566" s="240" t="s">
        <v>85</v>
      </c>
      <c r="AV1566" s="15" t="s">
        <v>105</v>
      </c>
      <c r="AW1566" s="15" t="s">
        <v>32</v>
      </c>
      <c r="AX1566" s="15" t="s">
        <v>76</v>
      </c>
      <c r="AY1566" s="240" t="s">
        <v>283</v>
      </c>
    </row>
    <row r="1567" spans="1:65" s="14" customFormat="1">
      <c r="B1567" s="219"/>
      <c r="C1567" s="220"/>
      <c r="D1567" s="209" t="s">
        <v>291</v>
      </c>
      <c r="E1567" s="221" t="s">
        <v>1</v>
      </c>
      <c r="F1567" s="222" t="s">
        <v>293</v>
      </c>
      <c r="G1567" s="220"/>
      <c r="H1567" s="223">
        <v>180.59899999999999</v>
      </c>
      <c r="I1567" s="224"/>
      <c r="J1567" s="220"/>
      <c r="K1567" s="220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291</v>
      </c>
      <c r="AU1567" s="229" t="s">
        <v>85</v>
      </c>
      <c r="AV1567" s="14" t="s">
        <v>289</v>
      </c>
      <c r="AW1567" s="14" t="s">
        <v>32</v>
      </c>
      <c r="AX1567" s="14" t="s">
        <v>83</v>
      </c>
      <c r="AY1567" s="229" t="s">
        <v>283</v>
      </c>
    </row>
    <row r="1568" spans="1:65" s="2" customFormat="1" ht="37.9" customHeight="1">
      <c r="A1568" s="35"/>
      <c r="B1568" s="36"/>
      <c r="C1568" s="251" t="s">
        <v>1734</v>
      </c>
      <c r="D1568" s="251" t="s">
        <v>1021</v>
      </c>
      <c r="E1568" s="252" t="s">
        <v>1735</v>
      </c>
      <c r="F1568" s="253" t="s">
        <v>1736</v>
      </c>
      <c r="G1568" s="254" t="s">
        <v>288</v>
      </c>
      <c r="H1568" s="255">
        <v>178.578</v>
      </c>
      <c r="I1568" s="256"/>
      <c r="J1568" s="257">
        <f>ROUND(I1568*H1568,2)</f>
        <v>0</v>
      </c>
      <c r="K1568" s="258"/>
      <c r="L1568" s="259"/>
      <c r="M1568" s="260" t="s">
        <v>1</v>
      </c>
      <c r="N1568" s="261" t="s">
        <v>41</v>
      </c>
      <c r="O1568" s="72"/>
      <c r="P1568" s="203">
        <f>O1568*H1568</f>
        <v>0</v>
      </c>
      <c r="Q1568" s="203">
        <v>5.4000000000000003E-3</v>
      </c>
      <c r="R1568" s="203">
        <f>Q1568*H1568</f>
        <v>0.9643212000000001</v>
      </c>
      <c r="S1568" s="203">
        <v>0</v>
      </c>
      <c r="T1568" s="204">
        <f>S1568*H1568</f>
        <v>0</v>
      </c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R1568" s="205" t="s">
        <v>499</v>
      </c>
      <c r="AT1568" s="205" t="s">
        <v>1021</v>
      </c>
      <c r="AU1568" s="205" t="s">
        <v>85</v>
      </c>
      <c r="AY1568" s="18" t="s">
        <v>283</v>
      </c>
      <c r="BE1568" s="206">
        <f>IF(N1568="základní",J1568,0)</f>
        <v>0</v>
      </c>
      <c r="BF1568" s="206">
        <f>IF(N1568="snížená",J1568,0)</f>
        <v>0</v>
      </c>
      <c r="BG1568" s="206">
        <f>IF(N1568="zákl. přenesená",J1568,0)</f>
        <v>0</v>
      </c>
      <c r="BH1568" s="206">
        <f>IF(N1568="sníž. přenesená",J1568,0)</f>
        <v>0</v>
      </c>
      <c r="BI1568" s="206">
        <f>IF(N1568="nulová",J1568,0)</f>
        <v>0</v>
      </c>
      <c r="BJ1568" s="18" t="s">
        <v>83</v>
      </c>
      <c r="BK1568" s="206">
        <f>ROUND(I1568*H1568,2)</f>
        <v>0</v>
      </c>
      <c r="BL1568" s="18" t="s">
        <v>199</v>
      </c>
      <c r="BM1568" s="205" t="s">
        <v>1737</v>
      </c>
    </row>
    <row r="1569" spans="1:65" s="16" customFormat="1">
      <c r="B1569" s="241"/>
      <c r="C1569" s="242"/>
      <c r="D1569" s="209" t="s">
        <v>291</v>
      </c>
      <c r="E1569" s="243" t="s">
        <v>1</v>
      </c>
      <c r="F1569" s="244" t="s">
        <v>1509</v>
      </c>
      <c r="G1569" s="242"/>
      <c r="H1569" s="243" t="s">
        <v>1</v>
      </c>
      <c r="I1569" s="245"/>
      <c r="J1569" s="242"/>
      <c r="K1569" s="242"/>
      <c r="L1569" s="246"/>
      <c r="M1569" s="247"/>
      <c r="N1569" s="248"/>
      <c r="O1569" s="248"/>
      <c r="P1569" s="248"/>
      <c r="Q1569" s="248"/>
      <c r="R1569" s="248"/>
      <c r="S1569" s="248"/>
      <c r="T1569" s="249"/>
      <c r="AT1569" s="250" t="s">
        <v>291</v>
      </c>
      <c r="AU1569" s="250" t="s">
        <v>85</v>
      </c>
      <c r="AV1569" s="16" t="s">
        <v>83</v>
      </c>
      <c r="AW1569" s="16" t="s">
        <v>32</v>
      </c>
      <c r="AX1569" s="16" t="s">
        <v>76</v>
      </c>
      <c r="AY1569" s="250" t="s">
        <v>283</v>
      </c>
    </row>
    <row r="1570" spans="1:65" s="13" customFormat="1">
      <c r="B1570" s="207"/>
      <c r="C1570" s="208"/>
      <c r="D1570" s="209" t="s">
        <v>291</v>
      </c>
      <c r="E1570" s="210" t="s">
        <v>1</v>
      </c>
      <c r="F1570" s="211" t="s">
        <v>1510</v>
      </c>
      <c r="G1570" s="208"/>
      <c r="H1570" s="212">
        <v>45.563000000000002</v>
      </c>
      <c r="I1570" s="213"/>
      <c r="J1570" s="208"/>
      <c r="K1570" s="208"/>
      <c r="L1570" s="214"/>
      <c r="M1570" s="215"/>
      <c r="N1570" s="216"/>
      <c r="O1570" s="216"/>
      <c r="P1570" s="216"/>
      <c r="Q1570" s="216"/>
      <c r="R1570" s="216"/>
      <c r="S1570" s="216"/>
      <c r="T1570" s="217"/>
      <c r="AT1570" s="218" t="s">
        <v>291</v>
      </c>
      <c r="AU1570" s="218" t="s">
        <v>85</v>
      </c>
      <c r="AV1570" s="13" t="s">
        <v>85</v>
      </c>
      <c r="AW1570" s="13" t="s">
        <v>32</v>
      </c>
      <c r="AX1570" s="13" t="s">
        <v>76</v>
      </c>
      <c r="AY1570" s="218" t="s">
        <v>283</v>
      </c>
    </row>
    <row r="1571" spans="1:65" s="15" customFormat="1">
      <c r="B1571" s="230"/>
      <c r="C1571" s="231"/>
      <c r="D1571" s="209" t="s">
        <v>291</v>
      </c>
      <c r="E1571" s="232" t="s">
        <v>1</v>
      </c>
      <c r="F1571" s="233" t="s">
        <v>307</v>
      </c>
      <c r="G1571" s="231"/>
      <c r="H1571" s="234">
        <v>45.563000000000002</v>
      </c>
      <c r="I1571" s="235"/>
      <c r="J1571" s="231"/>
      <c r="K1571" s="231"/>
      <c r="L1571" s="236"/>
      <c r="M1571" s="237"/>
      <c r="N1571" s="238"/>
      <c r="O1571" s="238"/>
      <c r="P1571" s="238"/>
      <c r="Q1571" s="238"/>
      <c r="R1571" s="238"/>
      <c r="S1571" s="238"/>
      <c r="T1571" s="239"/>
      <c r="AT1571" s="240" t="s">
        <v>291</v>
      </c>
      <c r="AU1571" s="240" t="s">
        <v>85</v>
      </c>
      <c r="AV1571" s="15" t="s">
        <v>105</v>
      </c>
      <c r="AW1571" s="15" t="s">
        <v>32</v>
      </c>
      <c r="AX1571" s="15" t="s">
        <v>76</v>
      </c>
      <c r="AY1571" s="240" t="s">
        <v>283</v>
      </c>
    </row>
    <row r="1572" spans="1:65" s="16" customFormat="1">
      <c r="B1572" s="241"/>
      <c r="C1572" s="242"/>
      <c r="D1572" s="209" t="s">
        <v>291</v>
      </c>
      <c r="E1572" s="243" t="s">
        <v>1</v>
      </c>
      <c r="F1572" s="244" t="s">
        <v>1731</v>
      </c>
      <c r="G1572" s="242"/>
      <c r="H1572" s="243" t="s">
        <v>1</v>
      </c>
      <c r="I1572" s="245"/>
      <c r="J1572" s="242"/>
      <c r="K1572" s="242"/>
      <c r="L1572" s="246"/>
      <c r="M1572" s="247"/>
      <c r="N1572" s="248"/>
      <c r="O1572" s="248"/>
      <c r="P1572" s="248"/>
      <c r="Q1572" s="248"/>
      <c r="R1572" s="248"/>
      <c r="S1572" s="248"/>
      <c r="T1572" s="249"/>
      <c r="AT1572" s="250" t="s">
        <v>291</v>
      </c>
      <c r="AU1572" s="250" t="s">
        <v>85</v>
      </c>
      <c r="AV1572" s="16" t="s">
        <v>83</v>
      </c>
      <c r="AW1572" s="16" t="s">
        <v>32</v>
      </c>
      <c r="AX1572" s="16" t="s">
        <v>76</v>
      </c>
      <c r="AY1572" s="250" t="s">
        <v>283</v>
      </c>
    </row>
    <row r="1573" spans="1:65" s="13" customFormat="1">
      <c r="B1573" s="207"/>
      <c r="C1573" s="208"/>
      <c r="D1573" s="209" t="s">
        <v>291</v>
      </c>
      <c r="E1573" s="210" t="s">
        <v>1</v>
      </c>
      <c r="F1573" s="211" t="s">
        <v>1732</v>
      </c>
      <c r="G1573" s="208"/>
      <c r="H1573" s="212">
        <v>129.51300000000001</v>
      </c>
      <c r="I1573" s="213"/>
      <c r="J1573" s="208"/>
      <c r="K1573" s="208"/>
      <c r="L1573" s="214"/>
      <c r="M1573" s="215"/>
      <c r="N1573" s="216"/>
      <c r="O1573" s="216"/>
      <c r="P1573" s="216"/>
      <c r="Q1573" s="216"/>
      <c r="R1573" s="216"/>
      <c r="S1573" s="216"/>
      <c r="T1573" s="217"/>
      <c r="AT1573" s="218" t="s">
        <v>291</v>
      </c>
      <c r="AU1573" s="218" t="s">
        <v>85</v>
      </c>
      <c r="AV1573" s="13" t="s">
        <v>85</v>
      </c>
      <c r="AW1573" s="13" t="s">
        <v>32</v>
      </c>
      <c r="AX1573" s="13" t="s">
        <v>76</v>
      </c>
      <c r="AY1573" s="218" t="s">
        <v>283</v>
      </c>
    </row>
    <row r="1574" spans="1:65" s="15" customFormat="1">
      <c r="B1574" s="230"/>
      <c r="C1574" s="231"/>
      <c r="D1574" s="209" t="s">
        <v>291</v>
      </c>
      <c r="E1574" s="232" t="s">
        <v>1</v>
      </c>
      <c r="F1574" s="233" t="s">
        <v>307</v>
      </c>
      <c r="G1574" s="231"/>
      <c r="H1574" s="234">
        <v>129.51300000000001</v>
      </c>
      <c r="I1574" s="235"/>
      <c r="J1574" s="231"/>
      <c r="K1574" s="231"/>
      <c r="L1574" s="236"/>
      <c r="M1574" s="237"/>
      <c r="N1574" s="238"/>
      <c r="O1574" s="238"/>
      <c r="P1574" s="238"/>
      <c r="Q1574" s="238"/>
      <c r="R1574" s="238"/>
      <c r="S1574" s="238"/>
      <c r="T1574" s="239"/>
      <c r="AT1574" s="240" t="s">
        <v>291</v>
      </c>
      <c r="AU1574" s="240" t="s">
        <v>85</v>
      </c>
      <c r="AV1574" s="15" t="s">
        <v>105</v>
      </c>
      <c r="AW1574" s="15" t="s">
        <v>32</v>
      </c>
      <c r="AX1574" s="15" t="s">
        <v>76</v>
      </c>
      <c r="AY1574" s="240" t="s">
        <v>283</v>
      </c>
    </row>
    <row r="1575" spans="1:65" s="14" customFormat="1">
      <c r="B1575" s="219"/>
      <c r="C1575" s="220"/>
      <c r="D1575" s="209" t="s">
        <v>291</v>
      </c>
      <c r="E1575" s="221" t="s">
        <v>1</v>
      </c>
      <c r="F1575" s="222" t="s">
        <v>293</v>
      </c>
      <c r="G1575" s="220"/>
      <c r="H1575" s="223">
        <v>175.07599999999999</v>
      </c>
      <c r="I1575" s="224"/>
      <c r="J1575" s="220"/>
      <c r="K1575" s="220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291</v>
      </c>
      <c r="AU1575" s="229" t="s">
        <v>85</v>
      </c>
      <c r="AV1575" s="14" t="s">
        <v>289</v>
      </c>
      <c r="AW1575" s="14" t="s">
        <v>32</v>
      </c>
      <c r="AX1575" s="14" t="s">
        <v>83</v>
      </c>
      <c r="AY1575" s="229" t="s">
        <v>283</v>
      </c>
    </row>
    <row r="1576" spans="1:65" s="13" customFormat="1">
      <c r="B1576" s="207"/>
      <c r="C1576" s="208"/>
      <c r="D1576" s="209" t="s">
        <v>291</v>
      </c>
      <c r="E1576" s="208"/>
      <c r="F1576" s="211" t="s">
        <v>1738</v>
      </c>
      <c r="G1576" s="208"/>
      <c r="H1576" s="212">
        <v>178.578</v>
      </c>
      <c r="I1576" s="213"/>
      <c r="J1576" s="208"/>
      <c r="K1576" s="208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291</v>
      </c>
      <c r="AU1576" s="218" t="s">
        <v>85</v>
      </c>
      <c r="AV1576" s="13" t="s">
        <v>85</v>
      </c>
      <c r="AW1576" s="13" t="s">
        <v>4</v>
      </c>
      <c r="AX1576" s="13" t="s">
        <v>83</v>
      </c>
      <c r="AY1576" s="218" t="s">
        <v>283</v>
      </c>
    </row>
    <row r="1577" spans="1:65" s="2" customFormat="1" ht="37.9" customHeight="1">
      <c r="A1577" s="35"/>
      <c r="B1577" s="36"/>
      <c r="C1577" s="251" t="s">
        <v>1739</v>
      </c>
      <c r="D1577" s="251" t="s">
        <v>1021</v>
      </c>
      <c r="E1577" s="252" t="s">
        <v>1740</v>
      </c>
      <c r="F1577" s="253" t="s">
        <v>1741</v>
      </c>
      <c r="G1577" s="254" t="s">
        <v>288</v>
      </c>
      <c r="H1577" s="255">
        <v>5.6890000000000001</v>
      </c>
      <c r="I1577" s="256"/>
      <c r="J1577" s="257">
        <f>ROUND(I1577*H1577,2)</f>
        <v>0</v>
      </c>
      <c r="K1577" s="258"/>
      <c r="L1577" s="259"/>
      <c r="M1577" s="260" t="s">
        <v>1</v>
      </c>
      <c r="N1577" s="261" t="s">
        <v>41</v>
      </c>
      <c r="O1577" s="72"/>
      <c r="P1577" s="203">
        <f>O1577*H1577</f>
        <v>0</v>
      </c>
      <c r="Q1577" s="203">
        <v>2.8999999999999998E-3</v>
      </c>
      <c r="R1577" s="203">
        <f>Q1577*H1577</f>
        <v>1.6498099999999998E-2</v>
      </c>
      <c r="S1577" s="203">
        <v>0</v>
      </c>
      <c r="T1577" s="204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205" t="s">
        <v>499</v>
      </c>
      <c r="AT1577" s="205" t="s">
        <v>1021</v>
      </c>
      <c r="AU1577" s="205" t="s">
        <v>85</v>
      </c>
      <c r="AY1577" s="18" t="s">
        <v>283</v>
      </c>
      <c r="BE1577" s="206">
        <f>IF(N1577="základní",J1577,0)</f>
        <v>0</v>
      </c>
      <c r="BF1577" s="206">
        <f>IF(N1577="snížená",J1577,0)</f>
        <v>0</v>
      </c>
      <c r="BG1577" s="206">
        <f>IF(N1577="zákl. přenesená",J1577,0)</f>
        <v>0</v>
      </c>
      <c r="BH1577" s="206">
        <f>IF(N1577="sníž. přenesená",J1577,0)</f>
        <v>0</v>
      </c>
      <c r="BI1577" s="206">
        <f>IF(N1577="nulová",J1577,0)</f>
        <v>0</v>
      </c>
      <c r="BJ1577" s="18" t="s">
        <v>83</v>
      </c>
      <c r="BK1577" s="206">
        <f>ROUND(I1577*H1577,2)</f>
        <v>0</v>
      </c>
      <c r="BL1577" s="18" t="s">
        <v>199</v>
      </c>
      <c r="BM1577" s="205" t="s">
        <v>1742</v>
      </c>
    </row>
    <row r="1578" spans="1:65" s="16" customFormat="1">
      <c r="B1578" s="241"/>
      <c r="C1578" s="242"/>
      <c r="D1578" s="209" t="s">
        <v>291</v>
      </c>
      <c r="E1578" s="243" t="s">
        <v>1</v>
      </c>
      <c r="F1578" s="244" t="s">
        <v>1572</v>
      </c>
      <c r="G1578" s="242"/>
      <c r="H1578" s="243" t="s">
        <v>1</v>
      </c>
      <c r="I1578" s="245"/>
      <c r="J1578" s="242"/>
      <c r="K1578" s="242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291</v>
      </c>
      <c r="AU1578" s="250" t="s">
        <v>85</v>
      </c>
      <c r="AV1578" s="16" t="s">
        <v>83</v>
      </c>
      <c r="AW1578" s="16" t="s">
        <v>32</v>
      </c>
      <c r="AX1578" s="16" t="s">
        <v>76</v>
      </c>
      <c r="AY1578" s="250" t="s">
        <v>283</v>
      </c>
    </row>
    <row r="1579" spans="1:65" s="13" customFormat="1">
      <c r="B1579" s="207"/>
      <c r="C1579" s="208"/>
      <c r="D1579" s="209" t="s">
        <v>291</v>
      </c>
      <c r="E1579" s="210" t="s">
        <v>1</v>
      </c>
      <c r="F1579" s="211" t="s">
        <v>1733</v>
      </c>
      <c r="G1579" s="208"/>
      <c r="H1579" s="212">
        <v>5.5229999999999997</v>
      </c>
      <c r="I1579" s="213"/>
      <c r="J1579" s="208"/>
      <c r="K1579" s="208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291</v>
      </c>
      <c r="AU1579" s="218" t="s">
        <v>85</v>
      </c>
      <c r="AV1579" s="13" t="s">
        <v>85</v>
      </c>
      <c r="AW1579" s="13" t="s">
        <v>32</v>
      </c>
      <c r="AX1579" s="13" t="s">
        <v>76</v>
      </c>
      <c r="AY1579" s="218" t="s">
        <v>283</v>
      </c>
    </row>
    <row r="1580" spans="1:65" s="15" customFormat="1">
      <c r="B1580" s="230"/>
      <c r="C1580" s="231"/>
      <c r="D1580" s="209" t="s">
        <v>291</v>
      </c>
      <c r="E1580" s="232" t="s">
        <v>1</v>
      </c>
      <c r="F1580" s="233" t="s">
        <v>307</v>
      </c>
      <c r="G1580" s="231"/>
      <c r="H1580" s="234">
        <v>5.5229999999999997</v>
      </c>
      <c r="I1580" s="235"/>
      <c r="J1580" s="231"/>
      <c r="K1580" s="231"/>
      <c r="L1580" s="236"/>
      <c r="M1580" s="237"/>
      <c r="N1580" s="238"/>
      <c r="O1580" s="238"/>
      <c r="P1580" s="238"/>
      <c r="Q1580" s="238"/>
      <c r="R1580" s="238"/>
      <c r="S1580" s="238"/>
      <c r="T1580" s="239"/>
      <c r="AT1580" s="240" t="s">
        <v>291</v>
      </c>
      <c r="AU1580" s="240" t="s">
        <v>85</v>
      </c>
      <c r="AV1580" s="15" t="s">
        <v>105</v>
      </c>
      <c r="AW1580" s="15" t="s">
        <v>32</v>
      </c>
      <c r="AX1580" s="15" t="s">
        <v>76</v>
      </c>
      <c r="AY1580" s="240" t="s">
        <v>283</v>
      </c>
    </row>
    <row r="1581" spans="1:65" s="14" customFormat="1">
      <c r="B1581" s="219"/>
      <c r="C1581" s="220"/>
      <c r="D1581" s="209" t="s">
        <v>291</v>
      </c>
      <c r="E1581" s="221" t="s">
        <v>1</v>
      </c>
      <c r="F1581" s="222" t="s">
        <v>293</v>
      </c>
      <c r="G1581" s="220"/>
      <c r="H1581" s="223">
        <v>5.5229999999999997</v>
      </c>
      <c r="I1581" s="224"/>
      <c r="J1581" s="220"/>
      <c r="K1581" s="220"/>
      <c r="L1581" s="225"/>
      <c r="M1581" s="226"/>
      <c r="N1581" s="227"/>
      <c r="O1581" s="227"/>
      <c r="P1581" s="227"/>
      <c r="Q1581" s="227"/>
      <c r="R1581" s="227"/>
      <c r="S1581" s="227"/>
      <c r="T1581" s="228"/>
      <c r="AT1581" s="229" t="s">
        <v>291</v>
      </c>
      <c r="AU1581" s="229" t="s">
        <v>85</v>
      </c>
      <c r="AV1581" s="14" t="s">
        <v>289</v>
      </c>
      <c r="AW1581" s="14" t="s">
        <v>32</v>
      </c>
      <c r="AX1581" s="14" t="s">
        <v>83</v>
      </c>
      <c r="AY1581" s="229" t="s">
        <v>283</v>
      </c>
    </row>
    <row r="1582" spans="1:65" s="13" customFormat="1">
      <c r="B1582" s="207"/>
      <c r="C1582" s="208"/>
      <c r="D1582" s="209" t="s">
        <v>291</v>
      </c>
      <c r="E1582" s="208"/>
      <c r="F1582" s="211" t="s">
        <v>1743</v>
      </c>
      <c r="G1582" s="208"/>
      <c r="H1582" s="212">
        <v>5.6890000000000001</v>
      </c>
      <c r="I1582" s="213"/>
      <c r="J1582" s="208"/>
      <c r="K1582" s="208"/>
      <c r="L1582" s="214"/>
      <c r="M1582" s="215"/>
      <c r="N1582" s="216"/>
      <c r="O1582" s="216"/>
      <c r="P1582" s="216"/>
      <c r="Q1582" s="216"/>
      <c r="R1582" s="216"/>
      <c r="S1582" s="216"/>
      <c r="T1582" s="217"/>
      <c r="AT1582" s="218" t="s">
        <v>291</v>
      </c>
      <c r="AU1582" s="218" t="s">
        <v>85</v>
      </c>
      <c r="AV1582" s="13" t="s">
        <v>85</v>
      </c>
      <c r="AW1582" s="13" t="s">
        <v>4</v>
      </c>
      <c r="AX1582" s="13" t="s">
        <v>83</v>
      </c>
      <c r="AY1582" s="218" t="s">
        <v>283</v>
      </c>
    </row>
    <row r="1583" spans="1:65" s="2" customFormat="1" ht="24.2" customHeight="1">
      <c r="A1583" s="35"/>
      <c r="B1583" s="36"/>
      <c r="C1583" s="193" t="s">
        <v>1744</v>
      </c>
      <c r="D1583" s="193" t="s">
        <v>285</v>
      </c>
      <c r="E1583" s="194" t="s">
        <v>1745</v>
      </c>
      <c r="F1583" s="195" t="s">
        <v>1746</v>
      </c>
      <c r="G1583" s="196" t="s">
        <v>288</v>
      </c>
      <c r="H1583" s="197">
        <v>42.802999999999997</v>
      </c>
      <c r="I1583" s="198"/>
      <c r="J1583" s="199">
        <f>ROUND(I1583*H1583,2)</f>
        <v>0</v>
      </c>
      <c r="K1583" s="200"/>
      <c r="L1583" s="40"/>
      <c r="M1583" s="201" t="s">
        <v>1</v>
      </c>
      <c r="N1583" s="202" t="s">
        <v>41</v>
      </c>
      <c r="O1583" s="72"/>
      <c r="P1583" s="203">
        <f>O1583*H1583</f>
        <v>0</v>
      </c>
      <c r="Q1583" s="203">
        <v>1.16E-3</v>
      </c>
      <c r="R1583" s="203">
        <f>Q1583*H1583</f>
        <v>4.9651479999999998E-2</v>
      </c>
      <c r="S1583" s="203">
        <v>0</v>
      </c>
      <c r="T1583" s="204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205" t="s">
        <v>199</v>
      </c>
      <c r="AT1583" s="205" t="s">
        <v>285</v>
      </c>
      <c r="AU1583" s="205" t="s">
        <v>85</v>
      </c>
      <c r="AY1583" s="18" t="s">
        <v>283</v>
      </c>
      <c r="BE1583" s="206">
        <f>IF(N1583="základní",J1583,0)</f>
        <v>0</v>
      </c>
      <c r="BF1583" s="206">
        <f>IF(N1583="snížená",J1583,0)</f>
        <v>0</v>
      </c>
      <c r="BG1583" s="206">
        <f>IF(N1583="zákl. přenesená",J1583,0)</f>
        <v>0</v>
      </c>
      <c r="BH1583" s="206">
        <f>IF(N1583="sníž. přenesená",J1583,0)</f>
        <v>0</v>
      </c>
      <c r="BI1583" s="206">
        <f>IF(N1583="nulová",J1583,0)</f>
        <v>0</v>
      </c>
      <c r="BJ1583" s="18" t="s">
        <v>83</v>
      </c>
      <c r="BK1583" s="206">
        <f>ROUND(I1583*H1583,2)</f>
        <v>0</v>
      </c>
      <c r="BL1583" s="18" t="s">
        <v>199</v>
      </c>
      <c r="BM1583" s="205" t="s">
        <v>1747</v>
      </c>
    </row>
    <row r="1584" spans="1:65" s="16" customFormat="1">
      <c r="B1584" s="241"/>
      <c r="C1584" s="242"/>
      <c r="D1584" s="209" t="s">
        <v>291</v>
      </c>
      <c r="E1584" s="243" t="s">
        <v>1</v>
      </c>
      <c r="F1584" s="244" t="s">
        <v>1748</v>
      </c>
      <c r="G1584" s="242"/>
      <c r="H1584" s="243" t="s">
        <v>1</v>
      </c>
      <c r="I1584" s="245"/>
      <c r="J1584" s="242"/>
      <c r="K1584" s="242"/>
      <c r="L1584" s="246"/>
      <c r="M1584" s="247"/>
      <c r="N1584" s="248"/>
      <c r="O1584" s="248"/>
      <c r="P1584" s="248"/>
      <c r="Q1584" s="248"/>
      <c r="R1584" s="248"/>
      <c r="S1584" s="248"/>
      <c r="T1584" s="249"/>
      <c r="AT1584" s="250" t="s">
        <v>291</v>
      </c>
      <c r="AU1584" s="250" t="s">
        <v>85</v>
      </c>
      <c r="AV1584" s="16" t="s">
        <v>83</v>
      </c>
      <c r="AW1584" s="16" t="s">
        <v>32</v>
      </c>
      <c r="AX1584" s="16" t="s">
        <v>76</v>
      </c>
      <c r="AY1584" s="250" t="s">
        <v>283</v>
      </c>
    </row>
    <row r="1585" spans="1:65" s="13" customFormat="1">
      <c r="B1585" s="207"/>
      <c r="C1585" s="208"/>
      <c r="D1585" s="209" t="s">
        <v>291</v>
      </c>
      <c r="E1585" s="210" t="s">
        <v>1</v>
      </c>
      <c r="F1585" s="211" t="s">
        <v>1749</v>
      </c>
      <c r="G1585" s="208"/>
      <c r="H1585" s="212">
        <v>42.802999999999997</v>
      </c>
      <c r="I1585" s="213"/>
      <c r="J1585" s="208"/>
      <c r="K1585" s="208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291</v>
      </c>
      <c r="AU1585" s="218" t="s">
        <v>85</v>
      </c>
      <c r="AV1585" s="13" t="s">
        <v>85</v>
      </c>
      <c r="AW1585" s="13" t="s">
        <v>32</v>
      </c>
      <c r="AX1585" s="13" t="s">
        <v>76</v>
      </c>
      <c r="AY1585" s="218" t="s">
        <v>283</v>
      </c>
    </row>
    <row r="1586" spans="1:65" s="15" customFormat="1">
      <c r="B1586" s="230"/>
      <c r="C1586" s="231"/>
      <c r="D1586" s="209" t="s">
        <v>291</v>
      </c>
      <c r="E1586" s="232" t="s">
        <v>1</v>
      </c>
      <c r="F1586" s="233" t="s">
        <v>307</v>
      </c>
      <c r="G1586" s="231"/>
      <c r="H1586" s="234">
        <v>42.802999999999997</v>
      </c>
      <c r="I1586" s="235"/>
      <c r="J1586" s="231"/>
      <c r="K1586" s="231"/>
      <c r="L1586" s="236"/>
      <c r="M1586" s="237"/>
      <c r="N1586" s="238"/>
      <c r="O1586" s="238"/>
      <c r="P1586" s="238"/>
      <c r="Q1586" s="238"/>
      <c r="R1586" s="238"/>
      <c r="S1586" s="238"/>
      <c r="T1586" s="239"/>
      <c r="AT1586" s="240" t="s">
        <v>291</v>
      </c>
      <c r="AU1586" s="240" t="s">
        <v>85</v>
      </c>
      <c r="AV1586" s="15" t="s">
        <v>105</v>
      </c>
      <c r="AW1586" s="15" t="s">
        <v>32</v>
      </c>
      <c r="AX1586" s="15" t="s">
        <v>76</v>
      </c>
      <c r="AY1586" s="240" t="s">
        <v>283</v>
      </c>
    </row>
    <row r="1587" spans="1:65" s="14" customFormat="1">
      <c r="B1587" s="219"/>
      <c r="C1587" s="220"/>
      <c r="D1587" s="209" t="s">
        <v>291</v>
      </c>
      <c r="E1587" s="221" t="s">
        <v>1</v>
      </c>
      <c r="F1587" s="222" t="s">
        <v>293</v>
      </c>
      <c r="G1587" s="220"/>
      <c r="H1587" s="223">
        <v>42.802999999999997</v>
      </c>
      <c r="I1587" s="224"/>
      <c r="J1587" s="220"/>
      <c r="K1587" s="220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291</v>
      </c>
      <c r="AU1587" s="229" t="s">
        <v>85</v>
      </c>
      <c r="AV1587" s="14" t="s">
        <v>289</v>
      </c>
      <c r="AW1587" s="14" t="s">
        <v>32</v>
      </c>
      <c r="AX1587" s="14" t="s">
        <v>83</v>
      </c>
      <c r="AY1587" s="229" t="s">
        <v>283</v>
      </c>
    </row>
    <row r="1588" spans="1:65" s="2" customFormat="1" ht="37.9" customHeight="1">
      <c r="A1588" s="35"/>
      <c r="B1588" s="36"/>
      <c r="C1588" s="251" t="s">
        <v>1750</v>
      </c>
      <c r="D1588" s="251" t="s">
        <v>1021</v>
      </c>
      <c r="E1588" s="252" t="s">
        <v>1751</v>
      </c>
      <c r="F1588" s="253" t="s">
        <v>1752</v>
      </c>
      <c r="G1588" s="254" t="s">
        <v>288</v>
      </c>
      <c r="H1588" s="255">
        <v>87.317999999999998</v>
      </c>
      <c r="I1588" s="256"/>
      <c r="J1588" s="257">
        <f>ROUND(I1588*H1588,2)</f>
        <v>0</v>
      </c>
      <c r="K1588" s="258"/>
      <c r="L1588" s="259"/>
      <c r="M1588" s="260" t="s">
        <v>1</v>
      </c>
      <c r="N1588" s="261" t="s">
        <v>41</v>
      </c>
      <c r="O1588" s="72"/>
      <c r="P1588" s="203">
        <f>O1588*H1588</f>
        <v>0</v>
      </c>
      <c r="Q1588" s="203">
        <v>6.0000000000000001E-3</v>
      </c>
      <c r="R1588" s="203">
        <f>Q1588*H1588</f>
        <v>0.52390800000000004</v>
      </c>
      <c r="S1588" s="203">
        <v>0</v>
      </c>
      <c r="T1588" s="204">
        <f>S1588*H1588</f>
        <v>0</v>
      </c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R1588" s="205" t="s">
        <v>499</v>
      </c>
      <c r="AT1588" s="205" t="s">
        <v>1021</v>
      </c>
      <c r="AU1588" s="205" t="s">
        <v>85</v>
      </c>
      <c r="AY1588" s="18" t="s">
        <v>283</v>
      </c>
      <c r="BE1588" s="206">
        <f>IF(N1588="základní",J1588,0)</f>
        <v>0</v>
      </c>
      <c r="BF1588" s="206">
        <f>IF(N1588="snížená",J1588,0)</f>
        <v>0</v>
      </c>
      <c r="BG1588" s="206">
        <f>IF(N1588="zákl. přenesená",J1588,0)</f>
        <v>0</v>
      </c>
      <c r="BH1588" s="206">
        <f>IF(N1588="sníž. přenesená",J1588,0)</f>
        <v>0</v>
      </c>
      <c r="BI1588" s="206">
        <f>IF(N1588="nulová",J1588,0)</f>
        <v>0</v>
      </c>
      <c r="BJ1588" s="18" t="s">
        <v>83</v>
      </c>
      <c r="BK1588" s="206">
        <f>ROUND(I1588*H1588,2)</f>
        <v>0</v>
      </c>
      <c r="BL1588" s="18" t="s">
        <v>199</v>
      </c>
      <c r="BM1588" s="205" t="s">
        <v>1753</v>
      </c>
    </row>
    <row r="1589" spans="1:65" s="13" customFormat="1">
      <c r="B1589" s="207"/>
      <c r="C1589" s="208"/>
      <c r="D1589" s="209" t="s">
        <v>291</v>
      </c>
      <c r="E1589" s="208"/>
      <c r="F1589" s="211" t="s">
        <v>1754</v>
      </c>
      <c r="G1589" s="208"/>
      <c r="H1589" s="212">
        <v>87.317999999999998</v>
      </c>
      <c r="I1589" s="213"/>
      <c r="J1589" s="208"/>
      <c r="K1589" s="208"/>
      <c r="L1589" s="214"/>
      <c r="M1589" s="215"/>
      <c r="N1589" s="216"/>
      <c r="O1589" s="216"/>
      <c r="P1589" s="216"/>
      <c r="Q1589" s="216"/>
      <c r="R1589" s="216"/>
      <c r="S1589" s="216"/>
      <c r="T1589" s="217"/>
      <c r="AT1589" s="218" t="s">
        <v>291</v>
      </c>
      <c r="AU1589" s="218" t="s">
        <v>85</v>
      </c>
      <c r="AV1589" s="13" t="s">
        <v>85</v>
      </c>
      <c r="AW1589" s="13" t="s">
        <v>4</v>
      </c>
      <c r="AX1589" s="13" t="s">
        <v>83</v>
      </c>
      <c r="AY1589" s="218" t="s">
        <v>283</v>
      </c>
    </row>
    <row r="1590" spans="1:65" s="2" customFormat="1" ht="24.2" customHeight="1">
      <c r="A1590" s="35"/>
      <c r="B1590" s="36"/>
      <c r="C1590" s="193" t="s">
        <v>1755</v>
      </c>
      <c r="D1590" s="193" t="s">
        <v>285</v>
      </c>
      <c r="E1590" s="194" t="s">
        <v>1756</v>
      </c>
      <c r="F1590" s="195" t="s">
        <v>1757</v>
      </c>
      <c r="G1590" s="196" t="s">
        <v>288</v>
      </c>
      <c r="H1590" s="197">
        <v>217.87899999999999</v>
      </c>
      <c r="I1590" s="198"/>
      <c r="J1590" s="199">
        <f>ROUND(I1590*H1590,2)</f>
        <v>0</v>
      </c>
      <c r="K1590" s="200"/>
      <c r="L1590" s="40"/>
      <c r="M1590" s="201" t="s">
        <v>1</v>
      </c>
      <c r="N1590" s="202" t="s">
        <v>41</v>
      </c>
      <c r="O1590" s="72"/>
      <c r="P1590" s="203">
        <f>O1590*H1590</f>
        <v>0</v>
      </c>
      <c r="Q1590" s="203">
        <v>1E-4</v>
      </c>
      <c r="R1590" s="203">
        <f>Q1590*H1590</f>
        <v>2.1787899999999999E-2</v>
      </c>
      <c r="S1590" s="203">
        <v>0</v>
      </c>
      <c r="T1590" s="204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205" t="s">
        <v>199</v>
      </c>
      <c r="AT1590" s="205" t="s">
        <v>285</v>
      </c>
      <c r="AU1590" s="205" t="s">
        <v>85</v>
      </c>
      <c r="AY1590" s="18" t="s">
        <v>283</v>
      </c>
      <c r="BE1590" s="206">
        <f>IF(N1590="základní",J1590,0)</f>
        <v>0</v>
      </c>
      <c r="BF1590" s="206">
        <f>IF(N1590="snížená",J1590,0)</f>
        <v>0</v>
      </c>
      <c r="BG1590" s="206">
        <f>IF(N1590="zákl. přenesená",J1590,0)</f>
        <v>0</v>
      </c>
      <c r="BH1590" s="206">
        <f>IF(N1590="sníž. přenesená",J1590,0)</f>
        <v>0</v>
      </c>
      <c r="BI1590" s="206">
        <f>IF(N1590="nulová",J1590,0)</f>
        <v>0</v>
      </c>
      <c r="BJ1590" s="18" t="s">
        <v>83</v>
      </c>
      <c r="BK1590" s="206">
        <f>ROUND(I1590*H1590,2)</f>
        <v>0</v>
      </c>
      <c r="BL1590" s="18" t="s">
        <v>199</v>
      </c>
      <c r="BM1590" s="205" t="s">
        <v>1758</v>
      </c>
    </row>
    <row r="1591" spans="1:65" s="16" customFormat="1">
      <c r="B1591" s="241"/>
      <c r="C1591" s="242"/>
      <c r="D1591" s="209" t="s">
        <v>291</v>
      </c>
      <c r="E1591" s="243" t="s">
        <v>1</v>
      </c>
      <c r="F1591" s="244" t="s">
        <v>1509</v>
      </c>
      <c r="G1591" s="242"/>
      <c r="H1591" s="243" t="s">
        <v>1</v>
      </c>
      <c r="I1591" s="245"/>
      <c r="J1591" s="242"/>
      <c r="K1591" s="242"/>
      <c r="L1591" s="246"/>
      <c r="M1591" s="247"/>
      <c r="N1591" s="248"/>
      <c r="O1591" s="248"/>
      <c r="P1591" s="248"/>
      <c r="Q1591" s="248"/>
      <c r="R1591" s="248"/>
      <c r="S1591" s="248"/>
      <c r="T1591" s="249"/>
      <c r="AT1591" s="250" t="s">
        <v>291</v>
      </c>
      <c r="AU1591" s="250" t="s">
        <v>85</v>
      </c>
      <c r="AV1591" s="16" t="s">
        <v>83</v>
      </c>
      <c r="AW1591" s="16" t="s">
        <v>32</v>
      </c>
      <c r="AX1591" s="16" t="s">
        <v>76</v>
      </c>
      <c r="AY1591" s="250" t="s">
        <v>283</v>
      </c>
    </row>
    <row r="1592" spans="1:65" s="13" customFormat="1">
      <c r="B1592" s="207"/>
      <c r="C1592" s="208"/>
      <c r="D1592" s="209" t="s">
        <v>291</v>
      </c>
      <c r="E1592" s="210" t="s">
        <v>1</v>
      </c>
      <c r="F1592" s="211" t="s">
        <v>1510</v>
      </c>
      <c r="G1592" s="208"/>
      <c r="H1592" s="212">
        <v>45.563000000000002</v>
      </c>
      <c r="I1592" s="213"/>
      <c r="J1592" s="208"/>
      <c r="K1592" s="208"/>
      <c r="L1592" s="214"/>
      <c r="M1592" s="215"/>
      <c r="N1592" s="216"/>
      <c r="O1592" s="216"/>
      <c r="P1592" s="216"/>
      <c r="Q1592" s="216"/>
      <c r="R1592" s="216"/>
      <c r="S1592" s="216"/>
      <c r="T1592" s="217"/>
      <c r="AT1592" s="218" t="s">
        <v>291</v>
      </c>
      <c r="AU1592" s="218" t="s">
        <v>85</v>
      </c>
      <c r="AV1592" s="13" t="s">
        <v>85</v>
      </c>
      <c r="AW1592" s="13" t="s">
        <v>32</v>
      </c>
      <c r="AX1592" s="13" t="s">
        <v>76</v>
      </c>
      <c r="AY1592" s="218" t="s">
        <v>283</v>
      </c>
    </row>
    <row r="1593" spans="1:65" s="15" customFormat="1">
      <c r="B1593" s="230"/>
      <c r="C1593" s="231"/>
      <c r="D1593" s="209" t="s">
        <v>291</v>
      </c>
      <c r="E1593" s="232" t="s">
        <v>1</v>
      </c>
      <c r="F1593" s="233" t="s">
        <v>307</v>
      </c>
      <c r="G1593" s="231"/>
      <c r="H1593" s="234">
        <v>45.563000000000002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291</v>
      </c>
      <c r="AU1593" s="240" t="s">
        <v>85</v>
      </c>
      <c r="AV1593" s="15" t="s">
        <v>105</v>
      </c>
      <c r="AW1593" s="15" t="s">
        <v>32</v>
      </c>
      <c r="AX1593" s="15" t="s">
        <v>76</v>
      </c>
      <c r="AY1593" s="240" t="s">
        <v>283</v>
      </c>
    </row>
    <row r="1594" spans="1:65" s="16" customFormat="1">
      <c r="B1594" s="241"/>
      <c r="C1594" s="242"/>
      <c r="D1594" s="209" t="s">
        <v>291</v>
      </c>
      <c r="E1594" s="243" t="s">
        <v>1</v>
      </c>
      <c r="F1594" s="244" t="s">
        <v>1731</v>
      </c>
      <c r="G1594" s="242"/>
      <c r="H1594" s="243" t="s">
        <v>1</v>
      </c>
      <c r="I1594" s="245"/>
      <c r="J1594" s="242"/>
      <c r="K1594" s="242"/>
      <c r="L1594" s="246"/>
      <c r="M1594" s="247"/>
      <c r="N1594" s="248"/>
      <c r="O1594" s="248"/>
      <c r="P1594" s="248"/>
      <c r="Q1594" s="248"/>
      <c r="R1594" s="248"/>
      <c r="S1594" s="248"/>
      <c r="T1594" s="249"/>
      <c r="AT1594" s="250" t="s">
        <v>291</v>
      </c>
      <c r="AU1594" s="250" t="s">
        <v>85</v>
      </c>
      <c r="AV1594" s="16" t="s">
        <v>83</v>
      </c>
      <c r="AW1594" s="16" t="s">
        <v>32</v>
      </c>
      <c r="AX1594" s="16" t="s">
        <v>76</v>
      </c>
      <c r="AY1594" s="250" t="s">
        <v>283</v>
      </c>
    </row>
    <row r="1595" spans="1:65" s="13" customFormat="1">
      <c r="B1595" s="207"/>
      <c r="C1595" s="208"/>
      <c r="D1595" s="209" t="s">
        <v>291</v>
      </c>
      <c r="E1595" s="210" t="s">
        <v>1</v>
      </c>
      <c r="F1595" s="211" t="s">
        <v>1732</v>
      </c>
      <c r="G1595" s="208"/>
      <c r="H1595" s="212">
        <v>129.51300000000001</v>
      </c>
      <c r="I1595" s="213"/>
      <c r="J1595" s="208"/>
      <c r="K1595" s="208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291</v>
      </c>
      <c r="AU1595" s="218" t="s">
        <v>85</v>
      </c>
      <c r="AV1595" s="13" t="s">
        <v>85</v>
      </c>
      <c r="AW1595" s="13" t="s">
        <v>32</v>
      </c>
      <c r="AX1595" s="13" t="s">
        <v>76</v>
      </c>
      <c r="AY1595" s="218" t="s">
        <v>283</v>
      </c>
    </row>
    <row r="1596" spans="1:65" s="15" customFormat="1">
      <c r="B1596" s="230"/>
      <c r="C1596" s="231"/>
      <c r="D1596" s="209" t="s">
        <v>291</v>
      </c>
      <c r="E1596" s="232" t="s">
        <v>1</v>
      </c>
      <c r="F1596" s="233" t="s">
        <v>307</v>
      </c>
      <c r="G1596" s="231"/>
      <c r="H1596" s="234">
        <v>129.51300000000001</v>
      </c>
      <c r="I1596" s="235"/>
      <c r="J1596" s="231"/>
      <c r="K1596" s="231"/>
      <c r="L1596" s="236"/>
      <c r="M1596" s="237"/>
      <c r="N1596" s="238"/>
      <c r="O1596" s="238"/>
      <c r="P1596" s="238"/>
      <c r="Q1596" s="238"/>
      <c r="R1596" s="238"/>
      <c r="S1596" s="238"/>
      <c r="T1596" s="239"/>
      <c r="AT1596" s="240" t="s">
        <v>291</v>
      </c>
      <c r="AU1596" s="240" t="s">
        <v>85</v>
      </c>
      <c r="AV1596" s="15" t="s">
        <v>105</v>
      </c>
      <c r="AW1596" s="15" t="s">
        <v>32</v>
      </c>
      <c r="AX1596" s="15" t="s">
        <v>76</v>
      </c>
      <c r="AY1596" s="240" t="s">
        <v>283</v>
      </c>
    </row>
    <row r="1597" spans="1:65" s="16" customFormat="1">
      <c r="B1597" s="241"/>
      <c r="C1597" s="242"/>
      <c r="D1597" s="209" t="s">
        <v>291</v>
      </c>
      <c r="E1597" s="243" t="s">
        <v>1</v>
      </c>
      <c r="F1597" s="244" t="s">
        <v>1748</v>
      </c>
      <c r="G1597" s="242"/>
      <c r="H1597" s="243" t="s">
        <v>1</v>
      </c>
      <c r="I1597" s="245"/>
      <c r="J1597" s="242"/>
      <c r="K1597" s="242"/>
      <c r="L1597" s="246"/>
      <c r="M1597" s="247"/>
      <c r="N1597" s="248"/>
      <c r="O1597" s="248"/>
      <c r="P1597" s="248"/>
      <c r="Q1597" s="248"/>
      <c r="R1597" s="248"/>
      <c r="S1597" s="248"/>
      <c r="T1597" s="249"/>
      <c r="AT1597" s="250" t="s">
        <v>291</v>
      </c>
      <c r="AU1597" s="250" t="s">
        <v>85</v>
      </c>
      <c r="AV1597" s="16" t="s">
        <v>83</v>
      </c>
      <c r="AW1597" s="16" t="s">
        <v>32</v>
      </c>
      <c r="AX1597" s="16" t="s">
        <v>76</v>
      </c>
      <c r="AY1597" s="250" t="s">
        <v>283</v>
      </c>
    </row>
    <row r="1598" spans="1:65" s="13" customFormat="1">
      <c r="B1598" s="207"/>
      <c r="C1598" s="208"/>
      <c r="D1598" s="209" t="s">
        <v>291</v>
      </c>
      <c r="E1598" s="210" t="s">
        <v>1</v>
      </c>
      <c r="F1598" s="211" t="s">
        <v>1749</v>
      </c>
      <c r="G1598" s="208"/>
      <c r="H1598" s="212">
        <v>42.802999999999997</v>
      </c>
      <c r="I1598" s="213"/>
      <c r="J1598" s="208"/>
      <c r="K1598" s="208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291</v>
      </c>
      <c r="AU1598" s="218" t="s">
        <v>85</v>
      </c>
      <c r="AV1598" s="13" t="s">
        <v>85</v>
      </c>
      <c r="AW1598" s="13" t="s">
        <v>32</v>
      </c>
      <c r="AX1598" s="13" t="s">
        <v>76</v>
      </c>
      <c r="AY1598" s="218" t="s">
        <v>283</v>
      </c>
    </row>
    <row r="1599" spans="1:65" s="15" customFormat="1">
      <c r="B1599" s="230"/>
      <c r="C1599" s="231"/>
      <c r="D1599" s="209" t="s">
        <v>291</v>
      </c>
      <c r="E1599" s="232" t="s">
        <v>1</v>
      </c>
      <c r="F1599" s="233" t="s">
        <v>307</v>
      </c>
      <c r="G1599" s="231"/>
      <c r="H1599" s="234">
        <v>42.802999999999997</v>
      </c>
      <c r="I1599" s="235"/>
      <c r="J1599" s="231"/>
      <c r="K1599" s="231"/>
      <c r="L1599" s="236"/>
      <c r="M1599" s="237"/>
      <c r="N1599" s="238"/>
      <c r="O1599" s="238"/>
      <c r="P1599" s="238"/>
      <c r="Q1599" s="238"/>
      <c r="R1599" s="238"/>
      <c r="S1599" s="238"/>
      <c r="T1599" s="239"/>
      <c r="AT1599" s="240" t="s">
        <v>291</v>
      </c>
      <c r="AU1599" s="240" t="s">
        <v>85</v>
      </c>
      <c r="AV1599" s="15" t="s">
        <v>105</v>
      </c>
      <c r="AW1599" s="15" t="s">
        <v>32</v>
      </c>
      <c r="AX1599" s="15" t="s">
        <v>76</v>
      </c>
      <c r="AY1599" s="240" t="s">
        <v>283</v>
      </c>
    </row>
    <row r="1600" spans="1:65" s="14" customFormat="1">
      <c r="B1600" s="219"/>
      <c r="C1600" s="220"/>
      <c r="D1600" s="209" t="s">
        <v>291</v>
      </c>
      <c r="E1600" s="221" t="s">
        <v>1</v>
      </c>
      <c r="F1600" s="222" t="s">
        <v>293</v>
      </c>
      <c r="G1600" s="220"/>
      <c r="H1600" s="223">
        <v>217.87899999999999</v>
      </c>
      <c r="I1600" s="224"/>
      <c r="J1600" s="220"/>
      <c r="K1600" s="220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291</v>
      </c>
      <c r="AU1600" s="229" t="s">
        <v>85</v>
      </c>
      <c r="AV1600" s="14" t="s">
        <v>289</v>
      </c>
      <c r="AW1600" s="14" t="s">
        <v>32</v>
      </c>
      <c r="AX1600" s="14" t="s">
        <v>83</v>
      </c>
      <c r="AY1600" s="229" t="s">
        <v>283</v>
      </c>
    </row>
    <row r="1601" spans="1:65" s="2" customFormat="1" ht="24.2" customHeight="1">
      <c r="A1601" s="35"/>
      <c r="B1601" s="36"/>
      <c r="C1601" s="193" t="s">
        <v>1759</v>
      </c>
      <c r="D1601" s="193" t="s">
        <v>285</v>
      </c>
      <c r="E1601" s="194" t="s">
        <v>1760</v>
      </c>
      <c r="F1601" s="195" t="s">
        <v>1761</v>
      </c>
      <c r="G1601" s="196" t="s">
        <v>288</v>
      </c>
      <c r="H1601" s="197">
        <v>217.87899999999999</v>
      </c>
      <c r="I1601" s="198"/>
      <c r="J1601" s="199">
        <f>ROUND(I1601*H1601,2)</f>
        <v>0</v>
      </c>
      <c r="K1601" s="200"/>
      <c r="L1601" s="40"/>
      <c r="M1601" s="201" t="s">
        <v>1</v>
      </c>
      <c r="N1601" s="202" t="s">
        <v>41</v>
      </c>
      <c r="O1601" s="72"/>
      <c r="P1601" s="203">
        <f>O1601*H1601</f>
        <v>0</v>
      </c>
      <c r="Q1601" s="203">
        <v>1.16E-3</v>
      </c>
      <c r="R1601" s="203">
        <f>Q1601*H1601</f>
        <v>0.25273963999999999</v>
      </c>
      <c r="S1601" s="203">
        <v>0</v>
      </c>
      <c r="T1601" s="204">
        <f>S1601*H1601</f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205" t="s">
        <v>199</v>
      </c>
      <c r="AT1601" s="205" t="s">
        <v>285</v>
      </c>
      <c r="AU1601" s="205" t="s">
        <v>85</v>
      </c>
      <c r="AY1601" s="18" t="s">
        <v>283</v>
      </c>
      <c r="BE1601" s="206">
        <f>IF(N1601="základní",J1601,0)</f>
        <v>0</v>
      </c>
      <c r="BF1601" s="206">
        <f>IF(N1601="snížená",J1601,0)</f>
        <v>0</v>
      </c>
      <c r="BG1601" s="206">
        <f>IF(N1601="zákl. přenesená",J1601,0)</f>
        <v>0</v>
      </c>
      <c r="BH1601" s="206">
        <f>IF(N1601="sníž. přenesená",J1601,0)</f>
        <v>0</v>
      </c>
      <c r="BI1601" s="206">
        <f>IF(N1601="nulová",J1601,0)</f>
        <v>0</v>
      </c>
      <c r="BJ1601" s="18" t="s">
        <v>83</v>
      </c>
      <c r="BK1601" s="206">
        <f>ROUND(I1601*H1601,2)</f>
        <v>0</v>
      </c>
      <c r="BL1601" s="18" t="s">
        <v>199</v>
      </c>
      <c r="BM1601" s="205" t="s">
        <v>1762</v>
      </c>
    </row>
    <row r="1602" spans="1:65" s="16" customFormat="1">
      <c r="B1602" s="241"/>
      <c r="C1602" s="242"/>
      <c r="D1602" s="209" t="s">
        <v>291</v>
      </c>
      <c r="E1602" s="243" t="s">
        <v>1</v>
      </c>
      <c r="F1602" s="244" t="s">
        <v>1509</v>
      </c>
      <c r="G1602" s="242"/>
      <c r="H1602" s="243" t="s">
        <v>1</v>
      </c>
      <c r="I1602" s="245"/>
      <c r="J1602" s="242"/>
      <c r="K1602" s="242"/>
      <c r="L1602" s="246"/>
      <c r="M1602" s="247"/>
      <c r="N1602" s="248"/>
      <c r="O1602" s="248"/>
      <c r="P1602" s="248"/>
      <c r="Q1602" s="248"/>
      <c r="R1602" s="248"/>
      <c r="S1602" s="248"/>
      <c r="T1602" s="249"/>
      <c r="AT1602" s="250" t="s">
        <v>291</v>
      </c>
      <c r="AU1602" s="250" t="s">
        <v>85</v>
      </c>
      <c r="AV1602" s="16" t="s">
        <v>83</v>
      </c>
      <c r="AW1602" s="16" t="s">
        <v>32</v>
      </c>
      <c r="AX1602" s="16" t="s">
        <v>76</v>
      </c>
      <c r="AY1602" s="250" t="s">
        <v>283</v>
      </c>
    </row>
    <row r="1603" spans="1:65" s="13" customFormat="1">
      <c r="B1603" s="207"/>
      <c r="C1603" s="208"/>
      <c r="D1603" s="209" t="s">
        <v>291</v>
      </c>
      <c r="E1603" s="210" t="s">
        <v>1</v>
      </c>
      <c r="F1603" s="211" t="s">
        <v>1510</v>
      </c>
      <c r="G1603" s="208"/>
      <c r="H1603" s="212">
        <v>45.563000000000002</v>
      </c>
      <c r="I1603" s="213"/>
      <c r="J1603" s="208"/>
      <c r="K1603" s="208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291</v>
      </c>
      <c r="AU1603" s="218" t="s">
        <v>85</v>
      </c>
      <c r="AV1603" s="13" t="s">
        <v>85</v>
      </c>
      <c r="AW1603" s="13" t="s">
        <v>32</v>
      </c>
      <c r="AX1603" s="13" t="s">
        <v>76</v>
      </c>
      <c r="AY1603" s="218" t="s">
        <v>283</v>
      </c>
    </row>
    <row r="1604" spans="1:65" s="15" customFormat="1">
      <c r="B1604" s="230"/>
      <c r="C1604" s="231"/>
      <c r="D1604" s="209" t="s">
        <v>291</v>
      </c>
      <c r="E1604" s="232" t="s">
        <v>1</v>
      </c>
      <c r="F1604" s="233" t="s">
        <v>307</v>
      </c>
      <c r="G1604" s="231"/>
      <c r="H1604" s="234">
        <v>45.563000000000002</v>
      </c>
      <c r="I1604" s="235"/>
      <c r="J1604" s="231"/>
      <c r="K1604" s="231"/>
      <c r="L1604" s="236"/>
      <c r="M1604" s="237"/>
      <c r="N1604" s="238"/>
      <c r="O1604" s="238"/>
      <c r="P1604" s="238"/>
      <c r="Q1604" s="238"/>
      <c r="R1604" s="238"/>
      <c r="S1604" s="238"/>
      <c r="T1604" s="239"/>
      <c r="AT1604" s="240" t="s">
        <v>291</v>
      </c>
      <c r="AU1604" s="240" t="s">
        <v>85</v>
      </c>
      <c r="AV1604" s="15" t="s">
        <v>105</v>
      </c>
      <c r="AW1604" s="15" t="s">
        <v>32</v>
      </c>
      <c r="AX1604" s="15" t="s">
        <v>76</v>
      </c>
      <c r="AY1604" s="240" t="s">
        <v>283</v>
      </c>
    </row>
    <row r="1605" spans="1:65" s="16" customFormat="1">
      <c r="B1605" s="241"/>
      <c r="C1605" s="242"/>
      <c r="D1605" s="209" t="s">
        <v>291</v>
      </c>
      <c r="E1605" s="243" t="s">
        <v>1</v>
      </c>
      <c r="F1605" s="244" t="s">
        <v>1731</v>
      </c>
      <c r="G1605" s="242"/>
      <c r="H1605" s="243" t="s">
        <v>1</v>
      </c>
      <c r="I1605" s="245"/>
      <c r="J1605" s="242"/>
      <c r="K1605" s="242"/>
      <c r="L1605" s="246"/>
      <c r="M1605" s="247"/>
      <c r="N1605" s="248"/>
      <c r="O1605" s="248"/>
      <c r="P1605" s="248"/>
      <c r="Q1605" s="248"/>
      <c r="R1605" s="248"/>
      <c r="S1605" s="248"/>
      <c r="T1605" s="249"/>
      <c r="AT1605" s="250" t="s">
        <v>291</v>
      </c>
      <c r="AU1605" s="250" t="s">
        <v>85</v>
      </c>
      <c r="AV1605" s="16" t="s">
        <v>83</v>
      </c>
      <c r="AW1605" s="16" t="s">
        <v>32</v>
      </c>
      <c r="AX1605" s="16" t="s">
        <v>76</v>
      </c>
      <c r="AY1605" s="250" t="s">
        <v>283</v>
      </c>
    </row>
    <row r="1606" spans="1:65" s="13" customFormat="1">
      <c r="B1606" s="207"/>
      <c r="C1606" s="208"/>
      <c r="D1606" s="209" t="s">
        <v>291</v>
      </c>
      <c r="E1606" s="210" t="s">
        <v>1</v>
      </c>
      <c r="F1606" s="211" t="s">
        <v>1732</v>
      </c>
      <c r="G1606" s="208"/>
      <c r="H1606" s="212">
        <v>129.51300000000001</v>
      </c>
      <c r="I1606" s="213"/>
      <c r="J1606" s="208"/>
      <c r="K1606" s="208"/>
      <c r="L1606" s="214"/>
      <c r="M1606" s="215"/>
      <c r="N1606" s="216"/>
      <c r="O1606" s="216"/>
      <c r="P1606" s="216"/>
      <c r="Q1606" s="216"/>
      <c r="R1606" s="216"/>
      <c r="S1606" s="216"/>
      <c r="T1606" s="217"/>
      <c r="AT1606" s="218" t="s">
        <v>291</v>
      </c>
      <c r="AU1606" s="218" t="s">
        <v>85</v>
      </c>
      <c r="AV1606" s="13" t="s">
        <v>85</v>
      </c>
      <c r="AW1606" s="13" t="s">
        <v>32</v>
      </c>
      <c r="AX1606" s="13" t="s">
        <v>76</v>
      </c>
      <c r="AY1606" s="218" t="s">
        <v>283</v>
      </c>
    </row>
    <row r="1607" spans="1:65" s="15" customFormat="1">
      <c r="B1607" s="230"/>
      <c r="C1607" s="231"/>
      <c r="D1607" s="209" t="s">
        <v>291</v>
      </c>
      <c r="E1607" s="232" t="s">
        <v>1</v>
      </c>
      <c r="F1607" s="233" t="s">
        <v>307</v>
      </c>
      <c r="G1607" s="231"/>
      <c r="H1607" s="234">
        <v>129.51300000000001</v>
      </c>
      <c r="I1607" s="235"/>
      <c r="J1607" s="231"/>
      <c r="K1607" s="231"/>
      <c r="L1607" s="236"/>
      <c r="M1607" s="237"/>
      <c r="N1607" s="238"/>
      <c r="O1607" s="238"/>
      <c r="P1607" s="238"/>
      <c r="Q1607" s="238"/>
      <c r="R1607" s="238"/>
      <c r="S1607" s="238"/>
      <c r="T1607" s="239"/>
      <c r="AT1607" s="240" t="s">
        <v>291</v>
      </c>
      <c r="AU1607" s="240" t="s">
        <v>85</v>
      </c>
      <c r="AV1607" s="15" t="s">
        <v>105</v>
      </c>
      <c r="AW1607" s="15" t="s">
        <v>32</v>
      </c>
      <c r="AX1607" s="15" t="s">
        <v>76</v>
      </c>
      <c r="AY1607" s="240" t="s">
        <v>283</v>
      </c>
    </row>
    <row r="1608" spans="1:65" s="16" customFormat="1">
      <c r="B1608" s="241"/>
      <c r="C1608" s="242"/>
      <c r="D1608" s="209" t="s">
        <v>291</v>
      </c>
      <c r="E1608" s="243" t="s">
        <v>1</v>
      </c>
      <c r="F1608" s="244" t="s">
        <v>1748</v>
      </c>
      <c r="G1608" s="242"/>
      <c r="H1608" s="243" t="s">
        <v>1</v>
      </c>
      <c r="I1608" s="245"/>
      <c r="J1608" s="242"/>
      <c r="K1608" s="242"/>
      <c r="L1608" s="246"/>
      <c r="M1608" s="247"/>
      <c r="N1608" s="248"/>
      <c r="O1608" s="248"/>
      <c r="P1608" s="248"/>
      <c r="Q1608" s="248"/>
      <c r="R1608" s="248"/>
      <c r="S1608" s="248"/>
      <c r="T1608" s="249"/>
      <c r="AT1608" s="250" t="s">
        <v>291</v>
      </c>
      <c r="AU1608" s="250" t="s">
        <v>85</v>
      </c>
      <c r="AV1608" s="16" t="s">
        <v>83</v>
      </c>
      <c r="AW1608" s="16" t="s">
        <v>32</v>
      </c>
      <c r="AX1608" s="16" t="s">
        <v>76</v>
      </c>
      <c r="AY1608" s="250" t="s">
        <v>283</v>
      </c>
    </row>
    <row r="1609" spans="1:65" s="13" customFormat="1">
      <c r="B1609" s="207"/>
      <c r="C1609" s="208"/>
      <c r="D1609" s="209" t="s">
        <v>291</v>
      </c>
      <c r="E1609" s="210" t="s">
        <v>1</v>
      </c>
      <c r="F1609" s="211" t="s">
        <v>1749</v>
      </c>
      <c r="G1609" s="208"/>
      <c r="H1609" s="212">
        <v>42.802999999999997</v>
      </c>
      <c r="I1609" s="213"/>
      <c r="J1609" s="208"/>
      <c r="K1609" s="208"/>
      <c r="L1609" s="214"/>
      <c r="M1609" s="215"/>
      <c r="N1609" s="216"/>
      <c r="O1609" s="216"/>
      <c r="P1609" s="216"/>
      <c r="Q1609" s="216"/>
      <c r="R1609" s="216"/>
      <c r="S1609" s="216"/>
      <c r="T1609" s="217"/>
      <c r="AT1609" s="218" t="s">
        <v>291</v>
      </c>
      <c r="AU1609" s="218" t="s">
        <v>85</v>
      </c>
      <c r="AV1609" s="13" t="s">
        <v>85</v>
      </c>
      <c r="AW1609" s="13" t="s">
        <v>32</v>
      </c>
      <c r="AX1609" s="13" t="s">
        <v>76</v>
      </c>
      <c r="AY1609" s="218" t="s">
        <v>283</v>
      </c>
    </row>
    <row r="1610" spans="1:65" s="15" customFormat="1">
      <c r="B1610" s="230"/>
      <c r="C1610" s="231"/>
      <c r="D1610" s="209" t="s">
        <v>291</v>
      </c>
      <c r="E1610" s="232" t="s">
        <v>1</v>
      </c>
      <c r="F1610" s="233" t="s">
        <v>307</v>
      </c>
      <c r="G1610" s="231"/>
      <c r="H1610" s="234">
        <v>42.802999999999997</v>
      </c>
      <c r="I1610" s="235"/>
      <c r="J1610" s="231"/>
      <c r="K1610" s="231"/>
      <c r="L1610" s="236"/>
      <c r="M1610" s="237"/>
      <c r="N1610" s="238"/>
      <c r="O1610" s="238"/>
      <c r="P1610" s="238"/>
      <c r="Q1610" s="238"/>
      <c r="R1610" s="238"/>
      <c r="S1610" s="238"/>
      <c r="T1610" s="239"/>
      <c r="AT1610" s="240" t="s">
        <v>291</v>
      </c>
      <c r="AU1610" s="240" t="s">
        <v>85</v>
      </c>
      <c r="AV1610" s="15" t="s">
        <v>105</v>
      </c>
      <c r="AW1610" s="15" t="s">
        <v>32</v>
      </c>
      <c r="AX1610" s="15" t="s">
        <v>76</v>
      </c>
      <c r="AY1610" s="240" t="s">
        <v>283</v>
      </c>
    </row>
    <row r="1611" spans="1:65" s="14" customFormat="1">
      <c r="B1611" s="219"/>
      <c r="C1611" s="220"/>
      <c r="D1611" s="209" t="s">
        <v>291</v>
      </c>
      <c r="E1611" s="221" t="s">
        <v>1</v>
      </c>
      <c r="F1611" s="222" t="s">
        <v>293</v>
      </c>
      <c r="G1611" s="220"/>
      <c r="H1611" s="223">
        <v>217.87899999999999</v>
      </c>
      <c r="I1611" s="224"/>
      <c r="J1611" s="220"/>
      <c r="K1611" s="220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291</v>
      </c>
      <c r="AU1611" s="229" t="s">
        <v>85</v>
      </c>
      <c r="AV1611" s="14" t="s">
        <v>289</v>
      </c>
      <c r="AW1611" s="14" t="s">
        <v>32</v>
      </c>
      <c r="AX1611" s="14" t="s">
        <v>83</v>
      </c>
      <c r="AY1611" s="229" t="s">
        <v>283</v>
      </c>
    </row>
    <row r="1612" spans="1:65" s="2" customFormat="1" ht="49.15" customHeight="1">
      <c r="A1612" s="35"/>
      <c r="B1612" s="36"/>
      <c r="C1612" s="251" t="s">
        <v>1763</v>
      </c>
      <c r="D1612" s="251" t="s">
        <v>1021</v>
      </c>
      <c r="E1612" s="252" t="s">
        <v>1764</v>
      </c>
      <c r="F1612" s="253" t="s">
        <v>1765</v>
      </c>
      <c r="G1612" s="254" t="s">
        <v>296</v>
      </c>
      <c r="H1612" s="255">
        <v>18.908000000000001</v>
      </c>
      <c r="I1612" s="256"/>
      <c r="J1612" s="257">
        <f>ROUND(I1612*H1612,2)</f>
        <v>0</v>
      </c>
      <c r="K1612" s="258"/>
      <c r="L1612" s="259"/>
      <c r="M1612" s="260" t="s">
        <v>1</v>
      </c>
      <c r="N1612" s="261" t="s">
        <v>41</v>
      </c>
      <c r="O1612" s="72"/>
      <c r="P1612" s="203">
        <f>O1612*H1612</f>
        <v>0</v>
      </c>
      <c r="Q1612" s="203">
        <v>0.03</v>
      </c>
      <c r="R1612" s="203">
        <f>Q1612*H1612</f>
        <v>0.56723999999999997</v>
      </c>
      <c r="S1612" s="203">
        <v>0</v>
      </c>
      <c r="T1612" s="204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205" t="s">
        <v>499</v>
      </c>
      <c r="AT1612" s="205" t="s">
        <v>1021</v>
      </c>
      <c r="AU1612" s="205" t="s">
        <v>85</v>
      </c>
      <c r="AY1612" s="18" t="s">
        <v>283</v>
      </c>
      <c r="BE1612" s="206">
        <f>IF(N1612="základní",J1612,0)</f>
        <v>0</v>
      </c>
      <c r="BF1612" s="206">
        <f>IF(N1612="snížená",J1612,0)</f>
        <v>0</v>
      </c>
      <c r="BG1612" s="206">
        <f>IF(N1612="zákl. přenesená",J1612,0)</f>
        <v>0</v>
      </c>
      <c r="BH1612" s="206">
        <f>IF(N1612="sníž. přenesená",J1612,0)</f>
        <v>0</v>
      </c>
      <c r="BI1612" s="206">
        <f>IF(N1612="nulová",J1612,0)</f>
        <v>0</v>
      </c>
      <c r="BJ1612" s="18" t="s">
        <v>83</v>
      </c>
      <c r="BK1612" s="206">
        <f>ROUND(I1612*H1612,2)</f>
        <v>0</v>
      </c>
      <c r="BL1612" s="18" t="s">
        <v>199</v>
      </c>
      <c r="BM1612" s="205" t="s">
        <v>1766</v>
      </c>
    </row>
    <row r="1613" spans="1:65" s="16" customFormat="1">
      <c r="B1613" s="241"/>
      <c r="C1613" s="242"/>
      <c r="D1613" s="209" t="s">
        <v>291</v>
      </c>
      <c r="E1613" s="243" t="s">
        <v>1</v>
      </c>
      <c r="F1613" s="244" t="s">
        <v>1509</v>
      </c>
      <c r="G1613" s="242"/>
      <c r="H1613" s="243" t="s">
        <v>1</v>
      </c>
      <c r="I1613" s="245"/>
      <c r="J1613" s="242"/>
      <c r="K1613" s="242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291</v>
      </c>
      <c r="AU1613" s="250" t="s">
        <v>85</v>
      </c>
      <c r="AV1613" s="16" t="s">
        <v>83</v>
      </c>
      <c r="AW1613" s="16" t="s">
        <v>32</v>
      </c>
      <c r="AX1613" s="16" t="s">
        <v>76</v>
      </c>
      <c r="AY1613" s="250" t="s">
        <v>283</v>
      </c>
    </row>
    <row r="1614" spans="1:65" s="13" customFormat="1">
      <c r="B1614" s="207"/>
      <c r="C1614" s="208"/>
      <c r="D1614" s="209" t="s">
        <v>291</v>
      </c>
      <c r="E1614" s="210" t="s">
        <v>1</v>
      </c>
      <c r="F1614" s="211" t="s">
        <v>1767</v>
      </c>
      <c r="G1614" s="208"/>
      <c r="H1614" s="212">
        <v>4.9210000000000003</v>
      </c>
      <c r="I1614" s="213"/>
      <c r="J1614" s="208"/>
      <c r="K1614" s="208"/>
      <c r="L1614" s="214"/>
      <c r="M1614" s="215"/>
      <c r="N1614" s="216"/>
      <c r="O1614" s="216"/>
      <c r="P1614" s="216"/>
      <c r="Q1614" s="216"/>
      <c r="R1614" s="216"/>
      <c r="S1614" s="216"/>
      <c r="T1614" s="217"/>
      <c r="AT1614" s="218" t="s">
        <v>291</v>
      </c>
      <c r="AU1614" s="218" t="s">
        <v>85</v>
      </c>
      <c r="AV1614" s="13" t="s">
        <v>85</v>
      </c>
      <c r="AW1614" s="13" t="s">
        <v>32</v>
      </c>
      <c r="AX1614" s="13" t="s">
        <v>76</v>
      </c>
      <c r="AY1614" s="218" t="s">
        <v>283</v>
      </c>
    </row>
    <row r="1615" spans="1:65" s="15" customFormat="1">
      <c r="B1615" s="230"/>
      <c r="C1615" s="231"/>
      <c r="D1615" s="209" t="s">
        <v>291</v>
      </c>
      <c r="E1615" s="232" t="s">
        <v>1</v>
      </c>
      <c r="F1615" s="233" t="s">
        <v>307</v>
      </c>
      <c r="G1615" s="231"/>
      <c r="H1615" s="234">
        <v>4.9210000000000003</v>
      </c>
      <c r="I1615" s="235"/>
      <c r="J1615" s="231"/>
      <c r="K1615" s="231"/>
      <c r="L1615" s="236"/>
      <c r="M1615" s="237"/>
      <c r="N1615" s="238"/>
      <c r="O1615" s="238"/>
      <c r="P1615" s="238"/>
      <c r="Q1615" s="238"/>
      <c r="R1615" s="238"/>
      <c r="S1615" s="238"/>
      <c r="T1615" s="239"/>
      <c r="AT1615" s="240" t="s">
        <v>291</v>
      </c>
      <c r="AU1615" s="240" t="s">
        <v>85</v>
      </c>
      <c r="AV1615" s="15" t="s">
        <v>105</v>
      </c>
      <c r="AW1615" s="15" t="s">
        <v>32</v>
      </c>
      <c r="AX1615" s="15" t="s">
        <v>76</v>
      </c>
      <c r="AY1615" s="240" t="s">
        <v>283</v>
      </c>
    </row>
    <row r="1616" spans="1:65" s="16" customFormat="1">
      <c r="B1616" s="241"/>
      <c r="C1616" s="242"/>
      <c r="D1616" s="209" t="s">
        <v>291</v>
      </c>
      <c r="E1616" s="243" t="s">
        <v>1</v>
      </c>
      <c r="F1616" s="244" t="s">
        <v>1731</v>
      </c>
      <c r="G1616" s="242"/>
      <c r="H1616" s="243" t="s">
        <v>1</v>
      </c>
      <c r="I1616" s="245"/>
      <c r="J1616" s="242"/>
      <c r="K1616" s="242"/>
      <c r="L1616" s="246"/>
      <c r="M1616" s="247"/>
      <c r="N1616" s="248"/>
      <c r="O1616" s="248"/>
      <c r="P1616" s="248"/>
      <c r="Q1616" s="248"/>
      <c r="R1616" s="248"/>
      <c r="S1616" s="248"/>
      <c r="T1616" s="249"/>
      <c r="AT1616" s="250" t="s">
        <v>291</v>
      </c>
      <c r="AU1616" s="250" t="s">
        <v>85</v>
      </c>
      <c r="AV1616" s="16" t="s">
        <v>83</v>
      </c>
      <c r="AW1616" s="16" t="s">
        <v>32</v>
      </c>
      <c r="AX1616" s="16" t="s">
        <v>76</v>
      </c>
      <c r="AY1616" s="250" t="s">
        <v>283</v>
      </c>
    </row>
    <row r="1617" spans="1:65" s="13" customFormat="1">
      <c r="B1617" s="207"/>
      <c r="C1617" s="208"/>
      <c r="D1617" s="209" t="s">
        <v>291</v>
      </c>
      <c r="E1617" s="210" t="s">
        <v>1</v>
      </c>
      <c r="F1617" s="211" t="s">
        <v>1768</v>
      </c>
      <c r="G1617" s="208"/>
      <c r="H1617" s="212">
        <v>13.987</v>
      </c>
      <c r="I1617" s="213"/>
      <c r="J1617" s="208"/>
      <c r="K1617" s="208"/>
      <c r="L1617" s="214"/>
      <c r="M1617" s="215"/>
      <c r="N1617" s="216"/>
      <c r="O1617" s="216"/>
      <c r="P1617" s="216"/>
      <c r="Q1617" s="216"/>
      <c r="R1617" s="216"/>
      <c r="S1617" s="216"/>
      <c r="T1617" s="217"/>
      <c r="AT1617" s="218" t="s">
        <v>291</v>
      </c>
      <c r="AU1617" s="218" t="s">
        <v>85</v>
      </c>
      <c r="AV1617" s="13" t="s">
        <v>85</v>
      </c>
      <c r="AW1617" s="13" t="s">
        <v>32</v>
      </c>
      <c r="AX1617" s="13" t="s">
        <v>76</v>
      </c>
      <c r="AY1617" s="218" t="s">
        <v>283</v>
      </c>
    </row>
    <row r="1618" spans="1:65" s="15" customFormat="1">
      <c r="B1618" s="230"/>
      <c r="C1618" s="231"/>
      <c r="D1618" s="209" t="s">
        <v>291</v>
      </c>
      <c r="E1618" s="232" t="s">
        <v>1</v>
      </c>
      <c r="F1618" s="233" t="s">
        <v>307</v>
      </c>
      <c r="G1618" s="231"/>
      <c r="H1618" s="234">
        <v>13.987</v>
      </c>
      <c r="I1618" s="235"/>
      <c r="J1618" s="231"/>
      <c r="K1618" s="231"/>
      <c r="L1618" s="236"/>
      <c r="M1618" s="237"/>
      <c r="N1618" s="238"/>
      <c r="O1618" s="238"/>
      <c r="P1618" s="238"/>
      <c r="Q1618" s="238"/>
      <c r="R1618" s="238"/>
      <c r="S1618" s="238"/>
      <c r="T1618" s="239"/>
      <c r="AT1618" s="240" t="s">
        <v>291</v>
      </c>
      <c r="AU1618" s="240" t="s">
        <v>85</v>
      </c>
      <c r="AV1618" s="15" t="s">
        <v>105</v>
      </c>
      <c r="AW1618" s="15" t="s">
        <v>32</v>
      </c>
      <c r="AX1618" s="15" t="s">
        <v>76</v>
      </c>
      <c r="AY1618" s="240" t="s">
        <v>283</v>
      </c>
    </row>
    <row r="1619" spans="1:65" s="14" customFormat="1">
      <c r="B1619" s="219"/>
      <c r="C1619" s="220"/>
      <c r="D1619" s="209" t="s">
        <v>291</v>
      </c>
      <c r="E1619" s="221" t="s">
        <v>1</v>
      </c>
      <c r="F1619" s="222" t="s">
        <v>293</v>
      </c>
      <c r="G1619" s="220"/>
      <c r="H1619" s="223">
        <v>18.908000000000001</v>
      </c>
      <c r="I1619" s="224"/>
      <c r="J1619" s="220"/>
      <c r="K1619" s="220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291</v>
      </c>
      <c r="AU1619" s="229" t="s">
        <v>85</v>
      </c>
      <c r="AV1619" s="14" t="s">
        <v>289</v>
      </c>
      <c r="AW1619" s="14" t="s">
        <v>32</v>
      </c>
      <c r="AX1619" s="14" t="s">
        <v>83</v>
      </c>
      <c r="AY1619" s="229" t="s">
        <v>283</v>
      </c>
    </row>
    <row r="1620" spans="1:65" s="2" customFormat="1" ht="49.15" customHeight="1">
      <c r="A1620" s="35"/>
      <c r="B1620" s="36"/>
      <c r="C1620" s="251" t="s">
        <v>1769</v>
      </c>
      <c r="D1620" s="251" t="s">
        <v>1021</v>
      </c>
      <c r="E1620" s="252" t="s">
        <v>1770</v>
      </c>
      <c r="F1620" s="253" t="s">
        <v>1771</v>
      </c>
      <c r="G1620" s="254" t="s">
        <v>296</v>
      </c>
      <c r="H1620" s="255">
        <v>7.1909999999999998</v>
      </c>
      <c r="I1620" s="256"/>
      <c r="J1620" s="257">
        <f>ROUND(I1620*H1620,2)</f>
        <v>0</v>
      </c>
      <c r="K1620" s="258"/>
      <c r="L1620" s="259"/>
      <c r="M1620" s="260" t="s">
        <v>1</v>
      </c>
      <c r="N1620" s="261" t="s">
        <v>41</v>
      </c>
      <c r="O1620" s="72"/>
      <c r="P1620" s="203">
        <f>O1620*H1620</f>
        <v>0</v>
      </c>
      <c r="Q1620" s="203">
        <v>0.03</v>
      </c>
      <c r="R1620" s="203">
        <f>Q1620*H1620</f>
        <v>0.21572999999999998</v>
      </c>
      <c r="S1620" s="203">
        <v>0</v>
      </c>
      <c r="T1620" s="204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205" t="s">
        <v>499</v>
      </c>
      <c r="AT1620" s="205" t="s">
        <v>1021</v>
      </c>
      <c r="AU1620" s="205" t="s">
        <v>85</v>
      </c>
      <c r="AY1620" s="18" t="s">
        <v>283</v>
      </c>
      <c r="BE1620" s="206">
        <f>IF(N1620="základní",J1620,0)</f>
        <v>0</v>
      </c>
      <c r="BF1620" s="206">
        <f>IF(N1620="snížená",J1620,0)</f>
        <v>0</v>
      </c>
      <c r="BG1620" s="206">
        <f>IF(N1620="zákl. přenesená",J1620,0)</f>
        <v>0</v>
      </c>
      <c r="BH1620" s="206">
        <f>IF(N1620="sníž. přenesená",J1620,0)</f>
        <v>0</v>
      </c>
      <c r="BI1620" s="206">
        <f>IF(N1620="nulová",J1620,0)</f>
        <v>0</v>
      </c>
      <c r="BJ1620" s="18" t="s">
        <v>83</v>
      </c>
      <c r="BK1620" s="206">
        <f>ROUND(I1620*H1620,2)</f>
        <v>0</v>
      </c>
      <c r="BL1620" s="18" t="s">
        <v>199</v>
      </c>
      <c r="BM1620" s="205" t="s">
        <v>1772</v>
      </c>
    </row>
    <row r="1621" spans="1:65" s="16" customFormat="1">
      <c r="B1621" s="241"/>
      <c r="C1621" s="242"/>
      <c r="D1621" s="209" t="s">
        <v>291</v>
      </c>
      <c r="E1621" s="243" t="s">
        <v>1</v>
      </c>
      <c r="F1621" s="244" t="s">
        <v>1748</v>
      </c>
      <c r="G1621" s="242"/>
      <c r="H1621" s="243" t="s">
        <v>1</v>
      </c>
      <c r="I1621" s="245"/>
      <c r="J1621" s="242"/>
      <c r="K1621" s="242"/>
      <c r="L1621" s="246"/>
      <c r="M1621" s="247"/>
      <c r="N1621" s="248"/>
      <c r="O1621" s="248"/>
      <c r="P1621" s="248"/>
      <c r="Q1621" s="248"/>
      <c r="R1621" s="248"/>
      <c r="S1621" s="248"/>
      <c r="T1621" s="249"/>
      <c r="AT1621" s="250" t="s">
        <v>291</v>
      </c>
      <c r="AU1621" s="250" t="s">
        <v>85</v>
      </c>
      <c r="AV1621" s="16" t="s">
        <v>83</v>
      </c>
      <c r="AW1621" s="16" t="s">
        <v>32</v>
      </c>
      <c r="AX1621" s="16" t="s">
        <v>76</v>
      </c>
      <c r="AY1621" s="250" t="s">
        <v>283</v>
      </c>
    </row>
    <row r="1622" spans="1:65" s="13" customFormat="1">
      <c r="B1622" s="207"/>
      <c r="C1622" s="208"/>
      <c r="D1622" s="209" t="s">
        <v>291</v>
      </c>
      <c r="E1622" s="210" t="s">
        <v>1</v>
      </c>
      <c r="F1622" s="211" t="s">
        <v>1773</v>
      </c>
      <c r="G1622" s="208"/>
      <c r="H1622" s="212">
        <v>7.1909999999999998</v>
      </c>
      <c r="I1622" s="213"/>
      <c r="J1622" s="208"/>
      <c r="K1622" s="208"/>
      <c r="L1622" s="214"/>
      <c r="M1622" s="215"/>
      <c r="N1622" s="216"/>
      <c r="O1622" s="216"/>
      <c r="P1622" s="216"/>
      <c r="Q1622" s="216"/>
      <c r="R1622" s="216"/>
      <c r="S1622" s="216"/>
      <c r="T1622" s="217"/>
      <c r="AT1622" s="218" t="s">
        <v>291</v>
      </c>
      <c r="AU1622" s="218" t="s">
        <v>85</v>
      </c>
      <c r="AV1622" s="13" t="s">
        <v>85</v>
      </c>
      <c r="AW1622" s="13" t="s">
        <v>32</v>
      </c>
      <c r="AX1622" s="13" t="s">
        <v>76</v>
      </c>
      <c r="AY1622" s="218" t="s">
        <v>283</v>
      </c>
    </row>
    <row r="1623" spans="1:65" s="15" customFormat="1">
      <c r="B1623" s="230"/>
      <c r="C1623" s="231"/>
      <c r="D1623" s="209" t="s">
        <v>291</v>
      </c>
      <c r="E1623" s="232" t="s">
        <v>1</v>
      </c>
      <c r="F1623" s="233" t="s">
        <v>307</v>
      </c>
      <c r="G1623" s="231"/>
      <c r="H1623" s="234">
        <v>7.1909999999999998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291</v>
      </c>
      <c r="AU1623" s="240" t="s">
        <v>85</v>
      </c>
      <c r="AV1623" s="15" t="s">
        <v>105</v>
      </c>
      <c r="AW1623" s="15" t="s">
        <v>32</v>
      </c>
      <c r="AX1623" s="15" t="s">
        <v>76</v>
      </c>
      <c r="AY1623" s="240" t="s">
        <v>283</v>
      </c>
    </row>
    <row r="1624" spans="1:65" s="14" customFormat="1">
      <c r="B1624" s="219"/>
      <c r="C1624" s="220"/>
      <c r="D1624" s="209" t="s">
        <v>291</v>
      </c>
      <c r="E1624" s="221" t="s">
        <v>1</v>
      </c>
      <c r="F1624" s="222" t="s">
        <v>293</v>
      </c>
      <c r="G1624" s="220"/>
      <c r="H1624" s="223">
        <v>7.1909999999999998</v>
      </c>
      <c r="I1624" s="224"/>
      <c r="J1624" s="220"/>
      <c r="K1624" s="220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291</v>
      </c>
      <c r="AU1624" s="229" t="s">
        <v>85</v>
      </c>
      <c r="AV1624" s="14" t="s">
        <v>289</v>
      </c>
      <c r="AW1624" s="14" t="s">
        <v>32</v>
      </c>
      <c r="AX1624" s="14" t="s">
        <v>83</v>
      </c>
      <c r="AY1624" s="229" t="s">
        <v>283</v>
      </c>
    </row>
    <row r="1625" spans="1:65" s="2" customFormat="1" ht="33" customHeight="1">
      <c r="A1625" s="35"/>
      <c r="B1625" s="36"/>
      <c r="C1625" s="193" t="s">
        <v>1774</v>
      </c>
      <c r="D1625" s="193" t="s">
        <v>285</v>
      </c>
      <c r="E1625" s="194" t="s">
        <v>1775</v>
      </c>
      <c r="F1625" s="195" t="s">
        <v>1776</v>
      </c>
      <c r="G1625" s="196" t="s">
        <v>288</v>
      </c>
      <c r="H1625" s="197">
        <v>1200.2449999999999</v>
      </c>
      <c r="I1625" s="198"/>
      <c r="J1625" s="199">
        <f>ROUND(I1625*H1625,2)</f>
        <v>0</v>
      </c>
      <c r="K1625" s="200"/>
      <c r="L1625" s="40"/>
      <c r="M1625" s="201" t="s">
        <v>1</v>
      </c>
      <c r="N1625" s="202" t="s">
        <v>41</v>
      </c>
      <c r="O1625" s="72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5" t="s">
        <v>199</v>
      </c>
      <c r="AT1625" s="205" t="s">
        <v>285</v>
      </c>
      <c r="AU1625" s="205" t="s">
        <v>85</v>
      </c>
      <c r="AY1625" s="18" t="s">
        <v>283</v>
      </c>
      <c r="BE1625" s="206">
        <f>IF(N1625="základní",J1625,0)</f>
        <v>0</v>
      </c>
      <c r="BF1625" s="206">
        <f>IF(N1625="snížená",J1625,0)</f>
        <v>0</v>
      </c>
      <c r="BG1625" s="206">
        <f>IF(N1625="zákl. přenesená",J1625,0)</f>
        <v>0</v>
      </c>
      <c r="BH1625" s="206">
        <f>IF(N1625="sníž. přenesená",J1625,0)</f>
        <v>0</v>
      </c>
      <c r="BI1625" s="206">
        <f>IF(N1625="nulová",J1625,0)</f>
        <v>0</v>
      </c>
      <c r="BJ1625" s="18" t="s">
        <v>83</v>
      </c>
      <c r="BK1625" s="206">
        <f>ROUND(I1625*H1625,2)</f>
        <v>0</v>
      </c>
      <c r="BL1625" s="18" t="s">
        <v>199</v>
      </c>
      <c r="BM1625" s="205" t="s">
        <v>1777</v>
      </c>
    </row>
    <row r="1626" spans="1:65" s="16" customFormat="1">
      <c r="B1626" s="241"/>
      <c r="C1626" s="242"/>
      <c r="D1626" s="209" t="s">
        <v>291</v>
      </c>
      <c r="E1626" s="243" t="s">
        <v>1</v>
      </c>
      <c r="F1626" s="244" t="s">
        <v>1603</v>
      </c>
      <c r="G1626" s="242"/>
      <c r="H1626" s="243" t="s">
        <v>1</v>
      </c>
      <c r="I1626" s="245"/>
      <c r="J1626" s="242"/>
      <c r="K1626" s="242"/>
      <c r="L1626" s="246"/>
      <c r="M1626" s="247"/>
      <c r="N1626" s="248"/>
      <c r="O1626" s="248"/>
      <c r="P1626" s="248"/>
      <c r="Q1626" s="248"/>
      <c r="R1626" s="248"/>
      <c r="S1626" s="248"/>
      <c r="T1626" s="249"/>
      <c r="AT1626" s="250" t="s">
        <v>291</v>
      </c>
      <c r="AU1626" s="250" t="s">
        <v>85</v>
      </c>
      <c r="AV1626" s="16" t="s">
        <v>83</v>
      </c>
      <c r="AW1626" s="16" t="s">
        <v>32</v>
      </c>
      <c r="AX1626" s="16" t="s">
        <v>76</v>
      </c>
      <c r="AY1626" s="250" t="s">
        <v>283</v>
      </c>
    </row>
    <row r="1627" spans="1:65" s="13" customFormat="1">
      <c r="B1627" s="207"/>
      <c r="C1627" s="208"/>
      <c r="D1627" s="209" t="s">
        <v>291</v>
      </c>
      <c r="E1627" s="210" t="s">
        <v>1</v>
      </c>
      <c r="F1627" s="211" t="s">
        <v>1612</v>
      </c>
      <c r="G1627" s="208"/>
      <c r="H1627" s="212">
        <v>1292.4849999999999</v>
      </c>
      <c r="I1627" s="213"/>
      <c r="J1627" s="208"/>
      <c r="K1627" s="208"/>
      <c r="L1627" s="214"/>
      <c r="M1627" s="215"/>
      <c r="N1627" s="216"/>
      <c r="O1627" s="216"/>
      <c r="P1627" s="216"/>
      <c r="Q1627" s="216"/>
      <c r="R1627" s="216"/>
      <c r="S1627" s="216"/>
      <c r="T1627" s="217"/>
      <c r="AT1627" s="218" t="s">
        <v>291</v>
      </c>
      <c r="AU1627" s="218" t="s">
        <v>85</v>
      </c>
      <c r="AV1627" s="13" t="s">
        <v>85</v>
      </c>
      <c r="AW1627" s="13" t="s">
        <v>32</v>
      </c>
      <c r="AX1627" s="13" t="s">
        <v>76</v>
      </c>
      <c r="AY1627" s="218" t="s">
        <v>283</v>
      </c>
    </row>
    <row r="1628" spans="1:65" s="13" customFormat="1">
      <c r="B1628" s="207"/>
      <c r="C1628" s="208"/>
      <c r="D1628" s="209" t="s">
        <v>291</v>
      </c>
      <c r="E1628" s="210" t="s">
        <v>1</v>
      </c>
      <c r="F1628" s="211" t="s">
        <v>1605</v>
      </c>
      <c r="G1628" s="208"/>
      <c r="H1628" s="212">
        <v>25.78</v>
      </c>
      <c r="I1628" s="213"/>
      <c r="J1628" s="208"/>
      <c r="K1628" s="208"/>
      <c r="L1628" s="214"/>
      <c r="M1628" s="215"/>
      <c r="N1628" s="216"/>
      <c r="O1628" s="216"/>
      <c r="P1628" s="216"/>
      <c r="Q1628" s="216"/>
      <c r="R1628" s="216"/>
      <c r="S1628" s="216"/>
      <c r="T1628" s="217"/>
      <c r="AT1628" s="218" t="s">
        <v>291</v>
      </c>
      <c r="AU1628" s="218" t="s">
        <v>85</v>
      </c>
      <c r="AV1628" s="13" t="s">
        <v>85</v>
      </c>
      <c r="AW1628" s="13" t="s">
        <v>32</v>
      </c>
      <c r="AX1628" s="13" t="s">
        <v>76</v>
      </c>
      <c r="AY1628" s="218" t="s">
        <v>283</v>
      </c>
    </row>
    <row r="1629" spans="1:65" s="15" customFormat="1">
      <c r="B1629" s="230"/>
      <c r="C1629" s="231"/>
      <c r="D1629" s="209" t="s">
        <v>291</v>
      </c>
      <c r="E1629" s="232" t="s">
        <v>1</v>
      </c>
      <c r="F1629" s="233" t="s">
        <v>307</v>
      </c>
      <c r="G1629" s="231"/>
      <c r="H1629" s="234">
        <v>1318.2650000000001</v>
      </c>
      <c r="I1629" s="235"/>
      <c r="J1629" s="231"/>
      <c r="K1629" s="231"/>
      <c r="L1629" s="236"/>
      <c r="M1629" s="237"/>
      <c r="N1629" s="238"/>
      <c r="O1629" s="238"/>
      <c r="P1629" s="238"/>
      <c r="Q1629" s="238"/>
      <c r="R1629" s="238"/>
      <c r="S1629" s="238"/>
      <c r="T1629" s="239"/>
      <c r="AT1629" s="240" t="s">
        <v>291</v>
      </c>
      <c r="AU1629" s="240" t="s">
        <v>85</v>
      </c>
      <c r="AV1629" s="15" t="s">
        <v>105</v>
      </c>
      <c r="AW1629" s="15" t="s">
        <v>32</v>
      </c>
      <c r="AX1629" s="15" t="s">
        <v>76</v>
      </c>
      <c r="AY1629" s="240" t="s">
        <v>283</v>
      </c>
    </row>
    <row r="1630" spans="1:65" s="13" customFormat="1">
      <c r="B1630" s="207"/>
      <c r="C1630" s="208"/>
      <c r="D1630" s="209" t="s">
        <v>291</v>
      </c>
      <c r="E1630" s="210" t="s">
        <v>1</v>
      </c>
      <c r="F1630" s="211" t="s">
        <v>1613</v>
      </c>
      <c r="G1630" s="208"/>
      <c r="H1630" s="212">
        <v>-80.58</v>
      </c>
      <c r="I1630" s="213"/>
      <c r="J1630" s="208"/>
      <c r="K1630" s="208"/>
      <c r="L1630" s="214"/>
      <c r="M1630" s="215"/>
      <c r="N1630" s="216"/>
      <c r="O1630" s="216"/>
      <c r="P1630" s="216"/>
      <c r="Q1630" s="216"/>
      <c r="R1630" s="216"/>
      <c r="S1630" s="216"/>
      <c r="T1630" s="217"/>
      <c r="AT1630" s="218" t="s">
        <v>291</v>
      </c>
      <c r="AU1630" s="218" t="s">
        <v>85</v>
      </c>
      <c r="AV1630" s="13" t="s">
        <v>85</v>
      </c>
      <c r="AW1630" s="13" t="s">
        <v>32</v>
      </c>
      <c r="AX1630" s="13" t="s">
        <v>76</v>
      </c>
      <c r="AY1630" s="218" t="s">
        <v>283</v>
      </c>
    </row>
    <row r="1631" spans="1:65" s="15" customFormat="1">
      <c r="B1631" s="230"/>
      <c r="C1631" s="231"/>
      <c r="D1631" s="209" t="s">
        <v>291</v>
      </c>
      <c r="E1631" s="232" t="s">
        <v>1</v>
      </c>
      <c r="F1631" s="233" t="s">
        <v>307</v>
      </c>
      <c r="G1631" s="231"/>
      <c r="H1631" s="234">
        <v>-80.58</v>
      </c>
      <c r="I1631" s="235"/>
      <c r="J1631" s="231"/>
      <c r="K1631" s="231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291</v>
      </c>
      <c r="AU1631" s="240" t="s">
        <v>85</v>
      </c>
      <c r="AV1631" s="15" t="s">
        <v>105</v>
      </c>
      <c r="AW1631" s="15" t="s">
        <v>32</v>
      </c>
      <c r="AX1631" s="15" t="s">
        <v>76</v>
      </c>
      <c r="AY1631" s="240" t="s">
        <v>283</v>
      </c>
    </row>
    <row r="1632" spans="1:65" s="13" customFormat="1">
      <c r="B1632" s="207"/>
      <c r="C1632" s="208"/>
      <c r="D1632" s="209" t="s">
        <v>291</v>
      </c>
      <c r="E1632" s="210" t="s">
        <v>1</v>
      </c>
      <c r="F1632" s="211" t="s">
        <v>1614</v>
      </c>
      <c r="G1632" s="208"/>
      <c r="H1632" s="212">
        <v>-37.44</v>
      </c>
      <c r="I1632" s="213"/>
      <c r="J1632" s="208"/>
      <c r="K1632" s="208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291</v>
      </c>
      <c r="AU1632" s="218" t="s">
        <v>85</v>
      </c>
      <c r="AV1632" s="13" t="s">
        <v>85</v>
      </c>
      <c r="AW1632" s="13" t="s">
        <v>32</v>
      </c>
      <c r="AX1632" s="13" t="s">
        <v>76</v>
      </c>
      <c r="AY1632" s="218" t="s">
        <v>283</v>
      </c>
    </row>
    <row r="1633" spans="1:65" s="15" customFormat="1">
      <c r="B1633" s="230"/>
      <c r="C1633" s="231"/>
      <c r="D1633" s="209" t="s">
        <v>291</v>
      </c>
      <c r="E1633" s="232" t="s">
        <v>1</v>
      </c>
      <c r="F1633" s="233" t="s">
        <v>307</v>
      </c>
      <c r="G1633" s="231"/>
      <c r="H1633" s="234">
        <v>-37.44</v>
      </c>
      <c r="I1633" s="235"/>
      <c r="J1633" s="231"/>
      <c r="K1633" s="231"/>
      <c r="L1633" s="236"/>
      <c r="M1633" s="237"/>
      <c r="N1633" s="238"/>
      <c r="O1633" s="238"/>
      <c r="P1633" s="238"/>
      <c r="Q1633" s="238"/>
      <c r="R1633" s="238"/>
      <c r="S1633" s="238"/>
      <c r="T1633" s="239"/>
      <c r="AT1633" s="240" t="s">
        <v>291</v>
      </c>
      <c r="AU1633" s="240" t="s">
        <v>85</v>
      </c>
      <c r="AV1633" s="15" t="s">
        <v>105</v>
      </c>
      <c r="AW1633" s="15" t="s">
        <v>32</v>
      </c>
      <c r="AX1633" s="15" t="s">
        <v>76</v>
      </c>
      <c r="AY1633" s="240" t="s">
        <v>283</v>
      </c>
    </row>
    <row r="1634" spans="1:65" s="14" customFormat="1">
      <c r="B1634" s="219"/>
      <c r="C1634" s="220"/>
      <c r="D1634" s="209" t="s">
        <v>291</v>
      </c>
      <c r="E1634" s="221" t="s">
        <v>1</v>
      </c>
      <c r="F1634" s="222" t="s">
        <v>293</v>
      </c>
      <c r="G1634" s="220"/>
      <c r="H1634" s="223">
        <v>1200.2449999999999</v>
      </c>
      <c r="I1634" s="224"/>
      <c r="J1634" s="220"/>
      <c r="K1634" s="220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291</v>
      </c>
      <c r="AU1634" s="229" t="s">
        <v>85</v>
      </c>
      <c r="AV1634" s="14" t="s">
        <v>289</v>
      </c>
      <c r="AW1634" s="14" t="s">
        <v>32</v>
      </c>
      <c r="AX1634" s="14" t="s">
        <v>83</v>
      </c>
      <c r="AY1634" s="229" t="s">
        <v>283</v>
      </c>
    </row>
    <row r="1635" spans="1:65" s="2" customFormat="1" ht="24.2" customHeight="1">
      <c r="A1635" s="35"/>
      <c r="B1635" s="36"/>
      <c r="C1635" s="251" t="s">
        <v>1778</v>
      </c>
      <c r="D1635" s="251" t="s">
        <v>1021</v>
      </c>
      <c r="E1635" s="252" t="s">
        <v>1779</v>
      </c>
      <c r="F1635" s="253" t="s">
        <v>1780</v>
      </c>
      <c r="G1635" s="254" t="s">
        <v>288</v>
      </c>
      <c r="H1635" s="255">
        <v>1224.25</v>
      </c>
      <c r="I1635" s="256"/>
      <c r="J1635" s="257">
        <f>ROUND(I1635*H1635,2)</f>
        <v>0</v>
      </c>
      <c r="K1635" s="258"/>
      <c r="L1635" s="259"/>
      <c r="M1635" s="260" t="s">
        <v>1</v>
      </c>
      <c r="N1635" s="261" t="s">
        <v>41</v>
      </c>
      <c r="O1635" s="72"/>
      <c r="P1635" s="203">
        <f>O1635*H1635</f>
        <v>0</v>
      </c>
      <c r="Q1635" s="203">
        <v>2.0999999999999999E-3</v>
      </c>
      <c r="R1635" s="203">
        <f>Q1635*H1635</f>
        <v>2.5709249999999999</v>
      </c>
      <c r="S1635" s="203">
        <v>0</v>
      </c>
      <c r="T1635" s="204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205" t="s">
        <v>499</v>
      </c>
      <c r="AT1635" s="205" t="s">
        <v>1021</v>
      </c>
      <c r="AU1635" s="205" t="s">
        <v>85</v>
      </c>
      <c r="AY1635" s="18" t="s">
        <v>283</v>
      </c>
      <c r="BE1635" s="206">
        <f>IF(N1635="základní",J1635,0)</f>
        <v>0</v>
      </c>
      <c r="BF1635" s="206">
        <f>IF(N1635="snížená",J1635,0)</f>
        <v>0</v>
      </c>
      <c r="BG1635" s="206">
        <f>IF(N1635="zákl. přenesená",J1635,0)</f>
        <v>0</v>
      </c>
      <c r="BH1635" s="206">
        <f>IF(N1635="sníž. přenesená",J1635,0)</f>
        <v>0</v>
      </c>
      <c r="BI1635" s="206">
        <f>IF(N1635="nulová",J1635,0)</f>
        <v>0</v>
      </c>
      <c r="BJ1635" s="18" t="s">
        <v>83</v>
      </c>
      <c r="BK1635" s="206">
        <f>ROUND(I1635*H1635,2)</f>
        <v>0</v>
      </c>
      <c r="BL1635" s="18" t="s">
        <v>199</v>
      </c>
      <c r="BM1635" s="205" t="s">
        <v>1781</v>
      </c>
    </row>
    <row r="1636" spans="1:65" s="13" customFormat="1">
      <c r="B1636" s="207"/>
      <c r="C1636" s="208"/>
      <c r="D1636" s="209" t="s">
        <v>291</v>
      </c>
      <c r="E1636" s="208"/>
      <c r="F1636" s="211" t="s">
        <v>1782</v>
      </c>
      <c r="G1636" s="208"/>
      <c r="H1636" s="212">
        <v>1224.25</v>
      </c>
      <c r="I1636" s="213"/>
      <c r="J1636" s="208"/>
      <c r="K1636" s="208"/>
      <c r="L1636" s="214"/>
      <c r="M1636" s="215"/>
      <c r="N1636" s="216"/>
      <c r="O1636" s="216"/>
      <c r="P1636" s="216"/>
      <c r="Q1636" s="216"/>
      <c r="R1636" s="216"/>
      <c r="S1636" s="216"/>
      <c r="T1636" s="217"/>
      <c r="AT1636" s="218" t="s">
        <v>291</v>
      </c>
      <c r="AU1636" s="218" t="s">
        <v>85</v>
      </c>
      <c r="AV1636" s="13" t="s">
        <v>85</v>
      </c>
      <c r="AW1636" s="13" t="s">
        <v>4</v>
      </c>
      <c r="AX1636" s="13" t="s">
        <v>83</v>
      </c>
      <c r="AY1636" s="218" t="s">
        <v>283</v>
      </c>
    </row>
    <row r="1637" spans="1:65" s="2" customFormat="1" ht="24.2" customHeight="1">
      <c r="A1637" s="35"/>
      <c r="B1637" s="36"/>
      <c r="C1637" s="193" t="s">
        <v>1783</v>
      </c>
      <c r="D1637" s="193" t="s">
        <v>285</v>
      </c>
      <c r="E1637" s="194" t="s">
        <v>1784</v>
      </c>
      <c r="F1637" s="195" t="s">
        <v>1785</v>
      </c>
      <c r="G1637" s="196" t="s">
        <v>288</v>
      </c>
      <c r="H1637" s="197">
        <v>1198.73</v>
      </c>
      <c r="I1637" s="198"/>
      <c r="J1637" s="199">
        <f>ROUND(I1637*H1637,2)</f>
        <v>0</v>
      </c>
      <c r="K1637" s="200"/>
      <c r="L1637" s="40"/>
      <c r="M1637" s="201" t="s">
        <v>1</v>
      </c>
      <c r="N1637" s="202" t="s">
        <v>41</v>
      </c>
      <c r="O1637" s="72"/>
      <c r="P1637" s="203">
        <f>O1637*H1637</f>
        <v>0</v>
      </c>
      <c r="Q1637" s="203">
        <v>0</v>
      </c>
      <c r="R1637" s="203">
        <f>Q1637*H1637</f>
        <v>0</v>
      </c>
      <c r="S1637" s="203">
        <v>0</v>
      </c>
      <c r="T1637" s="204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205" t="s">
        <v>199</v>
      </c>
      <c r="AT1637" s="205" t="s">
        <v>285</v>
      </c>
      <c r="AU1637" s="205" t="s">
        <v>85</v>
      </c>
      <c r="AY1637" s="18" t="s">
        <v>283</v>
      </c>
      <c r="BE1637" s="206">
        <f>IF(N1637="základní",J1637,0)</f>
        <v>0</v>
      </c>
      <c r="BF1637" s="206">
        <f>IF(N1637="snížená",J1637,0)</f>
        <v>0</v>
      </c>
      <c r="BG1637" s="206">
        <f>IF(N1637="zákl. přenesená",J1637,0)</f>
        <v>0</v>
      </c>
      <c r="BH1637" s="206">
        <f>IF(N1637="sníž. přenesená",J1637,0)</f>
        <v>0</v>
      </c>
      <c r="BI1637" s="206">
        <f>IF(N1637="nulová",J1637,0)</f>
        <v>0</v>
      </c>
      <c r="BJ1637" s="18" t="s">
        <v>83</v>
      </c>
      <c r="BK1637" s="206">
        <f>ROUND(I1637*H1637,2)</f>
        <v>0</v>
      </c>
      <c r="BL1637" s="18" t="s">
        <v>199</v>
      </c>
      <c r="BM1637" s="205" t="s">
        <v>1786</v>
      </c>
    </row>
    <row r="1638" spans="1:65" s="16" customFormat="1">
      <c r="B1638" s="241"/>
      <c r="C1638" s="242"/>
      <c r="D1638" s="209" t="s">
        <v>291</v>
      </c>
      <c r="E1638" s="243" t="s">
        <v>1</v>
      </c>
      <c r="F1638" s="244" t="s">
        <v>1170</v>
      </c>
      <c r="G1638" s="242"/>
      <c r="H1638" s="243" t="s">
        <v>1</v>
      </c>
      <c r="I1638" s="245"/>
      <c r="J1638" s="242"/>
      <c r="K1638" s="242"/>
      <c r="L1638" s="246"/>
      <c r="M1638" s="247"/>
      <c r="N1638" s="248"/>
      <c r="O1638" s="248"/>
      <c r="P1638" s="248"/>
      <c r="Q1638" s="248"/>
      <c r="R1638" s="248"/>
      <c r="S1638" s="248"/>
      <c r="T1638" s="249"/>
      <c r="AT1638" s="250" t="s">
        <v>291</v>
      </c>
      <c r="AU1638" s="250" t="s">
        <v>85</v>
      </c>
      <c r="AV1638" s="16" t="s">
        <v>83</v>
      </c>
      <c r="AW1638" s="16" t="s">
        <v>32</v>
      </c>
      <c r="AX1638" s="16" t="s">
        <v>76</v>
      </c>
      <c r="AY1638" s="250" t="s">
        <v>283</v>
      </c>
    </row>
    <row r="1639" spans="1:65" s="13" customFormat="1" ht="22.5">
      <c r="B1639" s="207"/>
      <c r="C1639" s="208"/>
      <c r="D1639" s="209" t="s">
        <v>291</v>
      </c>
      <c r="E1639" s="210" t="s">
        <v>1</v>
      </c>
      <c r="F1639" s="211" t="s">
        <v>1231</v>
      </c>
      <c r="G1639" s="208"/>
      <c r="H1639" s="212">
        <v>655.07000000000005</v>
      </c>
      <c r="I1639" s="213"/>
      <c r="J1639" s="208"/>
      <c r="K1639" s="208"/>
      <c r="L1639" s="214"/>
      <c r="M1639" s="215"/>
      <c r="N1639" s="216"/>
      <c r="O1639" s="216"/>
      <c r="P1639" s="216"/>
      <c r="Q1639" s="216"/>
      <c r="R1639" s="216"/>
      <c r="S1639" s="216"/>
      <c r="T1639" s="217"/>
      <c r="AT1639" s="218" t="s">
        <v>291</v>
      </c>
      <c r="AU1639" s="218" t="s">
        <v>85</v>
      </c>
      <c r="AV1639" s="13" t="s">
        <v>85</v>
      </c>
      <c r="AW1639" s="13" t="s">
        <v>32</v>
      </c>
      <c r="AX1639" s="13" t="s">
        <v>76</v>
      </c>
      <c r="AY1639" s="218" t="s">
        <v>283</v>
      </c>
    </row>
    <row r="1640" spans="1:65" s="15" customFormat="1">
      <c r="B1640" s="230"/>
      <c r="C1640" s="231"/>
      <c r="D1640" s="209" t="s">
        <v>291</v>
      </c>
      <c r="E1640" s="232" t="s">
        <v>1</v>
      </c>
      <c r="F1640" s="233" t="s">
        <v>307</v>
      </c>
      <c r="G1640" s="231"/>
      <c r="H1640" s="234">
        <v>655.07000000000005</v>
      </c>
      <c r="I1640" s="235"/>
      <c r="J1640" s="231"/>
      <c r="K1640" s="231"/>
      <c r="L1640" s="236"/>
      <c r="M1640" s="237"/>
      <c r="N1640" s="238"/>
      <c r="O1640" s="238"/>
      <c r="P1640" s="238"/>
      <c r="Q1640" s="238"/>
      <c r="R1640" s="238"/>
      <c r="S1640" s="238"/>
      <c r="T1640" s="239"/>
      <c r="AT1640" s="240" t="s">
        <v>291</v>
      </c>
      <c r="AU1640" s="240" t="s">
        <v>85</v>
      </c>
      <c r="AV1640" s="15" t="s">
        <v>105</v>
      </c>
      <c r="AW1640" s="15" t="s">
        <v>32</v>
      </c>
      <c r="AX1640" s="15" t="s">
        <v>76</v>
      </c>
      <c r="AY1640" s="240" t="s">
        <v>283</v>
      </c>
    </row>
    <row r="1641" spans="1:65" s="16" customFormat="1">
      <c r="B1641" s="241"/>
      <c r="C1641" s="242"/>
      <c r="D1641" s="209" t="s">
        <v>291</v>
      </c>
      <c r="E1641" s="243" t="s">
        <v>1</v>
      </c>
      <c r="F1641" s="244" t="s">
        <v>1172</v>
      </c>
      <c r="G1641" s="242"/>
      <c r="H1641" s="243" t="s">
        <v>1</v>
      </c>
      <c r="I1641" s="245"/>
      <c r="J1641" s="242"/>
      <c r="K1641" s="242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291</v>
      </c>
      <c r="AU1641" s="250" t="s">
        <v>85</v>
      </c>
      <c r="AV1641" s="16" t="s">
        <v>83</v>
      </c>
      <c r="AW1641" s="16" t="s">
        <v>32</v>
      </c>
      <c r="AX1641" s="16" t="s">
        <v>76</v>
      </c>
      <c r="AY1641" s="250" t="s">
        <v>283</v>
      </c>
    </row>
    <row r="1642" spans="1:65" s="13" customFormat="1">
      <c r="B1642" s="207"/>
      <c r="C1642" s="208"/>
      <c r="D1642" s="209" t="s">
        <v>291</v>
      </c>
      <c r="E1642" s="210" t="s">
        <v>1</v>
      </c>
      <c r="F1642" s="211" t="s">
        <v>1658</v>
      </c>
      <c r="G1642" s="208"/>
      <c r="H1642" s="212">
        <v>235.63</v>
      </c>
      <c r="I1642" s="213"/>
      <c r="J1642" s="208"/>
      <c r="K1642" s="208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291</v>
      </c>
      <c r="AU1642" s="218" t="s">
        <v>85</v>
      </c>
      <c r="AV1642" s="13" t="s">
        <v>85</v>
      </c>
      <c r="AW1642" s="13" t="s">
        <v>32</v>
      </c>
      <c r="AX1642" s="13" t="s">
        <v>76</v>
      </c>
      <c r="AY1642" s="218" t="s">
        <v>283</v>
      </c>
    </row>
    <row r="1643" spans="1:65" s="15" customFormat="1">
      <c r="B1643" s="230"/>
      <c r="C1643" s="231"/>
      <c r="D1643" s="209" t="s">
        <v>291</v>
      </c>
      <c r="E1643" s="232" t="s">
        <v>1</v>
      </c>
      <c r="F1643" s="233" t="s">
        <v>307</v>
      </c>
      <c r="G1643" s="231"/>
      <c r="H1643" s="234">
        <v>235.63</v>
      </c>
      <c r="I1643" s="235"/>
      <c r="J1643" s="231"/>
      <c r="K1643" s="231"/>
      <c r="L1643" s="236"/>
      <c r="M1643" s="237"/>
      <c r="N1643" s="238"/>
      <c r="O1643" s="238"/>
      <c r="P1643" s="238"/>
      <c r="Q1643" s="238"/>
      <c r="R1643" s="238"/>
      <c r="S1643" s="238"/>
      <c r="T1643" s="239"/>
      <c r="AT1643" s="240" t="s">
        <v>291</v>
      </c>
      <c r="AU1643" s="240" t="s">
        <v>85</v>
      </c>
      <c r="AV1643" s="15" t="s">
        <v>105</v>
      </c>
      <c r="AW1643" s="15" t="s">
        <v>32</v>
      </c>
      <c r="AX1643" s="15" t="s">
        <v>76</v>
      </c>
      <c r="AY1643" s="240" t="s">
        <v>283</v>
      </c>
    </row>
    <row r="1644" spans="1:65" s="16" customFormat="1">
      <c r="B1644" s="241"/>
      <c r="C1644" s="242"/>
      <c r="D1644" s="209" t="s">
        <v>291</v>
      </c>
      <c r="E1644" s="243" t="s">
        <v>1</v>
      </c>
      <c r="F1644" s="244" t="s">
        <v>1174</v>
      </c>
      <c r="G1644" s="242"/>
      <c r="H1644" s="243" t="s">
        <v>1</v>
      </c>
      <c r="I1644" s="245"/>
      <c r="J1644" s="242"/>
      <c r="K1644" s="242"/>
      <c r="L1644" s="246"/>
      <c r="M1644" s="247"/>
      <c r="N1644" s="248"/>
      <c r="O1644" s="248"/>
      <c r="P1644" s="248"/>
      <c r="Q1644" s="248"/>
      <c r="R1644" s="248"/>
      <c r="S1644" s="248"/>
      <c r="T1644" s="249"/>
      <c r="AT1644" s="250" t="s">
        <v>291</v>
      </c>
      <c r="AU1644" s="250" t="s">
        <v>85</v>
      </c>
      <c r="AV1644" s="16" t="s">
        <v>83</v>
      </c>
      <c r="AW1644" s="16" t="s">
        <v>32</v>
      </c>
      <c r="AX1644" s="16" t="s">
        <v>76</v>
      </c>
      <c r="AY1644" s="250" t="s">
        <v>283</v>
      </c>
    </row>
    <row r="1645" spans="1:65" s="13" customFormat="1" ht="22.5">
      <c r="B1645" s="207"/>
      <c r="C1645" s="208"/>
      <c r="D1645" s="209" t="s">
        <v>291</v>
      </c>
      <c r="E1645" s="210" t="s">
        <v>1</v>
      </c>
      <c r="F1645" s="211" t="s">
        <v>1232</v>
      </c>
      <c r="G1645" s="208"/>
      <c r="H1645" s="212">
        <v>52.82</v>
      </c>
      <c r="I1645" s="213"/>
      <c r="J1645" s="208"/>
      <c r="K1645" s="208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291</v>
      </c>
      <c r="AU1645" s="218" t="s">
        <v>85</v>
      </c>
      <c r="AV1645" s="13" t="s">
        <v>85</v>
      </c>
      <c r="AW1645" s="13" t="s">
        <v>32</v>
      </c>
      <c r="AX1645" s="13" t="s">
        <v>76</v>
      </c>
      <c r="AY1645" s="218" t="s">
        <v>283</v>
      </c>
    </row>
    <row r="1646" spans="1:65" s="15" customFormat="1">
      <c r="B1646" s="230"/>
      <c r="C1646" s="231"/>
      <c r="D1646" s="209" t="s">
        <v>291</v>
      </c>
      <c r="E1646" s="232" t="s">
        <v>1</v>
      </c>
      <c r="F1646" s="233" t="s">
        <v>307</v>
      </c>
      <c r="G1646" s="231"/>
      <c r="H1646" s="234">
        <v>52.82</v>
      </c>
      <c r="I1646" s="235"/>
      <c r="J1646" s="231"/>
      <c r="K1646" s="231"/>
      <c r="L1646" s="236"/>
      <c r="M1646" s="237"/>
      <c r="N1646" s="238"/>
      <c r="O1646" s="238"/>
      <c r="P1646" s="238"/>
      <c r="Q1646" s="238"/>
      <c r="R1646" s="238"/>
      <c r="S1646" s="238"/>
      <c r="T1646" s="239"/>
      <c r="AT1646" s="240" t="s">
        <v>291</v>
      </c>
      <c r="AU1646" s="240" t="s">
        <v>85</v>
      </c>
      <c r="AV1646" s="15" t="s">
        <v>105</v>
      </c>
      <c r="AW1646" s="15" t="s">
        <v>32</v>
      </c>
      <c r="AX1646" s="15" t="s">
        <v>76</v>
      </c>
      <c r="AY1646" s="240" t="s">
        <v>283</v>
      </c>
    </row>
    <row r="1647" spans="1:65" s="16" customFormat="1">
      <c r="B1647" s="241"/>
      <c r="C1647" s="242"/>
      <c r="D1647" s="209" t="s">
        <v>291</v>
      </c>
      <c r="E1647" s="243" t="s">
        <v>1</v>
      </c>
      <c r="F1647" s="244" t="s">
        <v>1184</v>
      </c>
      <c r="G1647" s="242"/>
      <c r="H1647" s="243" t="s">
        <v>1</v>
      </c>
      <c r="I1647" s="245"/>
      <c r="J1647" s="242"/>
      <c r="K1647" s="242"/>
      <c r="L1647" s="246"/>
      <c r="M1647" s="247"/>
      <c r="N1647" s="248"/>
      <c r="O1647" s="248"/>
      <c r="P1647" s="248"/>
      <c r="Q1647" s="248"/>
      <c r="R1647" s="248"/>
      <c r="S1647" s="248"/>
      <c r="T1647" s="249"/>
      <c r="AT1647" s="250" t="s">
        <v>291</v>
      </c>
      <c r="AU1647" s="250" t="s">
        <v>85</v>
      </c>
      <c r="AV1647" s="16" t="s">
        <v>83</v>
      </c>
      <c r="AW1647" s="16" t="s">
        <v>32</v>
      </c>
      <c r="AX1647" s="16" t="s">
        <v>76</v>
      </c>
      <c r="AY1647" s="250" t="s">
        <v>283</v>
      </c>
    </row>
    <row r="1648" spans="1:65" s="13" customFormat="1" ht="22.5">
      <c r="B1648" s="207"/>
      <c r="C1648" s="208"/>
      <c r="D1648" s="209" t="s">
        <v>291</v>
      </c>
      <c r="E1648" s="210" t="s">
        <v>1</v>
      </c>
      <c r="F1648" s="211" t="s">
        <v>1233</v>
      </c>
      <c r="G1648" s="208"/>
      <c r="H1648" s="212">
        <v>22.21</v>
      </c>
      <c r="I1648" s="213"/>
      <c r="J1648" s="208"/>
      <c r="K1648" s="208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291</v>
      </c>
      <c r="AU1648" s="218" t="s">
        <v>85</v>
      </c>
      <c r="AV1648" s="13" t="s">
        <v>85</v>
      </c>
      <c r="AW1648" s="13" t="s">
        <v>32</v>
      </c>
      <c r="AX1648" s="13" t="s">
        <v>76</v>
      </c>
      <c r="AY1648" s="218" t="s">
        <v>283</v>
      </c>
    </row>
    <row r="1649" spans="2:51" s="15" customFormat="1">
      <c r="B1649" s="230"/>
      <c r="C1649" s="231"/>
      <c r="D1649" s="209" t="s">
        <v>291</v>
      </c>
      <c r="E1649" s="232" t="s">
        <v>1</v>
      </c>
      <c r="F1649" s="233" t="s">
        <v>307</v>
      </c>
      <c r="G1649" s="231"/>
      <c r="H1649" s="234">
        <v>22.21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291</v>
      </c>
      <c r="AU1649" s="240" t="s">
        <v>85</v>
      </c>
      <c r="AV1649" s="15" t="s">
        <v>105</v>
      </c>
      <c r="AW1649" s="15" t="s">
        <v>32</v>
      </c>
      <c r="AX1649" s="15" t="s">
        <v>76</v>
      </c>
      <c r="AY1649" s="240" t="s">
        <v>283</v>
      </c>
    </row>
    <row r="1650" spans="2:51" s="16" customFormat="1">
      <c r="B1650" s="241"/>
      <c r="C1650" s="242"/>
      <c r="D1650" s="209" t="s">
        <v>291</v>
      </c>
      <c r="E1650" s="243" t="s">
        <v>1</v>
      </c>
      <c r="F1650" s="244" t="s">
        <v>1186</v>
      </c>
      <c r="G1650" s="242"/>
      <c r="H1650" s="243" t="s">
        <v>1</v>
      </c>
      <c r="I1650" s="245"/>
      <c r="J1650" s="242"/>
      <c r="K1650" s="242"/>
      <c r="L1650" s="246"/>
      <c r="M1650" s="247"/>
      <c r="N1650" s="248"/>
      <c r="O1650" s="248"/>
      <c r="P1650" s="248"/>
      <c r="Q1650" s="248"/>
      <c r="R1650" s="248"/>
      <c r="S1650" s="248"/>
      <c r="T1650" s="249"/>
      <c r="AT1650" s="250" t="s">
        <v>291</v>
      </c>
      <c r="AU1650" s="250" t="s">
        <v>85</v>
      </c>
      <c r="AV1650" s="16" t="s">
        <v>83</v>
      </c>
      <c r="AW1650" s="16" t="s">
        <v>32</v>
      </c>
      <c r="AX1650" s="16" t="s">
        <v>76</v>
      </c>
      <c r="AY1650" s="250" t="s">
        <v>283</v>
      </c>
    </row>
    <row r="1651" spans="2:51" s="13" customFormat="1">
      <c r="B1651" s="207"/>
      <c r="C1651" s="208"/>
      <c r="D1651" s="209" t="s">
        <v>291</v>
      </c>
      <c r="E1651" s="210" t="s">
        <v>1</v>
      </c>
      <c r="F1651" s="211" t="s">
        <v>1234</v>
      </c>
      <c r="G1651" s="208"/>
      <c r="H1651" s="212">
        <v>26.58</v>
      </c>
      <c r="I1651" s="213"/>
      <c r="J1651" s="208"/>
      <c r="K1651" s="208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291</v>
      </c>
      <c r="AU1651" s="218" t="s">
        <v>85</v>
      </c>
      <c r="AV1651" s="13" t="s">
        <v>85</v>
      </c>
      <c r="AW1651" s="13" t="s">
        <v>32</v>
      </c>
      <c r="AX1651" s="13" t="s">
        <v>76</v>
      </c>
      <c r="AY1651" s="218" t="s">
        <v>283</v>
      </c>
    </row>
    <row r="1652" spans="2:51" s="15" customFormat="1">
      <c r="B1652" s="230"/>
      <c r="C1652" s="231"/>
      <c r="D1652" s="209" t="s">
        <v>291</v>
      </c>
      <c r="E1652" s="232" t="s">
        <v>1</v>
      </c>
      <c r="F1652" s="233" t="s">
        <v>307</v>
      </c>
      <c r="G1652" s="231"/>
      <c r="H1652" s="234">
        <v>26.58</v>
      </c>
      <c r="I1652" s="235"/>
      <c r="J1652" s="231"/>
      <c r="K1652" s="231"/>
      <c r="L1652" s="236"/>
      <c r="M1652" s="237"/>
      <c r="N1652" s="238"/>
      <c r="O1652" s="238"/>
      <c r="P1652" s="238"/>
      <c r="Q1652" s="238"/>
      <c r="R1652" s="238"/>
      <c r="S1652" s="238"/>
      <c r="T1652" s="239"/>
      <c r="AT1652" s="240" t="s">
        <v>291</v>
      </c>
      <c r="AU1652" s="240" t="s">
        <v>85</v>
      </c>
      <c r="AV1652" s="15" t="s">
        <v>105</v>
      </c>
      <c r="AW1652" s="15" t="s">
        <v>32</v>
      </c>
      <c r="AX1652" s="15" t="s">
        <v>76</v>
      </c>
      <c r="AY1652" s="240" t="s">
        <v>283</v>
      </c>
    </row>
    <row r="1653" spans="2:51" s="16" customFormat="1">
      <c r="B1653" s="241"/>
      <c r="C1653" s="242"/>
      <c r="D1653" s="209" t="s">
        <v>291</v>
      </c>
      <c r="E1653" s="243" t="s">
        <v>1</v>
      </c>
      <c r="F1653" s="244" t="s">
        <v>1176</v>
      </c>
      <c r="G1653" s="242"/>
      <c r="H1653" s="243" t="s">
        <v>1</v>
      </c>
      <c r="I1653" s="245"/>
      <c r="J1653" s="242"/>
      <c r="K1653" s="242"/>
      <c r="L1653" s="246"/>
      <c r="M1653" s="247"/>
      <c r="N1653" s="248"/>
      <c r="O1653" s="248"/>
      <c r="P1653" s="248"/>
      <c r="Q1653" s="248"/>
      <c r="R1653" s="248"/>
      <c r="S1653" s="248"/>
      <c r="T1653" s="249"/>
      <c r="AT1653" s="250" t="s">
        <v>291</v>
      </c>
      <c r="AU1653" s="250" t="s">
        <v>85</v>
      </c>
      <c r="AV1653" s="16" t="s">
        <v>83</v>
      </c>
      <c r="AW1653" s="16" t="s">
        <v>32</v>
      </c>
      <c r="AX1653" s="16" t="s">
        <v>76</v>
      </c>
      <c r="AY1653" s="250" t="s">
        <v>283</v>
      </c>
    </row>
    <row r="1654" spans="2:51" s="13" customFormat="1">
      <c r="B1654" s="207"/>
      <c r="C1654" s="208"/>
      <c r="D1654" s="209" t="s">
        <v>291</v>
      </c>
      <c r="E1654" s="210" t="s">
        <v>1</v>
      </c>
      <c r="F1654" s="211" t="s">
        <v>1235</v>
      </c>
      <c r="G1654" s="208"/>
      <c r="H1654" s="212">
        <v>48.73</v>
      </c>
      <c r="I1654" s="213"/>
      <c r="J1654" s="208"/>
      <c r="K1654" s="208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291</v>
      </c>
      <c r="AU1654" s="218" t="s">
        <v>85</v>
      </c>
      <c r="AV1654" s="13" t="s">
        <v>85</v>
      </c>
      <c r="AW1654" s="13" t="s">
        <v>32</v>
      </c>
      <c r="AX1654" s="13" t="s">
        <v>76</v>
      </c>
      <c r="AY1654" s="218" t="s">
        <v>283</v>
      </c>
    </row>
    <row r="1655" spans="2:51" s="15" customFormat="1">
      <c r="B1655" s="230"/>
      <c r="C1655" s="231"/>
      <c r="D1655" s="209" t="s">
        <v>291</v>
      </c>
      <c r="E1655" s="232" t="s">
        <v>1</v>
      </c>
      <c r="F1655" s="233" t="s">
        <v>307</v>
      </c>
      <c r="G1655" s="231"/>
      <c r="H1655" s="234">
        <v>48.73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AT1655" s="240" t="s">
        <v>291</v>
      </c>
      <c r="AU1655" s="240" t="s">
        <v>85</v>
      </c>
      <c r="AV1655" s="15" t="s">
        <v>105</v>
      </c>
      <c r="AW1655" s="15" t="s">
        <v>32</v>
      </c>
      <c r="AX1655" s="15" t="s">
        <v>76</v>
      </c>
      <c r="AY1655" s="240" t="s">
        <v>283</v>
      </c>
    </row>
    <row r="1656" spans="2:51" s="16" customFormat="1">
      <c r="B1656" s="241"/>
      <c r="C1656" s="242"/>
      <c r="D1656" s="209" t="s">
        <v>291</v>
      </c>
      <c r="E1656" s="243" t="s">
        <v>1</v>
      </c>
      <c r="F1656" s="244" t="s">
        <v>1188</v>
      </c>
      <c r="G1656" s="242"/>
      <c r="H1656" s="243" t="s">
        <v>1</v>
      </c>
      <c r="I1656" s="245"/>
      <c r="J1656" s="242"/>
      <c r="K1656" s="242"/>
      <c r="L1656" s="246"/>
      <c r="M1656" s="247"/>
      <c r="N1656" s="248"/>
      <c r="O1656" s="248"/>
      <c r="P1656" s="248"/>
      <c r="Q1656" s="248"/>
      <c r="R1656" s="248"/>
      <c r="S1656" s="248"/>
      <c r="T1656" s="249"/>
      <c r="AT1656" s="250" t="s">
        <v>291</v>
      </c>
      <c r="AU1656" s="250" t="s">
        <v>85</v>
      </c>
      <c r="AV1656" s="16" t="s">
        <v>83</v>
      </c>
      <c r="AW1656" s="16" t="s">
        <v>32</v>
      </c>
      <c r="AX1656" s="16" t="s">
        <v>76</v>
      </c>
      <c r="AY1656" s="250" t="s">
        <v>283</v>
      </c>
    </row>
    <row r="1657" spans="2:51" s="13" customFormat="1">
      <c r="B1657" s="207"/>
      <c r="C1657" s="208"/>
      <c r="D1657" s="209" t="s">
        <v>291</v>
      </c>
      <c r="E1657" s="210" t="s">
        <v>1</v>
      </c>
      <c r="F1657" s="211" t="s">
        <v>1236</v>
      </c>
      <c r="G1657" s="208"/>
      <c r="H1657" s="212">
        <v>76.55</v>
      </c>
      <c r="I1657" s="213"/>
      <c r="J1657" s="208"/>
      <c r="K1657" s="208"/>
      <c r="L1657" s="214"/>
      <c r="M1657" s="215"/>
      <c r="N1657" s="216"/>
      <c r="O1657" s="216"/>
      <c r="P1657" s="216"/>
      <c r="Q1657" s="216"/>
      <c r="R1657" s="216"/>
      <c r="S1657" s="216"/>
      <c r="T1657" s="217"/>
      <c r="AT1657" s="218" t="s">
        <v>291</v>
      </c>
      <c r="AU1657" s="218" t="s">
        <v>85</v>
      </c>
      <c r="AV1657" s="13" t="s">
        <v>85</v>
      </c>
      <c r="AW1657" s="13" t="s">
        <v>32</v>
      </c>
      <c r="AX1657" s="13" t="s">
        <v>76</v>
      </c>
      <c r="AY1657" s="218" t="s">
        <v>283</v>
      </c>
    </row>
    <row r="1658" spans="2:51" s="15" customFormat="1">
      <c r="B1658" s="230"/>
      <c r="C1658" s="231"/>
      <c r="D1658" s="209" t="s">
        <v>291</v>
      </c>
      <c r="E1658" s="232" t="s">
        <v>1</v>
      </c>
      <c r="F1658" s="233" t="s">
        <v>307</v>
      </c>
      <c r="G1658" s="231"/>
      <c r="H1658" s="234">
        <v>76.55</v>
      </c>
      <c r="I1658" s="235"/>
      <c r="J1658" s="231"/>
      <c r="K1658" s="231"/>
      <c r="L1658" s="236"/>
      <c r="M1658" s="237"/>
      <c r="N1658" s="238"/>
      <c r="O1658" s="238"/>
      <c r="P1658" s="238"/>
      <c r="Q1658" s="238"/>
      <c r="R1658" s="238"/>
      <c r="S1658" s="238"/>
      <c r="T1658" s="239"/>
      <c r="AT1658" s="240" t="s">
        <v>291</v>
      </c>
      <c r="AU1658" s="240" t="s">
        <v>85</v>
      </c>
      <c r="AV1658" s="15" t="s">
        <v>105</v>
      </c>
      <c r="AW1658" s="15" t="s">
        <v>32</v>
      </c>
      <c r="AX1658" s="15" t="s">
        <v>76</v>
      </c>
      <c r="AY1658" s="240" t="s">
        <v>283</v>
      </c>
    </row>
    <row r="1659" spans="2:51" s="16" customFormat="1">
      <c r="B1659" s="241"/>
      <c r="C1659" s="242"/>
      <c r="D1659" s="209" t="s">
        <v>291</v>
      </c>
      <c r="E1659" s="243" t="s">
        <v>1</v>
      </c>
      <c r="F1659" s="244" t="s">
        <v>1190</v>
      </c>
      <c r="G1659" s="242"/>
      <c r="H1659" s="243" t="s">
        <v>1</v>
      </c>
      <c r="I1659" s="245"/>
      <c r="J1659" s="242"/>
      <c r="K1659" s="242"/>
      <c r="L1659" s="246"/>
      <c r="M1659" s="247"/>
      <c r="N1659" s="248"/>
      <c r="O1659" s="248"/>
      <c r="P1659" s="248"/>
      <c r="Q1659" s="248"/>
      <c r="R1659" s="248"/>
      <c r="S1659" s="248"/>
      <c r="T1659" s="249"/>
      <c r="AT1659" s="250" t="s">
        <v>291</v>
      </c>
      <c r="AU1659" s="250" t="s">
        <v>85</v>
      </c>
      <c r="AV1659" s="16" t="s">
        <v>83</v>
      </c>
      <c r="AW1659" s="16" t="s">
        <v>32</v>
      </c>
      <c r="AX1659" s="16" t="s">
        <v>76</v>
      </c>
      <c r="AY1659" s="250" t="s">
        <v>283</v>
      </c>
    </row>
    <row r="1660" spans="2:51" s="13" customFormat="1">
      <c r="B1660" s="207"/>
      <c r="C1660" s="208"/>
      <c r="D1660" s="209" t="s">
        <v>291</v>
      </c>
      <c r="E1660" s="210" t="s">
        <v>1</v>
      </c>
      <c r="F1660" s="211" t="s">
        <v>1237</v>
      </c>
      <c r="G1660" s="208"/>
      <c r="H1660" s="212">
        <v>52.64</v>
      </c>
      <c r="I1660" s="213"/>
      <c r="J1660" s="208"/>
      <c r="K1660" s="208"/>
      <c r="L1660" s="214"/>
      <c r="M1660" s="215"/>
      <c r="N1660" s="216"/>
      <c r="O1660" s="216"/>
      <c r="P1660" s="216"/>
      <c r="Q1660" s="216"/>
      <c r="R1660" s="216"/>
      <c r="S1660" s="216"/>
      <c r="T1660" s="217"/>
      <c r="AT1660" s="218" t="s">
        <v>291</v>
      </c>
      <c r="AU1660" s="218" t="s">
        <v>85</v>
      </c>
      <c r="AV1660" s="13" t="s">
        <v>85</v>
      </c>
      <c r="AW1660" s="13" t="s">
        <v>32</v>
      </c>
      <c r="AX1660" s="13" t="s">
        <v>76</v>
      </c>
      <c r="AY1660" s="218" t="s">
        <v>283</v>
      </c>
    </row>
    <row r="1661" spans="2:51" s="15" customFormat="1">
      <c r="B1661" s="230"/>
      <c r="C1661" s="231"/>
      <c r="D1661" s="209" t="s">
        <v>291</v>
      </c>
      <c r="E1661" s="232" t="s">
        <v>1</v>
      </c>
      <c r="F1661" s="233" t="s">
        <v>307</v>
      </c>
      <c r="G1661" s="231"/>
      <c r="H1661" s="234">
        <v>52.64</v>
      </c>
      <c r="I1661" s="235"/>
      <c r="J1661" s="231"/>
      <c r="K1661" s="231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291</v>
      </c>
      <c r="AU1661" s="240" t="s">
        <v>85</v>
      </c>
      <c r="AV1661" s="15" t="s">
        <v>105</v>
      </c>
      <c r="AW1661" s="15" t="s">
        <v>32</v>
      </c>
      <c r="AX1661" s="15" t="s">
        <v>76</v>
      </c>
      <c r="AY1661" s="240" t="s">
        <v>283</v>
      </c>
    </row>
    <row r="1662" spans="2:51" s="16" customFormat="1">
      <c r="B1662" s="241"/>
      <c r="C1662" s="242"/>
      <c r="D1662" s="209" t="s">
        <v>291</v>
      </c>
      <c r="E1662" s="243" t="s">
        <v>1</v>
      </c>
      <c r="F1662" s="244" t="s">
        <v>1178</v>
      </c>
      <c r="G1662" s="242"/>
      <c r="H1662" s="243" t="s">
        <v>1</v>
      </c>
      <c r="I1662" s="245"/>
      <c r="J1662" s="242"/>
      <c r="K1662" s="242"/>
      <c r="L1662" s="246"/>
      <c r="M1662" s="247"/>
      <c r="N1662" s="248"/>
      <c r="O1662" s="248"/>
      <c r="P1662" s="248"/>
      <c r="Q1662" s="248"/>
      <c r="R1662" s="248"/>
      <c r="S1662" s="248"/>
      <c r="T1662" s="249"/>
      <c r="AT1662" s="250" t="s">
        <v>291</v>
      </c>
      <c r="AU1662" s="250" t="s">
        <v>85</v>
      </c>
      <c r="AV1662" s="16" t="s">
        <v>83</v>
      </c>
      <c r="AW1662" s="16" t="s">
        <v>32</v>
      </c>
      <c r="AX1662" s="16" t="s">
        <v>76</v>
      </c>
      <c r="AY1662" s="250" t="s">
        <v>283</v>
      </c>
    </row>
    <row r="1663" spans="2:51" s="13" customFormat="1">
      <c r="B1663" s="207"/>
      <c r="C1663" s="208"/>
      <c r="D1663" s="209" t="s">
        <v>291</v>
      </c>
      <c r="E1663" s="210" t="s">
        <v>1</v>
      </c>
      <c r="F1663" s="211" t="s">
        <v>1659</v>
      </c>
      <c r="G1663" s="208"/>
      <c r="H1663" s="212">
        <v>28.5</v>
      </c>
      <c r="I1663" s="213"/>
      <c r="J1663" s="208"/>
      <c r="K1663" s="208"/>
      <c r="L1663" s="214"/>
      <c r="M1663" s="215"/>
      <c r="N1663" s="216"/>
      <c r="O1663" s="216"/>
      <c r="P1663" s="216"/>
      <c r="Q1663" s="216"/>
      <c r="R1663" s="216"/>
      <c r="S1663" s="216"/>
      <c r="T1663" s="217"/>
      <c r="AT1663" s="218" t="s">
        <v>291</v>
      </c>
      <c r="AU1663" s="218" t="s">
        <v>85</v>
      </c>
      <c r="AV1663" s="13" t="s">
        <v>85</v>
      </c>
      <c r="AW1663" s="13" t="s">
        <v>32</v>
      </c>
      <c r="AX1663" s="13" t="s">
        <v>76</v>
      </c>
      <c r="AY1663" s="218" t="s">
        <v>283</v>
      </c>
    </row>
    <row r="1664" spans="2:51" s="15" customFormat="1">
      <c r="B1664" s="230"/>
      <c r="C1664" s="231"/>
      <c r="D1664" s="209" t="s">
        <v>291</v>
      </c>
      <c r="E1664" s="232" t="s">
        <v>1</v>
      </c>
      <c r="F1664" s="233" t="s">
        <v>307</v>
      </c>
      <c r="G1664" s="231"/>
      <c r="H1664" s="234">
        <v>28.5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291</v>
      </c>
      <c r="AU1664" s="240" t="s">
        <v>85</v>
      </c>
      <c r="AV1664" s="15" t="s">
        <v>105</v>
      </c>
      <c r="AW1664" s="15" t="s">
        <v>32</v>
      </c>
      <c r="AX1664" s="15" t="s">
        <v>76</v>
      </c>
      <c r="AY1664" s="240" t="s">
        <v>283</v>
      </c>
    </row>
    <row r="1665" spans="1:65" s="14" customFormat="1">
      <c r="B1665" s="219"/>
      <c r="C1665" s="220"/>
      <c r="D1665" s="209" t="s">
        <v>291</v>
      </c>
      <c r="E1665" s="221" t="s">
        <v>1</v>
      </c>
      <c r="F1665" s="222" t="s">
        <v>293</v>
      </c>
      <c r="G1665" s="220"/>
      <c r="H1665" s="223">
        <v>1198.73</v>
      </c>
      <c r="I1665" s="224"/>
      <c r="J1665" s="220"/>
      <c r="K1665" s="220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291</v>
      </c>
      <c r="AU1665" s="229" t="s">
        <v>85</v>
      </c>
      <c r="AV1665" s="14" t="s">
        <v>289</v>
      </c>
      <c r="AW1665" s="14" t="s">
        <v>32</v>
      </c>
      <c r="AX1665" s="14" t="s">
        <v>83</v>
      </c>
      <c r="AY1665" s="229" t="s">
        <v>283</v>
      </c>
    </row>
    <row r="1666" spans="1:65" s="2" customFormat="1" ht="24.2" customHeight="1">
      <c r="A1666" s="35"/>
      <c r="B1666" s="36"/>
      <c r="C1666" s="251" t="s">
        <v>1787</v>
      </c>
      <c r="D1666" s="251" t="s">
        <v>1021</v>
      </c>
      <c r="E1666" s="252" t="s">
        <v>1788</v>
      </c>
      <c r="F1666" s="253" t="s">
        <v>1789</v>
      </c>
      <c r="G1666" s="254" t="s">
        <v>288</v>
      </c>
      <c r="H1666" s="255">
        <v>1397.12</v>
      </c>
      <c r="I1666" s="256"/>
      <c r="J1666" s="257">
        <f>ROUND(I1666*H1666,2)</f>
        <v>0</v>
      </c>
      <c r="K1666" s="258"/>
      <c r="L1666" s="259"/>
      <c r="M1666" s="260" t="s">
        <v>1</v>
      </c>
      <c r="N1666" s="261" t="s">
        <v>41</v>
      </c>
      <c r="O1666" s="72"/>
      <c r="P1666" s="203">
        <f>O1666*H1666</f>
        <v>0</v>
      </c>
      <c r="Q1666" s="203">
        <v>4.0000000000000002E-4</v>
      </c>
      <c r="R1666" s="203">
        <f>Q1666*H1666</f>
        <v>0.55884800000000001</v>
      </c>
      <c r="S1666" s="203">
        <v>0</v>
      </c>
      <c r="T1666" s="204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205" t="s">
        <v>499</v>
      </c>
      <c r="AT1666" s="205" t="s">
        <v>1021</v>
      </c>
      <c r="AU1666" s="205" t="s">
        <v>85</v>
      </c>
      <c r="AY1666" s="18" t="s">
        <v>283</v>
      </c>
      <c r="BE1666" s="206">
        <f>IF(N1666="základní",J1666,0)</f>
        <v>0</v>
      </c>
      <c r="BF1666" s="206">
        <f>IF(N1666="snížená",J1666,0)</f>
        <v>0</v>
      </c>
      <c r="BG1666" s="206">
        <f>IF(N1666="zákl. přenesená",J1666,0)</f>
        <v>0</v>
      </c>
      <c r="BH1666" s="206">
        <f>IF(N1666="sníž. přenesená",J1666,0)</f>
        <v>0</v>
      </c>
      <c r="BI1666" s="206">
        <f>IF(N1666="nulová",J1666,0)</f>
        <v>0</v>
      </c>
      <c r="BJ1666" s="18" t="s">
        <v>83</v>
      </c>
      <c r="BK1666" s="206">
        <f>ROUND(I1666*H1666,2)</f>
        <v>0</v>
      </c>
      <c r="BL1666" s="18" t="s">
        <v>199</v>
      </c>
      <c r="BM1666" s="205" t="s">
        <v>1790</v>
      </c>
    </row>
    <row r="1667" spans="1:65" s="13" customFormat="1">
      <c r="B1667" s="207"/>
      <c r="C1667" s="208"/>
      <c r="D1667" s="209" t="s">
        <v>291</v>
      </c>
      <c r="E1667" s="208"/>
      <c r="F1667" s="211" t="s">
        <v>1791</v>
      </c>
      <c r="G1667" s="208"/>
      <c r="H1667" s="212">
        <v>1397.12</v>
      </c>
      <c r="I1667" s="213"/>
      <c r="J1667" s="208"/>
      <c r="K1667" s="208"/>
      <c r="L1667" s="214"/>
      <c r="M1667" s="215"/>
      <c r="N1667" s="216"/>
      <c r="O1667" s="216"/>
      <c r="P1667" s="216"/>
      <c r="Q1667" s="216"/>
      <c r="R1667" s="216"/>
      <c r="S1667" s="216"/>
      <c r="T1667" s="217"/>
      <c r="AT1667" s="218" t="s">
        <v>291</v>
      </c>
      <c r="AU1667" s="218" t="s">
        <v>85</v>
      </c>
      <c r="AV1667" s="13" t="s">
        <v>85</v>
      </c>
      <c r="AW1667" s="13" t="s">
        <v>4</v>
      </c>
      <c r="AX1667" s="13" t="s">
        <v>83</v>
      </c>
      <c r="AY1667" s="218" t="s">
        <v>283</v>
      </c>
    </row>
    <row r="1668" spans="1:65" s="2" customFormat="1" ht="24.2" customHeight="1">
      <c r="A1668" s="35"/>
      <c r="B1668" s="36"/>
      <c r="C1668" s="193" t="s">
        <v>1792</v>
      </c>
      <c r="D1668" s="193" t="s">
        <v>285</v>
      </c>
      <c r="E1668" s="194" t="s">
        <v>1793</v>
      </c>
      <c r="F1668" s="195" t="s">
        <v>1794</v>
      </c>
      <c r="G1668" s="196" t="s">
        <v>288</v>
      </c>
      <c r="H1668" s="197">
        <v>577.84</v>
      </c>
      <c r="I1668" s="198"/>
      <c r="J1668" s="199">
        <f>ROUND(I1668*H1668,2)</f>
        <v>0</v>
      </c>
      <c r="K1668" s="200"/>
      <c r="L1668" s="40"/>
      <c r="M1668" s="201" t="s">
        <v>1</v>
      </c>
      <c r="N1668" s="202" t="s">
        <v>41</v>
      </c>
      <c r="O1668" s="72"/>
      <c r="P1668" s="203">
        <f>O1668*H1668</f>
        <v>0</v>
      </c>
      <c r="Q1668" s="203">
        <v>1.0000000000000001E-5</v>
      </c>
      <c r="R1668" s="203">
        <f>Q1668*H1668</f>
        <v>5.7784000000000004E-3</v>
      </c>
      <c r="S1668" s="203">
        <v>0</v>
      </c>
      <c r="T1668" s="204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205" t="s">
        <v>199</v>
      </c>
      <c r="AT1668" s="205" t="s">
        <v>285</v>
      </c>
      <c r="AU1668" s="205" t="s">
        <v>85</v>
      </c>
      <c r="AY1668" s="18" t="s">
        <v>283</v>
      </c>
      <c r="BE1668" s="206">
        <f>IF(N1668="základní",J1668,0)</f>
        <v>0</v>
      </c>
      <c r="BF1668" s="206">
        <f>IF(N1668="snížená",J1668,0)</f>
        <v>0</v>
      </c>
      <c r="BG1668" s="206">
        <f>IF(N1668="zákl. přenesená",J1668,0)</f>
        <v>0</v>
      </c>
      <c r="BH1668" s="206">
        <f>IF(N1668="sníž. přenesená",J1668,0)</f>
        <v>0</v>
      </c>
      <c r="BI1668" s="206">
        <f>IF(N1668="nulová",J1668,0)</f>
        <v>0</v>
      </c>
      <c r="BJ1668" s="18" t="s">
        <v>83</v>
      </c>
      <c r="BK1668" s="206">
        <f>ROUND(I1668*H1668,2)</f>
        <v>0</v>
      </c>
      <c r="BL1668" s="18" t="s">
        <v>199</v>
      </c>
      <c r="BM1668" s="205" t="s">
        <v>1795</v>
      </c>
    </row>
    <row r="1669" spans="1:65" s="16" customFormat="1">
      <c r="B1669" s="241"/>
      <c r="C1669" s="242"/>
      <c r="D1669" s="209" t="s">
        <v>291</v>
      </c>
      <c r="E1669" s="243" t="s">
        <v>1</v>
      </c>
      <c r="F1669" s="244" t="s">
        <v>1141</v>
      </c>
      <c r="G1669" s="242"/>
      <c r="H1669" s="243" t="s">
        <v>1</v>
      </c>
      <c r="I1669" s="245"/>
      <c r="J1669" s="242"/>
      <c r="K1669" s="242"/>
      <c r="L1669" s="246"/>
      <c r="M1669" s="247"/>
      <c r="N1669" s="248"/>
      <c r="O1669" s="248"/>
      <c r="P1669" s="248"/>
      <c r="Q1669" s="248"/>
      <c r="R1669" s="248"/>
      <c r="S1669" s="248"/>
      <c r="T1669" s="249"/>
      <c r="AT1669" s="250" t="s">
        <v>291</v>
      </c>
      <c r="AU1669" s="250" t="s">
        <v>85</v>
      </c>
      <c r="AV1669" s="16" t="s">
        <v>83</v>
      </c>
      <c r="AW1669" s="16" t="s">
        <v>32</v>
      </c>
      <c r="AX1669" s="16" t="s">
        <v>76</v>
      </c>
      <c r="AY1669" s="250" t="s">
        <v>283</v>
      </c>
    </row>
    <row r="1670" spans="1:65" s="13" customFormat="1">
      <c r="B1670" s="207"/>
      <c r="C1670" s="208"/>
      <c r="D1670" s="209" t="s">
        <v>291</v>
      </c>
      <c r="E1670" s="210" t="s">
        <v>1</v>
      </c>
      <c r="F1670" s="211" t="s">
        <v>1142</v>
      </c>
      <c r="G1670" s="208"/>
      <c r="H1670" s="212">
        <v>343.93799999999999</v>
      </c>
      <c r="I1670" s="213"/>
      <c r="J1670" s="208"/>
      <c r="K1670" s="208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291</v>
      </c>
      <c r="AU1670" s="218" t="s">
        <v>85</v>
      </c>
      <c r="AV1670" s="13" t="s">
        <v>85</v>
      </c>
      <c r="AW1670" s="13" t="s">
        <v>32</v>
      </c>
      <c r="AX1670" s="13" t="s">
        <v>76</v>
      </c>
      <c r="AY1670" s="218" t="s">
        <v>283</v>
      </c>
    </row>
    <row r="1671" spans="1:65" s="13" customFormat="1">
      <c r="B1671" s="207"/>
      <c r="C1671" s="208"/>
      <c r="D1671" s="209" t="s">
        <v>291</v>
      </c>
      <c r="E1671" s="210" t="s">
        <v>1</v>
      </c>
      <c r="F1671" s="211" t="s">
        <v>1143</v>
      </c>
      <c r="G1671" s="208"/>
      <c r="H1671" s="212">
        <v>59.85</v>
      </c>
      <c r="I1671" s="213"/>
      <c r="J1671" s="208"/>
      <c r="K1671" s="208"/>
      <c r="L1671" s="214"/>
      <c r="M1671" s="215"/>
      <c r="N1671" s="216"/>
      <c r="O1671" s="216"/>
      <c r="P1671" s="216"/>
      <c r="Q1671" s="216"/>
      <c r="R1671" s="216"/>
      <c r="S1671" s="216"/>
      <c r="T1671" s="217"/>
      <c r="AT1671" s="218" t="s">
        <v>291</v>
      </c>
      <c r="AU1671" s="218" t="s">
        <v>85</v>
      </c>
      <c r="AV1671" s="13" t="s">
        <v>85</v>
      </c>
      <c r="AW1671" s="13" t="s">
        <v>32</v>
      </c>
      <c r="AX1671" s="13" t="s">
        <v>76</v>
      </c>
      <c r="AY1671" s="218" t="s">
        <v>283</v>
      </c>
    </row>
    <row r="1672" spans="1:65" s="15" customFormat="1">
      <c r="B1672" s="230"/>
      <c r="C1672" s="231"/>
      <c r="D1672" s="209" t="s">
        <v>291</v>
      </c>
      <c r="E1672" s="232" t="s">
        <v>1</v>
      </c>
      <c r="F1672" s="233" t="s">
        <v>307</v>
      </c>
      <c r="G1672" s="231"/>
      <c r="H1672" s="234">
        <v>403.78800000000001</v>
      </c>
      <c r="I1672" s="235"/>
      <c r="J1672" s="231"/>
      <c r="K1672" s="231"/>
      <c r="L1672" s="236"/>
      <c r="M1672" s="237"/>
      <c r="N1672" s="238"/>
      <c r="O1672" s="238"/>
      <c r="P1672" s="238"/>
      <c r="Q1672" s="238"/>
      <c r="R1672" s="238"/>
      <c r="S1672" s="238"/>
      <c r="T1672" s="239"/>
      <c r="AT1672" s="240" t="s">
        <v>291</v>
      </c>
      <c r="AU1672" s="240" t="s">
        <v>85</v>
      </c>
      <c r="AV1672" s="15" t="s">
        <v>105</v>
      </c>
      <c r="AW1672" s="15" t="s">
        <v>32</v>
      </c>
      <c r="AX1672" s="15" t="s">
        <v>76</v>
      </c>
      <c r="AY1672" s="240" t="s">
        <v>283</v>
      </c>
    </row>
    <row r="1673" spans="1:65" s="13" customFormat="1">
      <c r="B1673" s="207"/>
      <c r="C1673" s="208"/>
      <c r="D1673" s="209" t="s">
        <v>291</v>
      </c>
      <c r="E1673" s="210" t="s">
        <v>1</v>
      </c>
      <c r="F1673" s="211" t="s">
        <v>610</v>
      </c>
      <c r="G1673" s="208"/>
      <c r="H1673" s="212">
        <v>-179.91</v>
      </c>
      <c r="I1673" s="213"/>
      <c r="J1673" s="208"/>
      <c r="K1673" s="208"/>
      <c r="L1673" s="214"/>
      <c r="M1673" s="215"/>
      <c r="N1673" s="216"/>
      <c r="O1673" s="216"/>
      <c r="P1673" s="216"/>
      <c r="Q1673" s="216"/>
      <c r="R1673" s="216"/>
      <c r="S1673" s="216"/>
      <c r="T1673" s="217"/>
      <c r="AT1673" s="218" t="s">
        <v>291</v>
      </c>
      <c r="AU1673" s="218" t="s">
        <v>85</v>
      </c>
      <c r="AV1673" s="13" t="s">
        <v>85</v>
      </c>
      <c r="AW1673" s="13" t="s">
        <v>32</v>
      </c>
      <c r="AX1673" s="13" t="s">
        <v>76</v>
      </c>
      <c r="AY1673" s="218" t="s">
        <v>283</v>
      </c>
    </row>
    <row r="1674" spans="1:65" s="15" customFormat="1">
      <c r="B1674" s="230"/>
      <c r="C1674" s="231"/>
      <c r="D1674" s="209" t="s">
        <v>291</v>
      </c>
      <c r="E1674" s="232" t="s">
        <v>1</v>
      </c>
      <c r="F1674" s="233" t="s">
        <v>307</v>
      </c>
      <c r="G1674" s="231"/>
      <c r="H1674" s="234">
        <v>-179.91</v>
      </c>
      <c r="I1674" s="235"/>
      <c r="J1674" s="231"/>
      <c r="K1674" s="231"/>
      <c r="L1674" s="236"/>
      <c r="M1674" s="237"/>
      <c r="N1674" s="238"/>
      <c r="O1674" s="238"/>
      <c r="P1674" s="238"/>
      <c r="Q1674" s="238"/>
      <c r="R1674" s="238"/>
      <c r="S1674" s="238"/>
      <c r="T1674" s="239"/>
      <c r="AT1674" s="240" t="s">
        <v>291</v>
      </c>
      <c r="AU1674" s="240" t="s">
        <v>85</v>
      </c>
      <c r="AV1674" s="15" t="s">
        <v>105</v>
      </c>
      <c r="AW1674" s="15" t="s">
        <v>32</v>
      </c>
      <c r="AX1674" s="15" t="s">
        <v>76</v>
      </c>
      <c r="AY1674" s="240" t="s">
        <v>283</v>
      </c>
    </row>
    <row r="1675" spans="1:65" s="13" customFormat="1" ht="22.5">
      <c r="B1675" s="207"/>
      <c r="C1675" s="208"/>
      <c r="D1675" s="209" t="s">
        <v>291</v>
      </c>
      <c r="E1675" s="210" t="s">
        <v>1</v>
      </c>
      <c r="F1675" s="211" t="s">
        <v>1796</v>
      </c>
      <c r="G1675" s="208"/>
      <c r="H1675" s="212">
        <v>38.020000000000003</v>
      </c>
      <c r="I1675" s="213"/>
      <c r="J1675" s="208"/>
      <c r="K1675" s="208"/>
      <c r="L1675" s="214"/>
      <c r="M1675" s="215"/>
      <c r="N1675" s="216"/>
      <c r="O1675" s="216"/>
      <c r="P1675" s="216"/>
      <c r="Q1675" s="216"/>
      <c r="R1675" s="216"/>
      <c r="S1675" s="216"/>
      <c r="T1675" s="217"/>
      <c r="AT1675" s="218" t="s">
        <v>291</v>
      </c>
      <c r="AU1675" s="218" t="s">
        <v>85</v>
      </c>
      <c r="AV1675" s="13" t="s">
        <v>85</v>
      </c>
      <c r="AW1675" s="13" t="s">
        <v>32</v>
      </c>
      <c r="AX1675" s="13" t="s">
        <v>76</v>
      </c>
      <c r="AY1675" s="218" t="s">
        <v>283</v>
      </c>
    </row>
    <row r="1676" spans="1:65" s="15" customFormat="1">
      <c r="B1676" s="230"/>
      <c r="C1676" s="231"/>
      <c r="D1676" s="209" t="s">
        <v>291</v>
      </c>
      <c r="E1676" s="232" t="s">
        <v>1</v>
      </c>
      <c r="F1676" s="233" t="s">
        <v>307</v>
      </c>
      <c r="G1676" s="231"/>
      <c r="H1676" s="234">
        <v>38.020000000000003</v>
      </c>
      <c r="I1676" s="235"/>
      <c r="J1676" s="231"/>
      <c r="K1676" s="231"/>
      <c r="L1676" s="236"/>
      <c r="M1676" s="237"/>
      <c r="N1676" s="238"/>
      <c r="O1676" s="238"/>
      <c r="P1676" s="238"/>
      <c r="Q1676" s="238"/>
      <c r="R1676" s="238"/>
      <c r="S1676" s="238"/>
      <c r="T1676" s="239"/>
      <c r="AT1676" s="240" t="s">
        <v>291</v>
      </c>
      <c r="AU1676" s="240" t="s">
        <v>85</v>
      </c>
      <c r="AV1676" s="15" t="s">
        <v>105</v>
      </c>
      <c r="AW1676" s="15" t="s">
        <v>32</v>
      </c>
      <c r="AX1676" s="15" t="s">
        <v>76</v>
      </c>
      <c r="AY1676" s="240" t="s">
        <v>283</v>
      </c>
    </row>
    <row r="1677" spans="1:65" s="16" customFormat="1">
      <c r="B1677" s="241"/>
      <c r="C1677" s="242"/>
      <c r="D1677" s="209" t="s">
        <v>291</v>
      </c>
      <c r="E1677" s="243" t="s">
        <v>1</v>
      </c>
      <c r="F1677" s="244" t="s">
        <v>1144</v>
      </c>
      <c r="G1677" s="242"/>
      <c r="H1677" s="243" t="s">
        <v>1</v>
      </c>
      <c r="I1677" s="245"/>
      <c r="J1677" s="242"/>
      <c r="K1677" s="242"/>
      <c r="L1677" s="246"/>
      <c r="M1677" s="247"/>
      <c r="N1677" s="248"/>
      <c r="O1677" s="248"/>
      <c r="P1677" s="248"/>
      <c r="Q1677" s="248"/>
      <c r="R1677" s="248"/>
      <c r="S1677" s="248"/>
      <c r="T1677" s="249"/>
      <c r="AT1677" s="250" t="s">
        <v>291</v>
      </c>
      <c r="AU1677" s="250" t="s">
        <v>85</v>
      </c>
      <c r="AV1677" s="16" t="s">
        <v>83</v>
      </c>
      <c r="AW1677" s="16" t="s">
        <v>32</v>
      </c>
      <c r="AX1677" s="16" t="s">
        <v>76</v>
      </c>
      <c r="AY1677" s="250" t="s">
        <v>283</v>
      </c>
    </row>
    <row r="1678" spans="1:65" s="13" customFormat="1">
      <c r="B1678" s="207"/>
      <c r="C1678" s="208"/>
      <c r="D1678" s="209" t="s">
        <v>291</v>
      </c>
      <c r="E1678" s="210" t="s">
        <v>1</v>
      </c>
      <c r="F1678" s="211" t="s">
        <v>1145</v>
      </c>
      <c r="G1678" s="208"/>
      <c r="H1678" s="212">
        <v>187.88</v>
      </c>
      <c r="I1678" s="213"/>
      <c r="J1678" s="208"/>
      <c r="K1678" s="208"/>
      <c r="L1678" s="214"/>
      <c r="M1678" s="215"/>
      <c r="N1678" s="216"/>
      <c r="O1678" s="216"/>
      <c r="P1678" s="216"/>
      <c r="Q1678" s="216"/>
      <c r="R1678" s="216"/>
      <c r="S1678" s="216"/>
      <c r="T1678" s="217"/>
      <c r="AT1678" s="218" t="s">
        <v>291</v>
      </c>
      <c r="AU1678" s="218" t="s">
        <v>85</v>
      </c>
      <c r="AV1678" s="13" t="s">
        <v>85</v>
      </c>
      <c r="AW1678" s="13" t="s">
        <v>32</v>
      </c>
      <c r="AX1678" s="13" t="s">
        <v>76</v>
      </c>
      <c r="AY1678" s="218" t="s">
        <v>283</v>
      </c>
    </row>
    <row r="1679" spans="1:65" s="13" customFormat="1">
      <c r="B1679" s="207"/>
      <c r="C1679" s="208"/>
      <c r="D1679" s="209" t="s">
        <v>291</v>
      </c>
      <c r="E1679" s="210" t="s">
        <v>1</v>
      </c>
      <c r="F1679" s="211" t="s">
        <v>1146</v>
      </c>
      <c r="G1679" s="208"/>
      <c r="H1679" s="212">
        <v>-13.44</v>
      </c>
      <c r="I1679" s="213"/>
      <c r="J1679" s="208"/>
      <c r="K1679" s="208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291</v>
      </c>
      <c r="AU1679" s="218" t="s">
        <v>85</v>
      </c>
      <c r="AV1679" s="13" t="s">
        <v>85</v>
      </c>
      <c r="AW1679" s="13" t="s">
        <v>32</v>
      </c>
      <c r="AX1679" s="13" t="s">
        <v>76</v>
      </c>
      <c r="AY1679" s="218" t="s">
        <v>283</v>
      </c>
    </row>
    <row r="1680" spans="1:65" s="13" customFormat="1">
      <c r="B1680" s="207"/>
      <c r="C1680" s="208"/>
      <c r="D1680" s="209" t="s">
        <v>291</v>
      </c>
      <c r="E1680" s="210" t="s">
        <v>1</v>
      </c>
      <c r="F1680" s="211" t="s">
        <v>1628</v>
      </c>
      <c r="G1680" s="208"/>
      <c r="H1680" s="212">
        <v>69.795000000000002</v>
      </c>
      <c r="I1680" s="213"/>
      <c r="J1680" s="208"/>
      <c r="K1680" s="208"/>
      <c r="L1680" s="214"/>
      <c r="M1680" s="215"/>
      <c r="N1680" s="216"/>
      <c r="O1680" s="216"/>
      <c r="P1680" s="216"/>
      <c r="Q1680" s="216"/>
      <c r="R1680" s="216"/>
      <c r="S1680" s="216"/>
      <c r="T1680" s="217"/>
      <c r="AT1680" s="218" t="s">
        <v>291</v>
      </c>
      <c r="AU1680" s="218" t="s">
        <v>85</v>
      </c>
      <c r="AV1680" s="13" t="s">
        <v>85</v>
      </c>
      <c r="AW1680" s="13" t="s">
        <v>32</v>
      </c>
      <c r="AX1680" s="13" t="s">
        <v>76</v>
      </c>
      <c r="AY1680" s="218" t="s">
        <v>283</v>
      </c>
    </row>
    <row r="1681" spans="2:51" s="13" customFormat="1" ht="33.75">
      <c r="B1681" s="207"/>
      <c r="C1681" s="208"/>
      <c r="D1681" s="209" t="s">
        <v>291</v>
      </c>
      <c r="E1681" s="210" t="s">
        <v>1</v>
      </c>
      <c r="F1681" s="211" t="s">
        <v>1149</v>
      </c>
      <c r="G1681" s="208"/>
      <c r="H1681" s="212">
        <v>-81.314999999999998</v>
      </c>
      <c r="I1681" s="213"/>
      <c r="J1681" s="208"/>
      <c r="K1681" s="208"/>
      <c r="L1681" s="214"/>
      <c r="M1681" s="215"/>
      <c r="N1681" s="216"/>
      <c r="O1681" s="216"/>
      <c r="P1681" s="216"/>
      <c r="Q1681" s="216"/>
      <c r="R1681" s="216"/>
      <c r="S1681" s="216"/>
      <c r="T1681" s="217"/>
      <c r="AT1681" s="218" t="s">
        <v>291</v>
      </c>
      <c r="AU1681" s="218" t="s">
        <v>85</v>
      </c>
      <c r="AV1681" s="13" t="s">
        <v>85</v>
      </c>
      <c r="AW1681" s="13" t="s">
        <v>32</v>
      </c>
      <c r="AX1681" s="13" t="s">
        <v>76</v>
      </c>
      <c r="AY1681" s="218" t="s">
        <v>283</v>
      </c>
    </row>
    <row r="1682" spans="2:51" s="15" customFormat="1">
      <c r="B1682" s="230"/>
      <c r="C1682" s="231"/>
      <c r="D1682" s="209" t="s">
        <v>291</v>
      </c>
      <c r="E1682" s="232" t="s">
        <v>1</v>
      </c>
      <c r="F1682" s="233" t="s">
        <v>307</v>
      </c>
      <c r="G1682" s="231"/>
      <c r="H1682" s="234">
        <v>162.91999999999999</v>
      </c>
      <c r="I1682" s="235"/>
      <c r="J1682" s="231"/>
      <c r="K1682" s="231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291</v>
      </c>
      <c r="AU1682" s="240" t="s">
        <v>85</v>
      </c>
      <c r="AV1682" s="15" t="s">
        <v>105</v>
      </c>
      <c r="AW1682" s="15" t="s">
        <v>32</v>
      </c>
      <c r="AX1682" s="15" t="s">
        <v>76</v>
      </c>
      <c r="AY1682" s="240" t="s">
        <v>283</v>
      </c>
    </row>
    <row r="1683" spans="2:51" s="13" customFormat="1">
      <c r="B1683" s="207"/>
      <c r="C1683" s="208"/>
      <c r="D1683" s="209" t="s">
        <v>291</v>
      </c>
      <c r="E1683" s="210" t="s">
        <v>1</v>
      </c>
      <c r="F1683" s="211" t="s">
        <v>1150</v>
      </c>
      <c r="G1683" s="208"/>
      <c r="H1683" s="212">
        <v>128.80000000000001</v>
      </c>
      <c r="I1683" s="213"/>
      <c r="J1683" s="208"/>
      <c r="K1683" s="208"/>
      <c r="L1683" s="214"/>
      <c r="M1683" s="215"/>
      <c r="N1683" s="216"/>
      <c r="O1683" s="216"/>
      <c r="P1683" s="216"/>
      <c r="Q1683" s="216"/>
      <c r="R1683" s="216"/>
      <c r="S1683" s="216"/>
      <c r="T1683" s="217"/>
      <c r="AT1683" s="218" t="s">
        <v>291</v>
      </c>
      <c r="AU1683" s="218" t="s">
        <v>85</v>
      </c>
      <c r="AV1683" s="13" t="s">
        <v>85</v>
      </c>
      <c r="AW1683" s="13" t="s">
        <v>32</v>
      </c>
      <c r="AX1683" s="13" t="s">
        <v>76</v>
      </c>
      <c r="AY1683" s="218" t="s">
        <v>283</v>
      </c>
    </row>
    <row r="1684" spans="2:51" s="13" customFormat="1">
      <c r="B1684" s="207"/>
      <c r="C1684" s="208"/>
      <c r="D1684" s="209" t="s">
        <v>291</v>
      </c>
      <c r="E1684" s="210" t="s">
        <v>1</v>
      </c>
      <c r="F1684" s="211" t="s">
        <v>1151</v>
      </c>
      <c r="G1684" s="208"/>
      <c r="H1684" s="212">
        <v>-58.185000000000002</v>
      </c>
      <c r="I1684" s="213"/>
      <c r="J1684" s="208"/>
      <c r="K1684" s="208"/>
      <c r="L1684" s="214"/>
      <c r="M1684" s="215"/>
      <c r="N1684" s="216"/>
      <c r="O1684" s="216"/>
      <c r="P1684" s="216"/>
      <c r="Q1684" s="216"/>
      <c r="R1684" s="216"/>
      <c r="S1684" s="216"/>
      <c r="T1684" s="217"/>
      <c r="AT1684" s="218" t="s">
        <v>291</v>
      </c>
      <c r="AU1684" s="218" t="s">
        <v>85</v>
      </c>
      <c r="AV1684" s="13" t="s">
        <v>85</v>
      </c>
      <c r="AW1684" s="13" t="s">
        <v>32</v>
      </c>
      <c r="AX1684" s="13" t="s">
        <v>76</v>
      </c>
      <c r="AY1684" s="218" t="s">
        <v>283</v>
      </c>
    </row>
    <row r="1685" spans="2:51" s="15" customFormat="1">
      <c r="B1685" s="230"/>
      <c r="C1685" s="231"/>
      <c r="D1685" s="209" t="s">
        <v>291</v>
      </c>
      <c r="E1685" s="232" t="s">
        <v>1</v>
      </c>
      <c r="F1685" s="233" t="s">
        <v>307</v>
      </c>
      <c r="G1685" s="231"/>
      <c r="H1685" s="234">
        <v>70.614999999999995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AT1685" s="240" t="s">
        <v>291</v>
      </c>
      <c r="AU1685" s="240" t="s">
        <v>85</v>
      </c>
      <c r="AV1685" s="15" t="s">
        <v>105</v>
      </c>
      <c r="AW1685" s="15" t="s">
        <v>32</v>
      </c>
      <c r="AX1685" s="15" t="s">
        <v>76</v>
      </c>
      <c r="AY1685" s="240" t="s">
        <v>283</v>
      </c>
    </row>
    <row r="1686" spans="2:51" s="13" customFormat="1">
      <c r="B1686" s="207"/>
      <c r="C1686" s="208"/>
      <c r="D1686" s="209" t="s">
        <v>291</v>
      </c>
      <c r="E1686" s="210" t="s">
        <v>1</v>
      </c>
      <c r="F1686" s="211" t="s">
        <v>1152</v>
      </c>
      <c r="G1686" s="208"/>
      <c r="H1686" s="212">
        <v>46.8</v>
      </c>
      <c r="I1686" s="213"/>
      <c r="J1686" s="208"/>
      <c r="K1686" s="208"/>
      <c r="L1686" s="214"/>
      <c r="M1686" s="215"/>
      <c r="N1686" s="216"/>
      <c r="O1686" s="216"/>
      <c r="P1686" s="216"/>
      <c r="Q1686" s="216"/>
      <c r="R1686" s="216"/>
      <c r="S1686" s="216"/>
      <c r="T1686" s="217"/>
      <c r="AT1686" s="218" t="s">
        <v>291</v>
      </c>
      <c r="AU1686" s="218" t="s">
        <v>85</v>
      </c>
      <c r="AV1686" s="13" t="s">
        <v>85</v>
      </c>
      <c r="AW1686" s="13" t="s">
        <v>32</v>
      </c>
      <c r="AX1686" s="13" t="s">
        <v>76</v>
      </c>
      <c r="AY1686" s="218" t="s">
        <v>283</v>
      </c>
    </row>
    <row r="1687" spans="2:51" s="15" customFormat="1">
      <c r="B1687" s="230"/>
      <c r="C1687" s="231"/>
      <c r="D1687" s="209" t="s">
        <v>291</v>
      </c>
      <c r="E1687" s="232" t="s">
        <v>1</v>
      </c>
      <c r="F1687" s="233" t="s">
        <v>307</v>
      </c>
      <c r="G1687" s="231"/>
      <c r="H1687" s="234">
        <v>46.8</v>
      </c>
      <c r="I1687" s="235"/>
      <c r="J1687" s="231"/>
      <c r="K1687" s="231"/>
      <c r="L1687" s="236"/>
      <c r="M1687" s="237"/>
      <c r="N1687" s="238"/>
      <c r="O1687" s="238"/>
      <c r="P1687" s="238"/>
      <c r="Q1687" s="238"/>
      <c r="R1687" s="238"/>
      <c r="S1687" s="238"/>
      <c r="T1687" s="239"/>
      <c r="AT1687" s="240" t="s">
        <v>291</v>
      </c>
      <c r="AU1687" s="240" t="s">
        <v>85</v>
      </c>
      <c r="AV1687" s="15" t="s">
        <v>105</v>
      </c>
      <c r="AW1687" s="15" t="s">
        <v>32</v>
      </c>
      <c r="AX1687" s="15" t="s">
        <v>76</v>
      </c>
      <c r="AY1687" s="240" t="s">
        <v>283</v>
      </c>
    </row>
    <row r="1688" spans="2:51" s="13" customFormat="1">
      <c r="B1688" s="207"/>
      <c r="C1688" s="208"/>
      <c r="D1688" s="209" t="s">
        <v>291</v>
      </c>
      <c r="E1688" s="210" t="s">
        <v>1</v>
      </c>
      <c r="F1688" s="211" t="s">
        <v>1629</v>
      </c>
      <c r="G1688" s="208"/>
      <c r="H1688" s="212">
        <v>3.08</v>
      </c>
      <c r="I1688" s="213"/>
      <c r="J1688" s="208"/>
      <c r="K1688" s="208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291</v>
      </c>
      <c r="AU1688" s="218" t="s">
        <v>85</v>
      </c>
      <c r="AV1688" s="13" t="s">
        <v>85</v>
      </c>
      <c r="AW1688" s="13" t="s">
        <v>32</v>
      </c>
      <c r="AX1688" s="13" t="s">
        <v>76</v>
      </c>
      <c r="AY1688" s="218" t="s">
        <v>283</v>
      </c>
    </row>
    <row r="1689" spans="2:51" s="13" customFormat="1" ht="22.5">
      <c r="B1689" s="207"/>
      <c r="C1689" s="208"/>
      <c r="D1689" s="209" t="s">
        <v>291</v>
      </c>
      <c r="E1689" s="210" t="s">
        <v>1</v>
      </c>
      <c r="F1689" s="211" t="s">
        <v>1630</v>
      </c>
      <c r="G1689" s="208"/>
      <c r="H1689" s="212">
        <v>19.071999999999999</v>
      </c>
      <c r="I1689" s="213"/>
      <c r="J1689" s="208"/>
      <c r="K1689" s="208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291</v>
      </c>
      <c r="AU1689" s="218" t="s">
        <v>85</v>
      </c>
      <c r="AV1689" s="13" t="s">
        <v>85</v>
      </c>
      <c r="AW1689" s="13" t="s">
        <v>32</v>
      </c>
      <c r="AX1689" s="13" t="s">
        <v>76</v>
      </c>
      <c r="AY1689" s="218" t="s">
        <v>283</v>
      </c>
    </row>
    <row r="1690" spans="2:51" s="13" customFormat="1">
      <c r="B1690" s="207"/>
      <c r="C1690" s="208"/>
      <c r="D1690" s="209" t="s">
        <v>291</v>
      </c>
      <c r="E1690" s="210" t="s">
        <v>1</v>
      </c>
      <c r="F1690" s="211" t="s">
        <v>1631</v>
      </c>
      <c r="G1690" s="208"/>
      <c r="H1690" s="212">
        <v>11.55</v>
      </c>
      <c r="I1690" s="213"/>
      <c r="J1690" s="208"/>
      <c r="K1690" s="208"/>
      <c r="L1690" s="214"/>
      <c r="M1690" s="215"/>
      <c r="N1690" s="216"/>
      <c r="O1690" s="216"/>
      <c r="P1690" s="216"/>
      <c r="Q1690" s="216"/>
      <c r="R1690" s="216"/>
      <c r="S1690" s="216"/>
      <c r="T1690" s="217"/>
      <c r="AT1690" s="218" t="s">
        <v>291</v>
      </c>
      <c r="AU1690" s="218" t="s">
        <v>85</v>
      </c>
      <c r="AV1690" s="13" t="s">
        <v>85</v>
      </c>
      <c r="AW1690" s="13" t="s">
        <v>32</v>
      </c>
      <c r="AX1690" s="13" t="s">
        <v>76</v>
      </c>
      <c r="AY1690" s="218" t="s">
        <v>283</v>
      </c>
    </row>
    <row r="1691" spans="2:51" s="15" customFormat="1">
      <c r="B1691" s="230"/>
      <c r="C1691" s="231"/>
      <c r="D1691" s="209" t="s">
        <v>291</v>
      </c>
      <c r="E1691" s="232" t="s">
        <v>1</v>
      </c>
      <c r="F1691" s="233" t="s">
        <v>307</v>
      </c>
      <c r="G1691" s="231"/>
      <c r="H1691" s="234">
        <v>33.701999999999998</v>
      </c>
      <c r="I1691" s="235"/>
      <c r="J1691" s="231"/>
      <c r="K1691" s="231"/>
      <c r="L1691" s="236"/>
      <c r="M1691" s="237"/>
      <c r="N1691" s="238"/>
      <c r="O1691" s="238"/>
      <c r="P1691" s="238"/>
      <c r="Q1691" s="238"/>
      <c r="R1691" s="238"/>
      <c r="S1691" s="238"/>
      <c r="T1691" s="239"/>
      <c r="AT1691" s="240" t="s">
        <v>291</v>
      </c>
      <c r="AU1691" s="240" t="s">
        <v>85</v>
      </c>
      <c r="AV1691" s="15" t="s">
        <v>105</v>
      </c>
      <c r="AW1691" s="15" t="s">
        <v>32</v>
      </c>
      <c r="AX1691" s="15" t="s">
        <v>76</v>
      </c>
      <c r="AY1691" s="240" t="s">
        <v>283</v>
      </c>
    </row>
    <row r="1692" spans="2:51" s="13" customFormat="1">
      <c r="B1692" s="207"/>
      <c r="C1692" s="208"/>
      <c r="D1692" s="209" t="s">
        <v>291</v>
      </c>
      <c r="E1692" s="210" t="s">
        <v>1</v>
      </c>
      <c r="F1692" s="211" t="s">
        <v>1632</v>
      </c>
      <c r="G1692" s="208"/>
      <c r="H1692" s="212">
        <v>-32.115000000000002</v>
      </c>
      <c r="I1692" s="213"/>
      <c r="J1692" s="208"/>
      <c r="K1692" s="208"/>
      <c r="L1692" s="214"/>
      <c r="M1692" s="215"/>
      <c r="N1692" s="216"/>
      <c r="O1692" s="216"/>
      <c r="P1692" s="216"/>
      <c r="Q1692" s="216"/>
      <c r="R1692" s="216"/>
      <c r="S1692" s="216"/>
      <c r="T1692" s="217"/>
      <c r="AT1692" s="218" t="s">
        <v>291</v>
      </c>
      <c r="AU1692" s="218" t="s">
        <v>85</v>
      </c>
      <c r="AV1692" s="13" t="s">
        <v>85</v>
      </c>
      <c r="AW1692" s="13" t="s">
        <v>32</v>
      </c>
      <c r="AX1692" s="13" t="s">
        <v>76</v>
      </c>
      <c r="AY1692" s="218" t="s">
        <v>283</v>
      </c>
    </row>
    <row r="1693" spans="2:51" s="16" customFormat="1">
      <c r="B1693" s="241"/>
      <c r="C1693" s="242"/>
      <c r="D1693" s="209" t="s">
        <v>291</v>
      </c>
      <c r="E1693" s="243" t="s">
        <v>1</v>
      </c>
      <c r="F1693" s="244" t="s">
        <v>1153</v>
      </c>
      <c r="G1693" s="242"/>
      <c r="H1693" s="243" t="s">
        <v>1</v>
      </c>
      <c r="I1693" s="245"/>
      <c r="J1693" s="242"/>
      <c r="K1693" s="242"/>
      <c r="L1693" s="246"/>
      <c r="M1693" s="247"/>
      <c r="N1693" s="248"/>
      <c r="O1693" s="248"/>
      <c r="P1693" s="248"/>
      <c r="Q1693" s="248"/>
      <c r="R1693" s="248"/>
      <c r="S1693" s="248"/>
      <c r="T1693" s="249"/>
      <c r="AT1693" s="250" t="s">
        <v>291</v>
      </c>
      <c r="AU1693" s="250" t="s">
        <v>85</v>
      </c>
      <c r="AV1693" s="16" t="s">
        <v>83</v>
      </c>
      <c r="AW1693" s="16" t="s">
        <v>32</v>
      </c>
      <c r="AX1693" s="16" t="s">
        <v>76</v>
      </c>
      <c r="AY1693" s="250" t="s">
        <v>283</v>
      </c>
    </row>
    <row r="1694" spans="2:51" s="13" customFormat="1">
      <c r="B1694" s="207"/>
      <c r="C1694" s="208"/>
      <c r="D1694" s="209" t="s">
        <v>291</v>
      </c>
      <c r="E1694" s="210" t="s">
        <v>1</v>
      </c>
      <c r="F1694" s="211" t="s">
        <v>1154</v>
      </c>
      <c r="G1694" s="208"/>
      <c r="H1694" s="212">
        <v>39.9</v>
      </c>
      <c r="I1694" s="213"/>
      <c r="J1694" s="208"/>
      <c r="K1694" s="208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291</v>
      </c>
      <c r="AU1694" s="218" t="s">
        <v>85</v>
      </c>
      <c r="AV1694" s="13" t="s">
        <v>85</v>
      </c>
      <c r="AW1694" s="13" t="s">
        <v>32</v>
      </c>
      <c r="AX1694" s="13" t="s">
        <v>76</v>
      </c>
      <c r="AY1694" s="218" t="s">
        <v>283</v>
      </c>
    </row>
    <row r="1695" spans="2:51" s="15" customFormat="1">
      <c r="B1695" s="230"/>
      <c r="C1695" s="231"/>
      <c r="D1695" s="209" t="s">
        <v>291</v>
      </c>
      <c r="E1695" s="232" t="s">
        <v>1</v>
      </c>
      <c r="F1695" s="233" t="s">
        <v>307</v>
      </c>
      <c r="G1695" s="231"/>
      <c r="H1695" s="234">
        <v>7.7850000000000001</v>
      </c>
      <c r="I1695" s="235"/>
      <c r="J1695" s="231"/>
      <c r="K1695" s="231"/>
      <c r="L1695" s="236"/>
      <c r="M1695" s="237"/>
      <c r="N1695" s="238"/>
      <c r="O1695" s="238"/>
      <c r="P1695" s="238"/>
      <c r="Q1695" s="238"/>
      <c r="R1695" s="238"/>
      <c r="S1695" s="238"/>
      <c r="T1695" s="239"/>
      <c r="AT1695" s="240" t="s">
        <v>291</v>
      </c>
      <c r="AU1695" s="240" t="s">
        <v>85</v>
      </c>
      <c r="AV1695" s="15" t="s">
        <v>105</v>
      </c>
      <c r="AW1695" s="15" t="s">
        <v>32</v>
      </c>
      <c r="AX1695" s="15" t="s">
        <v>76</v>
      </c>
      <c r="AY1695" s="240" t="s">
        <v>283</v>
      </c>
    </row>
    <row r="1696" spans="2:51" s="13" customFormat="1">
      <c r="B1696" s="207"/>
      <c r="C1696" s="208"/>
      <c r="D1696" s="209" t="s">
        <v>291</v>
      </c>
      <c r="E1696" s="210" t="s">
        <v>1</v>
      </c>
      <c r="F1696" s="211" t="s">
        <v>1155</v>
      </c>
      <c r="G1696" s="208"/>
      <c r="H1696" s="212">
        <v>-7.56</v>
      </c>
      <c r="I1696" s="213"/>
      <c r="J1696" s="208"/>
      <c r="K1696" s="208"/>
      <c r="L1696" s="214"/>
      <c r="M1696" s="215"/>
      <c r="N1696" s="216"/>
      <c r="O1696" s="216"/>
      <c r="P1696" s="216"/>
      <c r="Q1696" s="216"/>
      <c r="R1696" s="216"/>
      <c r="S1696" s="216"/>
      <c r="T1696" s="217"/>
      <c r="AT1696" s="218" t="s">
        <v>291</v>
      </c>
      <c r="AU1696" s="218" t="s">
        <v>85</v>
      </c>
      <c r="AV1696" s="13" t="s">
        <v>85</v>
      </c>
      <c r="AW1696" s="13" t="s">
        <v>32</v>
      </c>
      <c r="AX1696" s="13" t="s">
        <v>76</v>
      </c>
      <c r="AY1696" s="218" t="s">
        <v>283</v>
      </c>
    </row>
    <row r="1697" spans="1:65" s="15" customFormat="1">
      <c r="B1697" s="230"/>
      <c r="C1697" s="231"/>
      <c r="D1697" s="209" t="s">
        <v>291</v>
      </c>
      <c r="E1697" s="232" t="s">
        <v>1</v>
      </c>
      <c r="F1697" s="233" t="s">
        <v>307</v>
      </c>
      <c r="G1697" s="231"/>
      <c r="H1697" s="234">
        <v>-7.56</v>
      </c>
      <c r="I1697" s="235"/>
      <c r="J1697" s="231"/>
      <c r="K1697" s="231"/>
      <c r="L1697" s="236"/>
      <c r="M1697" s="237"/>
      <c r="N1697" s="238"/>
      <c r="O1697" s="238"/>
      <c r="P1697" s="238"/>
      <c r="Q1697" s="238"/>
      <c r="R1697" s="238"/>
      <c r="S1697" s="238"/>
      <c r="T1697" s="239"/>
      <c r="AT1697" s="240" t="s">
        <v>291</v>
      </c>
      <c r="AU1697" s="240" t="s">
        <v>85</v>
      </c>
      <c r="AV1697" s="15" t="s">
        <v>105</v>
      </c>
      <c r="AW1697" s="15" t="s">
        <v>32</v>
      </c>
      <c r="AX1697" s="15" t="s">
        <v>76</v>
      </c>
      <c r="AY1697" s="240" t="s">
        <v>283</v>
      </c>
    </row>
    <row r="1698" spans="1:65" s="13" customFormat="1">
      <c r="B1698" s="207"/>
      <c r="C1698" s="208"/>
      <c r="D1698" s="209" t="s">
        <v>291</v>
      </c>
      <c r="E1698" s="210" t="s">
        <v>1</v>
      </c>
      <c r="F1698" s="211" t="s">
        <v>1797</v>
      </c>
      <c r="G1698" s="208"/>
      <c r="H1698" s="212">
        <v>1.68</v>
      </c>
      <c r="I1698" s="213"/>
      <c r="J1698" s="208"/>
      <c r="K1698" s="208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291</v>
      </c>
      <c r="AU1698" s="218" t="s">
        <v>85</v>
      </c>
      <c r="AV1698" s="13" t="s">
        <v>85</v>
      </c>
      <c r="AW1698" s="13" t="s">
        <v>32</v>
      </c>
      <c r="AX1698" s="13" t="s">
        <v>76</v>
      </c>
      <c r="AY1698" s="218" t="s">
        <v>283</v>
      </c>
    </row>
    <row r="1699" spans="1:65" s="15" customFormat="1">
      <c r="B1699" s="230"/>
      <c r="C1699" s="231"/>
      <c r="D1699" s="209" t="s">
        <v>291</v>
      </c>
      <c r="E1699" s="232" t="s">
        <v>1</v>
      </c>
      <c r="F1699" s="233" t="s">
        <v>307</v>
      </c>
      <c r="G1699" s="231"/>
      <c r="H1699" s="234">
        <v>1.68</v>
      </c>
      <c r="I1699" s="235"/>
      <c r="J1699" s="231"/>
      <c r="K1699" s="231"/>
      <c r="L1699" s="236"/>
      <c r="M1699" s="237"/>
      <c r="N1699" s="238"/>
      <c r="O1699" s="238"/>
      <c r="P1699" s="238"/>
      <c r="Q1699" s="238"/>
      <c r="R1699" s="238"/>
      <c r="S1699" s="238"/>
      <c r="T1699" s="239"/>
      <c r="AT1699" s="240" t="s">
        <v>291</v>
      </c>
      <c r="AU1699" s="240" t="s">
        <v>85</v>
      </c>
      <c r="AV1699" s="15" t="s">
        <v>105</v>
      </c>
      <c r="AW1699" s="15" t="s">
        <v>32</v>
      </c>
      <c r="AX1699" s="15" t="s">
        <v>76</v>
      </c>
      <c r="AY1699" s="240" t="s">
        <v>283</v>
      </c>
    </row>
    <row r="1700" spans="1:65" s="14" customFormat="1">
      <c r="B1700" s="219"/>
      <c r="C1700" s="220"/>
      <c r="D1700" s="209" t="s">
        <v>291</v>
      </c>
      <c r="E1700" s="221" t="s">
        <v>1</v>
      </c>
      <c r="F1700" s="222" t="s">
        <v>293</v>
      </c>
      <c r="G1700" s="220"/>
      <c r="H1700" s="223">
        <v>577.84</v>
      </c>
      <c r="I1700" s="224"/>
      <c r="J1700" s="220"/>
      <c r="K1700" s="220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291</v>
      </c>
      <c r="AU1700" s="229" t="s">
        <v>85</v>
      </c>
      <c r="AV1700" s="14" t="s">
        <v>289</v>
      </c>
      <c r="AW1700" s="14" t="s">
        <v>32</v>
      </c>
      <c r="AX1700" s="14" t="s">
        <v>83</v>
      </c>
      <c r="AY1700" s="229" t="s">
        <v>283</v>
      </c>
    </row>
    <row r="1701" spans="1:65" s="2" customFormat="1" ht="37.9" customHeight="1">
      <c r="A1701" s="35"/>
      <c r="B1701" s="36"/>
      <c r="C1701" s="251" t="s">
        <v>1798</v>
      </c>
      <c r="D1701" s="251" t="s">
        <v>1021</v>
      </c>
      <c r="E1701" s="252" t="s">
        <v>1799</v>
      </c>
      <c r="F1701" s="253" t="s">
        <v>1800</v>
      </c>
      <c r="G1701" s="254" t="s">
        <v>288</v>
      </c>
      <c r="H1701" s="255">
        <v>673.47299999999996</v>
      </c>
      <c r="I1701" s="256"/>
      <c r="J1701" s="257">
        <f>ROUND(I1701*H1701,2)</f>
        <v>0</v>
      </c>
      <c r="K1701" s="258"/>
      <c r="L1701" s="259"/>
      <c r="M1701" s="260" t="s">
        <v>1</v>
      </c>
      <c r="N1701" s="261" t="s">
        <v>41</v>
      </c>
      <c r="O1701" s="72"/>
      <c r="P1701" s="203">
        <f>O1701*H1701</f>
        <v>0</v>
      </c>
      <c r="Q1701" s="203">
        <v>1.3999999999999999E-4</v>
      </c>
      <c r="R1701" s="203">
        <f>Q1701*H1701</f>
        <v>9.428621999999999E-2</v>
      </c>
      <c r="S1701" s="203">
        <v>0</v>
      </c>
      <c r="T1701" s="204">
        <f>S1701*H1701</f>
        <v>0</v>
      </c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R1701" s="205" t="s">
        <v>499</v>
      </c>
      <c r="AT1701" s="205" t="s">
        <v>1021</v>
      </c>
      <c r="AU1701" s="205" t="s">
        <v>85</v>
      </c>
      <c r="AY1701" s="18" t="s">
        <v>283</v>
      </c>
      <c r="BE1701" s="206">
        <f>IF(N1701="základní",J1701,0)</f>
        <v>0</v>
      </c>
      <c r="BF1701" s="206">
        <f>IF(N1701="snížená",J1701,0)</f>
        <v>0</v>
      </c>
      <c r="BG1701" s="206">
        <f>IF(N1701="zákl. přenesená",J1701,0)</f>
        <v>0</v>
      </c>
      <c r="BH1701" s="206">
        <f>IF(N1701="sníž. přenesená",J1701,0)</f>
        <v>0</v>
      </c>
      <c r="BI1701" s="206">
        <f>IF(N1701="nulová",J1701,0)</f>
        <v>0</v>
      </c>
      <c r="BJ1701" s="18" t="s">
        <v>83</v>
      </c>
      <c r="BK1701" s="206">
        <f>ROUND(I1701*H1701,2)</f>
        <v>0</v>
      </c>
      <c r="BL1701" s="18" t="s">
        <v>199</v>
      </c>
      <c r="BM1701" s="205" t="s">
        <v>1801</v>
      </c>
    </row>
    <row r="1702" spans="1:65" s="13" customFormat="1">
      <c r="B1702" s="207"/>
      <c r="C1702" s="208"/>
      <c r="D1702" s="209" t="s">
        <v>291</v>
      </c>
      <c r="E1702" s="208"/>
      <c r="F1702" s="211" t="s">
        <v>1802</v>
      </c>
      <c r="G1702" s="208"/>
      <c r="H1702" s="212">
        <v>673.47299999999996</v>
      </c>
      <c r="I1702" s="213"/>
      <c r="J1702" s="208"/>
      <c r="K1702" s="208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291</v>
      </c>
      <c r="AU1702" s="218" t="s">
        <v>85</v>
      </c>
      <c r="AV1702" s="13" t="s">
        <v>85</v>
      </c>
      <c r="AW1702" s="13" t="s">
        <v>4</v>
      </c>
      <c r="AX1702" s="13" t="s">
        <v>83</v>
      </c>
      <c r="AY1702" s="218" t="s">
        <v>283</v>
      </c>
    </row>
    <row r="1703" spans="1:65" s="2" customFormat="1" ht="24.2" customHeight="1">
      <c r="A1703" s="35"/>
      <c r="B1703" s="36"/>
      <c r="C1703" s="193" t="s">
        <v>1803</v>
      </c>
      <c r="D1703" s="193" t="s">
        <v>285</v>
      </c>
      <c r="E1703" s="194" t="s">
        <v>1804</v>
      </c>
      <c r="F1703" s="195" t="s">
        <v>1805</v>
      </c>
      <c r="G1703" s="196" t="s">
        <v>377</v>
      </c>
      <c r="H1703" s="197">
        <v>34.591999999999999</v>
      </c>
      <c r="I1703" s="198"/>
      <c r="J1703" s="199">
        <f>ROUND(I1703*H1703,2)</f>
        <v>0</v>
      </c>
      <c r="K1703" s="200"/>
      <c r="L1703" s="40"/>
      <c r="M1703" s="201" t="s">
        <v>1</v>
      </c>
      <c r="N1703" s="202" t="s">
        <v>41</v>
      </c>
      <c r="O1703" s="72"/>
      <c r="P1703" s="203">
        <f>O1703*H1703</f>
        <v>0</v>
      </c>
      <c r="Q1703" s="203">
        <v>0</v>
      </c>
      <c r="R1703" s="203">
        <f>Q1703*H1703</f>
        <v>0</v>
      </c>
      <c r="S1703" s="203">
        <v>0</v>
      </c>
      <c r="T1703" s="204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205" t="s">
        <v>199</v>
      </c>
      <c r="AT1703" s="205" t="s">
        <v>285</v>
      </c>
      <c r="AU1703" s="205" t="s">
        <v>85</v>
      </c>
      <c r="AY1703" s="18" t="s">
        <v>283</v>
      </c>
      <c r="BE1703" s="206">
        <f>IF(N1703="základní",J1703,0)</f>
        <v>0</v>
      </c>
      <c r="BF1703" s="206">
        <f>IF(N1703="snížená",J1703,0)</f>
        <v>0</v>
      </c>
      <c r="BG1703" s="206">
        <f>IF(N1703="zákl. přenesená",J1703,0)</f>
        <v>0</v>
      </c>
      <c r="BH1703" s="206">
        <f>IF(N1703="sníž. přenesená",J1703,0)</f>
        <v>0</v>
      </c>
      <c r="BI1703" s="206">
        <f>IF(N1703="nulová",J1703,0)</f>
        <v>0</v>
      </c>
      <c r="BJ1703" s="18" t="s">
        <v>83</v>
      </c>
      <c r="BK1703" s="206">
        <f>ROUND(I1703*H1703,2)</f>
        <v>0</v>
      </c>
      <c r="BL1703" s="18" t="s">
        <v>199</v>
      </c>
      <c r="BM1703" s="205" t="s">
        <v>1806</v>
      </c>
    </row>
    <row r="1704" spans="1:65" s="12" customFormat="1" ht="22.9" customHeight="1">
      <c r="B1704" s="177"/>
      <c r="C1704" s="178"/>
      <c r="D1704" s="179" t="s">
        <v>75</v>
      </c>
      <c r="E1704" s="191" t="s">
        <v>1807</v>
      </c>
      <c r="F1704" s="191" t="s">
        <v>1808</v>
      </c>
      <c r="G1704" s="178"/>
      <c r="H1704" s="178"/>
      <c r="I1704" s="181"/>
      <c r="J1704" s="192">
        <f>BK1704</f>
        <v>0</v>
      </c>
      <c r="K1704" s="178"/>
      <c r="L1704" s="183"/>
      <c r="M1704" s="184"/>
      <c r="N1704" s="185"/>
      <c r="O1704" s="185"/>
      <c r="P1704" s="186">
        <f>SUM(P1705:P1718)</f>
        <v>0</v>
      </c>
      <c r="Q1704" s="185"/>
      <c r="R1704" s="186">
        <f>SUM(R1705:R1718)</f>
        <v>0.4829736</v>
      </c>
      <c r="S1704" s="185"/>
      <c r="T1704" s="187">
        <f>SUM(T1705:T1718)</f>
        <v>0</v>
      </c>
      <c r="AR1704" s="188" t="s">
        <v>85</v>
      </c>
      <c r="AT1704" s="189" t="s">
        <v>75</v>
      </c>
      <c r="AU1704" s="189" t="s">
        <v>83</v>
      </c>
      <c r="AY1704" s="188" t="s">
        <v>283</v>
      </c>
      <c r="BK1704" s="190">
        <f>SUM(BK1705:BK1718)</f>
        <v>0</v>
      </c>
    </row>
    <row r="1705" spans="1:65" s="2" customFormat="1" ht="16.5" customHeight="1">
      <c r="A1705" s="35"/>
      <c r="B1705" s="36"/>
      <c r="C1705" s="193" t="s">
        <v>1809</v>
      </c>
      <c r="D1705" s="193" t="s">
        <v>285</v>
      </c>
      <c r="E1705" s="194" t="s">
        <v>1810</v>
      </c>
      <c r="F1705" s="195" t="s">
        <v>1811</v>
      </c>
      <c r="G1705" s="196" t="s">
        <v>288</v>
      </c>
      <c r="H1705" s="197">
        <v>54.914999999999999</v>
      </c>
      <c r="I1705" s="198"/>
      <c r="J1705" s="199">
        <f>ROUND(I1705*H1705,2)</f>
        <v>0</v>
      </c>
      <c r="K1705" s="200"/>
      <c r="L1705" s="40"/>
      <c r="M1705" s="201" t="s">
        <v>1</v>
      </c>
      <c r="N1705" s="202" t="s">
        <v>41</v>
      </c>
      <c r="O1705" s="72"/>
      <c r="P1705" s="203">
        <f>O1705*H1705</f>
        <v>0</v>
      </c>
      <c r="Q1705" s="203">
        <v>4.0000000000000003E-5</v>
      </c>
      <c r="R1705" s="203">
        <f>Q1705*H1705</f>
        <v>2.1965999999999999E-3</v>
      </c>
      <c r="S1705" s="203">
        <v>0</v>
      </c>
      <c r="T1705" s="204">
        <f>S1705*H1705</f>
        <v>0</v>
      </c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R1705" s="205" t="s">
        <v>199</v>
      </c>
      <c r="AT1705" s="205" t="s">
        <v>285</v>
      </c>
      <c r="AU1705" s="205" t="s">
        <v>85</v>
      </c>
      <c r="AY1705" s="18" t="s">
        <v>283</v>
      </c>
      <c r="BE1705" s="206">
        <f>IF(N1705="základní",J1705,0)</f>
        <v>0</v>
      </c>
      <c r="BF1705" s="206">
        <f>IF(N1705="snížená",J1705,0)</f>
        <v>0</v>
      </c>
      <c r="BG1705" s="206">
        <f>IF(N1705="zákl. přenesená",J1705,0)</f>
        <v>0</v>
      </c>
      <c r="BH1705" s="206">
        <f>IF(N1705="sníž. přenesená",J1705,0)</f>
        <v>0</v>
      </c>
      <c r="BI1705" s="206">
        <f>IF(N1705="nulová",J1705,0)</f>
        <v>0</v>
      </c>
      <c r="BJ1705" s="18" t="s">
        <v>83</v>
      </c>
      <c r="BK1705" s="206">
        <f>ROUND(I1705*H1705,2)</f>
        <v>0</v>
      </c>
      <c r="BL1705" s="18" t="s">
        <v>199</v>
      </c>
      <c r="BM1705" s="205" t="s">
        <v>1812</v>
      </c>
    </row>
    <row r="1706" spans="1:65" s="16" customFormat="1">
      <c r="B1706" s="241"/>
      <c r="C1706" s="242"/>
      <c r="D1706" s="209" t="s">
        <v>291</v>
      </c>
      <c r="E1706" s="243" t="s">
        <v>1</v>
      </c>
      <c r="F1706" s="244" t="s">
        <v>1108</v>
      </c>
      <c r="G1706" s="242"/>
      <c r="H1706" s="243" t="s">
        <v>1</v>
      </c>
      <c r="I1706" s="245"/>
      <c r="J1706" s="242"/>
      <c r="K1706" s="242"/>
      <c r="L1706" s="246"/>
      <c r="M1706" s="247"/>
      <c r="N1706" s="248"/>
      <c r="O1706" s="248"/>
      <c r="P1706" s="248"/>
      <c r="Q1706" s="248"/>
      <c r="R1706" s="248"/>
      <c r="S1706" s="248"/>
      <c r="T1706" s="249"/>
      <c r="AT1706" s="250" t="s">
        <v>291</v>
      </c>
      <c r="AU1706" s="250" t="s">
        <v>85</v>
      </c>
      <c r="AV1706" s="16" t="s">
        <v>83</v>
      </c>
      <c r="AW1706" s="16" t="s">
        <v>32</v>
      </c>
      <c r="AX1706" s="16" t="s">
        <v>76</v>
      </c>
      <c r="AY1706" s="250" t="s">
        <v>283</v>
      </c>
    </row>
    <row r="1707" spans="1:65" s="13" customFormat="1">
      <c r="B1707" s="207"/>
      <c r="C1707" s="208"/>
      <c r="D1707" s="209" t="s">
        <v>291</v>
      </c>
      <c r="E1707" s="210" t="s">
        <v>1</v>
      </c>
      <c r="F1707" s="211" t="s">
        <v>1109</v>
      </c>
      <c r="G1707" s="208"/>
      <c r="H1707" s="212">
        <v>19.285</v>
      </c>
      <c r="I1707" s="213"/>
      <c r="J1707" s="208"/>
      <c r="K1707" s="208"/>
      <c r="L1707" s="214"/>
      <c r="M1707" s="215"/>
      <c r="N1707" s="216"/>
      <c r="O1707" s="216"/>
      <c r="P1707" s="216"/>
      <c r="Q1707" s="216"/>
      <c r="R1707" s="216"/>
      <c r="S1707" s="216"/>
      <c r="T1707" s="217"/>
      <c r="AT1707" s="218" t="s">
        <v>291</v>
      </c>
      <c r="AU1707" s="218" t="s">
        <v>85</v>
      </c>
      <c r="AV1707" s="13" t="s">
        <v>85</v>
      </c>
      <c r="AW1707" s="13" t="s">
        <v>32</v>
      </c>
      <c r="AX1707" s="13" t="s">
        <v>76</v>
      </c>
      <c r="AY1707" s="218" t="s">
        <v>283</v>
      </c>
    </row>
    <row r="1708" spans="1:65" s="13" customFormat="1">
      <c r="B1708" s="207"/>
      <c r="C1708" s="208"/>
      <c r="D1708" s="209" t="s">
        <v>291</v>
      </c>
      <c r="E1708" s="210" t="s">
        <v>1</v>
      </c>
      <c r="F1708" s="211" t="s">
        <v>1110</v>
      </c>
      <c r="G1708" s="208"/>
      <c r="H1708" s="212">
        <v>14.324999999999999</v>
      </c>
      <c r="I1708" s="213"/>
      <c r="J1708" s="208"/>
      <c r="K1708" s="208"/>
      <c r="L1708" s="214"/>
      <c r="M1708" s="215"/>
      <c r="N1708" s="216"/>
      <c r="O1708" s="216"/>
      <c r="P1708" s="216"/>
      <c r="Q1708" s="216"/>
      <c r="R1708" s="216"/>
      <c r="S1708" s="216"/>
      <c r="T1708" s="217"/>
      <c r="AT1708" s="218" t="s">
        <v>291</v>
      </c>
      <c r="AU1708" s="218" t="s">
        <v>85</v>
      </c>
      <c r="AV1708" s="13" t="s">
        <v>85</v>
      </c>
      <c r="AW1708" s="13" t="s">
        <v>32</v>
      </c>
      <c r="AX1708" s="13" t="s">
        <v>76</v>
      </c>
      <c r="AY1708" s="218" t="s">
        <v>283</v>
      </c>
    </row>
    <row r="1709" spans="1:65" s="13" customFormat="1">
      <c r="B1709" s="207"/>
      <c r="C1709" s="208"/>
      <c r="D1709" s="209" t="s">
        <v>291</v>
      </c>
      <c r="E1709" s="210" t="s">
        <v>1</v>
      </c>
      <c r="F1709" s="211" t="s">
        <v>1111</v>
      </c>
      <c r="G1709" s="208"/>
      <c r="H1709" s="212">
        <v>3.0249999999999999</v>
      </c>
      <c r="I1709" s="213"/>
      <c r="J1709" s="208"/>
      <c r="K1709" s="208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291</v>
      </c>
      <c r="AU1709" s="218" t="s">
        <v>85</v>
      </c>
      <c r="AV1709" s="13" t="s">
        <v>85</v>
      </c>
      <c r="AW1709" s="13" t="s">
        <v>32</v>
      </c>
      <c r="AX1709" s="13" t="s">
        <v>76</v>
      </c>
      <c r="AY1709" s="218" t="s">
        <v>283</v>
      </c>
    </row>
    <row r="1710" spans="1:65" s="13" customFormat="1">
      <c r="B1710" s="207"/>
      <c r="C1710" s="208"/>
      <c r="D1710" s="209" t="s">
        <v>291</v>
      </c>
      <c r="E1710" s="210" t="s">
        <v>1</v>
      </c>
      <c r="F1710" s="211" t="s">
        <v>1112</v>
      </c>
      <c r="G1710" s="208"/>
      <c r="H1710" s="212">
        <v>-3</v>
      </c>
      <c r="I1710" s="213"/>
      <c r="J1710" s="208"/>
      <c r="K1710" s="208"/>
      <c r="L1710" s="214"/>
      <c r="M1710" s="215"/>
      <c r="N1710" s="216"/>
      <c r="O1710" s="216"/>
      <c r="P1710" s="216"/>
      <c r="Q1710" s="216"/>
      <c r="R1710" s="216"/>
      <c r="S1710" s="216"/>
      <c r="T1710" s="217"/>
      <c r="AT1710" s="218" t="s">
        <v>291</v>
      </c>
      <c r="AU1710" s="218" t="s">
        <v>85</v>
      </c>
      <c r="AV1710" s="13" t="s">
        <v>85</v>
      </c>
      <c r="AW1710" s="13" t="s">
        <v>32</v>
      </c>
      <c r="AX1710" s="13" t="s">
        <v>76</v>
      </c>
      <c r="AY1710" s="218" t="s">
        <v>283</v>
      </c>
    </row>
    <row r="1711" spans="1:65" s="15" customFormat="1">
      <c r="B1711" s="230"/>
      <c r="C1711" s="231"/>
      <c r="D1711" s="209" t="s">
        <v>291</v>
      </c>
      <c r="E1711" s="232" t="s">
        <v>1</v>
      </c>
      <c r="F1711" s="233" t="s">
        <v>307</v>
      </c>
      <c r="G1711" s="231"/>
      <c r="H1711" s="234">
        <v>33.634999999999998</v>
      </c>
      <c r="I1711" s="235"/>
      <c r="J1711" s="231"/>
      <c r="K1711" s="231"/>
      <c r="L1711" s="236"/>
      <c r="M1711" s="237"/>
      <c r="N1711" s="238"/>
      <c r="O1711" s="238"/>
      <c r="P1711" s="238"/>
      <c r="Q1711" s="238"/>
      <c r="R1711" s="238"/>
      <c r="S1711" s="238"/>
      <c r="T1711" s="239"/>
      <c r="AT1711" s="240" t="s">
        <v>291</v>
      </c>
      <c r="AU1711" s="240" t="s">
        <v>85</v>
      </c>
      <c r="AV1711" s="15" t="s">
        <v>105</v>
      </c>
      <c r="AW1711" s="15" t="s">
        <v>32</v>
      </c>
      <c r="AX1711" s="15" t="s">
        <v>76</v>
      </c>
      <c r="AY1711" s="240" t="s">
        <v>283</v>
      </c>
    </row>
    <row r="1712" spans="1:65" s="16" customFormat="1">
      <c r="B1712" s="241"/>
      <c r="C1712" s="242"/>
      <c r="D1712" s="209" t="s">
        <v>291</v>
      </c>
      <c r="E1712" s="243" t="s">
        <v>1</v>
      </c>
      <c r="F1712" s="244" t="s">
        <v>1113</v>
      </c>
      <c r="G1712" s="242"/>
      <c r="H1712" s="243" t="s">
        <v>1</v>
      </c>
      <c r="I1712" s="245"/>
      <c r="J1712" s="242"/>
      <c r="K1712" s="242"/>
      <c r="L1712" s="246"/>
      <c r="M1712" s="247"/>
      <c r="N1712" s="248"/>
      <c r="O1712" s="248"/>
      <c r="P1712" s="248"/>
      <c r="Q1712" s="248"/>
      <c r="R1712" s="248"/>
      <c r="S1712" s="248"/>
      <c r="T1712" s="249"/>
      <c r="AT1712" s="250" t="s">
        <v>291</v>
      </c>
      <c r="AU1712" s="250" t="s">
        <v>85</v>
      </c>
      <c r="AV1712" s="16" t="s">
        <v>83</v>
      </c>
      <c r="AW1712" s="16" t="s">
        <v>32</v>
      </c>
      <c r="AX1712" s="16" t="s">
        <v>76</v>
      </c>
      <c r="AY1712" s="250" t="s">
        <v>283</v>
      </c>
    </row>
    <row r="1713" spans="1:65" s="13" customFormat="1">
      <c r="B1713" s="207"/>
      <c r="C1713" s="208"/>
      <c r="D1713" s="209" t="s">
        <v>291</v>
      </c>
      <c r="E1713" s="210" t="s">
        <v>1</v>
      </c>
      <c r="F1713" s="211" t="s">
        <v>1114</v>
      </c>
      <c r="G1713" s="208"/>
      <c r="H1713" s="212">
        <v>21.28</v>
      </c>
      <c r="I1713" s="213"/>
      <c r="J1713" s="208"/>
      <c r="K1713" s="208"/>
      <c r="L1713" s="214"/>
      <c r="M1713" s="215"/>
      <c r="N1713" s="216"/>
      <c r="O1713" s="216"/>
      <c r="P1713" s="216"/>
      <c r="Q1713" s="216"/>
      <c r="R1713" s="216"/>
      <c r="S1713" s="216"/>
      <c r="T1713" s="217"/>
      <c r="AT1713" s="218" t="s">
        <v>291</v>
      </c>
      <c r="AU1713" s="218" t="s">
        <v>85</v>
      </c>
      <c r="AV1713" s="13" t="s">
        <v>85</v>
      </c>
      <c r="AW1713" s="13" t="s">
        <v>32</v>
      </c>
      <c r="AX1713" s="13" t="s">
        <v>76</v>
      </c>
      <c r="AY1713" s="218" t="s">
        <v>283</v>
      </c>
    </row>
    <row r="1714" spans="1:65" s="15" customFormat="1">
      <c r="B1714" s="230"/>
      <c r="C1714" s="231"/>
      <c r="D1714" s="209" t="s">
        <v>291</v>
      </c>
      <c r="E1714" s="232" t="s">
        <v>1</v>
      </c>
      <c r="F1714" s="233" t="s">
        <v>307</v>
      </c>
      <c r="G1714" s="231"/>
      <c r="H1714" s="234">
        <v>21.28</v>
      </c>
      <c r="I1714" s="235"/>
      <c r="J1714" s="231"/>
      <c r="K1714" s="231"/>
      <c r="L1714" s="236"/>
      <c r="M1714" s="237"/>
      <c r="N1714" s="238"/>
      <c r="O1714" s="238"/>
      <c r="P1714" s="238"/>
      <c r="Q1714" s="238"/>
      <c r="R1714" s="238"/>
      <c r="S1714" s="238"/>
      <c r="T1714" s="239"/>
      <c r="AT1714" s="240" t="s">
        <v>291</v>
      </c>
      <c r="AU1714" s="240" t="s">
        <v>85</v>
      </c>
      <c r="AV1714" s="15" t="s">
        <v>105</v>
      </c>
      <c r="AW1714" s="15" t="s">
        <v>32</v>
      </c>
      <c r="AX1714" s="15" t="s">
        <v>76</v>
      </c>
      <c r="AY1714" s="240" t="s">
        <v>283</v>
      </c>
    </row>
    <row r="1715" spans="1:65" s="14" customFormat="1">
      <c r="B1715" s="219"/>
      <c r="C1715" s="220"/>
      <c r="D1715" s="209" t="s">
        <v>291</v>
      </c>
      <c r="E1715" s="221" t="s">
        <v>1</v>
      </c>
      <c r="F1715" s="222" t="s">
        <v>293</v>
      </c>
      <c r="G1715" s="220"/>
      <c r="H1715" s="223">
        <v>54.914999999999999</v>
      </c>
      <c r="I1715" s="224"/>
      <c r="J1715" s="220"/>
      <c r="K1715" s="220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291</v>
      </c>
      <c r="AU1715" s="229" t="s">
        <v>85</v>
      </c>
      <c r="AV1715" s="14" t="s">
        <v>289</v>
      </c>
      <c r="AW1715" s="14" t="s">
        <v>32</v>
      </c>
      <c r="AX1715" s="14" t="s">
        <v>83</v>
      </c>
      <c r="AY1715" s="229" t="s">
        <v>283</v>
      </c>
    </row>
    <row r="1716" spans="1:65" s="2" customFormat="1" ht="44.25" customHeight="1">
      <c r="A1716" s="35"/>
      <c r="B1716" s="36"/>
      <c r="C1716" s="251" t="s">
        <v>1813</v>
      </c>
      <c r="D1716" s="251" t="s">
        <v>1021</v>
      </c>
      <c r="E1716" s="252" t="s">
        <v>1814</v>
      </c>
      <c r="F1716" s="253" t="s">
        <v>1815</v>
      </c>
      <c r="G1716" s="254" t="s">
        <v>288</v>
      </c>
      <c r="H1716" s="255">
        <v>56.561999999999998</v>
      </c>
      <c r="I1716" s="256"/>
      <c r="J1716" s="257">
        <f>ROUND(I1716*H1716,2)</f>
        <v>0</v>
      </c>
      <c r="K1716" s="258"/>
      <c r="L1716" s="259"/>
      <c r="M1716" s="260" t="s">
        <v>1</v>
      </c>
      <c r="N1716" s="261" t="s">
        <v>41</v>
      </c>
      <c r="O1716" s="72"/>
      <c r="P1716" s="203">
        <f>O1716*H1716</f>
        <v>0</v>
      </c>
      <c r="Q1716" s="203">
        <v>8.5000000000000006E-3</v>
      </c>
      <c r="R1716" s="203">
        <f>Q1716*H1716</f>
        <v>0.48077700000000001</v>
      </c>
      <c r="S1716" s="203">
        <v>0</v>
      </c>
      <c r="T1716" s="204">
        <f>S1716*H1716</f>
        <v>0</v>
      </c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R1716" s="205" t="s">
        <v>499</v>
      </c>
      <c r="AT1716" s="205" t="s">
        <v>1021</v>
      </c>
      <c r="AU1716" s="205" t="s">
        <v>85</v>
      </c>
      <c r="AY1716" s="18" t="s">
        <v>283</v>
      </c>
      <c r="BE1716" s="206">
        <f>IF(N1716="základní",J1716,0)</f>
        <v>0</v>
      </c>
      <c r="BF1716" s="206">
        <f>IF(N1716="snížená",J1716,0)</f>
        <v>0</v>
      </c>
      <c r="BG1716" s="206">
        <f>IF(N1716="zákl. přenesená",J1716,0)</f>
        <v>0</v>
      </c>
      <c r="BH1716" s="206">
        <f>IF(N1716="sníž. přenesená",J1716,0)</f>
        <v>0</v>
      </c>
      <c r="BI1716" s="206">
        <f>IF(N1716="nulová",J1716,0)</f>
        <v>0</v>
      </c>
      <c r="BJ1716" s="18" t="s">
        <v>83</v>
      </c>
      <c r="BK1716" s="206">
        <f>ROUND(I1716*H1716,2)</f>
        <v>0</v>
      </c>
      <c r="BL1716" s="18" t="s">
        <v>199</v>
      </c>
      <c r="BM1716" s="205" t="s">
        <v>1816</v>
      </c>
    </row>
    <row r="1717" spans="1:65" s="13" customFormat="1">
      <c r="B1717" s="207"/>
      <c r="C1717" s="208"/>
      <c r="D1717" s="209" t="s">
        <v>291</v>
      </c>
      <c r="E1717" s="208"/>
      <c r="F1717" s="211" t="s">
        <v>1817</v>
      </c>
      <c r="G1717" s="208"/>
      <c r="H1717" s="212">
        <v>56.561999999999998</v>
      </c>
      <c r="I1717" s="213"/>
      <c r="J1717" s="208"/>
      <c r="K1717" s="208"/>
      <c r="L1717" s="214"/>
      <c r="M1717" s="215"/>
      <c r="N1717" s="216"/>
      <c r="O1717" s="216"/>
      <c r="P1717" s="216"/>
      <c r="Q1717" s="216"/>
      <c r="R1717" s="216"/>
      <c r="S1717" s="216"/>
      <c r="T1717" s="217"/>
      <c r="AT1717" s="218" t="s">
        <v>291</v>
      </c>
      <c r="AU1717" s="218" t="s">
        <v>85</v>
      </c>
      <c r="AV1717" s="13" t="s">
        <v>85</v>
      </c>
      <c r="AW1717" s="13" t="s">
        <v>4</v>
      </c>
      <c r="AX1717" s="13" t="s">
        <v>83</v>
      </c>
      <c r="AY1717" s="218" t="s">
        <v>283</v>
      </c>
    </row>
    <row r="1718" spans="1:65" s="2" customFormat="1" ht="24.2" customHeight="1">
      <c r="A1718" s="35"/>
      <c r="B1718" s="36"/>
      <c r="C1718" s="193" t="s">
        <v>1818</v>
      </c>
      <c r="D1718" s="193" t="s">
        <v>285</v>
      </c>
      <c r="E1718" s="194" t="s">
        <v>1819</v>
      </c>
      <c r="F1718" s="195" t="s">
        <v>1820</v>
      </c>
      <c r="G1718" s="196" t="s">
        <v>377</v>
      </c>
      <c r="H1718" s="197">
        <v>0.48299999999999998</v>
      </c>
      <c r="I1718" s="198"/>
      <c r="J1718" s="199">
        <f>ROUND(I1718*H1718,2)</f>
        <v>0</v>
      </c>
      <c r="K1718" s="200"/>
      <c r="L1718" s="40"/>
      <c r="M1718" s="201" t="s">
        <v>1</v>
      </c>
      <c r="N1718" s="202" t="s">
        <v>41</v>
      </c>
      <c r="O1718" s="72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205" t="s">
        <v>199</v>
      </c>
      <c r="AT1718" s="205" t="s">
        <v>285</v>
      </c>
      <c r="AU1718" s="205" t="s">
        <v>85</v>
      </c>
      <c r="AY1718" s="18" t="s">
        <v>283</v>
      </c>
      <c r="BE1718" s="206">
        <f>IF(N1718="základní",J1718,0)</f>
        <v>0</v>
      </c>
      <c r="BF1718" s="206">
        <f>IF(N1718="snížená",J1718,0)</f>
        <v>0</v>
      </c>
      <c r="BG1718" s="206">
        <f>IF(N1718="zákl. přenesená",J1718,0)</f>
        <v>0</v>
      </c>
      <c r="BH1718" s="206">
        <f>IF(N1718="sníž. přenesená",J1718,0)</f>
        <v>0</v>
      </c>
      <c r="BI1718" s="206">
        <f>IF(N1718="nulová",J1718,0)</f>
        <v>0</v>
      </c>
      <c r="BJ1718" s="18" t="s">
        <v>83</v>
      </c>
      <c r="BK1718" s="206">
        <f>ROUND(I1718*H1718,2)</f>
        <v>0</v>
      </c>
      <c r="BL1718" s="18" t="s">
        <v>199</v>
      </c>
      <c r="BM1718" s="205" t="s">
        <v>1821</v>
      </c>
    </row>
    <row r="1719" spans="1:65" s="12" customFormat="1" ht="22.9" customHeight="1">
      <c r="B1719" s="177"/>
      <c r="C1719" s="178"/>
      <c r="D1719" s="179" t="s">
        <v>75</v>
      </c>
      <c r="E1719" s="191" t="s">
        <v>1822</v>
      </c>
      <c r="F1719" s="191" t="s">
        <v>1823</v>
      </c>
      <c r="G1719" s="178"/>
      <c r="H1719" s="178"/>
      <c r="I1719" s="181"/>
      <c r="J1719" s="192">
        <f>BK1719</f>
        <v>0</v>
      </c>
      <c r="K1719" s="178"/>
      <c r="L1719" s="183"/>
      <c r="M1719" s="184"/>
      <c r="N1719" s="185"/>
      <c r="O1719" s="185"/>
      <c r="P1719" s="186">
        <f>SUM(P1720:P1721)</f>
        <v>0</v>
      </c>
      <c r="Q1719" s="185"/>
      <c r="R1719" s="186">
        <f>SUM(R1720:R1721)</f>
        <v>1.184E-2</v>
      </c>
      <c r="S1719" s="185"/>
      <c r="T1719" s="187">
        <f>SUM(T1720:T1721)</f>
        <v>0</v>
      </c>
      <c r="AR1719" s="188" t="s">
        <v>85</v>
      </c>
      <c r="AT1719" s="189" t="s">
        <v>75</v>
      </c>
      <c r="AU1719" s="189" t="s">
        <v>83</v>
      </c>
      <c r="AY1719" s="188" t="s">
        <v>283</v>
      </c>
      <c r="BK1719" s="190">
        <f>SUM(BK1720:BK1721)</f>
        <v>0</v>
      </c>
    </row>
    <row r="1720" spans="1:65" s="2" customFormat="1" ht="16.5" customHeight="1">
      <c r="A1720" s="35"/>
      <c r="B1720" s="36"/>
      <c r="C1720" s="193" t="s">
        <v>1824</v>
      </c>
      <c r="D1720" s="193" t="s">
        <v>285</v>
      </c>
      <c r="E1720" s="194" t="s">
        <v>1825</v>
      </c>
      <c r="F1720" s="195" t="s">
        <v>1826</v>
      </c>
      <c r="G1720" s="196" t="s">
        <v>614</v>
      </c>
      <c r="H1720" s="197">
        <v>4</v>
      </c>
      <c r="I1720" s="198"/>
      <c r="J1720" s="199">
        <f>ROUND(I1720*H1720,2)</f>
        <v>0</v>
      </c>
      <c r="K1720" s="200"/>
      <c r="L1720" s="40"/>
      <c r="M1720" s="201" t="s">
        <v>1</v>
      </c>
      <c r="N1720" s="202" t="s">
        <v>41</v>
      </c>
      <c r="O1720" s="72"/>
      <c r="P1720" s="203">
        <f>O1720*H1720</f>
        <v>0</v>
      </c>
      <c r="Q1720" s="203">
        <v>2.96E-3</v>
      </c>
      <c r="R1720" s="203">
        <f>Q1720*H1720</f>
        <v>1.184E-2</v>
      </c>
      <c r="S1720" s="203">
        <v>0</v>
      </c>
      <c r="T1720" s="204">
        <f>S1720*H1720</f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205" t="s">
        <v>199</v>
      </c>
      <c r="AT1720" s="205" t="s">
        <v>285</v>
      </c>
      <c r="AU1720" s="205" t="s">
        <v>85</v>
      </c>
      <c r="AY1720" s="18" t="s">
        <v>283</v>
      </c>
      <c r="BE1720" s="206">
        <f>IF(N1720="základní",J1720,0)</f>
        <v>0</v>
      </c>
      <c r="BF1720" s="206">
        <f>IF(N1720="snížená",J1720,0)</f>
        <v>0</v>
      </c>
      <c r="BG1720" s="206">
        <f>IF(N1720="zákl. přenesená",J1720,0)</f>
        <v>0</v>
      </c>
      <c r="BH1720" s="206">
        <f>IF(N1720="sníž. přenesená",J1720,0)</f>
        <v>0</v>
      </c>
      <c r="BI1720" s="206">
        <f>IF(N1720="nulová",J1720,0)</f>
        <v>0</v>
      </c>
      <c r="BJ1720" s="18" t="s">
        <v>83</v>
      </c>
      <c r="BK1720" s="206">
        <f>ROUND(I1720*H1720,2)</f>
        <v>0</v>
      </c>
      <c r="BL1720" s="18" t="s">
        <v>199</v>
      </c>
      <c r="BM1720" s="205" t="s">
        <v>1827</v>
      </c>
    </row>
    <row r="1721" spans="1:65" s="2" customFormat="1" ht="24.2" customHeight="1">
      <c r="A1721" s="35"/>
      <c r="B1721" s="36"/>
      <c r="C1721" s="193" t="s">
        <v>1828</v>
      </c>
      <c r="D1721" s="193" t="s">
        <v>285</v>
      </c>
      <c r="E1721" s="194" t="s">
        <v>1829</v>
      </c>
      <c r="F1721" s="195" t="s">
        <v>1830</v>
      </c>
      <c r="G1721" s="196" t="s">
        <v>377</v>
      </c>
      <c r="H1721" s="197">
        <v>1.2E-2</v>
      </c>
      <c r="I1721" s="198"/>
      <c r="J1721" s="199">
        <f>ROUND(I1721*H1721,2)</f>
        <v>0</v>
      </c>
      <c r="K1721" s="200"/>
      <c r="L1721" s="40"/>
      <c r="M1721" s="201" t="s">
        <v>1</v>
      </c>
      <c r="N1721" s="202" t="s">
        <v>41</v>
      </c>
      <c r="O1721" s="72"/>
      <c r="P1721" s="203">
        <f>O1721*H1721</f>
        <v>0</v>
      </c>
      <c r="Q1721" s="203">
        <v>0</v>
      </c>
      <c r="R1721" s="203">
        <f>Q1721*H1721</f>
        <v>0</v>
      </c>
      <c r="S1721" s="203">
        <v>0</v>
      </c>
      <c r="T1721" s="204">
        <f>S1721*H1721</f>
        <v>0</v>
      </c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R1721" s="205" t="s">
        <v>199</v>
      </c>
      <c r="AT1721" s="205" t="s">
        <v>285</v>
      </c>
      <c r="AU1721" s="205" t="s">
        <v>85</v>
      </c>
      <c r="AY1721" s="18" t="s">
        <v>283</v>
      </c>
      <c r="BE1721" s="206">
        <f>IF(N1721="základní",J1721,0)</f>
        <v>0</v>
      </c>
      <c r="BF1721" s="206">
        <f>IF(N1721="snížená",J1721,0)</f>
        <v>0</v>
      </c>
      <c r="BG1721" s="206">
        <f>IF(N1721="zákl. přenesená",J1721,0)</f>
        <v>0</v>
      </c>
      <c r="BH1721" s="206">
        <f>IF(N1721="sníž. přenesená",J1721,0)</f>
        <v>0</v>
      </c>
      <c r="BI1721" s="206">
        <f>IF(N1721="nulová",J1721,0)</f>
        <v>0</v>
      </c>
      <c r="BJ1721" s="18" t="s">
        <v>83</v>
      </c>
      <c r="BK1721" s="206">
        <f>ROUND(I1721*H1721,2)</f>
        <v>0</v>
      </c>
      <c r="BL1721" s="18" t="s">
        <v>199</v>
      </c>
      <c r="BM1721" s="205" t="s">
        <v>1831</v>
      </c>
    </row>
    <row r="1722" spans="1:65" s="12" customFormat="1" ht="22.9" customHeight="1">
      <c r="B1722" s="177"/>
      <c r="C1722" s="178"/>
      <c r="D1722" s="179" t="s">
        <v>75</v>
      </c>
      <c r="E1722" s="191" t="s">
        <v>1832</v>
      </c>
      <c r="F1722" s="191" t="s">
        <v>1833</v>
      </c>
      <c r="G1722" s="178"/>
      <c r="H1722" s="178"/>
      <c r="I1722" s="181"/>
      <c r="J1722" s="192">
        <f>BK1722</f>
        <v>0</v>
      </c>
      <c r="K1722" s="178"/>
      <c r="L1722" s="183"/>
      <c r="M1722" s="184"/>
      <c r="N1722" s="185"/>
      <c r="O1722" s="185"/>
      <c r="P1722" s="186">
        <f>SUM(P1723:P1726)</f>
        <v>0</v>
      </c>
      <c r="Q1722" s="185"/>
      <c r="R1722" s="186">
        <f>SUM(R1723:R1726)</f>
        <v>7.6800000000000002E-3</v>
      </c>
      <c r="S1722" s="185"/>
      <c r="T1722" s="187">
        <f>SUM(T1723:T1726)</f>
        <v>0</v>
      </c>
      <c r="AR1722" s="188" t="s">
        <v>85</v>
      </c>
      <c r="AT1722" s="189" t="s">
        <v>75</v>
      </c>
      <c r="AU1722" s="189" t="s">
        <v>83</v>
      </c>
      <c r="AY1722" s="188" t="s">
        <v>283</v>
      </c>
      <c r="BK1722" s="190">
        <f>SUM(BK1723:BK1726)</f>
        <v>0</v>
      </c>
    </row>
    <row r="1723" spans="1:65" s="2" customFormat="1" ht="37.9" customHeight="1">
      <c r="A1723" s="35"/>
      <c r="B1723" s="36"/>
      <c r="C1723" s="193" t="s">
        <v>1834</v>
      </c>
      <c r="D1723" s="193" t="s">
        <v>285</v>
      </c>
      <c r="E1723" s="194" t="s">
        <v>1835</v>
      </c>
      <c r="F1723" s="195" t="s">
        <v>1836</v>
      </c>
      <c r="G1723" s="196" t="s">
        <v>793</v>
      </c>
      <c r="H1723" s="197">
        <v>1</v>
      </c>
      <c r="I1723" s="198"/>
      <c r="J1723" s="199">
        <f>ROUND(I1723*H1723,2)</f>
        <v>0</v>
      </c>
      <c r="K1723" s="200"/>
      <c r="L1723" s="40"/>
      <c r="M1723" s="201" t="s">
        <v>1</v>
      </c>
      <c r="N1723" s="202" t="s">
        <v>41</v>
      </c>
      <c r="O1723" s="72"/>
      <c r="P1723" s="203">
        <f>O1723*H1723</f>
        <v>0</v>
      </c>
      <c r="Q1723" s="203">
        <v>1.98E-3</v>
      </c>
      <c r="R1723" s="203">
        <f>Q1723*H1723</f>
        <v>1.98E-3</v>
      </c>
      <c r="S1723" s="203">
        <v>0</v>
      </c>
      <c r="T1723" s="204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5" t="s">
        <v>199</v>
      </c>
      <c r="AT1723" s="205" t="s">
        <v>285</v>
      </c>
      <c r="AU1723" s="205" t="s">
        <v>85</v>
      </c>
      <c r="AY1723" s="18" t="s">
        <v>283</v>
      </c>
      <c r="BE1723" s="206">
        <f>IF(N1723="základní",J1723,0)</f>
        <v>0</v>
      </c>
      <c r="BF1723" s="206">
        <f>IF(N1723="snížená",J1723,0)</f>
        <v>0</v>
      </c>
      <c r="BG1723" s="206">
        <f>IF(N1723="zákl. přenesená",J1723,0)</f>
        <v>0</v>
      </c>
      <c r="BH1723" s="206">
        <f>IF(N1723="sníž. přenesená",J1723,0)</f>
        <v>0</v>
      </c>
      <c r="BI1723" s="206">
        <f>IF(N1723="nulová",J1723,0)</f>
        <v>0</v>
      </c>
      <c r="BJ1723" s="18" t="s">
        <v>83</v>
      </c>
      <c r="BK1723" s="206">
        <f>ROUND(I1723*H1723,2)</f>
        <v>0</v>
      </c>
      <c r="BL1723" s="18" t="s">
        <v>199</v>
      </c>
      <c r="BM1723" s="205" t="s">
        <v>1837</v>
      </c>
    </row>
    <row r="1724" spans="1:65" s="2" customFormat="1" ht="49.15" customHeight="1">
      <c r="A1724" s="35"/>
      <c r="B1724" s="36"/>
      <c r="C1724" s="193" t="s">
        <v>1838</v>
      </c>
      <c r="D1724" s="193" t="s">
        <v>285</v>
      </c>
      <c r="E1724" s="194" t="s">
        <v>1839</v>
      </c>
      <c r="F1724" s="195" t="s">
        <v>1840</v>
      </c>
      <c r="G1724" s="196" t="s">
        <v>793</v>
      </c>
      <c r="H1724" s="197">
        <v>1</v>
      </c>
      <c r="I1724" s="198"/>
      <c r="J1724" s="199">
        <f>ROUND(I1724*H1724,2)</f>
        <v>0</v>
      </c>
      <c r="K1724" s="200"/>
      <c r="L1724" s="40"/>
      <c r="M1724" s="201" t="s">
        <v>1</v>
      </c>
      <c r="N1724" s="202" t="s">
        <v>41</v>
      </c>
      <c r="O1724" s="72"/>
      <c r="P1724" s="203">
        <f>O1724*H1724</f>
        <v>0</v>
      </c>
      <c r="Q1724" s="203">
        <v>2.8500000000000001E-3</v>
      </c>
      <c r="R1724" s="203">
        <f>Q1724*H1724</f>
        <v>2.8500000000000001E-3</v>
      </c>
      <c r="S1724" s="203">
        <v>0</v>
      </c>
      <c r="T1724" s="204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205" t="s">
        <v>199</v>
      </c>
      <c r="AT1724" s="205" t="s">
        <v>285</v>
      </c>
      <c r="AU1724" s="205" t="s">
        <v>85</v>
      </c>
      <c r="AY1724" s="18" t="s">
        <v>283</v>
      </c>
      <c r="BE1724" s="206">
        <f>IF(N1724="základní",J1724,0)</f>
        <v>0</v>
      </c>
      <c r="BF1724" s="206">
        <f>IF(N1724="snížená",J1724,0)</f>
        <v>0</v>
      </c>
      <c r="BG1724" s="206">
        <f>IF(N1724="zákl. přenesená",J1724,0)</f>
        <v>0</v>
      </c>
      <c r="BH1724" s="206">
        <f>IF(N1724="sníž. přenesená",J1724,0)</f>
        <v>0</v>
      </c>
      <c r="BI1724" s="206">
        <f>IF(N1724="nulová",J1724,0)</f>
        <v>0</v>
      </c>
      <c r="BJ1724" s="18" t="s">
        <v>83</v>
      </c>
      <c r="BK1724" s="206">
        <f>ROUND(I1724*H1724,2)</f>
        <v>0</v>
      </c>
      <c r="BL1724" s="18" t="s">
        <v>199</v>
      </c>
      <c r="BM1724" s="205" t="s">
        <v>1841</v>
      </c>
    </row>
    <row r="1725" spans="1:65" s="2" customFormat="1" ht="55.5" customHeight="1">
      <c r="A1725" s="35"/>
      <c r="B1725" s="36"/>
      <c r="C1725" s="193" t="s">
        <v>1842</v>
      </c>
      <c r="D1725" s="193" t="s">
        <v>285</v>
      </c>
      <c r="E1725" s="194" t="s">
        <v>1843</v>
      </c>
      <c r="F1725" s="195" t="s">
        <v>1844</v>
      </c>
      <c r="G1725" s="196" t="s">
        <v>793</v>
      </c>
      <c r="H1725" s="197">
        <v>1</v>
      </c>
      <c r="I1725" s="198"/>
      <c r="J1725" s="199">
        <f>ROUND(I1725*H1725,2)</f>
        <v>0</v>
      </c>
      <c r="K1725" s="200"/>
      <c r="L1725" s="40"/>
      <c r="M1725" s="201" t="s">
        <v>1</v>
      </c>
      <c r="N1725" s="202" t="s">
        <v>41</v>
      </c>
      <c r="O1725" s="72"/>
      <c r="P1725" s="203">
        <f>O1725*H1725</f>
        <v>0</v>
      </c>
      <c r="Q1725" s="203">
        <v>2.8500000000000001E-3</v>
      </c>
      <c r="R1725" s="203">
        <f>Q1725*H1725</f>
        <v>2.8500000000000001E-3</v>
      </c>
      <c r="S1725" s="203">
        <v>0</v>
      </c>
      <c r="T1725" s="204">
        <f>S1725*H1725</f>
        <v>0</v>
      </c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R1725" s="205" t="s">
        <v>199</v>
      </c>
      <c r="AT1725" s="205" t="s">
        <v>285</v>
      </c>
      <c r="AU1725" s="205" t="s">
        <v>85</v>
      </c>
      <c r="AY1725" s="18" t="s">
        <v>283</v>
      </c>
      <c r="BE1725" s="206">
        <f>IF(N1725="základní",J1725,0)</f>
        <v>0</v>
      </c>
      <c r="BF1725" s="206">
        <f>IF(N1725="snížená",J1725,0)</f>
        <v>0</v>
      </c>
      <c r="BG1725" s="206">
        <f>IF(N1725="zákl. přenesená",J1725,0)</f>
        <v>0</v>
      </c>
      <c r="BH1725" s="206">
        <f>IF(N1725="sníž. přenesená",J1725,0)</f>
        <v>0</v>
      </c>
      <c r="BI1725" s="206">
        <f>IF(N1725="nulová",J1725,0)</f>
        <v>0</v>
      </c>
      <c r="BJ1725" s="18" t="s">
        <v>83</v>
      </c>
      <c r="BK1725" s="206">
        <f>ROUND(I1725*H1725,2)</f>
        <v>0</v>
      </c>
      <c r="BL1725" s="18" t="s">
        <v>199</v>
      </c>
      <c r="BM1725" s="205" t="s">
        <v>1845</v>
      </c>
    </row>
    <row r="1726" spans="1:65" s="2" customFormat="1" ht="24.2" customHeight="1">
      <c r="A1726" s="35"/>
      <c r="B1726" s="36"/>
      <c r="C1726" s="193" t="s">
        <v>1846</v>
      </c>
      <c r="D1726" s="193" t="s">
        <v>285</v>
      </c>
      <c r="E1726" s="194" t="s">
        <v>1847</v>
      </c>
      <c r="F1726" s="195" t="s">
        <v>1848</v>
      </c>
      <c r="G1726" s="196" t="s">
        <v>377</v>
      </c>
      <c r="H1726" s="197">
        <v>8.0000000000000002E-3</v>
      </c>
      <c r="I1726" s="198"/>
      <c r="J1726" s="199">
        <f>ROUND(I1726*H1726,2)</f>
        <v>0</v>
      </c>
      <c r="K1726" s="200"/>
      <c r="L1726" s="40"/>
      <c r="M1726" s="201" t="s">
        <v>1</v>
      </c>
      <c r="N1726" s="202" t="s">
        <v>41</v>
      </c>
      <c r="O1726" s="72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205" t="s">
        <v>199</v>
      </c>
      <c r="AT1726" s="205" t="s">
        <v>285</v>
      </c>
      <c r="AU1726" s="205" t="s">
        <v>85</v>
      </c>
      <c r="AY1726" s="18" t="s">
        <v>283</v>
      </c>
      <c r="BE1726" s="206">
        <f>IF(N1726="základní",J1726,0)</f>
        <v>0</v>
      </c>
      <c r="BF1726" s="206">
        <f>IF(N1726="snížená",J1726,0)</f>
        <v>0</v>
      </c>
      <c r="BG1726" s="206">
        <f>IF(N1726="zákl. přenesená",J1726,0)</f>
        <v>0</v>
      </c>
      <c r="BH1726" s="206">
        <f>IF(N1726="sníž. přenesená",J1726,0)</f>
        <v>0</v>
      </c>
      <c r="BI1726" s="206">
        <f>IF(N1726="nulová",J1726,0)</f>
        <v>0</v>
      </c>
      <c r="BJ1726" s="18" t="s">
        <v>83</v>
      </c>
      <c r="BK1726" s="206">
        <f>ROUND(I1726*H1726,2)</f>
        <v>0</v>
      </c>
      <c r="BL1726" s="18" t="s">
        <v>199</v>
      </c>
      <c r="BM1726" s="205" t="s">
        <v>1849</v>
      </c>
    </row>
    <row r="1727" spans="1:65" s="12" customFormat="1" ht="22.9" customHeight="1">
      <c r="B1727" s="177"/>
      <c r="C1727" s="178"/>
      <c r="D1727" s="179" t="s">
        <v>75</v>
      </c>
      <c r="E1727" s="191" t="s">
        <v>1850</v>
      </c>
      <c r="F1727" s="191" t="s">
        <v>1851</v>
      </c>
      <c r="G1727" s="178"/>
      <c r="H1727" s="178"/>
      <c r="I1727" s="181"/>
      <c r="J1727" s="192">
        <f>BK1727</f>
        <v>0</v>
      </c>
      <c r="K1727" s="178"/>
      <c r="L1727" s="183"/>
      <c r="M1727" s="184"/>
      <c r="N1727" s="185"/>
      <c r="O1727" s="185"/>
      <c r="P1727" s="186">
        <f>SUM(P1728:P1861)</f>
        <v>0</v>
      </c>
      <c r="Q1727" s="185"/>
      <c r="R1727" s="186">
        <f>SUM(R1728:R1861)</f>
        <v>68.244052299999993</v>
      </c>
      <c r="S1727" s="185"/>
      <c r="T1727" s="187">
        <f>SUM(T1728:T1861)</f>
        <v>0</v>
      </c>
      <c r="AR1727" s="188" t="s">
        <v>85</v>
      </c>
      <c r="AT1727" s="189" t="s">
        <v>75</v>
      </c>
      <c r="AU1727" s="189" t="s">
        <v>83</v>
      </c>
      <c r="AY1727" s="188" t="s">
        <v>283</v>
      </c>
      <c r="BK1727" s="190">
        <f>SUM(BK1728:BK1861)</f>
        <v>0</v>
      </c>
    </row>
    <row r="1728" spans="1:65" s="2" customFormat="1" ht="24.2" customHeight="1">
      <c r="A1728" s="35"/>
      <c r="B1728" s="36"/>
      <c r="C1728" s="193" t="s">
        <v>1852</v>
      </c>
      <c r="D1728" s="193" t="s">
        <v>285</v>
      </c>
      <c r="E1728" s="194" t="s">
        <v>1853</v>
      </c>
      <c r="F1728" s="195" t="s">
        <v>1854</v>
      </c>
      <c r="G1728" s="196" t="s">
        <v>472</v>
      </c>
      <c r="H1728" s="197">
        <v>82.290999999999997</v>
      </c>
      <c r="I1728" s="198"/>
      <c r="J1728" s="199">
        <f>ROUND(I1728*H1728,2)</f>
        <v>0</v>
      </c>
      <c r="K1728" s="200"/>
      <c r="L1728" s="40"/>
      <c r="M1728" s="201" t="s">
        <v>1</v>
      </c>
      <c r="N1728" s="202" t="s">
        <v>41</v>
      </c>
      <c r="O1728" s="72"/>
      <c r="P1728" s="203">
        <f>O1728*H1728</f>
        <v>0</v>
      </c>
      <c r="Q1728" s="203">
        <v>0</v>
      </c>
      <c r="R1728" s="203">
        <f>Q1728*H1728</f>
        <v>0</v>
      </c>
      <c r="S1728" s="203">
        <v>0</v>
      </c>
      <c r="T1728" s="204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205" t="s">
        <v>199</v>
      </c>
      <c r="AT1728" s="205" t="s">
        <v>285</v>
      </c>
      <c r="AU1728" s="205" t="s">
        <v>85</v>
      </c>
      <c r="AY1728" s="18" t="s">
        <v>283</v>
      </c>
      <c r="BE1728" s="206">
        <f>IF(N1728="základní",J1728,0)</f>
        <v>0</v>
      </c>
      <c r="BF1728" s="206">
        <f>IF(N1728="snížená",J1728,0)</f>
        <v>0</v>
      </c>
      <c r="BG1728" s="206">
        <f>IF(N1728="zákl. přenesená",J1728,0)</f>
        <v>0</v>
      </c>
      <c r="BH1728" s="206">
        <f>IF(N1728="sníž. přenesená",J1728,0)</f>
        <v>0</v>
      </c>
      <c r="BI1728" s="206">
        <f>IF(N1728="nulová",J1728,0)</f>
        <v>0</v>
      </c>
      <c r="BJ1728" s="18" t="s">
        <v>83</v>
      </c>
      <c r="BK1728" s="206">
        <f>ROUND(I1728*H1728,2)</f>
        <v>0</v>
      </c>
      <c r="BL1728" s="18" t="s">
        <v>199</v>
      </c>
      <c r="BM1728" s="205" t="s">
        <v>1855</v>
      </c>
    </row>
    <row r="1729" spans="1:65" s="16" customFormat="1">
      <c r="B1729" s="241"/>
      <c r="C1729" s="242"/>
      <c r="D1729" s="209" t="s">
        <v>291</v>
      </c>
      <c r="E1729" s="243" t="s">
        <v>1</v>
      </c>
      <c r="F1729" s="244" t="s">
        <v>1856</v>
      </c>
      <c r="G1729" s="242"/>
      <c r="H1729" s="243" t="s">
        <v>1</v>
      </c>
      <c r="I1729" s="245"/>
      <c r="J1729" s="242"/>
      <c r="K1729" s="242"/>
      <c r="L1729" s="246"/>
      <c r="M1729" s="247"/>
      <c r="N1729" s="248"/>
      <c r="O1729" s="248"/>
      <c r="P1729" s="248"/>
      <c r="Q1729" s="248"/>
      <c r="R1729" s="248"/>
      <c r="S1729" s="248"/>
      <c r="T1729" s="249"/>
      <c r="AT1729" s="250" t="s">
        <v>291</v>
      </c>
      <c r="AU1729" s="250" t="s">
        <v>85</v>
      </c>
      <c r="AV1729" s="16" t="s">
        <v>83</v>
      </c>
      <c r="AW1729" s="16" t="s">
        <v>32</v>
      </c>
      <c r="AX1729" s="16" t="s">
        <v>76</v>
      </c>
      <c r="AY1729" s="250" t="s">
        <v>283</v>
      </c>
    </row>
    <row r="1730" spans="1:65" s="13" customFormat="1">
      <c r="B1730" s="207"/>
      <c r="C1730" s="208"/>
      <c r="D1730" s="209" t="s">
        <v>291</v>
      </c>
      <c r="E1730" s="210" t="s">
        <v>1</v>
      </c>
      <c r="F1730" s="211" t="s">
        <v>1857</v>
      </c>
      <c r="G1730" s="208"/>
      <c r="H1730" s="212">
        <v>82.290999999999997</v>
      </c>
      <c r="I1730" s="213"/>
      <c r="J1730" s="208"/>
      <c r="K1730" s="208"/>
      <c r="L1730" s="214"/>
      <c r="M1730" s="215"/>
      <c r="N1730" s="216"/>
      <c r="O1730" s="216"/>
      <c r="P1730" s="216"/>
      <c r="Q1730" s="216"/>
      <c r="R1730" s="216"/>
      <c r="S1730" s="216"/>
      <c r="T1730" s="217"/>
      <c r="AT1730" s="218" t="s">
        <v>291</v>
      </c>
      <c r="AU1730" s="218" t="s">
        <v>85</v>
      </c>
      <c r="AV1730" s="13" t="s">
        <v>85</v>
      </c>
      <c r="AW1730" s="13" t="s">
        <v>32</v>
      </c>
      <c r="AX1730" s="13" t="s">
        <v>76</v>
      </c>
      <c r="AY1730" s="218" t="s">
        <v>283</v>
      </c>
    </row>
    <row r="1731" spans="1:65" s="15" customFormat="1">
      <c r="B1731" s="230"/>
      <c r="C1731" s="231"/>
      <c r="D1731" s="209" t="s">
        <v>291</v>
      </c>
      <c r="E1731" s="232" t="s">
        <v>1</v>
      </c>
      <c r="F1731" s="233" t="s">
        <v>307</v>
      </c>
      <c r="G1731" s="231"/>
      <c r="H1731" s="234">
        <v>82.290999999999997</v>
      </c>
      <c r="I1731" s="235"/>
      <c r="J1731" s="231"/>
      <c r="K1731" s="231"/>
      <c r="L1731" s="236"/>
      <c r="M1731" s="237"/>
      <c r="N1731" s="238"/>
      <c r="O1731" s="238"/>
      <c r="P1731" s="238"/>
      <c r="Q1731" s="238"/>
      <c r="R1731" s="238"/>
      <c r="S1731" s="238"/>
      <c r="T1731" s="239"/>
      <c r="AT1731" s="240" t="s">
        <v>291</v>
      </c>
      <c r="AU1731" s="240" t="s">
        <v>85</v>
      </c>
      <c r="AV1731" s="15" t="s">
        <v>105</v>
      </c>
      <c r="AW1731" s="15" t="s">
        <v>32</v>
      </c>
      <c r="AX1731" s="15" t="s">
        <v>76</v>
      </c>
      <c r="AY1731" s="240" t="s">
        <v>283</v>
      </c>
    </row>
    <row r="1732" spans="1:65" s="14" customFormat="1">
      <c r="B1732" s="219"/>
      <c r="C1732" s="220"/>
      <c r="D1732" s="209" t="s">
        <v>291</v>
      </c>
      <c r="E1732" s="221" t="s">
        <v>1</v>
      </c>
      <c r="F1732" s="222" t="s">
        <v>293</v>
      </c>
      <c r="G1732" s="220"/>
      <c r="H1732" s="223">
        <v>82.290999999999997</v>
      </c>
      <c r="I1732" s="224"/>
      <c r="J1732" s="220"/>
      <c r="K1732" s="220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291</v>
      </c>
      <c r="AU1732" s="229" t="s">
        <v>85</v>
      </c>
      <c r="AV1732" s="14" t="s">
        <v>289</v>
      </c>
      <c r="AW1732" s="14" t="s">
        <v>32</v>
      </c>
      <c r="AX1732" s="14" t="s">
        <v>83</v>
      </c>
      <c r="AY1732" s="229" t="s">
        <v>283</v>
      </c>
    </row>
    <row r="1733" spans="1:65" s="2" customFormat="1" ht="33" customHeight="1">
      <c r="A1733" s="35"/>
      <c r="B1733" s="36"/>
      <c r="C1733" s="193" t="s">
        <v>1858</v>
      </c>
      <c r="D1733" s="193" t="s">
        <v>285</v>
      </c>
      <c r="E1733" s="194" t="s">
        <v>1859</v>
      </c>
      <c r="F1733" s="195" t="s">
        <v>1860</v>
      </c>
      <c r="G1733" s="196" t="s">
        <v>472</v>
      </c>
      <c r="H1733" s="197">
        <v>533.69000000000005</v>
      </c>
      <c r="I1733" s="198"/>
      <c r="J1733" s="199">
        <f>ROUND(I1733*H1733,2)</f>
        <v>0</v>
      </c>
      <c r="K1733" s="200"/>
      <c r="L1733" s="40"/>
      <c r="M1733" s="201" t="s">
        <v>1</v>
      </c>
      <c r="N1733" s="202" t="s">
        <v>41</v>
      </c>
      <c r="O1733" s="72"/>
      <c r="P1733" s="203">
        <f>O1733*H1733</f>
        <v>0</v>
      </c>
      <c r="Q1733" s="203">
        <v>0</v>
      </c>
      <c r="R1733" s="203">
        <f>Q1733*H1733</f>
        <v>0</v>
      </c>
      <c r="S1733" s="203">
        <v>0</v>
      </c>
      <c r="T1733" s="204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205" t="s">
        <v>199</v>
      </c>
      <c r="AT1733" s="205" t="s">
        <v>285</v>
      </c>
      <c r="AU1733" s="205" t="s">
        <v>85</v>
      </c>
      <c r="AY1733" s="18" t="s">
        <v>283</v>
      </c>
      <c r="BE1733" s="206">
        <f>IF(N1733="základní",J1733,0)</f>
        <v>0</v>
      </c>
      <c r="BF1733" s="206">
        <f>IF(N1733="snížená",J1733,0)</f>
        <v>0</v>
      </c>
      <c r="BG1733" s="206">
        <f>IF(N1733="zákl. přenesená",J1733,0)</f>
        <v>0</v>
      </c>
      <c r="BH1733" s="206">
        <f>IF(N1733="sníž. přenesená",J1733,0)</f>
        <v>0</v>
      </c>
      <c r="BI1733" s="206">
        <f>IF(N1733="nulová",J1733,0)</f>
        <v>0</v>
      </c>
      <c r="BJ1733" s="18" t="s">
        <v>83</v>
      </c>
      <c r="BK1733" s="206">
        <f>ROUND(I1733*H1733,2)</f>
        <v>0</v>
      </c>
      <c r="BL1733" s="18" t="s">
        <v>199</v>
      </c>
      <c r="BM1733" s="205" t="s">
        <v>1861</v>
      </c>
    </row>
    <row r="1734" spans="1:65" s="16" customFormat="1">
      <c r="B1734" s="241"/>
      <c r="C1734" s="242"/>
      <c r="D1734" s="209" t="s">
        <v>291</v>
      </c>
      <c r="E1734" s="243" t="s">
        <v>1</v>
      </c>
      <c r="F1734" s="244" t="s">
        <v>1862</v>
      </c>
      <c r="G1734" s="242"/>
      <c r="H1734" s="243" t="s">
        <v>1</v>
      </c>
      <c r="I1734" s="245"/>
      <c r="J1734" s="242"/>
      <c r="K1734" s="242"/>
      <c r="L1734" s="246"/>
      <c r="M1734" s="247"/>
      <c r="N1734" s="248"/>
      <c r="O1734" s="248"/>
      <c r="P1734" s="248"/>
      <c r="Q1734" s="248"/>
      <c r="R1734" s="248"/>
      <c r="S1734" s="248"/>
      <c r="T1734" s="249"/>
      <c r="AT1734" s="250" t="s">
        <v>291</v>
      </c>
      <c r="AU1734" s="250" t="s">
        <v>85</v>
      </c>
      <c r="AV1734" s="16" t="s">
        <v>83</v>
      </c>
      <c r="AW1734" s="16" t="s">
        <v>32</v>
      </c>
      <c r="AX1734" s="16" t="s">
        <v>76</v>
      </c>
      <c r="AY1734" s="250" t="s">
        <v>283</v>
      </c>
    </row>
    <row r="1735" spans="1:65" s="13" customFormat="1">
      <c r="B1735" s="207"/>
      <c r="C1735" s="208"/>
      <c r="D1735" s="209" t="s">
        <v>291</v>
      </c>
      <c r="E1735" s="210" t="s">
        <v>1</v>
      </c>
      <c r="F1735" s="211" t="s">
        <v>1863</v>
      </c>
      <c r="G1735" s="208"/>
      <c r="H1735" s="212">
        <v>140.80500000000001</v>
      </c>
      <c r="I1735" s="213"/>
      <c r="J1735" s="208"/>
      <c r="K1735" s="208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291</v>
      </c>
      <c r="AU1735" s="218" t="s">
        <v>85</v>
      </c>
      <c r="AV1735" s="13" t="s">
        <v>85</v>
      </c>
      <c r="AW1735" s="13" t="s">
        <v>32</v>
      </c>
      <c r="AX1735" s="13" t="s">
        <v>76</v>
      </c>
      <c r="AY1735" s="218" t="s">
        <v>283</v>
      </c>
    </row>
    <row r="1736" spans="1:65" s="16" customFormat="1">
      <c r="B1736" s="241"/>
      <c r="C1736" s="242"/>
      <c r="D1736" s="209" t="s">
        <v>291</v>
      </c>
      <c r="E1736" s="243" t="s">
        <v>1</v>
      </c>
      <c r="F1736" s="244" t="s">
        <v>1864</v>
      </c>
      <c r="G1736" s="242"/>
      <c r="H1736" s="243" t="s">
        <v>1</v>
      </c>
      <c r="I1736" s="245"/>
      <c r="J1736" s="242"/>
      <c r="K1736" s="242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291</v>
      </c>
      <c r="AU1736" s="250" t="s">
        <v>85</v>
      </c>
      <c r="AV1736" s="16" t="s">
        <v>83</v>
      </c>
      <c r="AW1736" s="16" t="s">
        <v>32</v>
      </c>
      <c r="AX1736" s="16" t="s">
        <v>76</v>
      </c>
      <c r="AY1736" s="250" t="s">
        <v>283</v>
      </c>
    </row>
    <row r="1737" spans="1:65" s="13" customFormat="1">
      <c r="B1737" s="207"/>
      <c r="C1737" s="208"/>
      <c r="D1737" s="209" t="s">
        <v>291</v>
      </c>
      <c r="E1737" s="210" t="s">
        <v>1</v>
      </c>
      <c r="F1737" s="211" t="s">
        <v>1865</v>
      </c>
      <c r="G1737" s="208"/>
      <c r="H1737" s="212">
        <v>29.341999999999999</v>
      </c>
      <c r="I1737" s="213"/>
      <c r="J1737" s="208"/>
      <c r="K1737" s="208"/>
      <c r="L1737" s="214"/>
      <c r="M1737" s="215"/>
      <c r="N1737" s="216"/>
      <c r="O1737" s="216"/>
      <c r="P1737" s="216"/>
      <c r="Q1737" s="216"/>
      <c r="R1737" s="216"/>
      <c r="S1737" s="216"/>
      <c r="T1737" s="217"/>
      <c r="AT1737" s="218" t="s">
        <v>291</v>
      </c>
      <c r="AU1737" s="218" t="s">
        <v>85</v>
      </c>
      <c r="AV1737" s="13" t="s">
        <v>85</v>
      </c>
      <c r="AW1737" s="13" t="s">
        <v>32</v>
      </c>
      <c r="AX1737" s="13" t="s">
        <v>76</v>
      </c>
      <c r="AY1737" s="218" t="s">
        <v>283</v>
      </c>
    </row>
    <row r="1738" spans="1:65" s="16" customFormat="1">
      <c r="B1738" s="241"/>
      <c r="C1738" s="242"/>
      <c r="D1738" s="209" t="s">
        <v>291</v>
      </c>
      <c r="E1738" s="243" t="s">
        <v>1</v>
      </c>
      <c r="F1738" s="244" t="s">
        <v>1866</v>
      </c>
      <c r="G1738" s="242"/>
      <c r="H1738" s="243" t="s">
        <v>1</v>
      </c>
      <c r="I1738" s="245"/>
      <c r="J1738" s="242"/>
      <c r="K1738" s="242"/>
      <c r="L1738" s="246"/>
      <c r="M1738" s="247"/>
      <c r="N1738" s="248"/>
      <c r="O1738" s="248"/>
      <c r="P1738" s="248"/>
      <c r="Q1738" s="248"/>
      <c r="R1738" s="248"/>
      <c r="S1738" s="248"/>
      <c r="T1738" s="249"/>
      <c r="AT1738" s="250" t="s">
        <v>291</v>
      </c>
      <c r="AU1738" s="250" t="s">
        <v>85</v>
      </c>
      <c r="AV1738" s="16" t="s">
        <v>83</v>
      </c>
      <c r="AW1738" s="16" t="s">
        <v>32</v>
      </c>
      <c r="AX1738" s="16" t="s">
        <v>76</v>
      </c>
      <c r="AY1738" s="250" t="s">
        <v>283</v>
      </c>
    </row>
    <row r="1739" spans="1:65" s="13" customFormat="1">
      <c r="B1739" s="207"/>
      <c r="C1739" s="208"/>
      <c r="D1739" s="209" t="s">
        <v>291</v>
      </c>
      <c r="E1739" s="210" t="s">
        <v>1</v>
      </c>
      <c r="F1739" s="211" t="s">
        <v>1867</v>
      </c>
      <c r="G1739" s="208"/>
      <c r="H1739" s="212">
        <v>363.54300000000001</v>
      </c>
      <c r="I1739" s="213"/>
      <c r="J1739" s="208"/>
      <c r="K1739" s="208"/>
      <c r="L1739" s="214"/>
      <c r="M1739" s="215"/>
      <c r="N1739" s="216"/>
      <c r="O1739" s="216"/>
      <c r="P1739" s="216"/>
      <c r="Q1739" s="216"/>
      <c r="R1739" s="216"/>
      <c r="S1739" s="216"/>
      <c r="T1739" s="217"/>
      <c r="AT1739" s="218" t="s">
        <v>291</v>
      </c>
      <c r="AU1739" s="218" t="s">
        <v>85</v>
      </c>
      <c r="AV1739" s="13" t="s">
        <v>85</v>
      </c>
      <c r="AW1739" s="13" t="s">
        <v>32</v>
      </c>
      <c r="AX1739" s="13" t="s">
        <v>76</v>
      </c>
      <c r="AY1739" s="218" t="s">
        <v>283</v>
      </c>
    </row>
    <row r="1740" spans="1:65" s="15" customFormat="1">
      <c r="B1740" s="230"/>
      <c r="C1740" s="231"/>
      <c r="D1740" s="209" t="s">
        <v>291</v>
      </c>
      <c r="E1740" s="232" t="s">
        <v>1</v>
      </c>
      <c r="F1740" s="233" t="s">
        <v>307</v>
      </c>
      <c r="G1740" s="231"/>
      <c r="H1740" s="234">
        <v>533.69000000000005</v>
      </c>
      <c r="I1740" s="235"/>
      <c r="J1740" s="231"/>
      <c r="K1740" s="231"/>
      <c r="L1740" s="236"/>
      <c r="M1740" s="237"/>
      <c r="N1740" s="238"/>
      <c r="O1740" s="238"/>
      <c r="P1740" s="238"/>
      <c r="Q1740" s="238"/>
      <c r="R1740" s="238"/>
      <c r="S1740" s="238"/>
      <c r="T1740" s="239"/>
      <c r="AT1740" s="240" t="s">
        <v>291</v>
      </c>
      <c r="AU1740" s="240" t="s">
        <v>85</v>
      </c>
      <c r="AV1740" s="15" t="s">
        <v>105</v>
      </c>
      <c r="AW1740" s="15" t="s">
        <v>32</v>
      </c>
      <c r="AX1740" s="15" t="s">
        <v>76</v>
      </c>
      <c r="AY1740" s="240" t="s">
        <v>283</v>
      </c>
    </row>
    <row r="1741" spans="1:65" s="14" customFormat="1">
      <c r="B1741" s="219"/>
      <c r="C1741" s="220"/>
      <c r="D1741" s="209" t="s">
        <v>291</v>
      </c>
      <c r="E1741" s="221" t="s">
        <v>1</v>
      </c>
      <c r="F1741" s="222" t="s">
        <v>293</v>
      </c>
      <c r="G1741" s="220"/>
      <c r="H1741" s="223">
        <v>533.69000000000005</v>
      </c>
      <c r="I1741" s="224"/>
      <c r="J1741" s="220"/>
      <c r="K1741" s="220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291</v>
      </c>
      <c r="AU1741" s="229" t="s">
        <v>85</v>
      </c>
      <c r="AV1741" s="14" t="s">
        <v>289</v>
      </c>
      <c r="AW1741" s="14" t="s">
        <v>32</v>
      </c>
      <c r="AX1741" s="14" t="s">
        <v>83</v>
      </c>
      <c r="AY1741" s="229" t="s">
        <v>283</v>
      </c>
    </row>
    <row r="1742" spans="1:65" s="2" customFormat="1" ht="33" customHeight="1">
      <c r="A1742" s="35"/>
      <c r="B1742" s="36"/>
      <c r="C1742" s="193" t="s">
        <v>1868</v>
      </c>
      <c r="D1742" s="193" t="s">
        <v>285</v>
      </c>
      <c r="E1742" s="194" t="s">
        <v>1869</v>
      </c>
      <c r="F1742" s="195" t="s">
        <v>1870</v>
      </c>
      <c r="G1742" s="196" t="s">
        <v>472</v>
      </c>
      <c r="H1742" s="197">
        <v>197.119</v>
      </c>
      <c r="I1742" s="198"/>
      <c r="J1742" s="199">
        <f>ROUND(I1742*H1742,2)</f>
        <v>0</v>
      </c>
      <c r="K1742" s="200"/>
      <c r="L1742" s="40"/>
      <c r="M1742" s="201" t="s">
        <v>1</v>
      </c>
      <c r="N1742" s="202" t="s">
        <v>41</v>
      </c>
      <c r="O1742" s="72"/>
      <c r="P1742" s="203">
        <f>O1742*H1742</f>
        <v>0</v>
      </c>
      <c r="Q1742" s="203">
        <v>0</v>
      </c>
      <c r="R1742" s="203">
        <f>Q1742*H1742</f>
        <v>0</v>
      </c>
      <c r="S1742" s="203">
        <v>0</v>
      </c>
      <c r="T1742" s="204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5" t="s">
        <v>199</v>
      </c>
      <c r="AT1742" s="205" t="s">
        <v>285</v>
      </c>
      <c r="AU1742" s="205" t="s">
        <v>85</v>
      </c>
      <c r="AY1742" s="18" t="s">
        <v>283</v>
      </c>
      <c r="BE1742" s="206">
        <f>IF(N1742="základní",J1742,0)</f>
        <v>0</v>
      </c>
      <c r="BF1742" s="206">
        <f>IF(N1742="snížená",J1742,0)</f>
        <v>0</v>
      </c>
      <c r="BG1742" s="206">
        <f>IF(N1742="zákl. přenesená",J1742,0)</f>
        <v>0</v>
      </c>
      <c r="BH1742" s="206">
        <f>IF(N1742="sníž. přenesená",J1742,0)</f>
        <v>0</v>
      </c>
      <c r="BI1742" s="206">
        <f>IF(N1742="nulová",J1742,0)</f>
        <v>0</v>
      </c>
      <c r="BJ1742" s="18" t="s">
        <v>83</v>
      </c>
      <c r="BK1742" s="206">
        <f>ROUND(I1742*H1742,2)</f>
        <v>0</v>
      </c>
      <c r="BL1742" s="18" t="s">
        <v>199</v>
      </c>
      <c r="BM1742" s="205" t="s">
        <v>1871</v>
      </c>
    </row>
    <row r="1743" spans="1:65" s="16" customFormat="1">
      <c r="B1743" s="241"/>
      <c r="C1743" s="242"/>
      <c r="D1743" s="209" t="s">
        <v>291</v>
      </c>
      <c r="E1743" s="243" t="s">
        <v>1</v>
      </c>
      <c r="F1743" s="244" t="s">
        <v>1872</v>
      </c>
      <c r="G1743" s="242"/>
      <c r="H1743" s="243" t="s">
        <v>1</v>
      </c>
      <c r="I1743" s="245"/>
      <c r="J1743" s="242"/>
      <c r="K1743" s="242"/>
      <c r="L1743" s="246"/>
      <c r="M1743" s="247"/>
      <c r="N1743" s="248"/>
      <c r="O1743" s="248"/>
      <c r="P1743" s="248"/>
      <c r="Q1743" s="248"/>
      <c r="R1743" s="248"/>
      <c r="S1743" s="248"/>
      <c r="T1743" s="249"/>
      <c r="AT1743" s="250" t="s">
        <v>291</v>
      </c>
      <c r="AU1743" s="250" t="s">
        <v>85</v>
      </c>
      <c r="AV1743" s="16" t="s">
        <v>83</v>
      </c>
      <c r="AW1743" s="16" t="s">
        <v>32</v>
      </c>
      <c r="AX1743" s="16" t="s">
        <v>76</v>
      </c>
      <c r="AY1743" s="250" t="s">
        <v>283</v>
      </c>
    </row>
    <row r="1744" spans="1:65" s="13" customFormat="1">
      <c r="B1744" s="207"/>
      <c r="C1744" s="208"/>
      <c r="D1744" s="209" t="s">
        <v>291</v>
      </c>
      <c r="E1744" s="210" t="s">
        <v>1</v>
      </c>
      <c r="F1744" s="211" t="s">
        <v>1873</v>
      </c>
      <c r="G1744" s="208"/>
      <c r="H1744" s="212">
        <v>197.119</v>
      </c>
      <c r="I1744" s="213"/>
      <c r="J1744" s="208"/>
      <c r="K1744" s="208"/>
      <c r="L1744" s="214"/>
      <c r="M1744" s="215"/>
      <c r="N1744" s="216"/>
      <c r="O1744" s="216"/>
      <c r="P1744" s="216"/>
      <c r="Q1744" s="216"/>
      <c r="R1744" s="216"/>
      <c r="S1744" s="216"/>
      <c r="T1744" s="217"/>
      <c r="AT1744" s="218" t="s">
        <v>291</v>
      </c>
      <c r="AU1744" s="218" t="s">
        <v>85</v>
      </c>
      <c r="AV1744" s="13" t="s">
        <v>85</v>
      </c>
      <c r="AW1744" s="13" t="s">
        <v>32</v>
      </c>
      <c r="AX1744" s="13" t="s">
        <v>76</v>
      </c>
      <c r="AY1744" s="218" t="s">
        <v>283</v>
      </c>
    </row>
    <row r="1745" spans="1:65" s="15" customFormat="1">
      <c r="B1745" s="230"/>
      <c r="C1745" s="231"/>
      <c r="D1745" s="209" t="s">
        <v>291</v>
      </c>
      <c r="E1745" s="232" t="s">
        <v>1</v>
      </c>
      <c r="F1745" s="233" t="s">
        <v>307</v>
      </c>
      <c r="G1745" s="231"/>
      <c r="H1745" s="234">
        <v>197.119</v>
      </c>
      <c r="I1745" s="235"/>
      <c r="J1745" s="231"/>
      <c r="K1745" s="231"/>
      <c r="L1745" s="236"/>
      <c r="M1745" s="237"/>
      <c r="N1745" s="238"/>
      <c r="O1745" s="238"/>
      <c r="P1745" s="238"/>
      <c r="Q1745" s="238"/>
      <c r="R1745" s="238"/>
      <c r="S1745" s="238"/>
      <c r="T1745" s="239"/>
      <c r="AT1745" s="240" t="s">
        <v>291</v>
      </c>
      <c r="AU1745" s="240" t="s">
        <v>85</v>
      </c>
      <c r="AV1745" s="15" t="s">
        <v>105</v>
      </c>
      <c r="AW1745" s="15" t="s">
        <v>32</v>
      </c>
      <c r="AX1745" s="15" t="s">
        <v>76</v>
      </c>
      <c r="AY1745" s="240" t="s">
        <v>283</v>
      </c>
    </row>
    <row r="1746" spans="1:65" s="14" customFormat="1">
      <c r="B1746" s="219"/>
      <c r="C1746" s="220"/>
      <c r="D1746" s="209" t="s">
        <v>291</v>
      </c>
      <c r="E1746" s="221" t="s">
        <v>1</v>
      </c>
      <c r="F1746" s="222" t="s">
        <v>293</v>
      </c>
      <c r="G1746" s="220"/>
      <c r="H1746" s="223">
        <v>197.119</v>
      </c>
      <c r="I1746" s="224"/>
      <c r="J1746" s="220"/>
      <c r="K1746" s="220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291</v>
      </c>
      <c r="AU1746" s="229" t="s">
        <v>85</v>
      </c>
      <c r="AV1746" s="14" t="s">
        <v>289</v>
      </c>
      <c r="AW1746" s="14" t="s">
        <v>32</v>
      </c>
      <c r="AX1746" s="14" t="s">
        <v>83</v>
      </c>
      <c r="AY1746" s="229" t="s">
        <v>283</v>
      </c>
    </row>
    <row r="1747" spans="1:65" s="2" customFormat="1" ht="24.2" customHeight="1">
      <c r="A1747" s="35"/>
      <c r="B1747" s="36"/>
      <c r="C1747" s="193" t="s">
        <v>1874</v>
      </c>
      <c r="D1747" s="193" t="s">
        <v>285</v>
      </c>
      <c r="E1747" s="194" t="s">
        <v>1875</v>
      </c>
      <c r="F1747" s="195" t="s">
        <v>1876</v>
      </c>
      <c r="G1747" s="196" t="s">
        <v>472</v>
      </c>
      <c r="H1747" s="197">
        <v>817.62199999999996</v>
      </c>
      <c r="I1747" s="198"/>
      <c r="J1747" s="199">
        <f>ROUND(I1747*H1747,2)</f>
        <v>0</v>
      </c>
      <c r="K1747" s="200"/>
      <c r="L1747" s="40"/>
      <c r="M1747" s="201" t="s">
        <v>1</v>
      </c>
      <c r="N1747" s="202" t="s">
        <v>41</v>
      </c>
      <c r="O1747" s="72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R1747" s="205" t="s">
        <v>199</v>
      </c>
      <c r="AT1747" s="205" t="s">
        <v>285</v>
      </c>
      <c r="AU1747" s="205" t="s">
        <v>85</v>
      </c>
      <c r="AY1747" s="18" t="s">
        <v>283</v>
      </c>
      <c r="BE1747" s="206">
        <f>IF(N1747="základní",J1747,0)</f>
        <v>0</v>
      </c>
      <c r="BF1747" s="206">
        <f>IF(N1747="snížená",J1747,0)</f>
        <v>0</v>
      </c>
      <c r="BG1747" s="206">
        <f>IF(N1747="zákl. přenesená",J1747,0)</f>
        <v>0</v>
      </c>
      <c r="BH1747" s="206">
        <f>IF(N1747="sníž. přenesená",J1747,0)</f>
        <v>0</v>
      </c>
      <c r="BI1747" s="206">
        <f>IF(N1747="nulová",J1747,0)</f>
        <v>0</v>
      </c>
      <c r="BJ1747" s="18" t="s">
        <v>83</v>
      </c>
      <c r="BK1747" s="206">
        <f>ROUND(I1747*H1747,2)</f>
        <v>0</v>
      </c>
      <c r="BL1747" s="18" t="s">
        <v>199</v>
      </c>
      <c r="BM1747" s="205" t="s">
        <v>1877</v>
      </c>
    </row>
    <row r="1748" spans="1:65" s="16" customFormat="1">
      <c r="B1748" s="241"/>
      <c r="C1748" s="242"/>
      <c r="D1748" s="209" t="s">
        <v>291</v>
      </c>
      <c r="E1748" s="243" t="s">
        <v>1</v>
      </c>
      <c r="F1748" s="244" t="s">
        <v>1878</v>
      </c>
      <c r="G1748" s="242"/>
      <c r="H1748" s="243" t="s">
        <v>1</v>
      </c>
      <c r="I1748" s="245"/>
      <c r="J1748" s="242"/>
      <c r="K1748" s="242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291</v>
      </c>
      <c r="AU1748" s="250" t="s">
        <v>85</v>
      </c>
      <c r="AV1748" s="16" t="s">
        <v>83</v>
      </c>
      <c r="AW1748" s="16" t="s">
        <v>32</v>
      </c>
      <c r="AX1748" s="16" t="s">
        <v>76</v>
      </c>
      <c r="AY1748" s="250" t="s">
        <v>283</v>
      </c>
    </row>
    <row r="1749" spans="1:65" s="13" customFormat="1">
      <c r="B1749" s="207"/>
      <c r="C1749" s="208"/>
      <c r="D1749" s="209" t="s">
        <v>291</v>
      </c>
      <c r="E1749" s="210" t="s">
        <v>1</v>
      </c>
      <c r="F1749" s="211" t="s">
        <v>1879</v>
      </c>
      <c r="G1749" s="208"/>
      <c r="H1749" s="212">
        <v>817.62199999999996</v>
      </c>
      <c r="I1749" s="213"/>
      <c r="J1749" s="208"/>
      <c r="K1749" s="208"/>
      <c r="L1749" s="214"/>
      <c r="M1749" s="215"/>
      <c r="N1749" s="216"/>
      <c r="O1749" s="216"/>
      <c r="P1749" s="216"/>
      <c r="Q1749" s="216"/>
      <c r="R1749" s="216"/>
      <c r="S1749" s="216"/>
      <c r="T1749" s="217"/>
      <c r="AT1749" s="218" t="s">
        <v>291</v>
      </c>
      <c r="AU1749" s="218" t="s">
        <v>85</v>
      </c>
      <c r="AV1749" s="13" t="s">
        <v>85</v>
      </c>
      <c r="AW1749" s="13" t="s">
        <v>32</v>
      </c>
      <c r="AX1749" s="13" t="s">
        <v>76</v>
      </c>
      <c r="AY1749" s="218" t="s">
        <v>283</v>
      </c>
    </row>
    <row r="1750" spans="1:65" s="15" customFormat="1">
      <c r="B1750" s="230"/>
      <c r="C1750" s="231"/>
      <c r="D1750" s="209" t="s">
        <v>291</v>
      </c>
      <c r="E1750" s="232" t="s">
        <v>1</v>
      </c>
      <c r="F1750" s="233" t="s">
        <v>307</v>
      </c>
      <c r="G1750" s="231"/>
      <c r="H1750" s="234">
        <v>817.62199999999996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291</v>
      </c>
      <c r="AU1750" s="240" t="s">
        <v>85</v>
      </c>
      <c r="AV1750" s="15" t="s">
        <v>105</v>
      </c>
      <c r="AW1750" s="15" t="s">
        <v>32</v>
      </c>
      <c r="AX1750" s="15" t="s">
        <v>76</v>
      </c>
      <c r="AY1750" s="240" t="s">
        <v>283</v>
      </c>
    </row>
    <row r="1751" spans="1:65" s="14" customFormat="1">
      <c r="B1751" s="219"/>
      <c r="C1751" s="220"/>
      <c r="D1751" s="209" t="s">
        <v>291</v>
      </c>
      <c r="E1751" s="221" t="s">
        <v>1</v>
      </c>
      <c r="F1751" s="222" t="s">
        <v>293</v>
      </c>
      <c r="G1751" s="220"/>
      <c r="H1751" s="223">
        <v>817.62199999999996</v>
      </c>
      <c r="I1751" s="224"/>
      <c r="J1751" s="220"/>
      <c r="K1751" s="220"/>
      <c r="L1751" s="225"/>
      <c r="M1751" s="226"/>
      <c r="N1751" s="227"/>
      <c r="O1751" s="227"/>
      <c r="P1751" s="227"/>
      <c r="Q1751" s="227"/>
      <c r="R1751" s="227"/>
      <c r="S1751" s="227"/>
      <c r="T1751" s="228"/>
      <c r="AT1751" s="229" t="s">
        <v>291</v>
      </c>
      <c r="AU1751" s="229" t="s">
        <v>85</v>
      </c>
      <c r="AV1751" s="14" t="s">
        <v>289</v>
      </c>
      <c r="AW1751" s="14" t="s">
        <v>32</v>
      </c>
      <c r="AX1751" s="14" t="s">
        <v>83</v>
      </c>
      <c r="AY1751" s="229" t="s">
        <v>283</v>
      </c>
    </row>
    <row r="1752" spans="1:65" s="2" customFormat="1" ht="16.5" customHeight="1">
      <c r="A1752" s="35"/>
      <c r="B1752" s="36"/>
      <c r="C1752" s="251" t="s">
        <v>1880</v>
      </c>
      <c r="D1752" s="251" t="s">
        <v>1021</v>
      </c>
      <c r="E1752" s="252" t="s">
        <v>1881</v>
      </c>
      <c r="F1752" s="253" t="s">
        <v>1882</v>
      </c>
      <c r="G1752" s="254" t="s">
        <v>296</v>
      </c>
      <c r="H1752" s="255">
        <v>39.402999999999999</v>
      </c>
      <c r="I1752" s="256"/>
      <c r="J1752" s="257">
        <f>ROUND(I1752*H1752,2)</f>
        <v>0</v>
      </c>
      <c r="K1752" s="258"/>
      <c r="L1752" s="259"/>
      <c r="M1752" s="260" t="s">
        <v>1</v>
      </c>
      <c r="N1752" s="261" t="s">
        <v>41</v>
      </c>
      <c r="O1752" s="72"/>
      <c r="P1752" s="203">
        <f>O1752*H1752</f>
        <v>0</v>
      </c>
      <c r="Q1752" s="203">
        <v>0.55000000000000004</v>
      </c>
      <c r="R1752" s="203">
        <f>Q1752*H1752</f>
        <v>21.67165</v>
      </c>
      <c r="S1752" s="203">
        <v>0</v>
      </c>
      <c r="T1752" s="204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5" t="s">
        <v>499</v>
      </c>
      <c r="AT1752" s="205" t="s">
        <v>1021</v>
      </c>
      <c r="AU1752" s="205" t="s">
        <v>85</v>
      </c>
      <c r="AY1752" s="18" t="s">
        <v>283</v>
      </c>
      <c r="BE1752" s="206">
        <f>IF(N1752="základní",J1752,0)</f>
        <v>0</v>
      </c>
      <c r="BF1752" s="206">
        <f>IF(N1752="snížená",J1752,0)</f>
        <v>0</v>
      </c>
      <c r="BG1752" s="206">
        <f>IF(N1752="zákl. přenesená",J1752,0)</f>
        <v>0</v>
      </c>
      <c r="BH1752" s="206">
        <f>IF(N1752="sníž. přenesená",J1752,0)</f>
        <v>0</v>
      </c>
      <c r="BI1752" s="206">
        <f>IF(N1752="nulová",J1752,0)</f>
        <v>0</v>
      </c>
      <c r="BJ1752" s="18" t="s">
        <v>83</v>
      </c>
      <c r="BK1752" s="206">
        <f>ROUND(I1752*H1752,2)</f>
        <v>0</v>
      </c>
      <c r="BL1752" s="18" t="s">
        <v>199</v>
      </c>
      <c r="BM1752" s="205" t="s">
        <v>1883</v>
      </c>
    </row>
    <row r="1753" spans="1:65" s="16" customFormat="1">
      <c r="B1753" s="241"/>
      <c r="C1753" s="242"/>
      <c r="D1753" s="209" t="s">
        <v>291</v>
      </c>
      <c r="E1753" s="243" t="s">
        <v>1</v>
      </c>
      <c r="F1753" s="244" t="s">
        <v>1856</v>
      </c>
      <c r="G1753" s="242"/>
      <c r="H1753" s="243" t="s">
        <v>1</v>
      </c>
      <c r="I1753" s="245"/>
      <c r="J1753" s="242"/>
      <c r="K1753" s="242"/>
      <c r="L1753" s="246"/>
      <c r="M1753" s="247"/>
      <c r="N1753" s="248"/>
      <c r="O1753" s="248"/>
      <c r="P1753" s="248"/>
      <c r="Q1753" s="248"/>
      <c r="R1753" s="248"/>
      <c r="S1753" s="248"/>
      <c r="T1753" s="249"/>
      <c r="AT1753" s="250" t="s">
        <v>291</v>
      </c>
      <c r="AU1753" s="250" t="s">
        <v>85</v>
      </c>
      <c r="AV1753" s="16" t="s">
        <v>83</v>
      </c>
      <c r="AW1753" s="16" t="s">
        <v>32</v>
      </c>
      <c r="AX1753" s="16" t="s">
        <v>76</v>
      </c>
      <c r="AY1753" s="250" t="s">
        <v>283</v>
      </c>
    </row>
    <row r="1754" spans="1:65" s="13" customFormat="1">
      <c r="B1754" s="207"/>
      <c r="C1754" s="208"/>
      <c r="D1754" s="209" t="s">
        <v>291</v>
      </c>
      <c r="E1754" s="210" t="s">
        <v>1</v>
      </c>
      <c r="F1754" s="211" t="s">
        <v>1884</v>
      </c>
      <c r="G1754" s="208"/>
      <c r="H1754" s="212">
        <v>0.69099999999999995</v>
      </c>
      <c r="I1754" s="213"/>
      <c r="J1754" s="208"/>
      <c r="K1754" s="208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291</v>
      </c>
      <c r="AU1754" s="218" t="s">
        <v>85</v>
      </c>
      <c r="AV1754" s="13" t="s">
        <v>85</v>
      </c>
      <c r="AW1754" s="13" t="s">
        <v>32</v>
      </c>
      <c r="AX1754" s="13" t="s">
        <v>76</v>
      </c>
      <c r="AY1754" s="218" t="s">
        <v>283</v>
      </c>
    </row>
    <row r="1755" spans="1:65" s="16" customFormat="1">
      <c r="B1755" s="241"/>
      <c r="C1755" s="242"/>
      <c r="D1755" s="209" t="s">
        <v>291</v>
      </c>
      <c r="E1755" s="243" t="s">
        <v>1</v>
      </c>
      <c r="F1755" s="244" t="s">
        <v>1862</v>
      </c>
      <c r="G1755" s="242"/>
      <c r="H1755" s="243" t="s">
        <v>1</v>
      </c>
      <c r="I1755" s="245"/>
      <c r="J1755" s="242"/>
      <c r="K1755" s="242"/>
      <c r="L1755" s="246"/>
      <c r="M1755" s="247"/>
      <c r="N1755" s="248"/>
      <c r="O1755" s="248"/>
      <c r="P1755" s="248"/>
      <c r="Q1755" s="248"/>
      <c r="R1755" s="248"/>
      <c r="S1755" s="248"/>
      <c r="T1755" s="249"/>
      <c r="AT1755" s="250" t="s">
        <v>291</v>
      </c>
      <c r="AU1755" s="250" t="s">
        <v>85</v>
      </c>
      <c r="AV1755" s="16" t="s">
        <v>83</v>
      </c>
      <c r="AW1755" s="16" t="s">
        <v>32</v>
      </c>
      <c r="AX1755" s="16" t="s">
        <v>76</v>
      </c>
      <c r="AY1755" s="250" t="s">
        <v>283</v>
      </c>
    </row>
    <row r="1756" spans="1:65" s="13" customFormat="1">
      <c r="B1756" s="207"/>
      <c r="C1756" s="208"/>
      <c r="D1756" s="209" t="s">
        <v>291</v>
      </c>
      <c r="E1756" s="210" t="s">
        <v>1</v>
      </c>
      <c r="F1756" s="211" t="s">
        <v>1885</v>
      </c>
      <c r="G1756" s="208"/>
      <c r="H1756" s="212">
        <v>1.859</v>
      </c>
      <c r="I1756" s="213"/>
      <c r="J1756" s="208"/>
      <c r="K1756" s="208"/>
      <c r="L1756" s="214"/>
      <c r="M1756" s="215"/>
      <c r="N1756" s="216"/>
      <c r="O1756" s="216"/>
      <c r="P1756" s="216"/>
      <c r="Q1756" s="216"/>
      <c r="R1756" s="216"/>
      <c r="S1756" s="216"/>
      <c r="T1756" s="217"/>
      <c r="AT1756" s="218" t="s">
        <v>291</v>
      </c>
      <c r="AU1756" s="218" t="s">
        <v>85</v>
      </c>
      <c r="AV1756" s="13" t="s">
        <v>85</v>
      </c>
      <c r="AW1756" s="13" t="s">
        <v>32</v>
      </c>
      <c r="AX1756" s="13" t="s">
        <v>76</v>
      </c>
      <c r="AY1756" s="218" t="s">
        <v>283</v>
      </c>
    </row>
    <row r="1757" spans="1:65" s="16" customFormat="1">
      <c r="B1757" s="241"/>
      <c r="C1757" s="242"/>
      <c r="D1757" s="209" t="s">
        <v>291</v>
      </c>
      <c r="E1757" s="243" t="s">
        <v>1</v>
      </c>
      <c r="F1757" s="244" t="s">
        <v>1864</v>
      </c>
      <c r="G1757" s="242"/>
      <c r="H1757" s="243" t="s">
        <v>1</v>
      </c>
      <c r="I1757" s="245"/>
      <c r="J1757" s="242"/>
      <c r="K1757" s="242"/>
      <c r="L1757" s="246"/>
      <c r="M1757" s="247"/>
      <c r="N1757" s="248"/>
      <c r="O1757" s="248"/>
      <c r="P1757" s="248"/>
      <c r="Q1757" s="248"/>
      <c r="R1757" s="248"/>
      <c r="S1757" s="248"/>
      <c r="T1757" s="249"/>
      <c r="AT1757" s="250" t="s">
        <v>291</v>
      </c>
      <c r="AU1757" s="250" t="s">
        <v>85</v>
      </c>
      <c r="AV1757" s="16" t="s">
        <v>83</v>
      </c>
      <c r="AW1757" s="16" t="s">
        <v>32</v>
      </c>
      <c r="AX1757" s="16" t="s">
        <v>76</v>
      </c>
      <c r="AY1757" s="250" t="s">
        <v>283</v>
      </c>
    </row>
    <row r="1758" spans="1:65" s="13" customFormat="1">
      <c r="B1758" s="207"/>
      <c r="C1758" s="208"/>
      <c r="D1758" s="209" t="s">
        <v>291</v>
      </c>
      <c r="E1758" s="210" t="s">
        <v>1</v>
      </c>
      <c r="F1758" s="211" t="s">
        <v>1886</v>
      </c>
      <c r="G1758" s="208"/>
      <c r="H1758" s="212">
        <v>0.51600000000000001</v>
      </c>
      <c r="I1758" s="213"/>
      <c r="J1758" s="208"/>
      <c r="K1758" s="208"/>
      <c r="L1758" s="214"/>
      <c r="M1758" s="215"/>
      <c r="N1758" s="216"/>
      <c r="O1758" s="216"/>
      <c r="P1758" s="216"/>
      <c r="Q1758" s="216"/>
      <c r="R1758" s="216"/>
      <c r="S1758" s="216"/>
      <c r="T1758" s="217"/>
      <c r="AT1758" s="218" t="s">
        <v>291</v>
      </c>
      <c r="AU1758" s="218" t="s">
        <v>85</v>
      </c>
      <c r="AV1758" s="13" t="s">
        <v>85</v>
      </c>
      <c r="AW1758" s="13" t="s">
        <v>32</v>
      </c>
      <c r="AX1758" s="13" t="s">
        <v>76</v>
      </c>
      <c r="AY1758" s="218" t="s">
        <v>283</v>
      </c>
    </row>
    <row r="1759" spans="1:65" s="16" customFormat="1">
      <c r="B1759" s="241"/>
      <c r="C1759" s="242"/>
      <c r="D1759" s="209" t="s">
        <v>291</v>
      </c>
      <c r="E1759" s="243" t="s">
        <v>1</v>
      </c>
      <c r="F1759" s="244" t="s">
        <v>1866</v>
      </c>
      <c r="G1759" s="242"/>
      <c r="H1759" s="243" t="s">
        <v>1</v>
      </c>
      <c r="I1759" s="245"/>
      <c r="J1759" s="242"/>
      <c r="K1759" s="242"/>
      <c r="L1759" s="246"/>
      <c r="M1759" s="247"/>
      <c r="N1759" s="248"/>
      <c r="O1759" s="248"/>
      <c r="P1759" s="248"/>
      <c r="Q1759" s="248"/>
      <c r="R1759" s="248"/>
      <c r="S1759" s="248"/>
      <c r="T1759" s="249"/>
      <c r="AT1759" s="250" t="s">
        <v>291</v>
      </c>
      <c r="AU1759" s="250" t="s">
        <v>85</v>
      </c>
      <c r="AV1759" s="16" t="s">
        <v>83</v>
      </c>
      <c r="AW1759" s="16" t="s">
        <v>32</v>
      </c>
      <c r="AX1759" s="16" t="s">
        <v>76</v>
      </c>
      <c r="AY1759" s="250" t="s">
        <v>283</v>
      </c>
    </row>
    <row r="1760" spans="1:65" s="13" customFormat="1">
      <c r="B1760" s="207"/>
      <c r="C1760" s="208"/>
      <c r="D1760" s="209" t="s">
        <v>291</v>
      </c>
      <c r="E1760" s="210" t="s">
        <v>1</v>
      </c>
      <c r="F1760" s="211" t="s">
        <v>1887</v>
      </c>
      <c r="G1760" s="208"/>
      <c r="H1760" s="212">
        <v>6.1079999999999997</v>
      </c>
      <c r="I1760" s="213"/>
      <c r="J1760" s="208"/>
      <c r="K1760" s="208"/>
      <c r="L1760" s="214"/>
      <c r="M1760" s="215"/>
      <c r="N1760" s="216"/>
      <c r="O1760" s="216"/>
      <c r="P1760" s="216"/>
      <c r="Q1760" s="216"/>
      <c r="R1760" s="216"/>
      <c r="S1760" s="216"/>
      <c r="T1760" s="217"/>
      <c r="AT1760" s="218" t="s">
        <v>291</v>
      </c>
      <c r="AU1760" s="218" t="s">
        <v>85</v>
      </c>
      <c r="AV1760" s="13" t="s">
        <v>85</v>
      </c>
      <c r="AW1760" s="13" t="s">
        <v>32</v>
      </c>
      <c r="AX1760" s="13" t="s">
        <v>76</v>
      </c>
      <c r="AY1760" s="218" t="s">
        <v>283</v>
      </c>
    </row>
    <row r="1761" spans="1:65" s="16" customFormat="1">
      <c r="B1761" s="241"/>
      <c r="C1761" s="242"/>
      <c r="D1761" s="209" t="s">
        <v>291</v>
      </c>
      <c r="E1761" s="243" t="s">
        <v>1</v>
      </c>
      <c r="F1761" s="244" t="s">
        <v>1872</v>
      </c>
      <c r="G1761" s="242"/>
      <c r="H1761" s="243" t="s">
        <v>1</v>
      </c>
      <c r="I1761" s="245"/>
      <c r="J1761" s="242"/>
      <c r="K1761" s="242"/>
      <c r="L1761" s="246"/>
      <c r="M1761" s="247"/>
      <c r="N1761" s="248"/>
      <c r="O1761" s="248"/>
      <c r="P1761" s="248"/>
      <c r="Q1761" s="248"/>
      <c r="R1761" s="248"/>
      <c r="S1761" s="248"/>
      <c r="T1761" s="249"/>
      <c r="AT1761" s="250" t="s">
        <v>291</v>
      </c>
      <c r="AU1761" s="250" t="s">
        <v>85</v>
      </c>
      <c r="AV1761" s="16" t="s">
        <v>83</v>
      </c>
      <c r="AW1761" s="16" t="s">
        <v>32</v>
      </c>
      <c r="AX1761" s="16" t="s">
        <v>76</v>
      </c>
      <c r="AY1761" s="250" t="s">
        <v>283</v>
      </c>
    </row>
    <row r="1762" spans="1:65" s="13" customFormat="1">
      <c r="B1762" s="207"/>
      <c r="C1762" s="208"/>
      <c r="D1762" s="209" t="s">
        <v>291</v>
      </c>
      <c r="E1762" s="210" t="s">
        <v>1</v>
      </c>
      <c r="F1762" s="211" t="s">
        <v>1888</v>
      </c>
      <c r="G1762" s="208"/>
      <c r="H1762" s="212">
        <v>5.0460000000000003</v>
      </c>
      <c r="I1762" s="213"/>
      <c r="J1762" s="208"/>
      <c r="K1762" s="208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291</v>
      </c>
      <c r="AU1762" s="218" t="s">
        <v>85</v>
      </c>
      <c r="AV1762" s="13" t="s">
        <v>85</v>
      </c>
      <c r="AW1762" s="13" t="s">
        <v>32</v>
      </c>
      <c r="AX1762" s="13" t="s">
        <v>76</v>
      </c>
      <c r="AY1762" s="218" t="s">
        <v>283</v>
      </c>
    </row>
    <row r="1763" spans="1:65" s="16" customFormat="1">
      <c r="B1763" s="241"/>
      <c r="C1763" s="242"/>
      <c r="D1763" s="209" t="s">
        <v>291</v>
      </c>
      <c r="E1763" s="243" t="s">
        <v>1</v>
      </c>
      <c r="F1763" s="244" t="s">
        <v>1878</v>
      </c>
      <c r="G1763" s="242"/>
      <c r="H1763" s="243" t="s">
        <v>1</v>
      </c>
      <c r="I1763" s="245"/>
      <c r="J1763" s="242"/>
      <c r="K1763" s="242"/>
      <c r="L1763" s="246"/>
      <c r="M1763" s="247"/>
      <c r="N1763" s="248"/>
      <c r="O1763" s="248"/>
      <c r="P1763" s="248"/>
      <c r="Q1763" s="248"/>
      <c r="R1763" s="248"/>
      <c r="S1763" s="248"/>
      <c r="T1763" s="249"/>
      <c r="AT1763" s="250" t="s">
        <v>291</v>
      </c>
      <c r="AU1763" s="250" t="s">
        <v>85</v>
      </c>
      <c r="AV1763" s="16" t="s">
        <v>83</v>
      </c>
      <c r="AW1763" s="16" t="s">
        <v>32</v>
      </c>
      <c r="AX1763" s="16" t="s">
        <v>76</v>
      </c>
      <c r="AY1763" s="250" t="s">
        <v>283</v>
      </c>
    </row>
    <row r="1764" spans="1:65" s="13" customFormat="1">
      <c r="B1764" s="207"/>
      <c r="C1764" s="208"/>
      <c r="D1764" s="209" t="s">
        <v>291</v>
      </c>
      <c r="E1764" s="210" t="s">
        <v>1</v>
      </c>
      <c r="F1764" s="211" t="s">
        <v>1889</v>
      </c>
      <c r="G1764" s="208"/>
      <c r="H1764" s="212">
        <v>25.183</v>
      </c>
      <c r="I1764" s="213"/>
      <c r="J1764" s="208"/>
      <c r="K1764" s="208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291</v>
      </c>
      <c r="AU1764" s="218" t="s">
        <v>85</v>
      </c>
      <c r="AV1764" s="13" t="s">
        <v>85</v>
      </c>
      <c r="AW1764" s="13" t="s">
        <v>32</v>
      </c>
      <c r="AX1764" s="13" t="s">
        <v>76</v>
      </c>
      <c r="AY1764" s="218" t="s">
        <v>283</v>
      </c>
    </row>
    <row r="1765" spans="1:65" s="15" customFormat="1">
      <c r="B1765" s="230"/>
      <c r="C1765" s="231"/>
      <c r="D1765" s="209" t="s">
        <v>291</v>
      </c>
      <c r="E1765" s="232" t="s">
        <v>1</v>
      </c>
      <c r="F1765" s="233" t="s">
        <v>307</v>
      </c>
      <c r="G1765" s="231"/>
      <c r="H1765" s="234">
        <v>39.402999999999999</v>
      </c>
      <c r="I1765" s="235"/>
      <c r="J1765" s="231"/>
      <c r="K1765" s="231"/>
      <c r="L1765" s="236"/>
      <c r="M1765" s="237"/>
      <c r="N1765" s="238"/>
      <c r="O1765" s="238"/>
      <c r="P1765" s="238"/>
      <c r="Q1765" s="238"/>
      <c r="R1765" s="238"/>
      <c r="S1765" s="238"/>
      <c r="T1765" s="239"/>
      <c r="AT1765" s="240" t="s">
        <v>291</v>
      </c>
      <c r="AU1765" s="240" t="s">
        <v>85</v>
      </c>
      <c r="AV1765" s="15" t="s">
        <v>105</v>
      </c>
      <c r="AW1765" s="15" t="s">
        <v>32</v>
      </c>
      <c r="AX1765" s="15" t="s">
        <v>76</v>
      </c>
      <c r="AY1765" s="240" t="s">
        <v>283</v>
      </c>
    </row>
    <row r="1766" spans="1:65" s="14" customFormat="1">
      <c r="B1766" s="219"/>
      <c r="C1766" s="220"/>
      <c r="D1766" s="209" t="s">
        <v>291</v>
      </c>
      <c r="E1766" s="221" t="s">
        <v>1</v>
      </c>
      <c r="F1766" s="222" t="s">
        <v>293</v>
      </c>
      <c r="G1766" s="220"/>
      <c r="H1766" s="223">
        <v>39.402999999999999</v>
      </c>
      <c r="I1766" s="224"/>
      <c r="J1766" s="220"/>
      <c r="K1766" s="220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291</v>
      </c>
      <c r="AU1766" s="229" t="s">
        <v>85</v>
      </c>
      <c r="AV1766" s="14" t="s">
        <v>289</v>
      </c>
      <c r="AW1766" s="14" t="s">
        <v>32</v>
      </c>
      <c r="AX1766" s="14" t="s">
        <v>83</v>
      </c>
      <c r="AY1766" s="229" t="s">
        <v>283</v>
      </c>
    </row>
    <row r="1767" spans="1:65" s="2" customFormat="1" ht="33" customHeight="1">
      <c r="A1767" s="35"/>
      <c r="B1767" s="36"/>
      <c r="C1767" s="193" t="s">
        <v>1890</v>
      </c>
      <c r="D1767" s="193" t="s">
        <v>285</v>
      </c>
      <c r="E1767" s="194" t="s">
        <v>1891</v>
      </c>
      <c r="F1767" s="195" t="s">
        <v>1892</v>
      </c>
      <c r="G1767" s="196" t="s">
        <v>288</v>
      </c>
      <c r="H1767" s="197">
        <v>1200.2449999999999</v>
      </c>
      <c r="I1767" s="198"/>
      <c r="J1767" s="199">
        <f>ROUND(I1767*H1767,2)</f>
        <v>0</v>
      </c>
      <c r="K1767" s="200"/>
      <c r="L1767" s="40"/>
      <c r="M1767" s="201" t="s">
        <v>1</v>
      </c>
      <c r="N1767" s="202" t="s">
        <v>41</v>
      </c>
      <c r="O1767" s="72"/>
      <c r="P1767" s="203">
        <f>O1767*H1767</f>
        <v>0</v>
      </c>
      <c r="Q1767" s="203">
        <v>0</v>
      </c>
      <c r="R1767" s="203">
        <f>Q1767*H1767</f>
        <v>0</v>
      </c>
      <c r="S1767" s="203">
        <v>0</v>
      </c>
      <c r="T1767" s="204">
        <f>S1767*H1767</f>
        <v>0</v>
      </c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R1767" s="205" t="s">
        <v>199</v>
      </c>
      <c r="AT1767" s="205" t="s">
        <v>285</v>
      </c>
      <c r="AU1767" s="205" t="s">
        <v>85</v>
      </c>
      <c r="AY1767" s="18" t="s">
        <v>283</v>
      </c>
      <c r="BE1767" s="206">
        <f>IF(N1767="základní",J1767,0)</f>
        <v>0</v>
      </c>
      <c r="BF1767" s="206">
        <f>IF(N1767="snížená",J1767,0)</f>
        <v>0</v>
      </c>
      <c r="BG1767" s="206">
        <f>IF(N1767="zákl. přenesená",J1767,0)</f>
        <v>0</v>
      </c>
      <c r="BH1767" s="206">
        <f>IF(N1767="sníž. přenesená",J1767,0)</f>
        <v>0</v>
      </c>
      <c r="BI1767" s="206">
        <f>IF(N1767="nulová",J1767,0)</f>
        <v>0</v>
      </c>
      <c r="BJ1767" s="18" t="s">
        <v>83</v>
      </c>
      <c r="BK1767" s="206">
        <f>ROUND(I1767*H1767,2)</f>
        <v>0</v>
      </c>
      <c r="BL1767" s="18" t="s">
        <v>199</v>
      </c>
      <c r="BM1767" s="205" t="s">
        <v>1893</v>
      </c>
    </row>
    <row r="1768" spans="1:65" s="16" customFormat="1">
      <c r="B1768" s="241"/>
      <c r="C1768" s="242"/>
      <c r="D1768" s="209" t="s">
        <v>291</v>
      </c>
      <c r="E1768" s="243" t="s">
        <v>1</v>
      </c>
      <c r="F1768" s="244" t="s">
        <v>1603</v>
      </c>
      <c r="G1768" s="242"/>
      <c r="H1768" s="243" t="s">
        <v>1</v>
      </c>
      <c r="I1768" s="245"/>
      <c r="J1768" s="242"/>
      <c r="K1768" s="242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291</v>
      </c>
      <c r="AU1768" s="250" t="s">
        <v>85</v>
      </c>
      <c r="AV1768" s="16" t="s">
        <v>83</v>
      </c>
      <c r="AW1768" s="16" t="s">
        <v>32</v>
      </c>
      <c r="AX1768" s="16" t="s">
        <v>76</v>
      </c>
      <c r="AY1768" s="250" t="s">
        <v>283</v>
      </c>
    </row>
    <row r="1769" spans="1:65" s="13" customFormat="1">
      <c r="B1769" s="207"/>
      <c r="C1769" s="208"/>
      <c r="D1769" s="209" t="s">
        <v>291</v>
      </c>
      <c r="E1769" s="210" t="s">
        <v>1</v>
      </c>
      <c r="F1769" s="211" t="s">
        <v>1612</v>
      </c>
      <c r="G1769" s="208"/>
      <c r="H1769" s="212">
        <v>1292.4849999999999</v>
      </c>
      <c r="I1769" s="213"/>
      <c r="J1769" s="208"/>
      <c r="K1769" s="208"/>
      <c r="L1769" s="214"/>
      <c r="M1769" s="215"/>
      <c r="N1769" s="216"/>
      <c r="O1769" s="216"/>
      <c r="P1769" s="216"/>
      <c r="Q1769" s="216"/>
      <c r="R1769" s="216"/>
      <c r="S1769" s="216"/>
      <c r="T1769" s="217"/>
      <c r="AT1769" s="218" t="s">
        <v>291</v>
      </c>
      <c r="AU1769" s="218" t="s">
        <v>85</v>
      </c>
      <c r="AV1769" s="13" t="s">
        <v>85</v>
      </c>
      <c r="AW1769" s="13" t="s">
        <v>32</v>
      </c>
      <c r="AX1769" s="13" t="s">
        <v>76</v>
      </c>
      <c r="AY1769" s="218" t="s">
        <v>283</v>
      </c>
    </row>
    <row r="1770" spans="1:65" s="13" customFormat="1">
      <c r="B1770" s="207"/>
      <c r="C1770" s="208"/>
      <c r="D1770" s="209" t="s">
        <v>291</v>
      </c>
      <c r="E1770" s="210" t="s">
        <v>1</v>
      </c>
      <c r="F1770" s="211" t="s">
        <v>1605</v>
      </c>
      <c r="G1770" s="208"/>
      <c r="H1770" s="212">
        <v>25.78</v>
      </c>
      <c r="I1770" s="213"/>
      <c r="J1770" s="208"/>
      <c r="K1770" s="208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291</v>
      </c>
      <c r="AU1770" s="218" t="s">
        <v>85</v>
      </c>
      <c r="AV1770" s="13" t="s">
        <v>85</v>
      </c>
      <c r="AW1770" s="13" t="s">
        <v>32</v>
      </c>
      <c r="AX1770" s="13" t="s">
        <v>76</v>
      </c>
      <c r="AY1770" s="218" t="s">
        <v>283</v>
      </c>
    </row>
    <row r="1771" spans="1:65" s="15" customFormat="1">
      <c r="B1771" s="230"/>
      <c r="C1771" s="231"/>
      <c r="D1771" s="209" t="s">
        <v>291</v>
      </c>
      <c r="E1771" s="232" t="s">
        <v>1</v>
      </c>
      <c r="F1771" s="233" t="s">
        <v>307</v>
      </c>
      <c r="G1771" s="231"/>
      <c r="H1771" s="234">
        <v>1318.2650000000001</v>
      </c>
      <c r="I1771" s="235"/>
      <c r="J1771" s="231"/>
      <c r="K1771" s="231"/>
      <c r="L1771" s="236"/>
      <c r="M1771" s="237"/>
      <c r="N1771" s="238"/>
      <c r="O1771" s="238"/>
      <c r="P1771" s="238"/>
      <c r="Q1771" s="238"/>
      <c r="R1771" s="238"/>
      <c r="S1771" s="238"/>
      <c r="T1771" s="239"/>
      <c r="AT1771" s="240" t="s">
        <v>291</v>
      </c>
      <c r="AU1771" s="240" t="s">
        <v>85</v>
      </c>
      <c r="AV1771" s="15" t="s">
        <v>105</v>
      </c>
      <c r="AW1771" s="15" t="s">
        <v>32</v>
      </c>
      <c r="AX1771" s="15" t="s">
        <v>76</v>
      </c>
      <c r="AY1771" s="240" t="s">
        <v>283</v>
      </c>
    </row>
    <row r="1772" spans="1:65" s="13" customFormat="1">
      <c r="B1772" s="207"/>
      <c r="C1772" s="208"/>
      <c r="D1772" s="209" t="s">
        <v>291</v>
      </c>
      <c r="E1772" s="210" t="s">
        <v>1</v>
      </c>
      <c r="F1772" s="211" t="s">
        <v>1613</v>
      </c>
      <c r="G1772" s="208"/>
      <c r="H1772" s="212">
        <v>-80.58</v>
      </c>
      <c r="I1772" s="213"/>
      <c r="J1772" s="208"/>
      <c r="K1772" s="208"/>
      <c r="L1772" s="214"/>
      <c r="M1772" s="215"/>
      <c r="N1772" s="216"/>
      <c r="O1772" s="216"/>
      <c r="P1772" s="216"/>
      <c r="Q1772" s="216"/>
      <c r="R1772" s="216"/>
      <c r="S1772" s="216"/>
      <c r="T1772" s="217"/>
      <c r="AT1772" s="218" t="s">
        <v>291</v>
      </c>
      <c r="AU1772" s="218" t="s">
        <v>85</v>
      </c>
      <c r="AV1772" s="13" t="s">
        <v>85</v>
      </c>
      <c r="AW1772" s="13" t="s">
        <v>32</v>
      </c>
      <c r="AX1772" s="13" t="s">
        <v>76</v>
      </c>
      <c r="AY1772" s="218" t="s">
        <v>283</v>
      </c>
    </row>
    <row r="1773" spans="1:65" s="15" customFormat="1">
      <c r="B1773" s="230"/>
      <c r="C1773" s="231"/>
      <c r="D1773" s="209" t="s">
        <v>291</v>
      </c>
      <c r="E1773" s="232" t="s">
        <v>1</v>
      </c>
      <c r="F1773" s="233" t="s">
        <v>307</v>
      </c>
      <c r="G1773" s="231"/>
      <c r="H1773" s="234">
        <v>-80.58</v>
      </c>
      <c r="I1773" s="235"/>
      <c r="J1773" s="231"/>
      <c r="K1773" s="231"/>
      <c r="L1773" s="236"/>
      <c r="M1773" s="237"/>
      <c r="N1773" s="238"/>
      <c r="O1773" s="238"/>
      <c r="P1773" s="238"/>
      <c r="Q1773" s="238"/>
      <c r="R1773" s="238"/>
      <c r="S1773" s="238"/>
      <c r="T1773" s="239"/>
      <c r="AT1773" s="240" t="s">
        <v>291</v>
      </c>
      <c r="AU1773" s="240" t="s">
        <v>85</v>
      </c>
      <c r="AV1773" s="15" t="s">
        <v>105</v>
      </c>
      <c r="AW1773" s="15" t="s">
        <v>32</v>
      </c>
      <c r="AX1773" s="15" t="s">
        <v>76</v>
      </c>
      <c r="AY1773" s="240" t="s">
        <v>283</v>
      </c>
    </row>
    <row r="1774" spans="1:65" s="13" customFormat="1">
      <c r="B1774" s="207"/>
      <c r="C1774" s="208"/>
      <c r="D1774" s="209" t="s">
        <v>291</v>
      </c>
      <c r="E1774" s="210" t="s">
        <v>1</v>
      </c>
      <c r="F1774" s="211" t="s">
        <v>1614</v>
      </c>
      <c r="G1774" s="208"/>
      <c r="H1774" s="212">
        <v>-37.44</v>
      </c>
      <c r="I1774" s="213"/>
      <c r="J1774" s="208"/>
      <c r="K1774" s="208"/>
      <c r="L1774" s="214"/>
      <c r="M1774" s="215"/>
      <c r="N1774" s="216"/>
      <c r="O1774" s="216"/>
      <c r="P1774" s="216"/>
      <c r="Q1774" s="216"/>
      <c r="R1774" s="216"/>
      <c r="S1774" s="216"/>
      <c r="T1774" s="217"/>
      <c r="AT1774" s="218" t="s">
        <v>291</v>
      </c>
      <c r="AU1774" s="218" t="s">
        <v>85</v>
      </c>
      <c r="AV1774" s="13" t="s">
        <v>85</v>
      </c>
      <c r="AW1774" s="13" t="s">
        <v>32</v>
      </c>
      <c r="AX1774" s="13" t="s">
        <v>76</v>
      </c>
      <c r="AY1774" s="218" t="s">
        <v>283</v>
      </c>
    </row>
    <row r="1775" spans="1:65" s="15" customFormat="1">
      <c r="B1775" s="230"/>
      <c r="C1775" s="231"/>
      <c r="D1775" s="209" t="s">
        <v>291</v>
      </c>
      <c r="E1775" s="232" t="s">
        <v>1</v>
      </c>
      <c r="F1775" s="233" t="s">
        <v>307</v>
      </c>
      <c r="G1775" s="231"/>
      <c r="H1775" s="234">
        <v>-37.44</v>
      </c>
      <c r="I1775" s="235"/>
      <c r="J1775" s="231"/>
      <c r="K1775" s="231"/>
      <c r="L1775" s="236"/>
      <c r="M1775" s="237"/>
      <c r="N1775" s="238"/>
      <c r="O1775" s="238"/>
      <c r="P1775" s="238"/>
      <c r="Q1775" s="238"/>
      <c r="R1775" s="238"/>
      <c r="S1775" s="238"/>
      <c r="T1775" s="239"/>
      <c r="AT1775" s="240" t="s">
        <v>291</v>
      </c>
      <c r="AU1775" s="240" t="s">
        <v>85</v>
      </c>
      <c r="AV1775" s="15" t="s">
        <v>105</v>
      </c>
      <c r="AW1775" s="15" t="s">
        <v>32</v>
      </c>
      <c r="AX1775" s="15" t="s">
        <v>76</v>
      </c>
      <c r="AY1775" s="240" t="s">
        <v>283</v>
      </c>
    </row>
    <row r="1776" spans="1:65" s="14" customFormat="1">
      <c r="B1776" s="219"/>
      <c r="C1776" s="220"/>
      <c r="D1776" s="209" t="s">
        <v>291</v>
      </c>
      <c r="E1776" s="221" t="s">
        <v>1</v>
      </c>
      <c r="F1776" s="222" t="s">
        <v>293</v>
      </c>
      <c r="G1776" s="220"/>
      <c r="H1776" s="223">
        <v>1200.2449999999999</v>
      </c>
      <c r="I1776" s="224"/>
      <c r="J1776" s="220"/>
      <c r="K1776" s="220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291</v>
      </c>
      <c r="AU1776" s="229" t="s">
        <v>85</v>
      </c>
      <c r="AV1776" s="14" t="s">
        <v>289</v>
      </c>
      <c r="AW1776" s="14" t="s">
        <v>32</v>
      </c>
      <c r="AX1776" s="14" t="s">
        <v>83</v>
      </c>
      <c r="AY1776" s="229" t="s">
        <v>283</v>
      </c>
    </row>
    <row r="1777" spans="1:65" s="2" customFormat="1" ht="16.5" customHeight="1">
      <c r="A1777" s="35"/>
      <c r="B1777" s="36"/>
      <c r="C1777" s="251" t="s">
        <v>1894</v>
      </c>
      <c r="D1777" s="251" t="s">
        <v>1021</v>
      </c>
      <c r="E1777" s="252" t="s">
        <v>1895</v>
      </c>
      <c r="F1777" s="253" t="s">
        <v>1896</v>
      </c>
      <c r="G1777" s="254" t="s">
        <v>296</v>
      </c>
      <c r="H1777" s="255">
        <v>33.006999999999998</v>
      </c>
      <c r="I1777" s="256"/>
      <c r="J1777" s="257">
        <f>ROUND(I1777*H1777,2)</f>
        <v>0</v>
      </c>
      <c r="K1777" s="258"/>
      <c r="L1777" s="259"/>
      <c r="M1777" s="260" t="s">
        <v>1</v>
      </c>
      <c r="N1777" s="261" t="s">
        <v>41</v>
      </c>
      <c r="O1777" s="72"/>
      <c r="P1777" s="203">
        <f>O1777*H1777</f>
        <v>0</v>
      </c>
      <c r="Q1777" s="203">
        <v>0.55000000000000004</v>
      </c>
      <c r="R1777" s="203">
        <f>Q1777*H1777</f>
        <v>18.153850000000002</v>
      </c>
      <c r="S1777" s="203">
        <v>0</v>
      </c>
      <c r="T1777" s="204">
        <f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205" t="s">
        <v>499</v>
      </c>
      <c r="AT1777" s="205" t="s">
        <v>1021</v>
      </c>
      <c r="AU1777" s="205" t="s">
        <v>85</v>
      </c>
      <c r="AY1777" s="18" t="s">
        <v>283</v>
      </c>
      <c r="BE1777" s="206">
        <f>IF(N1777="základní",J1777,0)</f>
        <v>0</v>
      </c>
      <c r="BF1777" s="206">
        <f>IF(N1777="snížená",J1777,0)</f>
        <v>0</v>
      </c>
      <c r="BG1777" s="206">
        <f>IF(N1777="zákl. přenesená",J1777,0)</f>
        <v>0</v>
      </c>
      <c r="BH1777" s="206">
        <f>IF(N1777="sníž. přenesená",J1777,0)</f>
        <v>0</v>
      </c>
      <c r="BI1777" s="206">
        <f>IF(N1777="nulová",J1777,0)</f>
        <v>0</v>
      </c>
      <c r="BJ1777" s="18" t="s">
        <v>83</v>
      </c>
      <c r="BK1777" s="206">
        <f>ROUND(I1777*H1777,2)</f>
        <v>0</v>
      </c>
      <c r="BL1777" s="18" t="s">
        <v>199</v>
      </c>
      <c r="BM1777" s="205" t="s">
        <v>1897</v>
      </c>
    </row>
    <row r="1778" spans="1:65" s="16" customFormat="1">
      <c r="B1778" s="241"/>
      <c r="C1778" s="242"/>
      <c r="D1778" s="209" t="s">
        <v>291</v>
      </c>
      <c r="E1778" s="243" t="s">
        <v>1</v>
      </c>
      <c r="F1778" s="244" t="s">
        <v>1603</v>
      </c>
      <c r="G1778" s="242"/>
      <c r="H1778" s="243" t="s">
        <v>1</v>
      </c>
      <c r="I1778" s="245"/>
      <c r="J1778" s="242"/>
      <c r="K1778" s="242"/>
      <c r="L1778" s="246"/>
      <c r="M1778" s="247"/>
      <c r="N1778" s="248"/>
      <c r="O1778" s="248"/>
      <c r="P1778" s="248"/>
      <c r="Q1778" s="248"/>
      <c r="R1778" s="248"/>
      <c r="S1778" s="248"/>
      <c r="T1778" s="249"/>
      <c r="AT1778" s="250" t="s">
        <v>291</v>
      </c>
      <c r="AU1778" s="250" t="s">
        <v>85</v>
      </c>
      <c r="AV1778" s="16" t="s">
        <v>83</v>
      </c>
      <c r="AW1778" s="16" t="s">
        <v>32</v>
      </c>
      <c r="AX1778" s="16" t="s">
        <v>76</v>
      </c>
      <c r="AY1778" s="250" t="s">
        <v>283</v>
      </c>
    </row>
    <row r="1779" spans="1:65" s="13" customFormat="1">
      <c r="B1779" s="207"/>
      <c r="C1779" s="208"/>
      <c r="D1779" s="209" t="s">
        <v>291</v>
      </c>
      <c r="E1779" s="210" t="s">
        <v>1</v>
      </c>
      <c r="F1779" s="211" t="s">
        <v>1898</v>
      </c>
      <c r="G1779" s="208"/>
      <c r="H1779" s="212">
        <v>30.006</v>
      </c>
      <c r="I1779" s="213"/>
      <c r="J1779" s="208"/>
      <c r="K1779" s="208"/>
      <c r="L1779" s="214"/>
      <c r="M1779" s="215"/>
      <c r="N1779" s="216"/>
      <c r="O1779" s="216"/>
      <c r="P1779" s="216"/>
      <c r="Q1779" s="216"/>
      <c r="R1779" s="216"/>
      <c r="S1779" s="216"/>
      <c r="T1779" s="217"/>
      <c r="AT1779" s="218" t="s">
        <v>291</v>
      </c>
      <c r="AU1779" s="218" t="s">
        <v>85</v>
      </c>
      <c r="AV1779" s="13" t="s">
        <v>85</v>
      </c>
      <c r="AW1779" s="13" t="s">
        <v>32</v>
      </c>
      <c r="AX1779" s="13" t="s">
        <v>76</v>
      </c>
      <c r="AY1779" s="218" t="s">
        <v>283</v>
      </c>
    </row>
    <row r="1780" spans="1:65" s="14" customFormat="1">
      <c r="B1780" s="219"/>
      <c r="C1780" s="220"/>
      <c r="D1780" s="209" t="s">
        <v>291</v>
      </c>
      <c r="E1780" s="221" t="s">
        <v>1</v>
      </c>
      <c r="F1780" s="222" t="s">
        <v>293</v>
      </c>
      <c r="G1780" s="220"/>
      <c r="H1780" s="223">
        <v>30.006</v>
      </c>
      <c r="I1780" s="224"/>
      <c r="J1780" s="220"/>
      <c r="K1780" s="220"/>
      <c r="L1780" s="225"/>
      <c r="M1780" s="226"/>
      <c r="N1780" s="227"/>
      <c r="O1780" s="227"/>
      <c r="P1780" s="227"/>
      <c r="Q1780" s="227"/>
      <c r="R1780" s="227"/>
      <c r="S1780" s="227"/>
      <c r="T1780" s="228"/>
      <c r="AT1780" s="229" t="s">
        <v>291</v>
      </c>
      <c r="AU1780" s="229" t="s">
        <v>85</v>
      </c>
      <c r="AV1780" s="14" t="s">
        <v>289</v>
      </c>
      <c r="AW1780" s="14" t="s">
        <v>32</v>
      </c>
      <c r="AX1780" s="14" t="s">
        <v>83</v>
      </c>
      <c r="AY1780" s="229" t="s">
        <v>283</v>
      </c>
    </row>
    <row r="1781" spans="1:65" s="13" customFormat="1">
      <c r="B1781" s="207"/>
      <c r="C1781" s="208"/>
      <c r="D1781" s="209" t="s">
        <v>291</v>
      </c>
      <c r="E1781" s="208"/>
      <c r="F1781" s="211" t="s">
        <v>1899</v>
      </c>
      <c r="G1781" s="208"/>
      <c r="H1781" s="212">
        <v>33.006999999999998</v>
      </c>
      <c r="I1781" s="213"/>
      <c r="J1781" s="208"/>
      <c r="K1781" s="208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291</v>
      </c>
      <c r="AU1781" s="218" t="s">
        <v>85</v>
      </c>
      <c r="AV1781" s="13" t="s">
        <v>85</v>
      </c>
      <c r="AW1781" s="13" t="s">
        <v>4</v>
      </c>
      <c r="AX1781" s="13" t="s">
        <v>83</v>
      </c>
      <c r="AY1781" s="218" t="s">
        <v>283</v>
      </c>
    </row>
    <row r="1782" spans="1:65" s="2" customFormat="1" ht="33" customHeight="1">
      <c r="A1782" s="35"/>
      <c r="B1782" s="36"/>
      <c r="C1782" s="193" t="s">
        <v>1900</v>
      </c>
      <c r="D1782" s="193" t="s">
        <v>285</v>
      </c>
      <c r="E1782" s="194" t="s">
        <v>1901</v>
      </c>
      <c r="F1782" s="195" t="s">
        <v>1902</v>
      </c>
      <c r="G1782" s="196" t="s">
        <v>288</v>
      </c>
      <c r="H1782" s="197">
        <v>1200.2449999999999</v>
      </c>
      <c r="I1782" s="198"/>
      <c r="J1782" s="199">
        <f>ROUND(I1782*H1782,2)</f>
        <v>0</v>
      </c>
      <c r="K1782" s="200"/>
      <c r="L1782" s="40"/>
      <c r="M1782" s="201" t="s">
        <v>1</v>
      </c>
      <c r="N1782" s="202" t="s">
        <v>41</v>
      </c>
      <c r="O1782" s="72"/>
      <c r="P1782" s="203">
        <f>O1782*H1782</f>
        <v>0</v>
      </c>
      <c r="Q1782" s="203">
        <v>0</v>
      </c>
      <c r="R1782" s="203">
        <f>Q1782*H1782</f>
        <v>0</v>
      </c>
      <c r="S1782" s="203">
        <v>0</v>
      </c>
      <c r="T1782" s="204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5" t="s">
        <v>199</v>
      </c>
      <c r="AT1782" s="205" t="s">
        <v>285</v>
      </c>
      <c r="AU1782" s="205" t="s">
        <v>85</v>
      </c>
      <c r="AY1782" s="18" t="s">
        <v>283</v>
      </c>
      <c r="BE1782" s="206">
        <f>IF(N1782="základní",J1782,0)</f>
        <v>0</v>
      </c>
      <c r="BF1782" s="206">
        <f>IF(N1782="snížená",J1782,0)</f>
        <v>0</v>
      </c>
      <c r="BG1782" s="206">
        <f>IF(N1782="zákl. přenesená",J1782,0)</f>
        <v>0</v>
      </c>
      <c r="BH1782" s="206">
        <f>IF(N1782="sníž. přenesená",J1782,0)</f>
        <v>0</v>
      </c>
      <c r="BI1782" s="206">
        <f>IF(N1782="nulová",J1782,0)</f>
        <v>0</v>
      </c>
      <c r="BJ1782" s="18" t="s">
        <v>83</v>
      </c>
      <c r="BK1782" s="206">
        <f>ROUND(I1782*H1782,2)</f>
        <v>0</v>
      </c>
      <c r="BL1782" s="18" t="s">
        <v>199</v>
      </c>
      <c r="BM1782" s="205" t="s">
        <v>1903</v>
      </c>
    </row>
    <row r="1783" spans="1:65" s="16" customFormat="1">
      <c r="B1783" s="241"/>
      <c r="C1783" s="242"/>
      <c r="D1783" s="209" t="s">
        <v>291</v>
      </c>
      <c r="E1783" s="243" t="s">
        <v>1</v>
      </c>
      <c r="F1783" s="244" t="s">
        <v>1603</v>
      </c>
      <c r="G1783" s="242"/>
      <c r="H1783" s="243" t="s">
        <v>1</v>
      </c>
      <c r="I1783" s="245"/>
      <c r="J1783" s="242"/>
      <c r="K1783" s="242"/>
      <c r="L1783" s="246"/>
      <c r="M1783" s="247"/>
      <c r="N1783" s="248"/>
      <c r="O1783" s="248"/>
      <c r="P1783" s="248"/>
      <c r="Q1783" s="248"/>
      <c r="R1783" s="248"/>
      <c r="S1783" s="248"/>
      <c r="T1783" s="249"/>
      <c r="AT1783" s="250" t="s">
        <v>291</v>
      </c>
      <c r="AU1783" s="250" t="s">
        <v>85</v>
      </c>
      <c r="AV1783" s="16" t="s">
        <v>83</v>
      </c>
      <c r="AW1783" s="16" t="s">
        <v>32</v>
      </c>
      <c r="AX1783" s="16" t="s">
        <v>76</v>
      </c>
      <c r="AY1783" s="250" t="s">
        <v>283</v>
      </c>
    </row>
    <row r="1784" spans="1:65" s="13" customFormat="1">
      <c r="B1784" s="207"/>
      <c r="C1784" s="208"/>
      <c r="D1784" s="209" t="s">
        <v>291</v>
      </c>
      <c r="E1784" s="210" t="s">
        <v>1</v>
      </c>
      <c r="F1784" s="211" t="s">
        <v>1612</v>
      </c>
      <c r="G1784" s="208"/>
      <c r="H1784" s="212">
        <v>1292.4849999999999</v>
      </c>
      <c r="I1784" s="213"/>
      <c r="J1784" s="208"/>
      <c r="K1784" s="208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291</v>
      </c>
      <c r="AU1784" s="218" t="s">
        <v>85</v>
      </c>
      <c r="AV1784" s="13" t="s">
        <v>85</v>
      </c>
      <c r="AW1784" s="13" t="s">
        <v>32</v>
      </c>
      <c r="AX1784" s="13" t="s">
        <v>76</v>
      </c>
      <c r="AY1784" s="218" t="s">
        <v>283</v>
      </c>
    </row>
    <row r="1785" spans="1:65" s="13" customFormat="1">
      <c r="B1785" s="207"/>
      <c r="C1785" s="208"/>
      <c r="D1785" s="209" t="s">
        <v>291</v>
      </c>
      <c r="E1785" s="210" t="s">
        <v>1</v>
      </c>
      <c r="F1785" s="211" t="s">
        <v>1605</v>
      </c>
      <c r="G1785" s="208"/>
      <c r="H1785" s="212">
        <v>25.78</v>
      </c>
      <c r="I1785" s="213"/>
      <c r="J1785" s="208"/>
      <c r="K1785" s="208"/>
      <c r="L1785" s="214"/>
      <c r="M1785" s="215"/>
      <c r="N1785" s="216"/>
      <c r="O1785" s="216"/>
      <c r="P1785" s="216"/>
      <c r="Q1785" s="216"/>
      <c r="R1785" s="216"/>
      <c r="S1785" s="216"/>
      <c r="T1785" s="217"/>
      <c r="AT1785" s="218" t="s">
        <v>291</v>
      </c>
      <c r="AU1785" s="218" t="s">
        <v>85</v>
      </c>
      <c r="AV1785" s="13" t="s">
        <v>85</v>
      </c>
      <c r="AW1785" s="13" t="s">
        <v>32</v>
      </c>
      <c r="AX1785" s="13" t="s">
        <v>76</v>
      </c>
      <c r="AY1785" s="218" t="s">
        <v>283</v>
      </c>
    </row>
    <row r="1786" spans="1:65" s="15" customFormat="1">
      <c r="B1786" s="230"/>
      <c r="C1786" s="231"/>
      <c r="D1786" s="209" t="s">
        <v>291</v>
      </c>
      <c r="E1786" s="232" t="s">
        <v>1</v>
      </c>
      <c r="F1786" s="233" t="s">
        <v>307</v>
      </c>
      <c r="G1786" s="231"/>
      <c r="H1786" s="234">
        <v>1318.2650000000001</v>
      </c>
      <c r="I1786" s="235"/>
      <c r="J1786" s="231"/>
      <c r="K1786" s="231"/>
      <c r="L1786" s="236"/>
      <c r="M1786" s="237"/>
      <c r="N1786" s="238"/>
      <c r="O1786" s="238"/>
      <c r="P1786" s="238"/>
      <c r="Q1786" s="238"/>
      <c r="R1786" s="238"/>
      <c r="S1786" s="238"/>
      <c r="T1786" s="239"/>
      <c r="AT1786" s="240" t="s">
        <v>291</v>
      </c>
      <c r="AU1786" s="240" t="s">
        <v>85</v>
      </c>
      <c r="AV1786" s="15" t="s">
        <v>105</v>
      </c>
      <c r="AW1786" s="15" t="s">
        <v>32</v>
      </c>
      <c r="AX1786" s="15" t="s">
        <v>76</v>
      </c>
      <c r="AY1786" s="240" t="s">
        <v>283</v>
      </c>
    </row>
    <row r="1787" spans="1:65" s="13" customFormat="1">
      <c r="B1787" s="207"/>
      <c r="C1787" s="208"/>
      <c r="D1787" s="209" t="s">
        <v>291</v>
      </c>
      <c r="E1787" s="210" t="s">
        <v>1</v>
      </c>
      <c r="F1787" s="211" t="s">
        <v>1613</v>
      </c>
      <c r="G1787" s="208"/>
      <c r="H1787" s="212">
        <v>-80.58</v>
      </c>
      <c r="I1787" s="213"/>
      <c r="J1787" s="208"/>
      <c r="K1787" s="208"/>
      <c r="L1787" s="214"/>
      <c r="M1787" s="215"/>
      <c r="N1787" s="216"/>
      <c r="O1787" s="216"/>
      <c r="P1787" s="216"/>
      <c r="Q1787" s="216"/>
      <c r="R1787" s="216"/>
      <c r="S1787" s="216"/>
      <c r="T1787" s="217"/>
      <c r="AT1787" s="218" t="s">
        <v>291</v>
      </c>
      <c r="AU1787" s="218" t="s">
        <v>85</v>
      </c>
      <c r="AV1787" s="13" t="s">
        <v>85</v>
      </c>
      <c r="AW1787" s="13" t="s">
        <v>32</v>
      </c>
      <c r="AX1787" s="13" t="s">
        <v>76</v>
      </c>
      <c r="AY1787" s="218" t="s">
        <v>283</v>
      </c>
    </row>
    <row r="1788" spans="1:65" s="15" customFormat="1">
      <c r="B1788" s="230"/>
      <c r="C1788" s="231"/>
      <c r="D1788" s="209" t="s">
        <v>291</v>
      </c>
      <c r="E1788" s="232" t="s">
        <v>1</v>
      </c>
      <c r="F1788" s="233" t="s">
        <v>307</v>
      </c>
      <c r="G1788" s="231"/>
      <c r="H1788" s="234">
        <v>-80.58</v>
      </c>
      <c r="I1788" s="235"/>
      <c r="J1788" s="231"/>
      <c r="K1788" s="231"/>
      <c r="L1788" s="236"/>
      <c r="M1788" s="237"/>
      <c r="N1788" s="238"/>
      <c r="O1788" s="238"/>
      <c r="P1788" s="238"/>
      <c r="Q1788" s="238"/>
      <c r="R1788" s="238"/>
      <c r="S1788" s="238"/>
      <c r="T1788" s="239"/>
      <c r="AT1788" s="240" t="s">
        <v>291</v>
      </c>
      <c r="AU1788" s="240" t="s">
        <v>85</v>
      </c>
      <c r="AV1788" s="15" t="s">
        <v>105</v>
      </c>
      <c r="AW1788" s="15" t="s">
        <v>32</v>
      </c>
      <c r="AX1788" s="15" t="s">
        <v>76</v>
      </c>
      <c r="AY1788" s="240" t="s">
        <v>283</v>
      </c>
    </row>
    <row r="1789" spans="1:65" s="13" customFormat="1">
      <c r="B1789" s="207"/>
      <c r="C1789" s="208"/>
      <c r="D1789" s="209" t="s">
        <v>291</v>
      </c>
      <c r="E1789" s="210" t="s">
        <v>1</v>
      </c>
      <c r="F1789" s="211" t="s">
        <v>1614</v>
      </c>
      <c r="G1789" s="208"/>
      <c r="H1789" s="212">
        <v>-37.44</v>
      </c>
      <c r="I1789" s="213"/>
      <c r="J1789" s="208"/>
      <c r="K1789" s="208"/>
      <c r="L1789" s="214"/>
      <c r="M1789" s="215"/>
      <c r="N1789" s="216"/>
      <c r="O1789" s="216"/>
      <c r="P1789" s="216"/>
      <c r="Q1789" s="216"/>
      <c r="R1789" s="216"/>
      <c r="S1789" s="216"/>
      <c r="T1789" s="217"/>
      <c r="AT1789" s="218" t="s">
        <v>291</v>
      </c>
      <c r="AU1789" s="218" t="s">
        <v>85</v>
      </c>
      <c r="AV1789" s="13" t="s">
        <v>85</v>
      </c>
      <c r="AW1789" s="13" t="s">
        <v>32</v>
      </c>
      <c r="AX1789" s="13" t="s">
        <v>76</v>
      </c>
      <c r="AY1789" s="218" t="s">
        <v>283</v>
      </c>
    </row>
    <row r="1790" spans="1:65" s="15" customFormat="1">
      <c r="B1790" s="230"/>
      <c r="C1790" s="231"/>
      <c r="D1790" s="209" t="s">
        <v>291</v>
      </c>
      <c r="E1790" s="232" t="s">
        <v>1</v>
      </c>
      <c r="F1790" s="233" t="s">
        <v>307</v>
      </c>
      <c r="G1790" s="231"/>
      <c r="H1790" s="234">
        <v>-37.44</v>
      </c>
      <c r="I1790" s="235"/>
      <c r="J1790" s="231"/>
      <c r="K1790" s="231"/>
      <c r="L1790" s="236"/>
      <c r="M1790" s="237"/>
      <c r="N1790" s="238"/>
      <c r="O1790" s="238"/>
      <c r="P1790" s="238"/>
      <c r="Q1790" s="238"/>
      <c r="R1790" s="238"/>
      <c r="S1790" s="238"/>
      <c r="T1790" s="239"/>
      <c r="AT1790" s="240" t="s">
        <v>291</v>
      </c>
      <c r="AU1790" s="240" t="s">
        <v>85</v>
      </c>
      <c r="AV1790" s="15" t="s">
        <v>105</v>
      </c>
      <c r="AW1790" s="15" t="s">
        <v>32</v>
      </c>
      <c r="AX1790" s="15" t="s">
        <v>76</v>
      </c>
      <c r="AY1790" s="240" t="s">
        <v>283</v>
      </c>
    </row>
    <row r="1791" spans="1:65" s="14" customFormat="1">
      <c r="B1791" s="219"/>
      <c r="C1791" s="220"/>
      <c r="D1791" s="209" t="s">
        <v>291</v>
      </c>
      <c r="E1791" s="221" t="s">
        <v>1</v>
      </c>
      <c r="F1791" s="222" t="s">
        <v>293</v>
      </c>
      <c r="G1791" s="220"/>
      <c r="H1791" s="223">
        <v>1200.2449999999999</v>
      </c>
      <c r="I1791" s="224"/>
      <c r="J1791" s="220"/>
      <c r="K1791" s="220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291</v>
      </c>
      <c r="AU1791" s="229" t="s">
        <v>85</v>
      </c>
      <c r="AV1791" s="14" t="s">
        <v>289</v>
      </c>
      <c r="AW1791" s="14" t="s">
        <v>32</v>
      </c>
      <c r="AX1791" s="14" t="s">
        <v>83</v>
      </c>
      <c r="AY1791" s="229" t="s">
        <v>283</v>
      </c>
    </row>
    <row r="1792" spans="1:65" s="2" customFormat="1" ht="16.5" customHeight="1">
      <c r="A1792" s="35"/>
      <c r="B1792" s="36"/>
      <c r="C1792" s="251" t="s">
        <v>1904</v>
      </c>
      <c r="D1792" s="251" t="s">
        <v>1021</v>
      </c>
      <c r="E1792" s="252" t="s">
        <v>1905</v>
      </c>
      <c r="F1792" s="253" t="s">
        <v>1906</v>
      </c>
      <c r="G1792" s="254" t="s">
        <v>288</v>
      </c>
      <c r="H1792" s="255">
        <v>1320.27</v>
      </c>
      <c r="I1792" s="256"/>
      <c r="J1792" s="257">
        <f>ROUND(I1792*H1792,2)</f>
        <v>0</v>
      </c>
      <c r="K1792" s="258"/>
      <c r="L1792" s="259"/>
      <c r="M1792" s="260" t="s">
        <v>1</v>
      </c>
      <c r="N1792" s="261" t="s">
        <v>41</v>
      </c>
      <c r="O1792" s="72"/>
      <c r="P1792" s="203">
        <f>O1792*H1792</f>
        <v>0</v>
      </c>
      <c r="Q1792" s="203">
        <v>1.2800000000000001E-2</v>
      </c>
      <c r="R1792" s="203">
        <f>Q1792*H1792</f>
        <v>16.899456000000001</v>
      </c>
      <c r="S1792" s="203">
        <v>0</v>
      </c>
      <c r="T1792" s="204">
        <f>S1792*H1792</f>
        <v>0</v>
      </c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R1792" s="205" t="s">
        <v>499</v>
      </c>
      <c r="AT1792" s="205" t="s">
        <v>1021</v>
      </c>
      <c r="AU1792" s="205" t="s">
        <v>85</v>
      </c>
      <c r="AY1792" s="18" t="s">
        <v>283</v>
      </c>
      <c r="BE1792" s="206">
        <f>IF(N1792="základní",J1792,0)</f>
        <v>0</v>
      </c>
      <c r="BF1792" s="206">
        <f>IF(N1792="snížená",J1792,0)</f>
        <v>0</v>
      </c>
      <c r="BG1792" s="206">
        <f>IF(N1792="zákl. přenesená",J1792,0)</f>
        <v>0</v>
      </c>
      <c r="BH1792" s="206">
        <f>IF(N1792="sníž. přenesená",J1792,0)</f>
        <v>0</v>
      </c>
      <c r="BI1792" s="206">
        <f>IF(N1792="nulová",J1792,0)</f>
        <v>0</v>
      </c>
      <c r="BJ1792" s="18" t="s">
        <v>83</v>
      </c>
      <c r="BK1792" s="206">
        <f>ROUND(I1792*H1792,2)</f>
        <v>0</v>
      </c>
      <c r="BL1792" s="18" t="s">
        <v>199</v>
      </c>
      <c r="BM1792" s="205" t="s">
        <v>1907</v>
      </c>
    </row>
    <row r="1793" spans="1:65" s="13" customFormat="1">
      <c r="B1793" s="207"/>
      <c r="C1793" s="208"/>
      <c r="D1793" s="209" t="s">
        <v>291</v>
      </c>
      <c r="E1793" s="208"/>
      <c r="F1793" s="211" t="s">
        <v>1908</v>
      </c>
      <c r="G1793" s="208"/>
      <c r="H1793" s="212">
        <v>1320.27</v>
      </c>
      <c r="I1793" s="213"/>
      <c r="J1793" s="208"/>
      <c r="K1793" s="208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291</v>
      </c>
      <c r="AU1793" s="218" t="s">
        <v>85</v>
      </c>
      <c r="AV1793" s="13" t="s">
        <v>85</v>
      </c>
      <c r="AW1793" s="13" t="s">
        <v>4</v>
      </c>
      <c r="AX1793" s="13" t="s">
        <v>83</v>
      </c>
      <c r="AY1793" s="218" t="s">
        <v>283</v>
      </c>
    </row>
    <row r="1794" spans="1:65" s="2" customFormat="1" ht="21.75" customHeight="1">
      <c r="A1794" s="35"/>
      <c r="B1794" s="36"/>
      <c r="C1794" s="193" t="s">
        <v>1909</v>
      </c>
      <c r="D1794" s="193" t="s">
        <v>285</v>
      </c>
      <c r="E1794" s="194" t="s">
        <v>1910</v>
      </c>
      <c r="F1794" s="195" t="s">
        <v>1911</v>
      </c>
      <c r="G1794" s="196" t="s">
        <v>288</v>
      </c>
      <c r="H1794" s="197">
        <v>104.571</v>
      </c>
      <c r="I1794" s="198"/>
      <c r="J1794" s="199">
        <f>ROUND(I1794*H1794,2)</f>
        <v>0</v>
      </c>
      <c r="K1794" s="200"/>
      <c r="L1794" s="40"/>
      <c r="M1794" s="201" t="s">
        <v>1</v>
      </c>
      <c r="N1794" s="202" t="s">
        <v>41</v>
      </c>
      <c r="O1794" s="72"/>
      <c r="P1794" s="203">
        <f>O1794*H1794</f>
        <v>0</v>
      </c>
      <c r="Q1794" s="203">
        <v>0</v>
      </c>
      <c r="R1794" s="203">
        <f>Q1794*H1794</f>
        <v>0</v>
      </c>
      <c r="S1794" s="203">
        <v>0</v>
      </c>
      <c r="T1794" s="204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205" t="s">
        <v>199</v>
      </c>
      <c r="AT1794" s="205" t="s">
        <v>285</v>
      </c>
      <c r="AU1794" s="205" t="s">
        <v>85</v>
      </c>
      <c r="AY1794" s="18" t="s">
        <v>283</v>
      </c>
      <c r="BE1794" s="206">
        <f>IF(N1794="základní",J1794,0)</f>
        <v>0</v>
      </c>
      <c r="BF1794" s="206">
        <f>IF(N1794="snížená",J1794,0)</f>
        <v>0</v>
      </c>
      <c r="BG1794" s="206">
        <f>IF(N1794="zákl. přenesená",J1794,0)</f>
        <v>0</v>
      </c>
      <c r="BH1794" s="206">
        <f>IF(N1794="sníž. přenesená",J1794,0)</f>
        <v>0</v>
      </c>
      <c r="BI1794" s="206">
        <f>IF(N1794="nulová",J1794,0)</f>
        <v>0</v>
      </c>
      <c r="BJ1794" s="18" t="s">
        <v>83</v>
      </c>
      <c r="BK1794" s="206">
        <f>ROUND(I1794*H1794,2)</f>
        <v>0</v>
      </c>
      <c r="BL1794" s="18" t="s">
        <v>199</v>
      </c>
      <c r="BM1794" s="205" t="s">
        <v>1912</v>
      </c>
    </row>
    <row r="1795" spans="1:65" s="16" customFormat="1">
      <c r="B1795" s="241"/>
      <c r="C1795" s="242"/>
      <c r="D1795" s="209" t="s">
        <v>291</v>
      </c>
      <c r="E1795" s="243" t="s">
        <v>1</v>
      </c>
      <c r="F1795" s="244" t="s">
        <v>1603</v>
      </c>
      <c r="G1795" s="242"/>
      <c r="H1795" s="243" t="s">
        <v>1</v>
      </c>
      <c r="I1795" s="245"/>
      <c r="J1795" s="242"/>
      <c r="K1795" s="242"/>
      <c r="L1795" s="246"/>
      <c r="M1795" s="247"/>
      <c r="N1795" s="248"/>
      <c r="O1795" s="248"/>
      <c r="P1795" s="248"/>
      <c r="Q1795" s="248"/>
      <c r="R1795" s="248"/>
      <c r="S1795" s="248"/>
      <c r="T1795" s="249"/>
      <c r="AT1795" s="250" t="s">
        <v>291</v>
      </c>
      <c r="AU1795" s="250" t="s">
        <v>85</v>
      </c>
      <c r="AV1795" s="16" t="s">
        <v>83</v>
      </c>
      <c r="AW1795" s="16" t="s">
        <v>32</v>
      </c>
      <c r="AX1795" s="16" t="s">
        <v>76</v>
      </c>
      <c r="AY1795" s="250" t="s">
        <v>283</v>
      </c>
    </row>
    <row r="1796" spans="1:65" s="13" customFormat="1">
      <c r="B1796" s="207"/>
      <c r="C1796" s="208"/>
      <c r="D1796" s="209" t="s">
        <v>291</v>
      </c>
      <c r="E1796" s="210" t="s">
        <v>1</v>
      </c>
      <c r="F1796" s="211" t="s">
        <v>1913</v>
      </c>
      <c r="G1796" s="208"/>
      <c r="H1796" s="212">
        <v>104.571</v>
      </c>
      <c r="I1796" s="213"/>
      <c r="J1796" s="208"/>
      <c r="K1796" s="208"/>
      <c r="L1796" s="214"/>
      <c r="M1796" s="215"/>
      <c r="N1796" s="216"/>
      <c r="O1796" s="216"/>
      <c r="P1796" s="216"/>
      <c r="Q1796" s="216"/>
      <c r="R1796" s="216"/>
      <c r="S1796" s="216"/>
      <c r="T1796" s="217"/>
      <c r="AT1796" s="218" t="s">
        <v>291</v>
      </c>
      <c r="AU1796" s="218" t="s">
        <v>85</v>
      </c>
      <c r="AV1796" s="13" t="s">
        <v>85</v>
      </c>
      <c r="AW1796" s="13" t="s">
        <v>32</v>
      </c>
      <c r="AX1796" s="13" t="s">
        <v>76</v>
      </c>
      <c r="AY1796" s="218" t="s">
        <v>283</v>
      </c>
    </row>
    <row r="1797" spans="1:65" s="14" customFormat="1">
      <c r="B1797" s="219"/>
      <c r="C1797" s="220"/>
      <c r="D1797" s="209" t="s">
        <v>291</v>
      </c>
      <c r="E1797" s="221" t="s">
        <v>1</v>
      </c>
      <c r="F1797" s="222" t="s">
        <v>293</v>
      </c>
      <c r="G1797" s="220"/>
      <c r="H1797" s="223">
        <v>104.571</v>
      </c>
      <c r="I1797" s="224"/>
      <c r="J1797" s="220"/>
      <c r="K1797" s="220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291</v>
      </c>
      <c r="AU1797" s="229" t="s">
        <v>85</v>
      </c>
      <c r="AV1797" s="14" t="s">
        <v>289</v>
      </c>
      <c r="AW1797" s="14" t="s">
        <v>32</v>
      </c>
      <c r="AX1797" s="14" t="s">
        <v>83</v>
      </c>
      <c r="AY1797" s="229" t="s">
        <v>283</v>
      </c>
    </row>
    <row r="1798" spans="1:65" s="2" customFormat="1" ht="16.5" customHeight="1">
      <c r="A1798" s="35"/>
      <c r="B1798" s="36"/>
      <c r="C1798" s="251" t="s">
        <v>1914</v>
      </c>
      <c r="D1798" s="251" t="s">
        <v>1021</v>
      </c>
      <c r="E1798" s="252" t="s">
        <v>1915</v>
      </c>
      <c r="F1798" s="253" t="s">
        <v>1916</v>
      </c>
      <c r="G1798" s="254" t="s">
        <v>288</v>
      </c>
      <c r="H1798" s="255">
        <v>115.02800000000001</v>
      </c>
      <c r="I1798" s="256"/>
      <c r="J1798" s="257">
        <f>ROUND(I1798*H1798,2)</f>
        <v>0</v>
      </c>
      <c r="K1798" s="258"/>
      <c r="L1798" s="259"/>
      <c r="M1798" s="260" t="s">
        <v>1</v>
      </c>
      <c r="N1798" s="261" t="s">
        <v>41</v>
      </c>
      <c r="O1798" s="72"/>
      <c r="P1798" s="203">
        <f>O1798*H1798</f>
        <v>0</v>
      </c>
      <c r="Q1798" s="203">
        <v>1.2800000000000001E-2</v>
      </c>
      <c r="R1798" s="203">
        <f>Q1798*H1798</f>
        <v>1.4723584000000001</v>
      </c>
      <c r="S1798" s="203">
        <v>0</v>
      </c>
      <c r="T1798" s="204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205" t="s">
        <v>499</v>
      </c>
      <c r="AT1798" s="205" t="s">
        <v>1021</v>
      </c>
      <c r="AU1798" s="205" t="s">
        <v>85</v>
      </c>
      <c r="AY1798" s="18" t="s">
        <v>283</v>
      </c>
      <c r="BE1798" s="206">
        <f>IF(N1798="základní",J1798,0)</f>
        <v>0</v>
      </c>
      <c r="BF1798" s="206">
        <f>IF(N1798="snížená",J1798,0)</f>
        <v>0</v>
      </c>
      <c r="BG1798" s="206">
        <f>IF(N1798="zákl. přenesená",J1798,0)</f>
        <v>0</v>
      </c>
      <c r="BH1798" s="206">
        <f>IF(N1798="sníž. přenesená",J1798,0)</f>
        <v>0</v>
      </c>
      <c r="BI1798" s="206">
        <f>IF(N1798="nulová",J1798,0)</f>
        <v>0</v>
      </c>
      <c r="BJ1798" s="18" t="s">
        <v>83</v>
      </c>
      <c r="BK1798" s="206">
        <f>ROUND(I1798*H1798,2)</f>
        <v>0</v>
      </c>
      <c r="BL1798" s="18" t="s">
        <v>199</v>
      </c>
      <c r="BM1798" s="205" t="s">
        <v>1917</v>
      </c>
    </row>
    <row r="1799" spans="1:65" s="16" customFormat="1">
      <c r="B1799" s="241"/>
      <c r="C1799" s="242"/>
      <c r="D1799" s="209" t="s">
        <v>291</v>
      </c>
      <c r="E1799" s="243" t="s">
        <v>1</v>
      </c>
      <c r="F1799" s="244" t="s">
        <v>1603</v>
      </c>
      <c r="G1799" s="242"/>
      <c r="H1799" s="243" t="s">
        <v>1</v>
      </c>
      <c r="I1799" s="245"/>
      <c r="J1799" s="242"/>
      <c r="K1799" s="242"/>
      <c r="L1799" s="246"/>
      <c r="M1799" s="247"/>
      <c r="N1799" s="248"/>
      <c r="O1799" s="248"/>
      <c r="P1799" s="248"/>
      <c r="Q1799" s="248"/>
      <c r="R1799" s="248"/>
      <c r="S1799" s="248"/>
      <c r="T1799" s="249"/>
      <c r="AT1799" s="250" t="s">
        <v>291</v>
      </c>
      <c r="AU1799" s="250" t="s">
        <v>85</v>
      </c>
      <c r="AV1799" s="16" t="s">
        <v>83</v>
      </c>
      <c r="AW1799" s="16" t="s">
        <v>32</v>
      </c>
      <c r="AX1799" s="16" t="s">
        <v>76</v>
      </c>
      <c r="AY1799" s="250" t="s">
        <v>283</v>
      </c>
    </row>
    <row r="1800" spans="1:65" s="13" customFormat="1">
      <c r="B1800" s="207"/>
      <c r="C1800" s="208"/>
      <c r="D1800" s="209" t="s">
        <v>291</v>
      </c>
      <c r="E1800" s="210" t="s">
        <v>1</v>
      </c>
      <c r="F1800" s="211" t="s">
        <v>1913</v>
      </c>
      <c r="G1800" s="208"/>
      <c r="H1800" s="212">
        <v>104.571</v>
      </c>
      <c r="I1800" s="213"/>
      <c r="J1800" s="208"/>
      <c r="K1800" s="208"/>
      <c r="L1800" s="214"/>
      <c r="M1800" s="215"/>
      <c r="N1800" s="216"/>
      <c r="O1800" s="216"/>
      <c r="P1800" s="216"/>
      <c r="Q1800" s="216"/>
      <c r="R1800" s="216"/>
      <c r="S1800" s="216"/>
      <c r="T1800" s="217"/>
      <c r="AT1800" s="218" t="s">
        <v>291</v>
      </c>
      <c r="AU1800" s="218" t="s">
        <v>85</v>
      </c>
      <c r="AV1800" s="13" t="s">
        <v>85</v>
      </c>
      <c r="AW1800" s="13" t="s">
        <v>32</v>
      </c>
      <c r="AX1800" s="13" t="s">
        <v>76</v>
      </c>
      <c r="AY1800" s="218" t="s">
        <v>283</v>
      </c>
    </row>
    <row r="1801" spans="1:65" s="14" customFormat="1">
      <c r="B1801" s="219"/>
      <c r="C1801" s="220"/>
      <c r="D1801" s="209" t="s">
        <v>291</v>
      </c>
      <c r="E1801" s="221" t="s">
        <v>1</v>
      </c>
      <c r="F1801" s="222" t="s">
        <v>293</v>
      </c>
      <c r="G1801" s="220"/>
      <c r="H1801" s="223">
        <v>104.571</v>
      </c>
      <c r="I1801" s="224"/>
      <c r="J1801" s="220"/>
      <c r="K1801" s="220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291</v>
      </c>
      <c r="AU1801" s="229" t="s">
        <v>85</v>
      </c>
      <c r="AV1801" s="14" t="s">
        <v>289</v>
      </c>
      <c r="AW1801" s="14" t="s">
        <v>32</v>
      </c>
      <c r="AX1801" s="14" t="s">
        <v>83</v>
      </c>
      <c r="AY1801" s="229" t="s">
        <v>283</v>
      </c>
    </row>
    <row r="1802" spans="1:65" s="13" customFormat="1">
      <c r="B1802" s="207"/>
      <c r="C1802" s="208"/>
      <c r="D1802" s="209" t="s">
        <v>291</v>
      </c>
      <c r="E1802" s="208"/>
      <c r="F1802" s="211" t="s">
        <v>1918</v>
      </c>
      <c r="G1802" s="208"/>
      <c r="H1802" s="212">
        <v>115.02800000000001</v>
      </c>
      <c r="I1802" s="213"/>
      <c r="J1802" s="208"/>
      <c r="K1802" s="208"/>
      <c r="L1802" s="214"/>
      <c r="M1802" s="215"/>
      <c r="N1802" s="216"/>
      <c r="O1802" s="216"/>
      <c r="P1802" s="216"/>
      <c r="Q1802" s="216"/>
      <c r="R1802" s="216"/>
      <c r="S1802" s="216"/>
      <c r="T1802" s="217"/>
      <c r="AT1802" s="218" t="s">
        <v>291</v>
      </c>
      <c r="AU1802" s="218" t="s">
        <v>85</v>
      </c>
      <c r="AV1802" s="13" t="s">
        <v>85</v>
      </c>
      <c r="AW1802" s="13" t="s">
        <v>4</v>
      </c>
      <c r="AX1802" s="13" t="s">
        <v>83</v>
      </c>
      <c r="AY1802" s="218" t="s">
        <v>283</v>
      </c>
    </row>
    <row r="1803" spans="1:65" s="2" customFormat="1" ht="16.5" customHeight="1">
      <c r="A1803" s="35"/>
      <c r="B1803" s="36"/>
      <c r="C1803" s="193" t="s">
        <v>1919</v>
      </c>
      <c r="D1803" s="193" t="s">
        <v>285</v>
      </c>
      <c r="E1803" s="194" t="s">
        <v>1920</v>
      </c>
      <c r="F1803" s="195" t="s">
        <v>1921</v>
      </c>
      <c r="G1803" s="196" t="s">
        <v>472</v>
      </c>
      <c r="H1803" s="197">
        <v>1173.6179999999999</v>
      </c>
      <c r="I1803" s="198"/>
      <c r="J1803" s="199">
        <f>ROUND(I1803*H1803,2)</f>
        <v>0</v>
      </c>
      <c r="K1803" s="200"/>
      <c r="L1803" s="40"/>
      <c r="M1803" s="201" t="s">
        <v>1</v>
      </c>
      <c r="N1803" s="202" t="s">
        <v>41</v>
      </c>
      <c r="O1803" s="72"/>
      <c r="P1803" s="203">
        <f>O1803*H1803</f>
        <v>0</v>
      </c>
      <c r="Q1803" s="203">
        <v>2.0000000000000002E-5</v>
      </c>
      <c r="R1803" s="203">
        <f>Q1803*H1803</f>
        <v>2.3472360000000001E-2</v>
      </c>
      <c r="S1803" s="203">
        <v>0</v>
      </c>
      <c r="T1803" s="204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205" t="s">
        <v>199</v>
      </c>
      <c r="AT1803" s="205" t="s">
        <v>285</v>
      </c>
      <c r="AU1803" s="205" t="s">
        <v>85</v>
      </c>
      <c r="AY1803" s="18" t="s">
        <v>283</v>
      </c>
      <c r="BE1803" s="206">
        <f>IF(N1803="základní",J1803,0)</f>
        <v>0</v>
      </c>
      <c r="BF1803" s="206">
        <f>IF(N1803="snížená",J1803,0)</f>
        <v>0</v>
      </c>
      <c r="BG1803" s="206">
        <f>IF(N1803="zákl. přenesená",J1803,0)</f>
        <v>0</v>
      </c>
      <c r="BH1803" s="206">
        <f>IF(N1803="sníž. přenesená",J1803,0)</f>
        <v>0</v>
      </c>
      <c r="BI1803" s="206">
        <f>IF(N1803="nulová",J1803,0)</f>
        <v>0</v>
      </c>
      <c r="BJ1803" s="18" t="s">
        <v>83</v>
      </c>
      <c r="BK1803" s="206">
        <f>ROUND(I1803*H1803,2)</f>
        <v>0</v>
      </c>
      <c r="BL1803" s="18" t="s">
        <v>199</v>
      </c>
      <c r="BM1803" s="205" t="s">
        <v>1922</v>
      </c>
    </row>
    <row r="1804" spans="1:65" s="16" customFormat="1">
      <c r="B1804" s="241"/>
      <c r="C1804" s="242"/>
      <c r="D1804" s="209" t="s">
        <v>291</v>
      </c>
      <c r="E1804" s="243" t="s">
        <v>1</v>
      </c>
      <c r="F1804" s="244" t="s">
        <v>1923</v>
      </c>
      <c r="G1804" s="242"/>
      <c r="H1804" s="243" t="s">
        <v>1</v>
      </c>
      <c r="I1804" s="245"/>
      <c r="J1804" s="242"/>
      <c r="K1804" s="242"/>
      <c r="L1804" s="246"/>
      <c r="M1804" s="247"/>
      <c r="N1804" s="248"/>
      <c r="O1804" s="248"/>
      <c r="P1804" s="248"/>
      <c r="Q1804" s="248"/>
      <c r="R1804" s="248"/>
      <c r="S1804" s="248"/>
      <c r="T1804" s="249"/>
      <c r="AT1804" s="250" t="s">
        <v>291</v>
      </c>
      <c r="AU1804" s="250" t="s">
        <v>85</v>
      </c>
      <c r="AV1804" s="16" t="s">
        <v>83</v>
      </c>
      <c r="AW1804" s="16" t="s">
        <v>32</v>
      </c>
      <c r="AX1804" s="16" t="s">
        <v>76</v>
      </c>
      <c r="AY1804" s="250" t="s">
        <v>283</v>
      </c>
    </row>
    <row r="1805" spans="1:65" s="13" customFormat="1">
      <c r="B1805" s="207"/>
      <c r="C1805" s="208"/>
      <c r="D1805" s="209" t="s">
        <v>291</v>
      </c>
      <c r="E1805" s="210" t="s">
        <v>1</v>
      </c>
      <c r="F1805" s="211" t="s">
        <v>1924</v>
      </c>
      <c r="G1805" s="208"/>
      <c r="H1805" s="212">
        <v>1173.6179999999999</v>
      </c>
      <c r="I1805" s="213"/>
      <c r="J1805" s="208"/>
      <c r="K1805" s="208"/>
      <c r="L1805" s="214"/>
      <c r="M1805" s="215"/>
      <c r="N1805" s="216"/>
      <c r="O1805" s="216"/>
      <c r="P1805" s="216"/>
      <c r="Q1805" s="216"/>
      <c r="R1805" s="216"/>
      <c r="S1805" s="216"/>
      <c r="T1805" s="217"/>
      <c r="AT1805" s="218" t="s">
        <v>291</v>
      </c>
      <c r="AU1805" s="218" t="s">
        <v>85</v>
      </c>
      <c r="AV1805" s="13" t="s">
        <v>85</v>
      </c>
      <c r="AW1805" s="13" t="s">
        <v>32</v>
      </c>
      <c r="AX1805" s="13" t="s">
        <v>76</v>
      </c>
      <c r="AY1805" s="218" t="s">
        <v>283</v>
      </c>
    </row>
    <row r="1806" spans="1:65" s="14" customFormat="1">
      <c r="B1806" s="219"/>
      <c r="C1806" s="220"/>
      <c r="D1806" s="209" t="s">
        <v>291</v>
      </c>
      <c r="E1806" s="221" t="s">
        <v>1</v>
      </c>
      <c r="F1806" s="222" t="s">
        <v>293</v>
      </c>
      <c r="G1806" s="220"/>
      <c r="H1806" s="223">
        <v>1173.6179999999999</v>
      </c>
      <c r="I1806" s="224"/>
      <c r="J1806" s="220"/>
      <c r="K1806" s="220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291</v>
      </c>
      <c r="AU1806" s="229" t="s">
        <v>85</v>
      </c>
      <c r="AV1806" s="14" t="s">
        <v>289</v>
      </c>
      <c r="AW1806" s="14" t="s">
        <v>32</v>
      </c>
      <c r="AX1806" s="14" t="s">
        <v>83</v>
      </c>
      <c r="AY1806" s="229" t="s">
        <v>283</v>
      </c>
    </row>
    <row r="1807" spans="1:65" s="2" customFormat="1" ht="16.5" customHeight="1">
      <c r="A1807" s="35"/>
      <c r="B1807" s="36"/>
      <c r="C1807" s="251" t="s">
        <v>1925</v>
      </c>
      <c r="D1807" s="251" t="s">
        <v>1021</v>
      </c>
      <c r="E1807" s="252" t="s">
        <v>1926</v>
      </c>
      <c r="F1807" s="253" t="s">
        <v>1927</v>
      </c>
      <c r="G1807" s="254" t="s">
        <v>296</v>
      </c>
      <c r="H1807" s="255">
        <v>3.0990000000000002</v>
      </c>
      <c r="I1807" s="256"/>
      <c r="J1807" s="257">
        <f>ROUND(I1807*H1807,2)</f>
        <v>0</v>
      </c>
      <c r="K1807" s="258"/>
      <c r="L1807" s="259"/>
      <c r="M1807" s="260" t="s">
        <v>1</v>
      </c>
      <c r="N1807" s="261" t="s">
        <v>41</v>
      </c>
      <c r="O1807" s="72"/>
      <c r="P1807" s="203">
        <f>O1807*H1807</f>
        <v>0</v>
      </c>
      <c r="Q1807" s="203">
        <v>0.55000000000000004</v>
      </c>
      <c r="R1807" s="203">
        <f>Q1807*H1807</f>
        <v>1.7044500000000002</v>
      </c>
      <c r="S1807" s="203">
        <v>0</v>
      </c>
      <c r="T1807" s="204">
        <f>S1807*H1807</f>
        <v>0</v>
      </c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R1807" s="205" t="s">
        <v>499</v>
      </c>
      <c r="AT1807" s="205" t="s">
        <v>1021</v>
      </c>
      <c r="AU1807" s="205" t="s">
        <v>85</v>
      </c>
      <c r="AY1807" s="18" t="s">
        <v>283</v>
      </c>
      <c r="BE1807" s="206">
        <f>IF(N1807="základní",J1807,0)</f>
        <v>0</v>
      </c>
      <c r="BF1807" s="206">
        <f>IF(N1807="snížená",J1807,0)</f>
        <v>0</v>
      </c>
      <c r="BG1807" s="206">
        <f>IF(N1807="zákl. přenesená",J1807,0)</f>
        <v>0</v>
      </c>
      <c r="BH1807" s="206">
        <f>IF(N1807="sníž. přenesená",J1807,0)</f>
        <v>0</v>
      </c>
      <c r="BI1807" s="206">
        <f>IF(N1807="nulová",J1807,0)</f>
        <v>0</v>
      </c>
      <c r="BJ1807" s="18" t="s">
        <v>83</v>
      </c>
      <c r="BK1807" s="206">
        <f>ROUND(I1807*H1807,2)</f>
        <v>0</v>
      </c>
      <c r="BL1807" s="18" t="s">
        <v>199</v>
      </c>
      <c r="BM1807" s="205" t="s">
        <v>1928</v>
      </c>
    </row>
    <row r="1808" spans="1:65" s="16" customFormat="1">
      <c r="B1808" s="241"/>
      <c r="C1808" s="242"/>
      <c r="D1808" s="209" t="s">
        <v>291</v>
      </c>
      <c r="E1808" s="243" t="s">
        <v>1</v>
      </c>
      <c r="F1808" s="244" t="s">
        <v>1923</v>
      </c>
      <c r="G1808" s="242"/>
      <c r="H1808" s="243" t="s">
        <v>1</v>
      </c>
      <c r="I1808" s="245"/>
      <c r="J1808" s="242"/>
      <c r="K1808" s="242"/>
      <c r="L1808" s="246"/>
      <c r="M1808" s="247"/>
      <c r="N1808" s="248"/>
      <c r="O1808" s="248"/>
      <c r="P1808" s="248"/>
      <c r="Q1808" s="248"/>
      <c r="R1808" s="248"/>
      <c r="S1808" s="248"/>
      <c r="T1808" s="249"/>
      <c r="AT1808" s="250" t="s">
        <v>291</v>
      </c>
      <c r="AU1808" s="250" t="s">
        <v>85</v>
      </c>
      <c r="AV1808" s="16" t="s">
        <v>83</v>
      </c>
      <c r="AW1808" s="16" t="s">
        <v>32</v>
      </c>
      <c r="AX1808" s="16" t="s">
        <v>76</v>
      </c>
      <c r="AY1808" s="250" t="s">
        <v>283</v>
      </c>
    </row>
    <row r="1809" spans="1:65" s="13" customFormat="1">
      <c r="B1809" s="207"/>
      <c r="C1809" s="208"/>
      <c r="D1809" s="209" t="s">
        <v>291</v>
      </c>
      <c r="E1809" s="210" t="s">
        <v>1</v>
      </c>
      <c r="F1809" s="211" t="s">
        <v>1929</v>
      </c>
      <c r="G1809" s="208"/>
      <c r="H1809" s="212">
        <v>2.8170000000000002</v>
      </c>
      <c r="I1809" s="213"/>
      <c r="J1809" s="208"/>
      <c r="K1809" s="208"/>
      <c r="L1809" s="214"/>
      <c r="M1809" s="215"/>
      <c r="N1809" s="216"/>
      <c r="O1809" s="216"/>
      <c r="P1809" s="216"/>
      <c r="Q1809" s="216"/>
      <c r="R1809" s="216"/>
      <c r="S1809" s="216"/>
      <c r="T1809" s="217"/>
      <c r="AT1809" s="218" t="s">
        <v>291</v>
      </c>
      <c r="AU1809" s="218" t="s">
        <v>85</v>
      </c>
      <c r="AV1809" s="13" t="s">
        <v>85</v>
      </c>
      <c r="AW1809" s="13" t="s">
        <v>32</v>
      </c>
      <c r="AX1809" s="13" t="s">
        <v>76</v>
      </c>
      <c r="AY1809" s="218" t="s">
        <v>283</v>
      </c>
    </row>
    <row r="1810" spans="1:65" s="14" customFormat="1">
      <c r="B1810" s="219"/>
      <c r="C1810" s="220"/>
      <c r="D1810" s="209" t="s">
        <v>291</v>
      </c>
      <c r="E1810" s="221" t="s">
        <v>1</v>
      </c>
      <c r="F1810" s="222" t="s">
        <v>293</v>
      </c>
      <c r="G1810" s="220"/>
      <c r="H1810" s="223">
        <v>2.8170000000000002</v>
      </c>
      <c r="I1810" s="224"/>
      <c r="J1810" s="220"/>
      <c r="K1810" s="220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291</v>
      </c>
      <c r="AU1810" s="229" t="s">
        <v>85</v>
      </c>
      <c r="AV1810" s="14" t="s">
        <v>289</v>
      </c>
      <c r="AW1810" s="14" t="s">
        <v>32</v>
      </c>
      <c r="AX1810" s="14" t="s">
        <v>83</v>
      </c>
      <c r="AY1810" s="229" t="s">
        <v>283</v>
      </c>
    </row>
    <row r="1811" spans="1:65" s="13" customFormat="1">
      <c r="B1811" s="207"/>
      <c r="C1811" s="208"/>
      <c r="D1811" s="209" t="s">
        <v>291</v>
      </c>
      <c r="E1811" s="208"/>
      <c r="F1811" s="211" t="s">
        <v>1930</v>
      </c>
      <c r="G1811" s="208"/>
      <c r="H1811" s="212">
        <v>3.0990000000000002</v>
      </c>
      <c r="I1811" s="213"/>
      <c r="J1811" s="208"/>
      <c r="K1811" s="208"/>
      <c r="L1811" s="214"/>
      <c r="M1811" s="215"/>
      <c r="N1811" s="216"/>
      <c r="O1811" s="216"/>
      <c r="P1811" s="216"/>
      <c r="Q1811" s="216"/>
      <c r="R1811" s="216"/>
      <c r="S1811" s="216"/>
      <c r="T1811" s="217"/>
      <c r="AT1811" s="218" t="s">
        <v>291</v>
      </c>
      <c r="AU1811" s="218" t="s">
        <v>85</v>
      </c>
      <c r="AV1811" s="13" t="s">
        <v>85</v>
      </c>
      <c r="AW1811" s="13" t="s">
        <v>4</v>
      </c>
      <c r="AX1811" s="13" t="s">
        <v>83</v>
      </c>
      <c r="AY1811" s="218" t="s">
        <v>283</v>
      </c>
    </row>
    <row r="1812" spans="1:65" s="2" customFormat="1" ht="44.25" customHeight="1">
      <c r="A1812" s="35"/>
      <c r="B1812" s="36"/>
      <c r="C1812" s="193" t="s">
        <v>1931</v>
      </c>
      <c r="D1812" s="193" t="s">
        <v>285</v>
      </c>
      <c r="E1812" s="194" t="s">
        <v>1932</v>
      </c>
      <c r="F1812" s="195" t="s">
        <v>1933</v>
      </c>
      <c r="G1812" s="196" t="s">
        <v>288</v>
      </c>
      <c r="H1812" s="197">
        <v>10.605</v>
      </c>
      <c r="I1812" s="198"/>
      <c r="J1812" s="199">
        <f>ROUND(I1812*H1812,2)</f>
        <v>0</v>
      </c>
      <c r="K1812" s="200"/>
      <c r="L1812" s="40"/>
      <c r="M1812" s="201" t="s">
        <v>1</v>
      </c>
      <c r="N1812" s="202" t="s">
        <v>41</v>
      </c>
      <c r="O1812" s="72"/>
      <c r="P1812" s="203">
        <f>O1812*H1812</f>
        <v>0</v>
      </c>
      <c r="Q1812" s="203">
        <v>1.5789999999999998E-2</v>
      </c>
      <c r="R1812" s="203">
        <f>Q1812*H1812</f>
        <v>0.16745294999999999</v>
      </c>
      <c r="S1812" s="203">
        <v>0</v>
      </c>
      <c r="T1812" s="204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205" t="s">
        <v>199</v>
      </c>
      <c r="AT1812" s="205" t="s">
        <v>285</v>
      </c>
      <c r="AU1812" s="205" t="s">
        <v>85</v>
      </c>
      <c r="AY1812" s="18" t="s">
        <v>283</v>
      </c>
      <c r="BE1812" s="206">
        <f>IF(N1812="základní",J1812,0)</f>
        <v>0</v>
      </c>
      <c r="BF1812" s="206">
        <f>IF(N1812="snížená",J1812,0)</f>
        <v>0</v>
      </c>
      <c r="BG1812" s="206">
        <f>IF(N1812="zákl. přenesená",J1812,0)</f>
        <v>0</v>
      </c>
      <c r="BH1812" s="206">
        <f>IF(N1812="sníž. přenesená",J1812,0)</f>
        <v>0</v>
      </c>
      <c r="BI1812" s="206">
        <f>IF(N1812="nulová",J1812,0)</f>
        <v>0</v>
      </c>
      <c r="BJ1812" s="18" t="s">
        <v>83</v>
      </c>
      <c r="BK1812" s="206">
        <f>ROUND(I1812*H1812,2)</f>
        <v>0</v>
      </c>
      <c r="BL1812" s="18" t="s">
        <v>199</v>
      </c>
      <c r="BM1812" s="205" t="s">
        <v>1934</v>
      </c>
    </row>
    <row r="1813" spans="1:65" s="16" customFormat="1">
      <c r="B1813" s="241"/>
      <c r="C1813" s="242"/>
      <c r="D1813" s="209" t="s">
        <v>291</v>
      </c>
      <c r="E1813" s="243" t="s">
        <v>1</v>
      </c>
      <c r="F1813" s="244" t="s">
        <v>1935</v>
      </c>
      <c r="G1813" s="242"/>
      <c r="H1813" s="243" t="s">
        <v>1</v>
      </c>
      <c r="I1813" s="245"/>
      <c r="J1813" s="242"/>
      <c r="K1813" s="242"/>
      <c r="L1813" s="246"/>
      <c r="M1813" s="247"/>
      <c r="N1813" s="248"/>
      <c r="O1813" s="248"/>
      <c r="P1813" s="248"/>
      <c r="Q1813" s="248"/>
      <c r="R1813" s="248"/>
      <c r="S1813" s="248"/>
      <c r="T1813" s="249"/>
      <c r="AT1813" s="250" t="s">
        <v>291</v>
      </c>
      <c r="AU1813" s="250" t="s">
        <v>85</v>
      </c>
      <c r="AV1813" s="16" t="s">
        <v>83</v>
      </c>
      <c r="AW1813" s="16" t="s">
        <v>32</v>
      </c>
      <c r="AX1813" s="16" t="s">
        <v>76</v>
      </c>
      <c r="AY1813" s="250" t="s">
        <v>283</v>
      </c>
    </row>
    <row r="1814" spans="1:65" s="13" customFormat="1">
      <c r="B1814" s="207"/>
      <c r="C1814" s="208"/>
      <c r="D1814" s="209" t="s">
        <v>291</v>
      </c>
      <c r="E1814" s="210" t="s">
        <v>1</v>
      </c>
      <c r="F1814" s="211" t="s">
        <v>1936</v>
      </c>
      <c r="G1814" s="208"/>
      <c r="H1814" s="212">
        <v>10.605</v>
      </c>
      <c r="I1814" s="213"/>
      <c r="J1814" s="208"/>
      <c r="K1814" s="208"/>
      <c r="L1814" s="214"/>
      <c r="M1814" s="215"/>
      <c r="N1814" s="216"/>
      <c r="O1814" s="216"/>
      <c r="P1814" s="216"/>
      <c r="Q1814" s="216"/>
      <c r="R1814" s="216"/>
      <c r="S1814" s="216"/>
      <c r="T1814" s="217"/>
      <c r="AT1814" s="218" t="s">
        <v>291</v>
      </c>
      <c r="AU1814" s="218" t="s">
        <v>85</v>
      </c>
      <c r="AV1814" s="13" t="s">
        <v>85</v>
      </c>
      <c r="AW1814" s="13" t="s">
        <v>32</v>
      </c>
      <c r="AX1814" s="13" t="s">
        <v>76</v>
      </c>
      <c r="AY1814" s="218" t="s">
        <v>283</v>
      </c>
    </row>
    <row r="1815" spans="1:65" s="15" customFormat="1">
      <c r="B1815" s="230"/>
      <c r="C1815" s="231"/>
      <c r="D1815" s="209" t="s">
        <v>291</v>
      </c>
      <c r="E1815" s="232" t="s">
        <v>1</v>
      </c>
      <c r="F1815" s="233" t="s">
        <v>307</v>
      </c>
      <c r="G1815" s="231"/>
      <c r="H1815" s="234">
        <v>10.605</v>
      </c>
      <c r="I1815" s="235"/>
      <c r="J1815" s="231"/>
      <c r="K1815" s="231"/>
      <c r="L1815" s="236"/>
      <c r="M1815" s="237"/>
      <c r="N1815" s="238"/>
      <c r="O1815" s="238"/>
      <c r="P1815" s="238"/>
      <c r="Q1815" s="238"/>
      <c r="R1815" s="238"/>
      <c r="S1815" s="238"/>
      <c r="T1815" s="239"/>
      <c r="AT1815" s="240" t="s">
        <v>291</v>
      </c>
      <c r="AU1815" s="240" t="s">
        <v>85</v>
      </c>
      <c r="AV1815" s="15" t="s">
        <v>105</v>
      </c>
      <c r="AW1815" s="15" t="s">
        <v>32</v>
      </c>
      <c r="AX1815" s="15" t="s">
        <v>76</v>
      </c>
      <c r="AY1815" s="240" t="s">
        <v>283</v>
      </c>
    </row>
    <row r="1816" spans="1:65" s="14" customFormat="1">
      <c r="B1816" s="219"/>
      <c r="C1816" s="220"/>
      <c r="D1816" s="209" t="s">
        <v>291</v>
      </c>
      <c r="E1816" s="221" t="s">
        <v>1</v>
      </c>
      <c r="F1816" s="222" t="s">
        <v>293</v>
      </c>
      <c r="G1816" s="220"/>
      <c r="H1816" s="223">
        <v>10.605</v>
      </c>
      <c r="I1816" s="224"/>
      <c r="J1816" s="220"/>
      <c r="K1816" s="220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291</v>
      </c>
      <c r="AU1816" s="229" t="s">
        <v>85</v>
      </c>
      <c r="AV1816" s="14" t="s">
        <v>289</v>
      </c>
      <c r="AW1816" s="14" t="s">
        <v>32</v>
      </c>
      <c r="AX1816" s="14" t="s">
        <v>83</v>
      </c>
      <c r="AY1816" s="229" t="s">
        <v>283</v>
      </c>
    </row>
    <row r="1817" spans="1:65" s="2" customFormat="1" ht="24.2" customHeight="1">
      <c r="A1817" s="35"/>
      <c r="B1817" s="36"/>
      <c r="C1817" s="193" t="s">
        <v>1937</v>
      </c>
      <c r="D1817" s="193" t="s">
        <v>285</v>
      </c>
      <c r="E1817" s="194" t="s">
        <v>1938</v>
      </c>
      <c r="F1817" s="195" t="s">
        <v>1939</v>
      </c>
      <c r="G1817" s="196" t="s">
        <v>296</v>
      </c>
      <c r="H1817" s="197">
        <v>103.767</v>
      </c>
      <c r="I1817" s="198"/>
      <c r="J1817" s="199">
        <f>ROUND(I1817*H1817,2)</f>
        <v>0</v>
      </c>
      <c r="K1817" s="200"/>
      <c r="L1817" s="40"/>
      <c r="M1817" s="201" t="s">
        <v>1</v>
      </c>
      <c r="N1817" s="202" t="s">
        <v>41</v>
      </c>
      <c r="O1817" s="72"/>
      <c r="P1817" s="203">
        <f>O1817*H1817</f>
        <v>0</v>
      </c>
      <c r="Q1817" s="203">
        <v>2.3369999999999998E-2</v>
      </c>
      <c r="R1817" s="203">
        <f>Q1817*H1817</f>
        <v>2.4250347899999998</v>
      </c>
      <c r="S1817" s="203">
        <v>0</v>
      </c>
      <c r="T1817" s="204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5" t="s">
        <v>199</v>
      </c>
      <c r="AT1817" s="205" t="s">
        <v>285</v>
      </c>
      <c r="AU1817" s="205" t="s">
        <v>85</v>
      </c>
      <c r="AY1817" s="18" t="s">
        <v>283</v>
      </c>
      <c r="BE1817" s="206">
        <f>IF(N1817="základní",J1817,0)</f>
        <v>0</v>
      </c>
      <c r="BF1817" s="206">
        <f>IF(N1817="snížená",J1817,0)</f>
        <v>0</v>
      </c>
      <c r="BG1817" s="206">
        <f>IF(N1817="zákl. přenesená",J1817,0)</f>
        <v>0</v>
      </c>
      <c r="BH1817" s="206">
        <f>IF(N1817="sníž. přenesená",J1817,0)</f>
        <v>0</v>
      </c>
      <c r="BI1817" s="206">
        <f>IF(N1817="nulová",J1817,0)</f>
        <v>0</v>
      </c>
      <c r="BJ1817" s="18" t="s">
        <v>83</v>
      </c>
      <c r="BK1817" s="206">
        <f>ROUND(I1817*H1817,2)</f>
        <v>0</v>
      </c>
      <c r="BL1817" s="18" t="s">
        <v>199</v>
      </c>
      <c r="BM1817" s="205" t="s">
        <v>1940</v>
      </c>
    </row>
    <row r="1818" spans="1:65" s="13" customFormat="1">
      <c r="B1818" s="207"/>
      <c r="C1818" s="208"/>
      <c r="D1818" s="209" t="s">
        <v>291</v>
      </c>
      <c r="E1818" s="210" t="s">
        <v>1</v>
      </c>
      <c r="F1818" s="211" t="s">
        <v>1941</v>
      </c>
      <c r="G1818" s="208"/>
      <c r="H1818" s="212">
        <v>103.502</v>
      </c>
      <c r="I1818" s="213"/>
      <c r="J1818" s="208"/>
      <c r="K1818" s="208"/>
      <c r="L1818" s="214"/>
      <c r="M1818" s="215"/>
      <c r="N1818" s="216"/>
      <c r="O1818" s="216"/>
      <c r="P1818" s="216"/>
      <c r="Q1818" s="216"/>
      <c r="R1818" s="216"/>
      <c r="S1818" s="216"/>
      <c r="T1818" s="217"/>
      <c r="AT1818" s="218" t="s">
        <v>291</v>
      </c>
      <c r="AU1818" s="218" t="s">
        <v>85</v>
      </c>
      <c r="AV1818" s="13" t="s">
        <v>85</v>
      </c>
      <c r="AW1818" s="13" t="s">
        <v>32</v>
      </c>
      <c r="AX1818" s="13" t="s">
        <v>76</v>
      </c>
      <c r="AY1818" s="218" t="s">
        <v>283</v>
      </c>
    </row>
    <row r="1819" spans="1:65" s="13" customFormat="1">
      <c r="B1819" s="207"/>
      <c r="C1819" s="208"/>
      <c r="D1819" s="209" t="s">
        <v>291</v>
      </c>
      <c r="E1819" s="210" t="s">
        <v>1</v>
      </c>
      <c r="F1819" s="211" t="s">
        <v>1942</v>
      </c>
      <c r="G1819" s="208"/>
      <c r="H1819" s="212">
        <v>0.26500000000000001</v>
      </c>
      <c r="I1819" s="213"/>
      <c r="J1819" s="208"/>
      <c r="K1819" s="208"/>
      <c r="L1819" s="214"/>
      <c r="M1819" s="215"/>
      <c r="N1819" s="216"/>
      <c r="O1819" s="216"/>
      <c r="P1819" s="216"/>
      <c r="Q1819" s="216"/>
      <c r="R1819" s="216"/>
      <c r="S1819" s="216"/>
      <c r="T1819" s="217"/>
      <c r="AT1819" s="218" t="s">
        <v>291</v>
      </c>
      <c r="AU1819" s="218" t="s">
        <v>85</v>
      </c>
      <c r="AV1819" s="13" t="s">
        <v>85</v>
      </c>
      <c r="AW1819" s="13" t="s">
        <v>32</v>
      </c>
      <c r="AX1819" s="13" t="s">
        <v>76</v>
      </c>
      <c r="AY1819" s="218" t="s">
        <v>283</v>
      </c>
    </row>
    <row r="1820" spans="1:65" s="14" customFormat="1">
      <c r="B1820" s="219"/>
      <c r="C1820" s="220"/>
      <c r="D1820" s="209" t="s">
        <v>291</v>
      </c>
      <c r="E1820" s="221" t="s">
        <v>1</v>
      </c>
      <c r="F1820" s="222" t="s">
        <v>293</v>
      </c>
      <c r="G1820" s="220"/>
      <c r="H1820" s="223">
        <v>103.767</v>
      </c>
      <c r="I1820" s="224"/>
      <c r="J1820" s="220"/>
      <c r="K1820" s="220"/>
      <c r="L1820" s="225"/>
      <c r="M1820" s="226"/>
      <c r="N1820" s="227"/>
      <c r="O1820" s="227"/>
      <c r="P1820" s="227"/>
      <c r="Q1820" s="227"/>
      <c r="R1820" s="227"/>
      <c r="S1820" s="227"/>
      <c r="T1820" s="228"/>
      <c r="AT1820" s="229" t="s">
        <v>291</v>
      </c>
      <c r="AU1820" s="229" t="s">
        <v>85</v>
      </c>
      <c r="AV1820" s="14" t="s">
        <v>289</v>
      </c>
      <c r="AW1820" s="14" t="s">
        <v>32</v>
      </c>
      <c r="AX1820" s="14" t="s">
        <v>83</v>
      </c>
      <c r="AY1820" s="229" t="s">
        <v>283</v>
      </c>
    </row>
    <row r="1821" spans="1:65" s="2" customFormat="1" ht="24.2" customHeight="1">
      <c r="A1821" s="35"/>
      <c r="B1821" s="36"/>
      <c r="C1821" s="193" t="s">
        <v>1943</v>
      </c>
      <c r="D1821" s="193" t="s">
        <v>285</v>
      </c>
      <c r="E1821" s="194" t="s">
        <v>1944</v>
      </c>
      <c r="F1821" s="195" t="s">
        <v>1945</v>
      </c>
      <c r="G1821" s="196" t="s">
        <v>288</v>
      </c>
      <c r="H1821" s="197">
        <v>29.925000000000001</v>
      </c>
      <c r="I1821" s="198"/>
      <c r="J1821" s="199">
        <f>ROUND(I1821*H1821,2)</f>
        <v>0</v>
      </c>
      <c r="K1821" s="200"/>
      <c r="L1821" s="40"/>
      <c r="M1821" s="201" t="s">
        <v>1</v>
      </c>
      <c r="N1821" s="202" t="s">
        <v>41</v>
      </c>
      <c r="O1821" s="72"/>
      <c r="P1821" s="203">
        <f>O1821*H1821</f>
        <v>0</v>
      </c>
      <c r="Q1821" s="203">
        <v>1.523E-2</v>
      </c>
      <c r="R1821" s="203">
        <f>Q1821*H1821</f>
        <v>0.45575775000000002</v>
      </c>
      <c r="S1821" s="203">
        <v>0</v>
      </c>
      <c r="T1821" s="204">
        <f>S1821*H1821</f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205" t="s">
        <v>289</v>
      </c>
      <c r="AT1821" s="205" t="s">
        <v>285</v>
      </c>
      <c r="AU1821" s="205" t="s">
        <v>85</v>
      </c>
      <c r="AY1821" s="18" t="s">
        <v>283</v>
      </c>
      <c r="BE1821" s="206">
        <f>IF(N1821="základní",J1821,0)</f>
        <v>0</v>
      </c>
      <c r="BF1821" s="206">
        <f>IF(N1821="snížená",J1821,0)</f>
        <v>0</v>
      </c>
      <c r="BG1821" s="206">
        <f>IF(N1821="zákl. přenesená",J1821,0)</f>
        <v>0</v>
      </c>
      <c r="BH1821" s="206">
        <f>IF(N1821="sníž. přenesená",J1821,0)</f>
        <v>0</v>
      </c>
      <c r="BI1821" s="206">
        <f>IF(N1821="nulová",J1821,0)</f>
        <v>0</v>
      </c>
      <c r="BJ1821" s="18" t="s">
        <v>83</v>
      </c>
      <c r="BK1821" s="206">
        <f>ROUND(I1821*H1821,2)</f>
        <v>0</v>
      </c>
      <c r="BL1821" s="18" t="s">
        <v>289</v>
      </c>
      <c r="BM1821" s="205" t="s">
        <v>1946</v>
      </c>
    </row>
    <row r="1822" spans="1:65" s="16" customFormat="1">
      <c r="B1822" s="241"/>
      <c r="C1822" s="242"/>
      <c r="D1822" s="209" t="s">
        <v>291</v>
      </c>
      <c r="E1822" s="243" t="s">
        <v>1</v>
      </c>
      <c r="F1822" s="244" t="s">
        <v>1947</v>
      </c>
      <c r="G1822" s="242"/>
      <c r="H1822" s="243" t="s">
        <v>1</v>
      </c>
      <c r="I1822" s="245"/>
      <c r="J1822" s="242"/>
      <c r="K1822" s="242"/>
      <c r="L1822" s="246"/>
      <c r="M1822" s="247"/>
      <c r="N1822" s="248"/>
      <c r="O1822" s="248"/>
      <c r="P1822" s="248"/>
      <c r="Q1822" s="248"/>
      <c r="R1822" s="248"/>
      <c r="S1822" s="248"/>
      <c r="T1822" s="249"/>
      <c r="AT1822" s="250" t="s">
        <v>291</v>
      </c>
      <c r="AU1822" s="250" t="s">
        <v>85</v>
      </c>
      <c r="AV1822" s="16" t="s">
        <v>83</v>
      </c>
      <c r="AW1822" s="16" t="s">
        <v>32</v>
      </c>
      <c r="AX1822" s="16" t="s">
        <v>76</v>
      </c>
      <c r="AY1822" s="250" t="s">
        <v>283</v>
      </c>
    </row>
    <row r="1823" spans="1:65" s="13" customFormat="1">
      <c r="B1823" s="207"/>
      <c r="C1823" s="208"/>
      <c r="D1823" s="209" t="s">
        <v>291</v>
      </c>
      <c r="E1823" s="210" t="s">
        <v>1</v>
      </c>
      <c r="F1823" s="211" t="s">
        <v>1948</v>
      </c>
      <c r="G1823" s="208"/>
      <c r="H1823" s="212">
        <v>23.4</v>
      </c>
      <c r="I1823" s="213"/>
      <c r="J1823" s="208"/>
      <c r="K1823" s="208"/>
      <c r="L1823" s="214"/>
      <c r="M1823" s="215"/>
      <c r="N1823" s="216"/>
      <c r="O1823" s="216"/>
      <c r="P1823" s="216"/>
      <c r="Q1823" s="216"/>
      <c r="R1823" s="216"/>
      <c r="S1823" s="216"/>
      <c r="T1823" s="217"/>
      <c r="AT1823" s="218" t="s">
        <v>291</v>
      </c>
      <c r="AU1823" s="218" t="s">
        <v>85</v>
      </c>
      <c r="AV1823" s="13" t="s">
        <v>85</v>
      </c>
      <c r="AW1823" s="13" t="s">
        <v>32</v>
      </c>
      <c r="AX1823" s="13" t="s">
        <v>76</v>
      </c>
      <c r="AY1823" s="218" t="s">
        <v>283</v>
      </c>
    </row>
    <row r="1824" spans="1:65" s="16" customFormat="1">
      <c r="B1824" s="241"/>
      <c r="C1824" s="242"/>
      <c r="D1824" s="209" t="s">
        <v>291</v>
      </c>
      <c r="E1824" s="243" t="s">
        <v>1</v>
      </c>
      <c r="F1824" s="244" t="s">
        <v>757</v>
      </c>
      <c r="G1824" s="242"/>
      <c r="H1824" s="243" t="s">
        <v>1</v>
      </c>
      <c r="I1824" s="245"/>
      <c r="J1824" s="242"/>
      <c r="K1824" s="242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291</v>
      </c>
      <c r="AU1824" s="250" t="s">
        <v>85</v>
      </c>
      <c r="AV1824" s="16" t="s">
        <v>83</v>
      </c>
      <c r="AW1824" s="16" t="s">
        <v>32</v>
      </c>
      <c r="AX1824" s="16" t="s">
        <v>76</v>
      </c>
      <c r="AY1824" s="250" t="s">
        <v>283</v>
      </c>
    </row>
    <row r="1825" spans="1:65" s="13" customFormat="1">
      <c r="B1825" s="207"/>
      <c r="C1825" s="208"/>
      <c r="D1825" s="209" t="s">
        <v>291</v>
      </c>
      <c r="E1825" s="210" t="s">
        <v>1</v>
      </c>
      <c r="F1825" s="211" t="s">
        <v>1949</v>
      </c>
      <c r="G1825" s="208"/>
      <c r="H1825" s="212">
        <v>6.5250000000000004</v>
      </c>
      <c r="I1825" s="213"/>
      <c r="J1825" s="208"/>
      <c r="K1825" s="208"/>
      <c r="L1825" s="214"/>
      <c r="M1825" s="215"/>
      <c r="N1825" s="216"/>
      <c r="O1825" s="216"/>
      <c r="P1825" s="216"/>
      <c r="Q1825" s="216"/>
      <c r="R1825" s="216"/>
      <c r="S1825" s="216"/>
      <c r="T1825" s="217"/>
      <c r="AT1825" s="218" t="s">
        <v>291</v>
      </c>
      <c r="AU1825" s="218" t="s">
        <v>85</v>
      </c>
      <c r="AV1825" s="13" t="s">
        <v>85</v>
      </c>
      <c r="AW1825" s="13" t="s">
        <v>32</v>
      </c>
      <c r="AX1825" s="13" t="s">
        <v>76</v>
      </c>
      <c r="AY1825" s="218" t="s">
        <v>283</v>
      </c>
    </row>
    <row r="1826" spans="1:65" s="14" customFormat="1">
      <c r="B1826" s="219"/>
      <c r="C1826" s="220"/>
      <c r="D1826" s="209" t="s">
        <v>291</v>
      </c>
      <c r="E1826" s="221" t="s">
        <v>1</v>
      </c>
      <c r="F1826" s="222" t="s">
        <v>293</v>
      </c>
      <c r="G1826" s="220"/>
      <c r="H1826" s="223">
        <v>29.925000000000001</v>
      </c>
      <c r="I1826" s="224"/>
      <c r="J1826" s="220"/>
      <c r="K1826" s="220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291</v>
      </c>
      <c r="AU1826" s="229" t="s">
        <v>85</v>
      </c>
      <c r="AV1826" s="14" t="s">
        <v>289</v>
      </c>
      <c r="AW1826" s="14" t="s">
        <v>32</v>
      </c>
      <c r="AX1826" s="14" t="s">
        <v>83</v>
      </c>
      <c r="AY1826" s="229" t="s">
        <v>283</v>
      </c>
    </row>
    <row r="1827" spans="1:65" s="2" customFormat="1" ht="16.5" customHeight="1">
      <c r="A1827" s="35"/>
      <c r="B1827" s="36"/>
      <c r="C1827" s="193" t="s">
        <v>1950</v>
      </c>
      <c r="D1827" s="193" t="s">
        <v>285</v>
      </c>
      <c r="E1827" s="194" t="s">
        <v>1951</v>
      </c>
      <c r="F1827" s="195" t="s">
        <v>1952</v>
      </c>
      <c r="G1827" s="196" t="s">
        <v>472</v>
      </c>
      <c r="H1827" s="197">
        <v>47.24</v>
      </c>
      <c r="I1827" s="198"/>
      <c r="J1827" s="199">
        <f>ROUND(I1827*H1827,2)</f>
        <v>0</v>
      </c>
      <c r="K1827" s="200"/>
      <c r="L1827" s="40"/>
      <c r="M1827" s="201" t="s">
        <v>1</v>
      </c>
      <c r="N1827" s="202" t="s">
        <v>41</v>
      </c>
      <c r="O1827" s="72"/>
      <c r="P1827" s="203">
        <f>O1827*H1827</f>
        <v>0</v>
      </c>
      <c r="Q1827" s="203">
        <v>1.0000000000000001E-5</v>
      </c>
      <c r="R1827" s="203">
        <f>Q1827*H1827</f>
        <v>4.7240000000000004E-4</v>
      </c>
      <c r="S1827" s="203">
        <v>0</v>
      </c>
      <c r="T1827" s="204">
        <f>S1827*H1827</f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205" t="s">
        <v>199</v>
      </c>
      <c r="AT1827" s="205" t="s">
        <v>285</v>
      </c>
      <c r="AU1827" s="205" t="s">
        <v>85</v>
      </c>
      <c r="AY1827" s="18" t="s">
        <v>283</v>
      </c>
      <c r="BE1827" s="206">
        <f>IF(N1827="základní",J1827,0)</f>
        <v>0</v>
      </c>
      <c r="BF1827" s="206">
        <f>IF(N1827="snížená",J1827,0)</f>
        <v>0</v>
      </c>
      <c r="BG1827" s="206">
        <f>IF(N1827="zákl. přenesená",J1827,0)</f>
        <v>0</v>
      </c>
      <c r="BH1827" s="206">
        <f>IF(N1827="sníž. přenesená",J1827,0)</f>
        <v>0</v>
      </c>
      <c r="BI1827" s="206">
        <f>IF(N1827="nulová",J1827,0)</f>
        <v>0</v>
      </c>
      <c r="BJ1827" s="18" t="s">
        <v>83</v>
      </c>
      <c r="BK1827" s="206">
        <f>ROUND(I1827*H1827,2)</f>
        <v>0</v>
      </c>
      <c r="BL1827" s="18" t="s">
        <v>199</v>
      </c>
      <c r="BM1827" s="205" t="s">
        <v>1953</v>
      </c>
    </row>
    <row r="1828" spans="1:65" s="16" customFormat="1">
      <c r="B1828" s="241"/>
      <c r="C1828" s="242"/>
      <c r="D1828" s="209" t="s">
        <v>291</v>
      </c>
      <c r="E1828" s="243" t="s">
        <v>1</v>
      </c>
      <c r="F1828" s="244" t="s">
        <v>1954</v>
      </c>
      <c r="G1828" s="242"/>
      <c r="H1828" s="243" t="s">
        <v>1</v>
      </c>
      <c r="I1828" s="245"/>
      <c r="J1828" s="242"/>
      <c r="K1828" s="242"/>
      <c r="L1828" s="246"/>
      <c r="M1828" s="247"/>
      <c r="N1828" s="248"/>
      <c r="O1828" s="248"/>
      <c r="P1828" s="248"/>
      <c r="Q1828" s="248"/>
      <c r="R1828" s="248"/>
      <c r="S1828" s="248"/>
      <c r="T1828" s="249"/>
      <c r="AT1828" s="250" t="s">
        <v>291</v>
      </c>
      <c r="AU1828" s="250" t="s">
        <v>85</v>
      </c>
      <c r="AV1828" s="16" t="s">
        <v>83</v>
      </c>
      <c r="AW1828" s="16" t="s">
        <v>32</v>
      </c>
      <c r="AX1828" s="16" t="s">
        <v>76</v>
      </c>
      <c r="AY1828" s="250" t="s">
        <v>283</v>
      </c>
    </row>
    <row r="1829" spans="1:65" s="13" customFormat="1">
      <c r="B1829" s="207"/>
      <c r="C1829" s="208"/>
      <c r="D1829" s="209" t="s">
        <v>291</v>
      </c>
      <c r="E1829" s="210" t="s">
        <v>1</v>
      </c>
      <c r="F1829" s="211" t="s">
        <v>1955</v>
      </c>
      <c r="G1829" s="208"/>
      <c r="H1829" s="212">
        <v>17.600000000000001</v>
      </c>
      <c r="I1829" s="213"/>
      <c r="J1829" s="208"/>
      <c r="K1829" s="208"/>
      <c r="L1829" s="214"/>
      <c r="M1829" s="215"/>
      <c r="N1829" s="216"/>
      <c r="O1829" s="216"/>
      <c r="P1829" s="216"/>
      <c r="Q1829" s="216"/>
      <c r="R1829" s="216"/>
      <c r="S1829" s="216"/>
      <c r="T1829" s="217"/>
      <c r="AT1829" s="218" t="s">
        <v>291</v>
      </c>
      <c r="AU1829" s="218" t="s">
        <v>85</v>
      </c>
      <c r="AV1829" s="13" t="s">
        <v>85</v>
      </c>
      <c r="AW1829" s="13" t="s">
        <v>32</v>
      </c>
      <c r="AX1829" s="13" t="s">
        <v>76</v>
      </c>
      <c r="AY1829" s="218" t="s">
        <v>283</v>
      </c>
    </row>
    <row r="1830" spans="1:65" s="16" customFormat="1">
      <c r="B1830" s="241"/>
      <c r="C1830" s="242"/>
      <c r="D1830" s="209" t="s">
        <v>291</v>
      </c>
      <c r="E1830" s="243" t="s">
        <v>1</v>
      </c>
      <c r="F1830" s="244" t="s">
        <v>757</v>
      </c>
      <c r="G1830" s="242"/>
      <c r="H1830" s="243" t="s">
        <v>1</v>
      </c>
      <c r="I1830" s="245"/>
      <c r="J1830" s="242"/>
      <c r="K1830" s="242"/>
      <c r="L1830" s="246"/>
      <c r="M1830" s="247"/>
      <c r="N1830" s="248"/>
      <c r="O1830" s="248"/>
      <c r="P1830" s="248"/>
      <c r="Q1830" s="248"/>
      <c r="R1830" s="248"/>
      <c r="S1830" s="248"/>
      <c r="T1830" s="249"/>
      <c r="AT1830" s="250" t="s">
        <v>291</v>
      </c>
      <c r="AU1830" s="250" t="s">
        <v>85</v>
      </c>
      <c r="AV1830" s="16" t="s">
        <v>83</v>
      </c>
      <c r="AW1830" s="16" t="s">
        <v>32</v>
      </c>
      <c r="AX1830" s="16" t="s">
        <v>76</v>
      </c>
      <c r="AY1830" s="250" t="s">
        <v>283</v>
      </c>
    </row>
    <row r="1831" spans="1:65" s="13" customFormat="1">
      <c r="B1831" s="207"/>
      <c r="C1831" s="208"/>
      <c r="D1831" s="209" t="s">
        <v>291</v>
      </c>
      <c r="E1831" s="210" t="s">
        <v>1</v>
      </c>
      <c r="F1831" s="211" t="s">
        <v>1956</v>
      </c>
      <c r="G1831" s="208"/>
      <c r="H1831" s="212">
        <v>29.64</v>
      </c>
      <c r="I1831" s="213"/>
      <c r="J1831" s="208"/>
      <c r="K1831" s="208"/>
      <c r="L1831" s="214"/>
      <c r="M1831" s="215"/>
      <c r="N1831" s="216"/>
      <c r="O1831" s="216"/>
      <c r="P1831" s="216"/>
      <c r="Q1831" s="216"/>
      <c r="R1831" s="216"/>
      <c r="S1831" s="216"/>
      <c r="T1831" s="217"/>
      <c r="AT1831" s="218" t="s">
        <v>291</v>
      </c>
      <c r="AU1831" s="218" t="s">
        <v>85</v>
      </c>
      <c r="AV1831" s="13" t="s">
        <v>85</v>
      </c>
      <c r="AW1831" s="13" t="s">
        <v>32</v>
      </c>
      <c r="AX1831" s="13" t="s">
        <v>76</v>
      </c>
      <c r="AY1831" s="218" t="s">
        <v>283</v>
      </c>
    </row>
    <row r="1832" spans="1:65" s="14" customFormat="1">
      <c r="B1832" s="219"/>
      <c r="C1832" s="220"/>
      <c r="D1832" s="209" t="s">
        <v>291</v>
      </c>
      <c r="E1832" s="221" t="s">
        <v>1</v>
      </c>
      <c r="F1832" s="222" t="s">
        <v>293</v>
      </c>
      <c r="G1832" s="220"/>
      <c r="H1832" s="223">
        <v>47.24</v>
      </c>
      <c r="I1832" s="224"/>
      <c r="J1832" s="220"/>
      <c r="K1832" s="220"/>
      <c r="L1832" s="225"/>
      <c r="M1832" s="226"/>
      <c r="N1832" s="227"/>
      <c r="O1832" s="227"/>
      <c r="P1832" s="227"/>
      <c r="Q1832" s="227"/>
      <c r="R1832" s="227"/>
      <c r="S1832" s="227"/>
      <c r="T1832" s="228"/>
      <c r="AT1832" s="229" t="s">
        <v>291</v>
      </c>
      <c r="AU1832" s="229" t="s">
        <v>85</v>
      </c>
      <c r="AV1832" s="14" t="s">
        <v>289</v>
      </c>
      <c r="AW1832" s="14" t="s">
        <v>32</v>
      </c>
      <c r="AX1832" s="14" t="s">
        <v>83</v>
      </c>
      <c r="AY1832" s="229" t="s">
        <v>283</v>
      </c>
    </row>
    <row r="1833" spans="1:65" s="2" customFormat="1" ht="16.5" customHeight="1">
      <c r="A1833" s="35"/>
      <c r="B1833" s="36"/>
      <c r="C1833" s="251" t="s">
        <v>1957</v>
      </c>
      <c r="D1833" s="251" t="s">
        <v>1021</v>
      </c>
      <c r="E1833" s="252" t="s">
        <v>1958</v>
      </c>
      <c r="F1833" s="253" t="s">
        <v>1959</v>
      </c>
      <c r="G1833" s="254" t="s">
        <v>296</v>
      </c>
      <c r="H1833" s="255">
        <v>0.14199999999999999</v>
      </c>
      <c r="I1833" s="256"/>
      <c r="J1833" s="257">
        <f>ROUND(I1833*H1833,2)</f>
        <v>0</v>
      </c>
      <c r="K1833" s="258"/>
      <c r="L1833" s="259"/>
      <c r="M1833" s="260" t="s">
        <v>1</v>
      </c>
      <c r="N1833" s="261" t="s">
        <v>41</v>
      </c>
      <c r="O1833" s="72"/>
      <c r="P1833" s="203">
        <f>O1833*H1833</f>
        <v>0</v>
      </c>
      <c r="Q1833" s="203">
        <v>0.55000000000000004</v>
      </c>
      <c r="R1833" s="203">
        <f>Q1833*H1833</f>
        <v>7.8100000000000003E-2</v>
      </c>
      <c r="S1833" s="203">
        <v>0</v>
      </c>
      <c r="T1833" s="204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5" t="s">
        <v>499</v>
      </c>
      <c r="AT1833" s="205" t="s">
        <v>1021</v>
      </c>
      <c r="AU1833" s="205" t="s">
        <v>85</v>
      </c>
      <c r="AY1833" s="18" t="s">
        <v>283</v>
      </c>
      <c r="BE1833" s="206">
        <f>IF(N1833="základní",J1833,0)</f>
        <v>0</v>
      </c>
      <c r="BF1833" s="206">
        <f>IF(N1833="snížená",J1833,0)</f>
        <v>0</v>
      </c>
      <c r="BG1833" s="206">
        <f>IF(N1833="zákl. přenesená",J1833,0)</f>
        <v>0</v>
      </c>
      <c r="BH1833" s="206">
        <f>IF(N1833="sníž. přenesená",J1833,0)</f>
        <v>0</v>
      </c>
      <c r="BI1833" s="206">
        <f>IF(N1833="nulová",J1833,0)</f>
        <v>0</v>
      </c>
      <c r="BJ1833" s="18" t="s">
        <v>83</v>
      </c>
      <c r="BK1833" s="206">
        <f>ROUND(I1833*H1833,2)</f>
        <v>0</v>
      </c>
      <c r="BL1833" s="18" t="s">
        <v>199</v>
      </c>
      <c r="BM1833" s="205" t="s">
        <v>1960</v>
      </c>
    </row>
    <row r="1834" spans="1:65" s="13" customFormat="1">
      <c r="B1834" s="207"/>
      <c r="C1834" s="208"/>
      <c r="D1834" s="209" t="s">
        <v>291</v>
      </c>
      <c r="E1834" s="210" t="s">
        <v>1</v>
      </c>
      <c r="F1834" s="211" t="s">
        <v>1961</v>
      </c>
      <c r="G1834" s="208"/>
      <c r="H1834" s="212">
        <v>0.14199999999999999</v>
      </c>
      <c r="I1834" s="213"/>
      <c r="J1834" s="208"/>
      <c r="K1834" s="208"/>
      <c r="L1834" s="214"/>
      <c r="M1834" s="215"/>
      <c r="N1834" s="216"/>
      <c r="O1834" s="216"/>
      <c r="P1834" s="216"/>
      <c r="Q1834" s="216"/>
      <c r="R1834" s="216"/>
      <c r="S1834" s="216"/>
      <c r="T1834" s="217"/>
      <c r="AT1834" s="218" t="s">
        <v>291</v>
      </c>
      <c r="AU1834" s="218" t="s">
        <v>85</v>
      </c>
      <c r="AV1834" s="13" t="s">
        <v>85</v>
      </c>
      <c r="AW1834" s="13" t="s">
        <v>32</v>
      </c>
      <c r="AX1834" s="13" t="s">
        <v>76</v>
      </c>
      <c r="AY1834" s="218" t="s">
        <v>283</v>
      </c>
    </row>
    <row r="1835" spans="1:65" s="14" customFormat="1">
      <c r="B1835" s="219"/>
      <c r="C1835" s="220"/>
      <c r="D1835" s="209" t="s">
        <v>291</v>
      </c>
      <c r="E1835" s="221" t="s">
        <v>1</v>
      </c>
      <c r="F1835" s="222" t="s">
        <v>293</v>
      </c>
      <c r="G1835" s="220"/>
      <c r="H1835" s="223">
        <v>0.14199999999999999</v>
      </c>
      <c r="I1835" s="224"/>
      <c r="J1835" s="220"/>
      <c r="K1835" s="220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291</v>
      </c>
      <c r="AU1835" s="229" t="s">
        <v>85</v>
      </c>
      <c r="AV1835" s="14" t="s">
        <v>289</v>
      </c>
      <c r="AW1835" s="14" t="s">
        <v>32</v>
      </c>
      <c r="AX1835" s="14" t="s">
        <v>83</v>
      </c>
      <c r="AY1835" s="229" t="s">
        <v>283</v>
      </c>
    </row>
    <row r="1836" spans="1:65" s="2" customFormat="1" ht="16.5" customHeight="1">
      <c r="A1836" s="35"/>
      <c r="B1836" s="36"/>
      <c r="C1836" s="193" t="s">
        <v>1962</v>
      </c>
      <c r="D1836" s="193" t="s">
        <v>285</v>
      </c>
      <c r="E1836" s="194" t="s">
        <v>1963</v>
      </c>
      <c r="F1836" s="195" t="s">
        <v>1964</v>
      </c>
      <c r="G1836" s="196" t="s">
        <v>288</v>
      </c>
      <c r="H1836" s="197">
        <v>15.12</v>
      </c>
      <c r="I1836" s="198"/>
      <c r="J1836" s="199">
        <f>ROUND(I1836*H1836,2)</f>
        <v>0</v>
      </c>
      <c r="K1836" s="200"/>
      <c r="L1836" s="40"/>
      <c r="M1836" s="201" t="s">
        <v>1</v>
      </c>
      <c r="N1836" s="202" t="s">
        <v>41</v>
      </c>
      <c r="O1836" s="72"/>
      <c r="P1836" s="203">
        <f>O1836*H1836</f>
        <v>0</v>
      </c>
      <c r="Q1836" s="203">
        <v>1.3440000000000001E-2</v>
      </c>
      <c r="R1836" s="203">
        <f>Q1836*H1836</f>
        <v>0.2032128</v>
      </c>
      <c r="S1836" s="203">
        <v>0</v>
      </c>
      <c r="T1836" s="204">
        <f>S1836*H1836</f>
        <v>0</v>
      </c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R1836" s="205" t="s">
        <v>199</v>
      </c>
      <c r="AT1836" s="205" t="s">
        <v>285</v>
      </c>
      <c r="AU1836" s="205" t="s">
        <v>85</v>
      </c>
      <c r="AY1836" s="18" t="s">
        <v>283</v>
      </c>
      <c r="BE1836" s="206">
        <f>IF(N1836="základní",J1836,0)</f>
        <v>0</v>
      </c>
      <c r="BF1836" s="206">
        <f>IF(N1836="snížená",J1836,0)</f>
        <v>0</v>
      </c>
      <c r="BG1836" s="206">
        <f>IF(N1836="zákl. přenesená",J1836,0)</f>
        <v>0</v>
      </c>
      <c r="BH1836" s="206">
        <f>IF(N1836="sníž. přenesená",J1836,0)</f>
        <v>0</v>
      </c>
      <c r="BI1836" s="206">
        <f>IF(N1836="nulová",J1836,0)</f>
        <v>0</v>
      </c>
      <c r="BJ1836" s="18" t="s">
        <v>83</v>
      </c>
      <c r="BK1836" s="206">
        <f>ROUND(I1836*H1836,2)</f>
        <v>0</v>
      </c>
      <c r="BL1836" s="18" t="s">
        <v>199</v>
      </c>
      <c r="BM1836" s="205" t="s">
        <v>1965</v>
      </c>
    </row>
    <row r="1837" spans="1:65" s="16" customFormat="1">
      <c r="B1837" s="241"/>
      <c r="C1837" s="242"/>
      <c r="D1837" s="209" t="s">
        <v>291</v>
      </c>
      <c r="E1837" s="243" t="s">
        <v>1</v>
      </c>
      <c r="F1837" s="244" t="s">
        <v>1966</v>
      </c>
      <c r="G1837" s="242"/>
      <c r="H1837" s="243" t="s">
        <v>1</v>
      </c>
      <c r="I1837" s="245"/>
      <c r="J1837" s="242"/>
      <c r="K1837" s="242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291</v>
      </c>
      <c r="AU1837" s="250" t="s">
        <v>85</v>
      </c>
      <c r="AV1837" s="16" t="s">
        <v>83</v>
      </c>
      <c r="AW1837" s="16" t="s">
        <v>32</v>
      </c>
      <c r="AX1837" s="16" t="s">
        <v>76</v>
      </c>
      <c r="AY1837" s="250" t="s">
        <v>283</v>
      </c>
    </row>
    <row r="1838" spans="1:65" s="13" customFormat="1">
      <c r="B1838" s="207"/>
      <c r="C1838" s="208"/>
      <c r="D1838" s="209" t="s">
        <v>291</v>
      </c>
      <c r="E1838" s="210" t="s">
        <v>1</v>
      </c>
      <c r="F1838" s="211" t="s">
        <v>1967</v>
      </c>
      <c r="G1838" s="208"/>
      <c r="H1838" s="212">
        <v>15.12</v>
      </c>
      <c r="I1838" s="213"/>
      <c r="J1838" s="208"/>
      <c r="K1838" s="208"/>
      <c r="L1838" s="214"/>
      <c r="M1838" s="215"/>
      <c r="N1838" s="216"/>
      <c r="O1838" s="216"/>
      <c r="P1838" s="216"/>
      <c r="Q1838" s="216"/>
      <c r="R1838" s="216"/>
      <c r="S1838" s="216"/>
      <c r="T1838" s="217"/>
      <c r="AT1838" s="218" t="s">
        <v>291</v>
      </c>
      <c r="AU1838" s="218" t="s">
        <v>85</v>
      </c>
      <c r="AV1838" s="13" t="s">
        <v>85</v>
      </c>
      <c r="AW1838" s="13" t="s">
        <v>32</v>
      </c>
      <c r="AX1838" s="13" t="s">
        <v>76</v>
      </c>
      <c r="AY1838" s="218" t="s">
        <v>283</v>
      </c>
    </row>
    <row r="1839" spans="1:65" s="14" customFormat="1">
      <c r="B1839" s="219"/>
      <c r="C1839" s="220"/>
      <c r="D1839" s="209" t="s">
        <v>291</v>
      </c>
      <c r="E1839" s="221" t="s">
        <v>1</v>
      </c>
      <c r="F1839" s="222" t="s">
        <v>293</v>
      </c>
      <c r="G1839" s="220"/>
      <c r="H1839" s="223">
        <v>15.12</v>
      </c>
      <c r="I1839" s="224"/>
      <c r="J1839" s="220"/>
      <c r="K1839" s="220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291</v>
      </c>
      <c r="AU1839" s="229" t="s">
        <v>85</v>
      </c>
      <c r="AV1839" s="14" t="s">
        <v>289</v>
      </c>
      <c r="AW1839" s="14" t="s">
        <v>32</v>
      </c>
      <c r="AX1839" s="14" t="s">
        <v>83</v>
      </c>
      <c r="AY1839" s="229" t="s">
        <v>283</v>
      </c>
    </row>
    <row r="1840" spans="1:65" s="2" customFormat="1" ht="24.2" customHeight="1">
      <c r="A1840" s="35"/>
      <c r="B1840" s="36"/>
      <c r="C1840" s="193" t="s">
        <v>1968</v>
      </c>
      <c r="D1840" s="193" t="s">
        <v>285</v>
      </c>
      <c r="E1840" s="194" t="s">
        <v>1969</v>
      </c>
      <c r="F1840" s="195" t="s">
        <v>1970</v>
      </c>
      <c r="G1840" s="196" t="s">
        <v>288</v>
      </c>
      <c r="H1840" s="197">
        <v>0.70099999999999996</v>
      </c>
      <c r="I1840" s="198"/>
      <c r="J1840" s="199">
        <f>ROUND(I1840*H1840,2)</f>
        <v>0</v>
      </c>
      <c r="K1840" s="200"/>
      <c r="L1840" s="40"/>
      <c r="M1840" s="201" t="s">
        <v>1</v>
      </c>
      <c r="N1840" s="202" t="s">
        <v>41</v>
      </c>
      <c r="O1840" s="72"/>
      <c r="P1840" s="203">
        <f>O1840*H1840</f>
        <v>0</v>
      </c>
      <c r="Q1840" s="203">
        <v>2.0000000000000001E-4</v>
      </c>
      <c r="R1840" s="203">
        <f>Q1840*H1840</f>
        <v>1.4019999999999999E-4</v>
      </c>
      <c r="S1840" s="203">
        <v>0</v>
      </c>
      <c r="T1840" s="204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05" t="s">
        <v>199</v>
      </c>
      <c r="AT1840" s="205" t="s">
        <v>285</v>
      </c>
      <c r="AU1840" s="205" t="s">
        <v>85</v>
      </c>
      <c r="AY1840" s="18" t="s">
        <v>283</v>
      </c>
      <c r="BE1840" s="206">
        <f>IF(N1840="základní",J1840,0)</f>
        <v>0</v>
      </c>
      <c r="BF1840" s="206">
        <f>IF(N1840="snížená",J1840,0)</f>
        <v>0</v>
      </c>
      <c r="BG1840" s="206">
        <f>IF(N1840="zákl. přenesená",J1840,0)</f>
        <v>0</v>
      </c>
      <c r="BH1840" s="206">
        <f>IF(N1840="sníž. přenesená",J1840,0)</f>
        <v>0</v>
      </c>
      <c r="BI1840" s="206">
        <f>IF(N1840="nulová",J1840,0)</f>
        <v>0</v>
      </c>
      <c r="BJ1840" s="18" t="s">
        <v>83</v>
      </c>
      <c r="BK1840" s="206">
        <f>ROUND(I1840*H1840,2)</f>
        <v>0</v>
      </c>
      <c r="BL1840" s="18" t="s">
        <v>199</v>
      </c>
      <c r="BM1840" s="205" t="s">
        <v>1971</v>
      </c>
    </row>
    <row r="1841" spans="1:65" s="13" customFormat="1">
      <c r="B1841" s="207"/>
      <c r="C1841" s="208"/>
      <c r="D1841" s="209" t="s">
        <v>291</v>
      </c>
      <c r="E1841" s="210" t="s">
        <v>1</v>
      </c>
      <c r="F1841" s="211" t="s">
        <v>1972</v>
      </c>
      <c r="G1841" s="208"/>
      <c r="H1841" s="212">
        <v>0.70099999999999996</v>
      </c>
      <c r="I1841" s="213"/>
      <c r="J1841" s="208"/>
      <c r="K1841" s="208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291</v>
      </c>
      <c r="AU1841" s="218" t="s">
        <v>85</v>
      </c>
      <c r="AV1841" s="13" t="s">
        <v>85</v>
      </c>
      <c r="AW1841" s="13" t="s">
        <v>32</v>
      </c>
      <c r="AX1841" s="13" t="s">
        <v>76</v>
      </c>
      <c r="AY1841" s="218" t="s">
        <v>283</v>
      </c>
    </row>
    <row r="1842" spans="1:65" s="14" customFormat="1">
      <c r="B1842" s="219"/>
      <c r="C1842" s="220"/>
      <c r="D1842" s="209" t="s">
        <v>291</v>
      </c>
      <c r="E1842" s="221" t="s">
        <v>1</v>
      </c>
      <c r="F1842" s="222" t="s">
        <v>293</v>
      </c>
      <c r="G1842" s="220"/>
      <c r="H1842" s="223">
        <v>0.70099999999999996</v>
      </c>
      <c r="I1842" s="224"/>
      <c r="J1842" s="220"/>
      <c r="K1842" s="220"/>
      <c r="L1842" s="225"/>
      <c r="M1842" s="226"/>
      <c r="N1842" s="227"/>
      <c r="O1842" s="227"/>
      <c r="P1842" s="227"/>
      <c r="Q1842" s="227"/>
      <c r="R1842" s="227"/>
      <c r="S1842" s="227"/>
      <c r="T1842" s="228"/>
      <c r="AT1842" s="229" t="s">
        <v>291</v>
      </c>
      <c r="AU1842" s="229" t="s">
        <v>85</v>
      </c>
      <c r="AV1842" s="14" t="s">
        <v>289</v>
      </c>
      <c r="AW1842" s="14" t="s">
        <v>32</v>
      </c>
      <c r="AX1842" s="14" t="s">
        <v>83</v>
      </c>
      <c r="AY1842" s="229" t="s">
        <v>283</v>
      </c>
    </row>
    <row r="1843" spans="1:65" s="2" customFormat="1" ht="24.2" customHeight="1">
      <c r="A1843" s="35"/>
      <c r="B1843" s="36"/>
      <c r="C1843" s="193" t="s">
        <v>1973</v>
      </c>
      <c r="D1843" s="193" t="s">
        <v>285</v>
      </c>
      <c r="E1843" s="194" t="s">
        <v>1974</v>
      </c>
      <c r="F1843" s="195" t="s">
        <v>1975</v>
      </c>
      <c r="G1843" s="196" t="s">
        <v>288</v>
      </c>
      <c r="H1843" s="197">
        <v>224.29</v>
      </c>
      <c r="I1843" s="198"/>
      <c r="J1843" s="199">
        <f>ROUND(I1843*H1843,2)</f>
        <v>0</v>
      </c>
      <c r="K1843" s="200"/>
      <c r="L1843" s="40"/>
      <c r="M1843" s="201" t="s">
        <v>1</v>
      </c>
      <c r="N1843" s="202" t="s">
        <v>41</v>
      </c>
      <c r="O1843" s="72"/>
      <c r="P1843" s="203">
        <f>O1843*H1843</f>
        <v>0</v>
      </c>
      <c r="Q1843" s="203">
        <v>0</v>
      </c>
      <c r="R1843" s="203">
        <f>Q1843*H1843</f>
        <v>0</v>
      </c>
      <c r="S1843" s="203">
        <v>0</v>
      </c>
      <c r="T1843" s="204">
        <f>S1843*H1843</f>
        <v>0</v>
      </c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R1843" s="205" t="s">
        <v>199</v>
      </c>
      <c r="AT1843" s="205" t="s">
        <v>285</v>
      </c>
      <c r="AU1843" s="205" t="s">
        <v>85</v>
      </c>
      <c r="AY1843" s="18" t="s">
        <v>283</v>
      </c>
      <c r="BE1843" s="206">
        <f>IF(N1843="základní",J1843,0)</f>
        <v>0</v>
      </c>
      <c r="BF1843" s="206">
        <f>IF(N1843="snížená",J1843,0)</f>
        <v>0</v>
      </c>
      <c r="BG1843" s="206">
        <f>IF(N1843="zákl. přenesená",J1843,0)</f>
        <v>0</v>
      </c>
      <c r="BH1843" s="206">
        <f>IF(N1843="sníž. přenesená",J1843,0)</f>
        <v>0</v>
      </c>
      <c r="BI1843" s="206">
        <f>IF(N1843="nulová",J1843,0)</f>
        <v>0</v>
      </c>
      <c r="BJ1843" s="18" t="s">
        <v>83</v>
      </c>
      <c r="BK1843" s="206">
        <f>ROUND(I1843*H1843,2)</f>
        <v>0</v>
      </c>
      <c r="BL1843" s="18" t="s">
        <v>199</v>
      </c>
      <c r="BM1843" s="205" t="s">
        <v>1976</v>
      </c>
    </row>
    <row r="1844" spans="1:65" s="16" customFormat="1">
      <c r="B1844" s="241"/>
      <c r="C1844" s="242"/>
      <c r="D1844" s="209" t="s">
        <v>291</v>
      </c>
      <c r="E1844" s="243" t="s">
        <v>1</v>
      </c>
      <c r="F1844" s="244" t="s">
        <v>997</v>
      </c>
      <c r="G1844" s="242"/>
      <c r="H1844" s="243" t="s">
        <v>1</v>
      </c>
      <c r="I1844" s="245"/>
      <c r="J1844" s="242"/>
      <c r="K1844" s="242"/>
      <c r="L1844" s="246"/>
      <c r="M1844" s="247"/>
      <c r="N1844" s="248"/>
      <c r="O1844" s="248"/>
      <c r="P1844" s="248"/>
      <c r="Q1844" s="248"/>
      <c r="R1844" s="248"/>
      <c r="S1844" s="248"/>
      <c r="T1844" s="249"/>
      <c r="AT1844" s="250" t="s">
        <v>291</v>
      </c>
      <c r="AU1844" s="250" t="s">
        <v>85</v>
      </c>
      <c r="AV1844" s="16" t="s">
        <v>83</v>
      </c>
      <c r="AW1844" s="16" t="s">
        <v>32</v>
      </c>
      <c r="AX1844" s="16" t="s">
        <v>76</v>
      </c>
      <c r="AY1844" s="250" t="s">
        <v>283</v>
      </c>
    </row>
    <row r="1845" spans="1:65" s="13" customFormat="1">
      <c r="B1845" s="207"/>
      <c r="C1845" s="208"/>
      <c r="D1845" s="209" t="s">
        <v>291</v>
      </c>
      <c r="E1845" s="210" t="s">
        <v>1</v>
      </c>
      <c r="F1845" s="211" t="s">
        <v>1255</v>
      </c>
      <c r="G1845" s="208"/>
      <c r="H1845" s="212">
        <v>224.29</v>
      </c>
      <c r="I1845" s="213"/>
      <c r="J1845" s="208"/>
      <c r="K1845" s="208"/>
      <c r="L1845" s="214"/>
      <c r="M1845" s="215"/>
      <c r="N1845" s="216"/>
      <c r="O1845" s="216"/>
      <c r="P1845" s="216"/>
      <c r="Q1845" s="216"/>
      <c r="R1845" s="216"/>
      <c r="S1845" s="216"/>
      <c r="T1845" s="217"/>
      <c r="AT1845" s="218" t="s">
        <v>291</v>
      </c>
      <c r="AU1845" s="218" t="s">
        <v>85</v>
      </c>
      <c r="AV1845" s="13" t="s">
        <v>85</v>
      </c>
      <c r="AW1845" s="13" t="s">
        <v>32</v>
      </c>
      <c r="AX1845" s="13" t="s">
        <v>76</v>
      </c>
      <c r="AY1845" s="218" t="s">
        <v>283</v>
      </c>
    </row>
    <row r="1846" spans="1:65" s="14" customFormat="1">
      <c r="B1846" s="219"/>
      <c r="C1846" s="220"/>
      <c r="D1846" s="209" t="s">
        <v>291</v>
      </c>
      <c r="E1846" s="221" t="s">
        <v>1</v>
      </c>
      <c r="F1846" s="222" t="s">
        <v>293</v>
      </c>
      <c r="G1846" s="220"/>
      <c r="H1846" s="223">
        <v>224.29</v>
      </c>
      <c r="I1846" s="224"/>
      <c r="J1846" s="220"/>
      <c r="K1846" s="220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291</v>
      </c>
      <c r="AU1846" s="229" t="s">
        <v>85</v>
      </c>
      <c r="AV1846" s="14" t="s">
        <v>289</v>
      </c>
      <c r="AW1846" s="14" t="s">
        <v>32</v>
      </c>
      <c r="AX1846" s="14" t="s">
        <v>83</v>
      </c>
      <c r="AY1846" s="229" t="s">
        <v>283</v>
      </c>
    </row>
    <row r="1847" spans="1:65" s="2" customFormat="1" ht="16.5" customHeight="1">
      <c r="A1847" s="35"/>
      <c r="B1847" s="36"/>
      <c r="C1847" s="251" t="s">
        <v>1977</v>
      </c>
      <c r="D1847" s="251" t="s">
        <v>1021</v>
      </c>
      <c r="E1847" s="252" t="s">
        <v>1978</v>
      </c>
      <c r="F1847" s="253" t="s">
        <v>1979</v>
      </c>
      <c r="G1847" s="254" t="s">
        <v>472</v>
      </c>
      <c r="H1847" s="255">
        <v>575.29999999999995</v>
      </c>
      <c r="I1847" s="256"/>
      <c r="J1847" s="257">
        <f>ROUND(I1847*H1847,2)</f>
        <v>0</v>
      </c>
      <c r="K1847" s="258"/>
      <c r="L1847" s="259"/>
      <c r="M1847" s="260" t="s">
        <v>1</v>
      </c>
      <c r="N1847" s="261" t="s">
        <v>41</v>
      </c>
      <c r="O1847" s="72"/>
      <c r="P1847" s="203">
        <f>O1847*H1847</f>
        <v>0</v>
      </c>
      <c r="Q1847" s="203">
        <v>1.6000000000000001E-3</v>
      </c>
      <c r="R1847" s="203">
        <f>Q1847*H1847</f>
        <v>0.92047999999999996</v>
      </c>
      <c r="S1847" s="203">
        <v>0</v>
      </c>
      <c r="T1847" s="204">
        <f>S1847*H1847</f>
        <v>0</v>
      </c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R1847" s="205" t="s">
        <v>499</v>
      </c>
      <c r="AT1847" s="205" t="s">
        <v>1021</v>
      </c>
      <c r="AU1847" s="205" t="s">
        <v>85</v>
      </c>
      <c r="AY1847" s="18" t="s">
        <v>283</v>
      </c>
      <c r="BE1847" s="206">
        <f>IF(N1847="základní",J1847,0)</f>
        <v>0</v>
      </c>
      <c r="BF1847" s="206">
        <f>IF(N1847="snížená",J1847,0)</f>
        <v>0</v>
      </c>
      <c r="BG1847" s="206">
        <f>IF(N1847="zákl. přenesená",J1847,0)</f>
        <v>0</v>
      </c>
      <c r="BH1847" s="206">
        <f>IF(N1847="sníž. přenesená",J1847,0)</f>
        <v>0</v>
      </c>
      <c r="BI1847" s="206">
        <f>IF(N1847="nulová",J1847,0)</f>
        <v>0</v>
      </c>
      <c r="BJ1847" s="18" t="s">
        <v>83</v>
      </c>
      <c r="BK1847" s="206">
        <f>ROUND(I1847*H1847,2)</f>
        <v>0</v>
      </c>
      <c r="BL1847" s="18" t="s">
        <v>199</v>
      </c>
      <c r="BM1847" s="205" t="s">
        <v>1980</v>
      </c>
    </row>
    <row r="1848" spans="1:65" s="13" customFormat="1">
      <c r="B1848" s="207"/>
      <c r="C1848" s="208"/>
      <c r="D1848" s="209" t="s">
        <v>291</v>
      </c>
      <c r="E1848" s="210" t="s">
        <v>1</v>
      </c>
      <c r="F1848" s="211" t="s">
        <v>1981</v>
      </c>
      <c r="G1848" s="208"/>
      <c r="H1848" s="212">
        <v>405</v>
      </c>
      <c r="I1848" s="213"/>
      <c r="J1848" s="208"/>
      <c r="K1848" s="208"/>
      <c r="L1848" s="214"/>
      <c r="M1848" s="215"/>
      <c r="N1848" s="216"/>
      <c r="O1848" s="216"/>
      <c r="P1848" s="216"/>
      <c r="Q1848" s="216"/>
      <c r="R1848" s="216"/>
      <c r="S1848" s="216"/>
      <c r="T1848" s="217"/>
      <c r="AT1848" s="218" t="s">
        <v>291</v>
      </c>
      <c r="AU1848" s="218" t="s">
        <v>85</v>
      </c>
      <c r="AV1848" s="13" t="s">
        <v>85</v>
      </c>
      <c r="AW1848" s="13" t="s">
        <v>32</v>
      </c>
      <c r="AX1848" s="13" t="s">
        <v>76</v>
      </c>
      <c r="AY1848" s="218" t="s">
        <v>283</v>
      </c>
    </row>
    <row r="1849" spans="1:65" s="13" customFormat="1">
      <c r="B1849" s="207"/>
      <c r="C1849" s="208"/>
      <c r="D1849" s="209" t="s">
        <v>291</v>
      </c>
      <c r="E1849" s="210" t="s">
        <v>1</v>
      </c>
      <c r="F1849" s="211" t="s">
        <v>1982</v>
      </c>
      <c r="G1849" s="208"/>
      <c r="H1849" s="212">
        <v>38</v>
      </c>
      <c r="I1849" s="213"/>
      <c r="J1849" s="208"/>
      <c r="K1849" s="208"/>
      <c r="L1849" s="214"/>
      <c r="M1849" s="215"/>
      <c r="N1849" s="216"/>
      <c r="O1849" s="216"/>
      <c r="P1849" s="216"/>
      <c r="Q1849" s="216"/>
      <c r="R1849" s="216"/>
      <c r="S1849" s="216"/>
      <c r="T1849" s="217"/>
      <c r="AT1849" s="218" t="s">
        <v>291</v>
      </c>
      <c r="AU1849" s="218" t="s">
        <v>85</v>
      </c>
      <c r="AV1849" s="13" t="s">
        <v>85</v>
      </c>
      <c r="AW1849" s="13" t="s">
        <v>32</v>
      </c>
      <c r="AX1849" s="13" t="s">
        <v>76</v>
      </c>
      <c r="AY1849" s="218" t="s">
        <v>283</v>
      </c>
    </row>
    <row r="1850" spans="1:65" s="13" customFormat="1">
      <c r="B1850" s="207"/>
      <c r="C1850" s="208"/>
      <c r="D1850" s="209" t="s">
        <v>291</v>
      </c>
      <c r="E1850" s="210" t="s">
        <v>1</v>
      </c>
      <c r="F1850" s="211" t="s">
        <v>1983</v>
      </c>
      <c r="G1850" s="208"/>
      <c r="H1850" s="212">
        <v>80</v>
      </c>
      <c r="I1850" s="213"/>
      <c r="J1850" s="208"/>
      <c r="K1850" s="208"/>
      <c r="L1850" s="214"/>
      <c r="M1850" s="215"/>
      <c r="N1850" s="216"/>
      <c r="O1850" s="216"/>
      <c r="P1850" s="216"/>
      <c r="Q1850" s="216"/>
      <c r="R1850" s="216"/>
      <c r="S1850" s="216"/>
      <c r="T1850" s="217"/>
      <c r="AT1850" s="218" t="s">
        <v>291</v>
      </c>
      <c r="AU1850" s="218" t="s">
        <v>85</v>
      </c>
      <c r="AV1850" s="13" t="s">
        <v>85</v>
      </c>
      <c r="AW1850" s="13" t="s">
        <v>32</v>
      </c>
      <c r="AX1850" s="13" t="s">
        <v>76</v>
      </c>
      <c r="AY1850" s="218" t="s">
        <v>283</v>
      </c>
    </row>
    <row r="1851" spans="1:65" s="13" customFormat="1">
      <c r="B1851" s="207"/>
      <c r="C1851" s="208"/>
      <c r="D1851" s="209" t="s">
        <v>291</v>
      </c>
      <c r="E1851" s="210" t="s">
        <v>1</v>
      </c>
      <c r="F1851" s="211" t="s">
        <v>1984</v>
      </c>
      <c r="G1851" s="208"/>
      <c r="H1851" s="212">
        <v>52.3</v>
      </c>
      <c r="I1851" s="213"/>
      <c r="J1851" s="208"/>
      <c r="K1851" s="208"/>
      <c r="L1851" s="214"/>
      <c r="M1851" s="215"/>
      <c r="N1851" s="216"/>
      <c r="O1851" s="216"/>
      <c r="P1851" s="216"/>
      <c r="Q1851" s="216"/>
      <c r="R1851" s="216"/>
      <c r="S1851" s="216"/>
      <c r="T1851" s="217"/>
      <c r="AT1851" s="218" t="s">
        <v>291</v>
      </c>
      <c r="AU1851" s="218" t="s">
        <v>85</v>
      </c>
      <c r="AV1851" s="13" t="s">
        <v>85</v>
      </c>
      <c r="AW1851" s="13" t="s">
        <v>32</v>
      </c>
      <c r="AX1851" s="13" t="s">
        <v>76</v>
      </c>
      <c r="AY1851" s="218" t="s">
        <v>283</v>
      </c>
    </row>
    <row r="1852" spans="1:65" s="15" customFormat="1">
      <c r="B1852" s="230"/>
      <c r="C1852" s="231"/>
      <c r="D1852" s="209" t="s">
        <v>291</v>
      </c>
      <c r="E1852" s="232" t="s">
        <v>1</v>
      </c>
      <c r="F1852" s="233" t="s">
        <v>307</v>
      </c>
      <c r="G1852" s="231"/>
      <c r="H1852" s="234">
        <v>575.29999999999995</v>
      </c>
      <c r="I1852" s="235"/>
      <c r="J1852" s="231"/>
      <c r="K1852" s="231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291</v>
      </c>
      <c r="AU1852" s="240" t="s">
        <v>85</v>
      </c>
      <c r="AV1852" s="15" t="s">
        <v>105</v>
      </c>
      <c r="AW1852" s="15" t="s">
        <v>32</v>
      </c>
      <c r="AX1852" s="15" t="s">
        <v>76</v>
      </c>
      <c r="AY1852" s="240" t="s">
        <v>283</v>
      </c>
    </row>
    <row r="1853" spans="1:65" s="14" customFormat="1">
      <c r="B1853" s="219"/>
      <c r="C1853" s="220"/>
      <c r="D1853" s="209" t="s">
        <v>291</v>
      </c>
      <c r="E1853" s="221" t="s">
        <v>1</v>
      </c>
      <c r="F1853" s="222" t="s">
        <v>293</v>
      </c>
      <c r="G1853" s="220"/>
      <c r="H1853" s="223">
        <v>575.29999999999995</v>
      </c>
      <c r="I1853" s="224"/>
      <c r="J1853" s="220"/>
      <c r="K1853" s="220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291</v>
      </c>
      <c r="AU1853" s="229" t="s">
        <v>85</v>
      </c>
      <c r="AV1853" s="14" t="s">
        <v>289</v>
      </c>
      <c r="AW1853" s="14" t="s">
        <v>32</v>
      </c>
      <c r="AX1853" s="14" t="s">
        <v>83</v>
      </c>
      <c r="AY1853" s="229" t="s">
        <v>283</v>
      </c>
    </row>
    <row r="1854" spans="1:65" s="2" customFormat="1" ht="24.2" customHeight="1">
      <c r="A1854" s="35"/>
      <c r="B1854" s="36"/>
      <c r="C1854" s="193" t="s">
        <v>1985</v>
      </c>
      <c r="D1854" s="193" t="s">
        <v>285</v>
      </c>
      <c r="E1854" s="194" t="s">
        <v>1986</v>
      </c>
      <c r="F1854" s="195" t="s">
        <v>1987</v>
      </c>
      <c r="G1854" s="196" t="s">
        <v>472</v>
      </c>
      <c r="H1854" s="197">
        <v>575.29999999999995</v>
      </c>
      <c r="I1854" s="198"/>
      <c r="J1854" s="199">
        <f>ROUND(I1854*H1854,2)</f>
        <v>0</v>
      </c>
      <c r="K1854" s="200"/>
      <c r="L1854" s="40"/>
      <c r="M1854" s="201" t="s">
        <v>1</v>
      </c>
      <c r="N1854" s="202" t="s">
        <v>41</v>
      </c>
      <c r="O1854" s="72"/>
      <c r="P1854" s="203">
        <f>O1854*H1854</f>
        <v>0</v>
      </c>
      <c r="Q1854" s="203">
        <v>1.1999999999999999E-3</v>
      </c>
      <c r="R1854" s="203">
        <f>Q1854*H1854</f>
        <v>0.69035999999999986</v>
      </c>
      <c r="S1854" s="203">
        <v>0</v>
      </c>
      <c r="T1854" s="204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5" t="s">
        <v>199</v>
      </c>
      <c r="AT1854" s="205" t="s">
        <v>285</v>
      </c>
      <c r="AU1854" s="205" t="s">
        <v>85</v>
      </c>
      <c r="AY1854" s="18" t="s">
        <v>283</v>
      </c>
      <c r="BE1854" s="206">
        <f>IF(N1854="základní",J1854,0)</f>
        <v>0</v>
      </c>
      <c r="BF1854" s="206">
        <f>IF(N1854="snížená",J1854,0)</f>
        <v>0</v>
      </c>
      <c r="BG1854" s="206">
        <f>IF(N1854="zákl. přenesená",J1854,0)</f>
        <v>0</v>
      </c>
      <c r="BH1854" s="206">
        <f>IF(N1854="sníž. přenesená",J1854,0)</f>
        <v>0</v>
      </c>
      <c r="BI1854" s="206">
        <f>IF(N1854="nulová",J1854,0)</f>
        <v>0</v>
      </c>
      <c r="BJ1854" s="18" t="s">
        <v>83</v>
      </c>
      <c r="BK1854" s="206">
        <f>ROUND(I1854*H1854,2)</f>
        <v>0</v>
      </c>
      <c r="BL1854" s="18" t="s">
        <v>199</v>
      </c>
      <c r="BM1854" s="205" t="s">
        <v>1988</v>
      </c>
    </row>
    <row r="1855" spans="1:65" s="2" customFormat="1" ht="24.2" customHeight="1">
      <c r="A1855" s="35"/>
      <c r="B1855" s="36"/>
      <c r="C1855" s="193" t="s">
        <v>1989</v>
      </c>
      <c r="D1855" s="193" t="s">
        <v>285</v>
      </c>
      <c r="E1855" s="194" t="s">
        <v>1990</v>
      </c>
      <c r="F1855" s="195" t="s">
        <v>1991</v>
      </c>
      <c r="G1855" s="196" t="s">
        <v>288</v>
      </c>
      <c r="H1855" s="197">
        <v>224.29</v>
      </c>
      <c r="I1855" s="198"/>
      <c r="J1855" s="199">
        <f>ROUND(I1855*H1855,2)</f>
        <v>0</v>
      </c>
      <c r="K1855" s="200"/>
      <c r="L1855" s="40"/>
      <c r="M1855" s="201" t="s">
        <v>1</v>
      </c>
      <c r="N1855" s="202" t="s">
        <v>41</v>
      </c>
      <c r="O1855" s="72"/>
      <c r="P1855" s="203">
        <f>O1855*H1855</f>
        <v>0</v>
      </c>
      <c r="Q1855" s="203">
        <v>2.1000000000000001E-4</v>
      </c>
      <c r="R1855" s="203">
        <f>Q1855*H1855</f>
        <v>4.7100900000000001E-2</v>
      </c>
      <c r="S1855" s="203">
        <v>0</v>
      </c>
      <c r="T1855" s="204">
        <f>S1855*H1855</f>
        <v>0</v>
      </c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R1855" s="205" t="s">
        <v>199</v>
      </c>
      <c r="AT1855" s="205" t="s">
        <v>285</v>
      </c>
      <c r="AU1855" s="205" t="s">
        <v>85</v>
      </c>
      <c r="AY1855" s="18" t="s">
        <v>283</v>
      </c>
      <c r="BE1855" s="206">
        <f>IF(N1855="základní",J1855,0)</f>
        <v>0</v>
      </c>
      <c r="BF1855" s="206">
        <f>IF(N1855="snížená",J1855,0)</f>
        <v>0</v>
      </c>
      <c r="BG1855" s="206">
        <f>IF(N1855="zákl. přenesená",J1855,0)</f>
        <v>0</v>
      </c>
      <c r="BH1855" s="206">
        <f>IF(N1855="sníž. přenesená",J1855,0)</f>
        <v>0</v>
      </c>
      <c r="BI1855" s="206">
        <f>IF(N1855="nulová",J1855,0)</f>
        <v>0</v>
      </c>
      <c r="BJ1855" s="18" t="s">
        <v>83</v>
      </c>
      <c r="BK1855" s="206">
        <f>ROUND(I1855*H1855,2)</f>
        <v>0</v>
      </c>
      <c r="BL1855" s="18" t="s">
        <v>199</v>
      </c>
      <c r="BM1855" s="205" t="s">
        <v>1992</v>
      </c>
    </row>
    <row r="1856" spans="1:65" s="16" customFormat="1">
      <c r="B1856" s="241"/>
      <c r="C1856" s="242"/>
      <c r="D1856" s="209" t="s">
        <v>291</v>
      </c>
      <c r="E1856" s="243" t="s">
        <v>1</v>
      </c>
      <c r="F1856" s="244" t="s">
        <v>997</v>
      </c>
      <c r="G1856" s="242"/>
      <c r="H1856" s="243" t="s">
        <v>1</v>
      </c>
      <c r="I1856" s="245"/>
      <c r="J1856" s="242"/>
      <c r="K1856" s="242"/>
      <c r="L1856" s="246"/>
      <c r="M1856" s="247"/>
      <c r="N1856" s="248"/>
      <c r="O1856" s="248"/>
      <c r="P1856" s="248"/>
      <c r="Q1856" s="248"/>
      <c r="R1856" s="248"/>
      <c r="S1856" s="248"/>
      <c r="T1856" s="249"/>
      <c r="AT1856" s="250" t="s">
        <v>291</v>
      </c>
      <c r="AU1856" s="250" t="s">
        <v>85</v>
      </c>
      <c r="AV1856" s="16" t="s">
        <v>83</v>
      </c>
      <c r="AW1856" s="16" t="s">
        <v>32</v>
      </c>
      <c r="AX1856" s="16" t="s">
        <v>76</v>
      </c>
      <c r="AY1856" s="250" t="s">
        <v>283</v>
      </c>
    </row>
    <row r="1857" spans="1:65" s="13" customFormat="1">
      <c r="B1857" s="207"/>
      <c r="C1857" s="208"/>
      <c r="D1857" s="209" t="s">
        <v>291</v>
      </c>
      <c r="E1857" s="210" t="s">
        <v>1</v>
      </c>
      <c r="F1857" s="211" t="s">
        <v>1255</v>
      </c>
      <c r="G1857" s="208"/>
      <c r="H1857" s="212">
        <v>224.29</v>
      </c>
      <c r="I1857" s="213"/>
      <c r="J1857" s="208"/>
      <c r="K1857" s="208"/>
      <c r="L1857" s="214"/>
      <c r="M1857" s="215"/>
      <c r="N1857" s="216"/>
      <c r="O1857" s="216"/>
      <c r="P1857" s="216"/>
      <c r="Q1857" s="216"/>
      <c r="R1857" s="216"/>
      <c r="S1857" s="216"/>
      <c r="T1857" s="217"/>
      <c r="AT1857" s="218" t="s">
        <v>291</v>
      </c>
      <c r="AU1857" s="218" t="s">
        <v>85</v>
      </c>
      <c r="AV1857" s="13" t="s">
        <v>85</v>
      </c>
      <c r="AW1857" s="13" t="s">
        <v>32</v>
      </c>
      <c r="AX1857" s="13" t="s">
        <v>76</v>
      </c>
      <c r="AY1857" s="218" t="s">
        <v>283</v>
      </c>
    </row>
    <row r="1858" spans="1:65" s="14" customFormat="1">
      <c r="B1858" s="219"/>
      <c r="C1858" s="220"/>
      <c r="D1858" s="209" t="s">
        <v>291</v>
      </c>
      <c r="E1858" s="221" t="s">
        <v>1</v>
      </c>
      <c r="F1858" s="222" t="s">
        <v>293</v>
      </c>
      <c r="G1858" s="220"/>
      <c r="H1858" s="223">
        <v>224.29</v>
      </c>
      <c r="I1858" s="224"/>
      <c r="J1858" s="220"/>
      <c r="K1858" s="220"/>
      <c r="L1858" s="225"/>
      <c r="M1858" s="226"/>
      <c r="N1858" s="227"/>
      <c r="O1858" s="227"/>
      <c r="P1858" s="227"/>
      <c r="Q1858" s="227"/>
      <c r="R1858" s="227"/>
      <c r="S1858" s="227"/>
      <c r="T1858" s="228"/>
      <c r="AT1858" s="229" t="s">
        <v>291</v>
      </c>
      <c r="AU1858" s="229" t="s">
        <v>85</v>
      </c>
      <c r="AV1858" s="14" t="s">
        <v>289</v>
      </c>
      <c r="AW1858" s="14" t="s">
        <v>32</v>
      </c>
      <c r="AX1858" s="14" t="s">
        <v>83</v>
      </c>
      <c r="AY1858" s="229" t="s">
        <v>283</v>
      </c>
    </row>
    <row r="1859" spans="1:65" s="2" customFormat="1" ht="24.2" customHeight="1">
      <c r="A1859" s="35"/>
      <c r="B1859" s="36"/>
      <c r="C1859" s="251" t="s">
        <v>1993</v>
      </c>
      <c r="D1859" s="251" t="s">
        <v>1021</v>
      </c>
      <c r="E1859" s="252" t="s">
        <v>1994</v>
      </c>
      <c r="F1859" s="253" t="s">
        <v>1995</v>
      </c>
      <c r="G1859" s="254" t="s">
        <v>288</v>
      </c>
      <c r="H1859" s="255">
        <v>242.233</v>
      </c>
      <c r="I1859" s="256"/>
      <c r="J1859" s="257">
        <f>ROUND(I1859*H1859,2)</f>
        <v>0</v>
      </c>
      <c r="K1859" s="258"/>
      <c r="L1859" s="259"/>
      <c r="M1859" s="260" t="s">
        <v>1</v>
      </c>
      <c r="N1859" s="261" t="s">
        <v>41</v>
      </c>
      <c r="O1859" s="72"/>
      <c r="P1859" s="203">
        <f>O1859*H1859</f>
        <v>0</v>
      </c>
      <c r="Q1859" s="203">
        <v>1.375E-2</v>
      </c>
      <c r="R1859" s="203">
        <f>Q1859*H1859</f>
        <v>3.3307037500000001</v>
      </c>
      <c r="S1859" s="203">
        <v>0</v>
      </c>
      <c r="T1859" s="204">
        <f>S1859*H1859</f>
        <v>0</v>
      </c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R1859" s="205" t="s">
        <v>499</v>
      </c>
      <c r="AT1859" s="205" t="s">
        <v>1021</v>
      </c>
      <c r="AU1859" s="205" t="s">
        <v>85</v>
      </c>
      <c r="AY1859" s="18" t="s">
        <v>283</v>
      </c>
      <c r="BE1859" s="206">
        <f>IF(N1859="základní",J1859,0)</f>
        <v>0</v>
      </c>
      <c r="BF1859" s="206">
        <f>IF(N1859="snížená",J1859,0)</f>
        <v>0</v>
      </c>
      <c r="BG1859" s="206">
        <f>IF(N1859="zákl. přenesená",J1859,0)</f>
        <v>0</v>
      </c>
      <c r="BH1859" s="206">
        <f>IF(N1859="sníž. přenesená",J1859,0)</f>
        <v>0</v>
      </c>
      <c r="BI1859" s="206">
        <f>IF(N1859="nulová",J1859,0)</f>
        <v>0</v>
      </c>
      <c r="BJ1859" s="18" t="s">
        <v>83</v>
      </c>
      <c r="BK1859" s="206">
        <f>ROUND(I1859*H1859,2)</f>
        <v>0</v>
      </c>
      <c r="BL1859" s="18" t="s">
        <v>199</v>
      </c>
      <c r="BM1859" s="205" t="s">
        <v>1996</v>
      </c>
    </row>
    <row r="1860" spans="1:65" s="13" customFormat="1">
      <c r="B1860" s="207"/>
      <c r="C1860" s="208"/>
      <c r="D1860" s="209" t="s">
        <v>291</v>
      </c>
      <c r="E1860" s="208"/>
      <c r="F1860" s="211" t="s">
        <v>1997</v>
      </c>
      <c r="G1860" s="208"/>
      <c r="H1860" s="212">
        <v>242.233</v>
      </c>
      <c r="I1860" s="213"/>
      <c r="J1860" s="208"/>
      <c r="K1860" s="208"/>
      <c r="L1860" s="214"/>
      <c r="M1860" s="215"/>
      <c r="N1860" s="216"/>
      <c r="O1860" s="216"/>
      <c r="P1860" s="216"/>
      <c r="Q1860" s="216"/>
      <c r="R1860" s="216"/>
      <c r="S1860" s="216"/>
      <c r="T1860" s="217"/>
      <c r="AT1860" s="218" t="s">
        <v>291</v>
      </c>
      <c r="AU1860" s="218" t="s">
        <v>85</v>
      </c>
      <c r="AV1860" s="13" t="s">
        <v>85</v>
      </c>
      <c r="AW1860" s="13" t="s">
        <v>4</v>
      </c>
      <c r="AX1860" s="13" t="s">
        <v>83</v>
      </c>
      <c r="AY1860" s="218" t="s">
        <v>283</v>
      </c>
    </row>
    <row r="1861" spans="1:65" s="2" customFormat="1" ht="24.2" customHeight="1">
      <c r="A1861" s="35"/>
      <c r="B1861" s="36"/>
      <c r="C1861" s="193" t="s">
        <v>1998</v>
      </c>
      <c r="D1861" s="193" t="s">
        <v>285</v>
      </c>
      <c r="E1861" s="194" t="s">
        <v>1999</v>
      </c>
      <c r="F1861" s="195" t="s">
        <v>2000</v>
      </c>
      <c r="G1861" s="196" t="s">
        <v>377</v>
      </c>
      <c r="H1861" s="197">
        <v>67.787999999999997</v>
      </c>
      <c r="I1861" s="198"/>
      <c r="J1861" s="199">
        <f>ROUND(I1861*H1861,2)</f>
        <v>0</v>
      </c>
      <c r="K1861" s="200"/>
      <c r="L1861" s="40"/>
      <c r="M1861" s="201" t="s">
        <v>1</v>
      </c>
      <c r="N1861" s="202" t="s">
        <v>41</v>
      </c>
      <c r="O1861" s="72"/>
      <c r="P1861" s="203">
        <f>O1861*H1861</f>
        <v>0</v>
      </c>
      <c r="Q1861" s="203">
        <v>0</v>
      </c>
      <c r="R1861" s="203">
        <f>Q1861*H1861</f>
        <v>0</v>
      </c>
      <c r="S1861" s="203">
        <v>0</v>
      </c>
      <c r="T1861" s="204">
        <f>S1861*H1861</f>
        <v>0</v>
      </c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R1861" s="205" t="s">
        <v>199</v>
      </c>
      <c r="AT1861" s="205" t="s">
        <v>285</v>
      </c>
      <c r="AU1861" s="205" t="s">
        <v>85</v>
      </c>
      <c r="AY1861" s="18" t="s">
        <v>283</v>
      </c>
      <c r="BE1861" s="206">
        <f>IF(N1861="základní",J1861,0)</f>
        <v>0</v>
      </c>
      <c r="BF1861" s="206">
        <f>IF(N1861="snížená",J1861,0)</f>
        <v>0</v>
      </c>
      <c r="BG1861" s="206">
        <f>IF(N1861="zákl. přenesená",J1861,0)</f>
        <v>0</v>
      </c>
      <c r="BH1861" s="206">
        <f>IF(N1861="sníž. přenesená",J1861,0)</f>
        <v>0</v>
      </c>
      <c r="BI1861" s="206">
        <f>IF(N1861="nulová",J1861,0)</f>
        <v>0</v>
      </c>
      <c r="BJ1861" s="18" t="s">
        <v>83</v>
      </c>
      <c r="BK1861" s="206">
        <f>ROUND(I1861*H1861,2)</f>
        <v>0</v>
      </c>
      <c r="BL1861" s="18" t="s">
        <v>199</v>
      </c>
      <c r="BM1861" s="205" t="s">
        <v>2001</v>
      </c>
    </row>
    <row r="1862" spans="1:65" s="12" customFormat="1" ht="22.9" customHeight="1">
      <c r="B1862" s="177"/>
      <c r="C1862" s="178"/>
      <c r="D1862" s="179" t="s">
        <v>75</v>
      </c>
      <c r="E1862" s="191" t="s">
        <v>2002</v>
      </c>
      <c r="F1862" s="191" t="s">
        <v>2003</v>
      </c>
      <c r="G1862" s="178"/>
      <c r="H1862" s="178"/>
      <c r="I1862" s="181"/>
      <c r="J1862" s="192">
        <f>BK1862</f>
        <v>0</v>
      </c>
      <c r="K1862" s="178"/>
      <c r="L1862" s="183"/>
      <c r="M1862" s="184"/>
      <c r="N1862" s="185"/>
      <c r="O1862" s="185"/>
      <c r="P1862" s="186">
        <f>SUM(P1863:P1952)</f>
        <v>0</v>
      </c>
      <c r="Q1862" s="185"/>
      <c r="R1862" s="186">
        <f>SUM(R1863:R1952)</f>
        <v>42.391708039999997</v>
      </c>
      <c r="S1862" s="185"/>
      <c r="T1862" s="187">
        <f>SUM(T1863:T1952)</f>
        <v>0</v>
      </c>
      <c r="AR1862" s="188" t="s">
        <v>85</v>
      </c>
      <c r="AT1862" s="189" t="s">
        <v>75</v>
      </c>
      <c r="AU1862" s="189" t="s">
        <v>83</v>
      </c>
      <c r="AY1862" s="188" t="s">
        <v>283</v>
      </c>
      <c r="BK1862" s="190">
        <f>SUM(BK1863:BK1952)</f>
        <v>0</v>
      </c>
    </row>
    <row r="1863" spans="1:65" s="2" customFormat="1" ht="24.2" customHeight="1">
      <c r="A1863" s="35"/>
      <c r="B1863" s="36"/>
      <c r="C1863" s="193" t="s">
        <v>2004</v>
      </c>
      <c r="D1863" s="193" t="s">
        <v>285</v>
      </c>
      <c r="E1863" s="194" t="s">
        <v>2005</v>
      </c>
      <c r="F1863" s="195" t="s">
        <v>2006</v>
      </c>
      <c r="G1863" s="196" t="s">
        <v>288</v>
      </c>
      <c r="H1863" s="197">
        <v>113.39100000000001</v>
      </c>
      <c r="I1863" s="198"/>
      <c r="J1863" s="199">
        <f>ROUND(I1863*H1863,2)</f>
        <v>0</v>
      </c>
      <c r="K1863" s="200"/>
      <c r="L1863" s="40"/>
      <c r="M1863" s="201" t="s">
        <v>1</v>
      </c>
      <c r="N1863" s="202" t="s">
        <v>41</v>
      </c>
      <c r="O1863" s="72"/>
      <c r="P1863" s="203">
        <f>O1863*H1863</f>
        <v>0</v>
      </c>
      <c r="Q1863" s="203">
        <v>2.963E-2</v>
      </c>
      <c r="R1863" s="203">
        <f>Q1863*H1863</f>
        <v>3.3597753300000002</v>
      </c>
      <c r="S1863" s="203">
        <v>0</v>
      </c>
      <c r="T1863" s="204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5" t="s">
        <v>199</v>
      </c>
      <c r="AT1863" s="205" t="s">
        <v>285</v>
      </c>
      <c r="AU1863" s="205" t="s">
        <v>85</v>
      </c>
      <c r="AY1863" s="18" t="s">
        <v>283</v>
      </c>
      <c r="BE1863" s="206">
        <f>IF(N1863="základní",J1863,0)</f>
        <v>0</v>
      </c>
      <c r="BF1863" s="206">
        <f>IF(N1863="snížená",J1863,0)</f>
        <v>0</v>
      </c>
      <c r="BG1863" s="206">
        <f>IF(N1863="zákl. přenesená",J1863,0)</f>
        <v>0</v>
      </c>
      <c r="BH1863" s="206">
        <f>IF(N1863="sníž. přenesená",J1863,0)</f>
        <v>0</v>
      </c>
      <c r="BI1863" s="206">
        <f>IF(N1863="nulová",J1863,0)</f>
        <v>0</v>
      </c>
      <c r="BJ1863" s="18" t="s">
        <v>83</v>
      </c>
      <c r="BK1863" s="206">
        <f>ROUND(I1863*H1863,2)</f>
        <v>0</v>
      </c>
      <c r="BL1863" s="18" t="s">
        <v>199</v>
      </c>
      <c r="BM1863" s="205" t="s">
        <v>2007</v>
      </c>
    </row>
    <row r="1864" spans="1:65" s="16" customFormat="1">
      <c r="B1864" s="241"/>
      <c r="C1864" s="242"/>
      <c r="D1864" s="209" t="s">
        <v>291</v>
      </c>
      <c r="E1864" s="243" t="s">
        <v>1</v>
      </c>
      <c r="F1864" s="244" t="s">
        <v>586</v>
      </c>
      <c r="G1864" s="242"/>
      <c r="H1864" s="243" t="s">
        <v>1</v>
      </c>
      <c r="I1864" s="245"/>
      <c r="J1864" s="242"/>
      <c r="K1864" s="242"/>
      <c r="L1864" s="246"/>
      <c r="M1864" s="247"/>
      <c r="N1864" s="248"/>
      <c r="O1864" s="248"/>
      <c r="P1864" s="248"/>
      <c r="Q1864" s="248"/>
      <c r="R1864" s="248"/>
      <c r="S1864" s="248"/>
      <c r="T1864" s="249"/>
      <c r="AT1864" s="250" t="s">
        <v>291</v>
      </c>
      <c r="AU1864" s="250" t="s">
        <v>85</v>
      </c>
      <c r="AV1864" s="16" t="s">
        <v>83</v>
      </c>
      <c r="AW1864" s="16" t="s">
        <v>32</v>
      </c>
      <c r="AX1864" s="16" t="s">
        <v>76</v>
      </c>
      <c r="AY1864" s="250" t="s">
        <v>283</v>
      </c>
    </row>
    <row r="1865" spans="1:65" s="13" customFormat="1">
      <c r="B1865" s="207"/>
      <c r="C1865" s="208"/>
      <c r="D1865" s="209" t="s">
        <v>291</v>
      </c>
      <c r="E1865" s="210" t="s">
        <v>1</v>
      </c>
      <c r="F1865" s="211" t="s">
        <v>2008</v>
      </c>
      <c r="G1865" s="208"/>
      <c r="H1865" s="212">
        <v>18.288</v>
      </c>
      <c r="I1865" s="213"/>
      <c r="J1865" s="208"/>
      <c r="K1865" s="208"/>
      <c r="L1865" s="214"/>
      <c r="M1865" s="215"/>
      <c r="N1865" s="216"/>
      <c r="O1865" s="216"/>
      <c r="P1865" s="216"/>
      <c r="Q1865" s="216"/>
      <c r="R1865" s="216"/>
      <c r="S1865" s="216"/>
      <c r="T1865" s="217"/>
      <c r="AT1865" s="218" t="s">
        <v>291</v>
      </c>
      <c r="AU1865" s="218" t="s">
        <v>85</v>
      </c>
      <c r="AV1865" s="13" t="s">
        <v>85</v>
      </c>
      <c r="AW1865" s="13" t="s">
        <v>32</v>
      </c>
      <c r="AX1865" s="13" t="s">
        <v>76</v>
      </c>
      <c r="AY1865" s="218" t="s">
        <v>283</v>
      </c>
    </row>
    <row r="1866" spans="1:65" s="13" customFormat="1">
      <c r="B1866" s="207"/>
      <c r="C1866" s="208"/>
      <c r="D1866" s="209" t="s">
        <v>291</v>
      </c>
      <c r="E1866" s="210" t="s">
        <v>1</v>
      </c>
      <c r="F1866" s="211" t="s">
        <v>2009</v>
      </c>
      <c r="G1866" s="208"/>
      <c r="H1866" s="212">
        <v>15.5</v>
      </c>
      <c r="I1866" s="213"/>
      <c r="J1866" s="208"/>
      <c r="K1866" s="208"/>
      <c r="L1866" s="214"/>
      <c r="M1866" s="215"/>
      <c r="N1866" s="216"/>
      <c r="O1866" s="216"/>
      <c r="P1866" s="216"/>
      <c r="Q1866" s="216"/>
      <c r="R1866" s="216"/>
      <c r="S1866" s="216"/>
      <c r="T1866" s="217"/>
      <c r="AT1866" s="218" t="s">
        <v>291</v>
      </c>
      <c r="AU1866" s="218" t="s">
        <v>85</v>
      </c>
      <c r="AV1866" s="13" t="s">
        <v>85</v>
      </c>
      <c r="AW1866" s="13" t="s">
        <v>32</v>
      </c>
      <c r="AX1866" s="13" t="s">
        <v>76</v>
      </c>
      <c r="AY1866" s="218" t="s">
        <v>283</v>
      </c>
    </row>
    <row r="1867" spans="1:65" s="13" customFormat="1">
      <c r="B1867" s="207"/>
      <c r="C1867" s="208"/>
      <c r="D1867" s="209" t="s">
        <v>291</v>
      </c>
      <c r="E1867" s="210" t="s">
        <v>1</v>
      </c>
      <c r="F1867" s="211" t="s">
        <v>2010</v>
      </c>
      <c r="G1867" s="208"/>
      <c r="H1867" s="212">
        <v>10.45</v>
      </c>
      <c r="I1867" s="213"/>
      <c r="J1867" s="208"/>
      <c r="K1867" s="208"/>
      <c r="L1867" s="214"/>
      <c r="M1867" s="215"/>
      <c r="N1867" s="216"/>
      <c r="O1867" s="216"/>
      <c r="P1867" s="216"/>
      <c r="Q1867" s="216"/>
      <c r="R1867" s="216"/>
      <c r="S1867" s="216"/>
      <c r="T1867" s="217"/>
      <c r="AT1867" s="218" t="s">
        <v>291</v>
      </c>
      <c r="AU1867" s="218" t="s">
        <v>85</v>
      </c>
      <c r="AV1867" s="13" t="s">
        <v>85</v>
      </c>
      <c r="AW1867" s="13" t="s">
        <v>32</v>
      </c>
      <c r="AX1867" s="13" t="s">
        <v>76</v>
      </c>
      <c r="AY1867" s="218" t="s">
        <v>283</v>
      </c>
    </row>
    <row r="1868" spans="1:65" s="13" customFormat="1">
      <c r="B1868" s="207"/>
      <c r="C1868" s="208"/>
      <c r="D1868" s="209" t="s">
        <v>291</v>
      </c>
      <c r="E1868" s="210" t="s">
        <v>1</v>
      </c>
      <c r="F1868" s="211" t="s">
        <v>2011</v>
      </c>
      <c r="G1868" s="208"/>
      <c r="H1868" s="212">
        <v>5.0880000000000001</v>
      </c>
      <c r="I1868" s="213"/>
      <c r="J1868" s="208"/>
      <c r="K1868" s="208"/>
      <c r="L1868" s="214"/>
      <c r="M1868" s="215"/>
      <c r="N1868" s="216"/>
      <c r="O1868" s="216"/>
      <c r="P1868" s="216"/>
      <c r="Q1868" s="216"/>
      <c r="R1868" s="216"/>
      <c r="S1868" s="216"/>
      <c r="T1868" s="217"/>
      <c r="AT1868" s="218" t="s">
        <v>291</v>
      </c>
      <c r="AU1868" s="218" t="s">
        <v>85</v>
      </c>
      <c r="AV1868" s="13" t="s">
        <v>85</v>
      </c>
      <c r="AW1868" s="13" t="s">
        <v>32</v>
      </c>
      <c r="AX1868" s="13" t="s">
        <v>76</v>
      </c>
      <c r="AY1868" s="218" t="s">
        <v>283</v>
      </c>
    </row>
    <row r="1869" spans="1:65" s="13" customFormat="1">
      <c r="B1869" s="207"/>
      <c r="C1869" s="208"/>
      <c r="D1869" s="209" t="s">
        <v>291</v>
      </c>
      <c r="E1869" s="210" t="s">
        <v>1</v>
      </c>
      <c r="F1869" s="211" t="s">
        <v>2012</v>
      </c>
      <c r="G1869" s="208"/>
      <c r="H1869" s="212">
        <v>15.675000000000001</v>
      </c>
      <c r="I1869" s="213"/>
      <c r="J1869" s="208"/>
      <c r="K1869" s="208"/>
      <c r="L1869" s="214"/>
      <c r="M1869" s="215"/>
      <c r="N1869" s="216"/>
      <c r="O1869" s="216"/>
      <c r="P1869" s="216"/>
      <c r="Q1869" s="216"/>
      <c r="R1869" s="216"/>
      <c r="S1869" s="216"/>
      <c r="T1869" s="217"/>
      <c r="AT1869" s="218" t="s">
        <v>291</v>
      </c>
      <c r="AU1869" s="218" t="s">
        <v>85</v>
      </c>
      <c r="AV1869" s="13" t="s">
        <v>85</v>
      </c>
      <c r="AW1869" s="13" t="s">
        <v>32</v>
      </c>
      <c r="AX1869" s="13" t="s">
        <v>76</v>
      </c>
      <c r="AY1869" s="218" t="s">
        <v>283</v>
      </c>
    </row>
    <row r="1870" spans="1:65" s="13" customFormat="1">
      <c r="B1870" s="207"/>
      <c r="C1870" s="208"/>
      <c r="D1870" s="209" t="s">
        <v>291</v>
      </c>
      <c r="E1870" s="210" t="s">
        <v>1</v>
      </c>
      <c r="F1870" s="211" t="s">
        <v>2013</v>
      </c>
      <c r="G1870" s="208"/>
      <c r="H1870" s="212">
        <v>48.39</v>
      </c>
      <c r="I1870" s="213"/>
      <c r="J1870" s="208"/>
      <c r="K1870" s="208"/>
      <c r="L1870" s="214"/>
      <c r="M1870" s="215"/>
      <c r="N1870" s="216"/>
      <c r="O1870" s="216"/>
      <c r="P1870" s="216"/>
      <c r="Q1870" s="216"/>
      <c r="R1870" s="216"/>
      <c r="S1870" s="216"/>
      <c r="T1870" s="217"/>
      <c r="AT1870" s="218" t="s">
        <v>291</v>
      </c>
      <c r="AU1870" s="218" t="s">
        <v>85</v>
      </c>
      <c r="AV1870" s="13" t="s">
        <v>85</v>
      </c>
      <c r="AW1870" s="13" t="s">
        <v>32</v>
      </c>
      <c r="AX1870" s="13" t="s">
        <v>76</v>
      </c>
      <c r="AY1870" s="218" t="s">
        <v>283</v>
      </c>
    </row>
    <row r="1871" spans="1:65" s="15" customFormat="1">
      <c r="B1871" s="230"/>
      <c r="C1871" s="231"/>
      <c r="D1871" s="209" t="s">
        <v>291</v>
      </c>
      <c r="E1871" s="232" t="s">
        <v>1</v>
      </c>
      <c r="F1871" s="233" t="s">
        <v>307</v>
      </c>
      <c r="G1871" s="231"/>
      <c r="H1871" s="234">
        <v>113.39100000000001</v>
      </c>
      <c r="I1871" s="235"/>
      <c r="J1871" s="231"/>
      <c r="K1871" s="231"/>
      <c r="L1871" s="236"/>
      <c r="M1871" s="237"/>
      <c r="N1871" s="238"/>
      <c r="O1871" s="238"/>
      <c r="P1871" s="238"/>
      <c r="Q1871" s="238"/>
      <c r="R1871" s="238"/>
      <c r="S1871" s="238"/>
      <c r="T1871" s="239"/>
      <c r="AT1871" s="240" t="s">
        <v>291</v>
      </c>
      <c r="AU1871" s="240" t="s">
        <v>85</v>
      </c>
      <c r="AV1871" s="15" t="s">
        <v>105</v>
      </c>
      <c r="AW1871" s="15" t="s">
        <v>32</v>
      </c>
      <c r="AX1871" s="15" t="s">
        <v>76</v>
      </c>
      <c r="AY1871" s="240" t="s">
        <v>283</v>
      </c>
    </row>
    <row r="1872" spans="1:65" s="14" customFormat="1">
      <c r="B1872" s="219"/>
      <c r="C1872" s="220"/>
      <c r="D1872" s="209" t="s">
        <v>291</v>
      </c>
      <c r="E1872" s="221" t="s">
        <v>1</v>
      </c>
      <c r="F1872" s="222" t="s">
        <v>293</v>
      </c>
      <c r="G1872" s="220"/>
      <c r="H1872" s="223">
        <v>113.39100000000001</v>
      </c>
      <c r="I1872" s="224"/>
      <c r="J1872" s="220"/>
      <c r="K1872" s="220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291</v>
      </c>
      <c r="AU1872" s="229" t="s">
        <v>85</v>
      </c>
      <c r="AV1872" s="14" t="s">
        <v>289</v>
      </c>
      <c r="AW1872" s="14" t="s">
        <v>32</v>
      </c>
      <c r="AX1872" s="14" t="s">
        <v>83</v>
      </c>
      <c r="AY1872" s="229" t="s">
        <v>283</v>
      </c>
    </row>
    <row r="1873" spans="1:65" s="2" customFormat="1" ht="33" customHeight="1">
      <c r="A1873" s="35"/>
      <c r="B1873" s="36"/>
      <c r="C1873" s="193" t="s">
        <v>2014</v>
      </c>
      <c r="D1873" s="193" t="s">
        <v>285</v>
      </c>
      <c r="E1873" s="194" t="s">
        <v>2015</v>
      </c>
      <c r="F1873" s="195" t="s">
        <v>2016</v>
      </c>
      <c r="G1873" s="196" t="s">
        <v>288</v>
      </c>
      <c r="H1873" s="197">
        <v>757.19600000000003</v>
      </c>
      <c r="I1873" s="198"/>
      <c r="J1873" s="199">
        <f>ROUND(I1873*H1873,2)</f>
        <v>0</v>
      </c>
      <c r="K1873" s="200"/>
      <c r="L1873" s="40"/>
      <c r="M1873" s="201" t="s">
        <v>1</v>
      </c>
      <c r="N1873" s="202" t="s">
        <v>41</v>
      </c>
      <c r="O1873" s="72"/>
      <c r="P1873" s="203">
        <f>O1873*H1873</f>
        <v>0</v>
      </c>
      <c r="Q1873" s="203">
        <v>1.525E-2</v>
      </c>
      <c r="R1873" s="203">
        <f>Q1873*H1873</f>
        <v>11.547238999999999</v>
      </c>
      <c r="S1873" s="203">
        <v>0</v>
      </c>
      <c r="T1873" s="204">
        <f>S1873*H1873</f>
        <v>0</v>
      </c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R1873" s="205" t="s">
        <v>199</v>
      </c>
      <c r="AT1873" s="205" t="s">
        <v>285</v>
      </c>
      <c r="AU1873" s="205" t="s">
        <v>85</v>
      </c>
      <c r="AY1873" s="18" t="s">
        <v>283</v>
      </c>
      <c r="BE1873" s="206">
        <f>IF(N1873="základní",J1873,0)</f>
        <v>0</v>
      </c>
      <c r="BF1873" s="206">
        <f>IF(N1873="snížená",J1873,0)</f>
        <v>0</v>
      </c>
      <c r="BG1873" s="206">
        <f>IF(N1873="zákl. přenesená",J1873,0)</f>
        <v>0</v>
      </c>
      <c r="BH1873" s="206">
        <f>IF(N1873="sníž. přenesená",J1873,0)</f>
        <v>0</v>
      </c>
      <c r="BI1873" s="206">
        <f>IF(N1873="nulová",J1873,0)</f>
        <v>0</v>
      </c>
      <c r="BJ1873" s="18" t="s">
        <v>83</v>
      </c>
      <c r="BK1873" s="206">
        <f>ROUND(I1873*H1873,2)</f>
        <v>0</v>
      </c>
      <c r="BL1873" s="18" t="s">
        <v>199</v>
      </c>
      <c r="BM1873" s="205" t="s">
        <v>2017</v>
      </c>
    </row>
    <row r="1874" spans="1:65" s="16" customFormat="1">
      <c r="B1874" s="241"/>
      <c r="C1874" s="242"/>
      <c r="D1874" s="209" t="s">
        <v>291</v>
      </c>
      <c r="E1874" s="243" t="s">
        <v>1</v>
      </c>
      <c r="F1874" s="244" t="s">
        <v>586</v>
      </c>
      <c r="G1874" s="242"/>
      <c r="H1874" s="243" t="s">
        <v>1</v>
      </c>
      <c r="I1874" s="245"/>
      <c r="J1874" s="242"/>
      <c r="K1874" s="242"/>
      <c r="L1874" s="246"/>
      <c r="M1874" s="247"/>
      <c r="N1874" s="248"/>
      <c r="O1874" s="248"/>
      <c r="P1874" s="248"/>
      <c r="Q1874" s="248"/>
      <c r="R1874" s="248"/>
      <c r="S1874" s="248"/>
      <c r="T1874" s="249"/>
      <c r="AT1874" s="250" t="s">
        <v>291</v>
      </c>
      <c r="AU1874" s="250" t="s">
        <v>85</v>
      </c>
      <c r="AV1874" s="16" t="s">
        <v>83</v>
      </c>
      <c r="AW1874" s="16" t="s">
        <v>32</v>
      </c>
      <c r="AX1874" s="16" t="s">
        <v>76</v>
      </c>
      <c r="AY1874" s="250" t="s">
        <v>283</v>
      </c>
    </row>
    <row r="1875" spans="1:65" s="13" customFormat="1">
      <c r="B1875" s="207"/>
      <c r="C1875" s="208"/>
      <c r="D1875" s="209" t="s">
        <v>291</v>
      </c>
      <c r="E1875" s="210" t="s">
        <v>1</v>
      </c>
      <c r="F1875" s="211" t="s">
        <v>2018</v>
      </c>
      <c r="G1875" s="208"/>
      <c r="H1875" s="212">
        <v>32.091999999999999</v>
      </c>
      <c r="I1875" s="213"/>
      <c r="J1875" s="208"/>
      <c r="K1875" s="208"/>
      <c r="L1875" s="214"/>
      <c r="M1875" s="215"/>
      <c r="N1875" s="216"/>
      <c r="O1875" s="216"/>
      <c r="P1875" s="216"/>
      <c r="Q1875" s="216"/>
      <c r="R1875" s="216"/>
      <c r="S1875" s="216"/>
      <c r="T1875" s="217"/>
      <c r="AT1875" s="218" t="s">
        <v>291</v>
      </c>
      <c r="AU1875" s="218" t="s">
        <v>85</v>
      </c>
      <c r="AV1875" s="13" t="s">
        <v>85</v>
      </c>
      <c r="AW1875" s="13" t="s">
        <v>32</v>
      </c>
      <c r="AX1875" s="13" t="s">
        <v>76</v>
      </c>
      <c r="AY1875" s="218" t="s">
        <v>283</v>
      </c>
    </row>
    <row r="1876" spans="1:65" s="13" customFormat="1">
      <c r="B1876" s="207"/>
      <c r="C1876" s="208"/>
      <c r="D1876" s="209" t="s">
        <v>291</v>
      </c>
      <c r="E1876" s="210" t="s">
        <v>1</v>
      </c>
      <c r="F1876" s="211" t="s">
        <v>2018</v>
      </c>
      <c r="G1876" s="208"/>
      <c r="H1876" s="212">
        <v>32.091999999999999</v>
      </c>
      <c r="I1876" s="213"/>
      <c r="J1876" s="208"/>
      <c r="K1876" s="208"/>
      <c r="L1876" s="214"/>
      <c r="M1876" s="215"/>
      <c r="N1876" s="216"/>
      <c r="O1876" s="216"/>
      <c r="P1876" s="216"/>
      <c r="Q1876" s="216"/>
      <c r="R1876" s="216"/>
      <c r="S1876" s="216"/>
      <c r="T1876" s="217"/>
      <c r="AT1876" s="218" t="s">
        <v>291</v>
      </c>
      <c r="AU1876" s="218" t="s">
        <v>85</v>
      </c>
      <c r="AV1876" s="13" t="s">
        <v>85</v>
      </c>
      <c r="AW1876" s="13" t="s">
        <v>32</v>
      </c>
      <c r="AX1876" s="13" t="s">
        <v>76</v>
      </c>
      <c r="AY1876" s="218" t="s">
        <v>283</v>
      </c>
    </row>
    <row r="1877" spans="1:65" s="13" customFormat="1">
      <c r="B1877" s="207"/>
      <c r="C1877" s="208"/>
      <c r="D1877" s="209" t="s">
        <v>291</v>
      </c>
      <c r="E1877" s="210" t="s">
        <v>1</v>
      </c>
      <c r="F1877" s="211" t="s">
        <v>2019</v>
      </c>
      <c r="G1877" s="208"/>
      <c r="H1877" s="212">
        <v>35.405999999999999</v>
      </c>
      <c r="I1877" s="213"/>
      <c r="J1877" s="208"/>
      <c r="K1877" s="208"/>
      <c r="L1877" s="214"/>
      <c r="M1877" s="215"/>
      <c r="N1877" s="216"/>
      <c r="O1877" s="216"/>
      <c r="P1877" s="216"/>
      <c r="Q1877" s="216"/>
      <c r="R1877" s="216"/>
      <c r="S1877" s="216"/>
      <c r="T1877" s="217"/>
      <c r="AT1877" s="218" t="s">
        <v>291</v>
      </c>
      <c r="AU1877" s="218" t="s">
        <v>85</v>
      </c>
      <c r="AV1877" s="13" t="s">
        <v>85</v>
      </c>
      <c r="AW1877" s="13" t="s">
        <v>32</v>
      </c>
      <c r="AX1877" s="13" t="s">
        <v>76</v>
      </c>
      <c r="AY1877" s="218" t="s">
        <v>283</v>
      </c>
    </row>
    <row r="1878" spans="1:65" s="13" customFormat="1">
      <c r="B1878" s="207"/>
      <c r="C1878" s="208"/>
      <c r="D1878" s="209" t="s">
        <v>291</v>
      </c>
      <c r="E1878" s="210" t="s">
        <v>1</v>
      </c>
      <c r="F1878" s="211" t="s">
        <v>2018</v>
      </c>
      <c r="G1878" s="208"/>
      <c r="H1878" s="212">
        <v>32.091999999999999</v>
      </c>
      <c r="I1878" s="213"/>
      <c r="J1878" s="208"/>
      <c r="K1878" s="208"/>
      <c r="L1878" s="214"/>
      <c r="M1878" s="215"/>
      <c r="N1878" s="216"/>
      <c r="O1878" s="216"/>
      <c r="P1878" s="216"/>
      <c r="Q1878" s="216"/>
      <c r="R1878" s="216"/>
      <c r="S1878" s="216"/>
      <c r="T1878" s="217"/>
      <c r="AT1878" s="218" t="s">
        <v>291</v>
      </c>
      <c r="AU1878" s="218" t="s">
        <v>85</v>
      </c>
      <c r="AV1878" s="13" t="s">
        <v>85</v>
      </c>
      <c r="AW1878" s="13" t="s">
        <v>32</v>
      </c>
      <c r="AX1878" s="13" t="s">
        <v>76</v>
      </c>
      <c r="AY1878" s="218" t="s">
        <v>283</v>
      </c>
    </row>
    <row r="1879" spans="1:65" s="13" customFormat="1">
      <c r="B1879" s="207"/>
      <c r="C1879" s="208"/>
      <c r="D1879" s="209" t="s">
        <v>291</v>
      </c>
      <c r="E1879" s="210" t="s">
        <v>1</v>
      </c>
      <c r="F1879" s="211" t="s">
        <v>2020</v>
      </c>
      <c r="G1879" s="208"/>
      <c r="H1879" s="212">
        <v>12.75</v>
      </c>
      <c r="I1879" s="213"/>
      <c r="J1879" s="208"/>
      <c r="K1879" s="208"/>
      <c r="L1879" s="214"/>
      <c r="M1879" s="215"/>
      <c r="N1879" s="216"/>
      <c r="O1879" s="216"/>
      <c r="P1879" s="216"/>
      <c r="Q1879" s="216"/>
      <c r="R1879" s="216"/>
      <c r="S1879" s="216"/>
      <c r="T1879" s="217"/>
      <c r="AT1879" s="218" t="s">
        <v>291</v>
      </c>
      <c r="AU1879" s="218" t="s">
        <v>85</v>
      </c>
      <c r="AV1879" s="13" t="s">
        <v>85</v>
      </c>
      <c r="AW1879" s="13" t="s">
        <v>32</v>
      </c>
      <c r="AX1879" s="13" t="s">
        <v>76</v>
      </c>
      <c r="AY1879" s="218" t="s">
        <v>283</v>
      </c>
    </row>
    <row r="1880" spans="1:65" s="15" customFormat="1">
      <c r="B1880" s="230"/>
      <c r="C1880" s="231"/>
      <c r="D1880" s="209" t="s">
        <v>291</v>
      </c>
      <c r="E1880" s="232" t="s">
        <v>1</v>
      </c>
      <c r="F1880" s="233" t="s">
        <v>307</v>
      </c>
      <c r="G1880" s="231"/>
      <c r="H1880" s="234">
        <v>144.43199999999999</v>
      </c>
      <c r="I1880" s="235"/>
      <c r="J1880" s="231"/>
      <c r="K1880" s="231"/>
      <c r="L1880" s="236"/>
      <c r="M1880" s="237"/>
      <c r="N1880" s="238"/>
      <c r="O1880" s="238"/>
      <c r="P1880" s="238"/>
      <c r="Q1880" s="238"/>
      <c r="R1880" s="238"/>
      <c r="S1880" s="238"/>
      <c r="T1880" s="239"/>
      <c r="AT1880" s="240" t="s">
        <v>291</v>
      </c>
      <c r="AU1880" s="240" t="s">
        <v>85</v>
      </c>
      <c r="AV1880" s="15" t="s">
        <v>105</v>
      </c>
      <c r="AW1880" s="15" t="s">
        <v>32</v>
      </c>
      <c r="AX1880" s="15" t="s">
        <v>76</v>
      </c>
      <c r="AY1880" s="240" t="s">
        <v>283</v>
      </c>
    </row>
    <row r="1881" spans="1:65" s="16" customFormat="1">
      <c r="B1881" s="241"/>
      <c r="C1881" s="242"/>
      <c r="D1881" s="209" t="s">
        <v>291</v>
      </c>
      <c r="E1881" s="243" t="s">
        <v>1</v>
      </c>
      <c r="F1881" s="244" t="s">
        <v>2021</v>
      </c>
      <c r="G1881" s="242"/>
      <c r="H1881" s="243" t="s">
        <v>1</v>
      </c>
      <c r="I1881" s="245"/>
      <c r="J1881" s="242"/>
      <c r="K1881" s="242"/>
      <c r="L1881" s="246"/>
      <c r="M1881" s="247"/>
      <c r="N1881" s="248"/>
      <c r="O1881" s="248"/>
      <c r="P1881" s="248"/>
      <c r="Q1881" s="248"/>
      <c r="R1881" s="248"/>
      <c r="S1881" s="248"/>
      <c r="T1881" s="249"/>
      <c r="AT1881" s="250" t="s">
        <v>291</v>
      </c>
      <c r="AU1881" s="250" t="s">
        <v>85</v>
      </c>
      <c r="AV1881" s="16" t="s">
        <v>83</v>
      </c>
      <c r="AW1881" s="16" t="s">
        <v>32</v>
      </c>
      <c r="AX1881" s="16" t="s">
        <v>76</v>
      </c>
      <c r="AY1881" s="250" t="s">
        <v>283</v>
      </c>
    </row>
    <row r="1882" spans="1:65" s="16" customFormat="1">
      <c r="B1882" s="241"/>
      <c r="C1882" s="242"/>
      <c r="D1882" s="209" t="s">
        <v>291</v>
      </c>
      <c r="E1882" s="243" t="s">
        <v>1</v>
      </c>
      <c r="F1882" s="244" t="s">
        <v>2022</v>
      </c>
      <c r="G1882" s="242"/>
      <c r="H1882" s="243" t="s">
        <v>1</v>
      </c>
      <c r="I1882" s="245"/>
      <c r="J1882" s="242"/>
      <c r="K1882" s="242"/>
      <c r="L1882" s="246"/>
      <c r="M1882" s="247"/>
      <c r="N1882" s="248"/>
      <c r="O1882" s="248"/>
      <c r="P1882" s="248"/>
      <c r="Q1882" s="248"/>
      <c r="R1882" s="248"/>
      <c r="S1882" s="248"/>
      <c r="T1882" s="249"/>
      <c r="AT1882" s="250" t="s">
        <v>291</v>
      </c>
      <c r="AU1882" s="250" t="s">
        <v>85</v>
      </c>
      <c r="AV1882" s="16" t="s">
        <v>83</v>
      </c>
      <c r="AW1882" s="16" t="s">
        <v>32</v>
      </c>
      <c r="AX1882" s="16" t="s">
        <v>76</v>
      </c>
      <c r="AY1882" s="250" t="s">
        <v>283</v>
      </c>
    </row>
    <row r="1883" spans="1:65" s="13" customFormat="1">
      <c r="B1883" s="207"/>
      <c r="C1883" s="208"/>
      <c r="D1883" s="209" t="s">
        <v>291</v>
      </c>
      <c r="E1883" s="210" t="s">
        <v>1</v>
      </c>
      <c r="F1883" s="211" t="s">
        <v>2023</v>
      </c>
      <c r="G1883" s="208"/>
      <c r="H1883" s="212">
        <v>24.013000000000002</v>
      </c>
      <c r="I1883" s="213"/>
      <c r="J1883" s="208"/>
      <c r="K1883" s="208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291</v>
      </c>
      <c r="AU1883" s="218" t="s">
        <v>85</v>
      </c>
      <c r="AV1883" s="13" t="s">
        <v>85</v>
      </c>
      <c r="AW1883" s="13" t="s">
        <v>32</v>
      </c>
      <c r="AX1883" s="13" t="s">
        <v>76</v>
      </c>
      <c r="AY1883" s="218" t="s">
        <v>283</v>
      </c>
    </row>
    <row r="1884" spans="1:65" s="13" customFormat="1">
      <c r="B1884" s="207"/>
      <c r="C1884" s="208"/>
      <c r="D1884" s="209" t="s">
        <v>291</v>
      </c>
      <c r="E1884" s="210" t="s">
        <v>1</v>
      </c>
      <c r="F1884" s="211" t="s">
        <v>2024</v>
      </c>
      <c r="G1884" s="208"/>
      <c r="H1884" s="212">
        <v>97.375</v>
      </c>
      <c r="I1884" s="213"/>
      <c r="J1884" s="208"/>
      <c r="K1884" s="208"/>
      <c r="L1884" s="214"/>
      <c r="M1884" s="215"/>
      <c r="N1884" s="216"/>
      <c r="O1884" s="216"/>
      <c r="P1884" s="216"/>
      <c r="Q1884" s="216"/>
      <c r="R1884" s="216"/>
      <c r="S1884" s="216"/>
      <c r="T1884" s="217"/>
      <c r="AT1884" s="218" t="s">
        <v>291</v>
      </c>
      <c r="AU1884" s="218" t="s">
        <v>85</v>
      </c>
      <c r="AV1884" s="13" t="s">
        <v>85</v>
      </c>
      <c r="AW1884" s="13" t="s">
        <v>32</v>
      </c>
      <c r="AX1884" s="13" t="s">
        <v>76</v>
      </c>
      <c r="AY1884" s="218" t="s">
        <v>283</v>
      </c>
    </row>
    <row r="1885" spans="1:65" s="13" customFormat="1">
      <c r="B1885" s="207"/>
      <c r="C1885" s="208"/>
      <c r="D1885" s="209" t="s">
        <v>291</v>
      </c>
      <c r="E1885" s="210" t="s">
        <v>1</v>
      </c>
      <c r="F1885" s="211" t="s">
        <v>2025</v>
      </c>
      <c r="G1885" s="208"/>
      <c r="H1885" s="212">
        <v>60.938000000000002</v>
      </c>
      <c r="I1885" s="213"/>
      <c r="J1885" s="208"/>
      <c r="K1885" s="208"/>
      <c r="L1885" s="214"/>
      <c r="M1885" s="215"/>
      <c r="N1885" s="216"/>
      <c r="O1885" s="216"/>
      <c r="P1885" s="216"/>
      <c r="Q1885" s="216"/>
      <c r="R1885" s="216"/>
      <c r="S1885" s="216"/>
      <c r="T1885" s="217"/>
      <c r="AT1885" s="218" t="s">
        <v>291</v>
      </c>
      <c r="AU1885" s="218" t="s">
        <v>85</v>
      </c>
      <c r="AV1885" s="13" t="s">
        <v>85</v>
      </c>
      <c r="AW1885" s="13" t="s">
        <v>32</v>
      </c>
      <c r="AX1885" s="13" t="s">
        <v>76</v>
      </c>
      <c r="AY1885" s="218" t="s">
        <v>283</v>
      </c>
    </row>
    <row r="1886" spans="1:65" s="13" customFormat="1">
      <c r="B1886" s="207"/>
      <c r="C1886" s="208"/>
      <c r="D1886" s="209" t="s">
        <v>291</v>
      </c>
      <c r="E1886" s="210" t="s">
        <v>1</v>
      </c>
      <c r="F1886" s="211" t="s">
        <v>2026</v>
      </c>
      <c r="G1886" s="208"/>
      <c r="H1886" s="212">
        <v>116.875</v>
      </c>
      <c r="I1886" s="213"/>
      <c r="J1886" s="208"/>
      <c r="K1886" s="208"/>
      <c r="L1886" s="214"/>
      <c r="M1886" s="215"/>
      <c r="N1886" s="216"/>
      <c r="O1886" s="216"/>
      <c r="P1886" s="216"/>
      <c r="Q1886" s="216"/>
      <c r="R1886" s="216"/>
      <c r="S1886" s="216"/>
      <c r="T1886" s="217"/>
      <c r="AT1886" s="218" t="s">
        <v>291</v>
      </c>
      <c r="AU1886" s="218" t="s">
        <v>85</v>
      </c>
      <c r="AV1886" s="13" t="s">
        <v>85</v>
      </c>
      <c r="AW1886" s="13" t="s">
        <v>32</v>
      </c>
      <c r="AX1886" s="13" t="s">
        <v>76</v>
      </c>
      <c r="AY1886" s="218" t="s">
        <v>283</v>
      </c>
    </row>
    <row r="1887" spans="1:65" s="13" customFormat="1">
      <c r="B1887" s="207"/>
      <c r="C1887" s="208"/>
      <c r="D1887" s="209" t="s">
        <v>291</v>
      </c>
      <c r="E1887" s="210" t="s">
        <v>1</v>
      </c>
      <c r="F1887" s="211" t="s">
        <v>2024</v>
      </c>
      <c r="G1887" s="208"/>
      <c r="H1887" s="212">
        <v>97.375</v>
      </c>
      <c r="I1887" s="213"/>
      <c r="J1887" s="208"/>
      <c r="K1887" s="208"/>
      <c r="L1887" s="214"/>
      <c r="M1887" s="215"/>
      <c r="N1887" s="216"/>
      <c r="O1887" s="216"/>
      <c r="P1887" s="216"/>
      <c r="Q1887" s="216"/>
      <c r="R1887" s="216"/>
      <c r="S1887" s="216"/>
      <c r="T1887" s="217"/>
      <c r="AT1887" s="218" t="s">
        <v>291</v>
      </c>
      <c r="AU1887" s="218" t="s">
        <v>85</v>
      </c>
      <c r="AV1887" s="13" t="s">
        <v>85</v>
      </c>
      <c r="AW1887" s="13" t="s">
        <v>32</v>
      </c>
      <c r="AX1887" s="13" t="s">
        <v>76</v>
      </c>
      <c r="AY1887" s="218" t="s">
        <v>283</v>
      </c>
    </row>
    <row r="1888" spans="1:65" s="13" customFormat="1">
      <c r="B1888" s="207"/>
      <c r="C1888" s="208"/>
      <c r="D1888" s="209" t="s">
        <v>291</v>
      </c>
      <c r="E1888" s="210" t="s">
        <v>1</v>
      </c>
      <c r="F1888" s="211" t="s">
        <v>2027</v>
      </c>
      <c r="G1888" s="208"/>
      <c r="H1888" s="212">
        <v>55.188000000000002</v>
      </c>
      <c r="I1888" s="213"/>
      <c r="J1888" s="208"/>
      <c r="K1888" s="208"/>
      <c r="L1888" s="214"/>
      <c r="M1888" s="215"/>
      <c r="N1888" s="216"/>
      <c r="O1888" s="216"/>
      <c r="P1888" s="216"/>
      <c r="Q1888" s="216"/>
      <c r="R1888" s="216"/>
      <c r="S1888" s="216"/>
      <c r="T1888" s="217"/>
      <c r="AT1888" s="218" t="s">
        <v>291</v>
      </c>
      <c r="AU1888" s="218" t="s">
        <v>85</v>
      </c>
      <c r="AV1888" s="13" t="s">
        <v>85</v>
      </c>
      <c r="AW1888" s="13" t="s">
        <v>32</v>
      </c>
      <c r="AX1888" s="13" t="s">
        <v>76</v>
      </c>
      <c r="AY1888" s="218" t="s">
        <v>283</v>
      </c>
    </row>
    <row r="1889" spans="1:65" s="13" customFormat="1">
      <c r="B1889" s="207"/>
      <c r="C1889" s="208"/>
      <c r="D1889" s="209" t="s">
        <v>291</v>
      </c>
      <c r="E1889" s="210" t="s">
        <v>1</v>
      </c>
      <c r="F1889" s="211" t="s">
        <v>2024</v>
      </c>
      <c r="G1889" s="208"/>
      <c r="H1889" s="212">
        <v>97.375</v>
      </c>
      <c r="I1889" s="213"/>
      <c r="J1889" s="208"/>
      <c r="K1889" s="208"/>
      <c r="L1889" s="214"/>
      <c r="M1889" s="215"/>
      <c r="N1889" s="216"/>
      <c r="O1889" s="216"/>
      <c r="P1889" s="216"/>
      <c r="Q1889" s="216"/>
      <c r="R1889" s="216"/>
      <c r="S1889" s="216"/>
      <c r="T1889" s="217"/>
      <c r="AT1889" s="218" t="s">
        <v>291</v>
      </c>
      <c r="AU1889" s="218" t="s">
        <v>85</v>
      </c>
      <c r="AV1889" s="13" t="s">
        <v>85</v>
      </c>
      <c r="AW1889" s="13" t="s">
        <v>32</v>
      </c>
      <c r="AX1889" s="13" t="s">
        <v>76</v>
      </c>
      <c r="AY1889" s="218" t="s">
        <v>283</v>
      </c>
    </row>
    <row r="1890" spans="1:65" s="13" customFormat="1">
      <c r="B1890" s="207"/>
      <c r="C1890" s="208"/>
      <c r="D1890" s="209" t="s">
        <v>291</v>
      </c>
      <c r="E1890" s="210" t="s">
        <v>1</v>
      </c>
      <c r="F1890" s="211" t="s">
        <v>2028</v>
      </c>
      <c r="G1890" s="208"/>
      <c r="H1890" s="212">
        <v>63.625</v>
      </c>
      <c r="I1890" s="213"/>
      <c r="J1890" s="208"/>
      <c r="K1890" s="208"/>
      <c r="L1890" s="214"/>
      <c r="M1890" s="215"/>
      <c r="N1890" s="216"/>
      <c r="O1890" s="216"/>
      <c r="P1890" s="216"/>
      <c r="Q1890" s="216"/>
      <c r="R1890" s="216"/>
      <c r="S1890" s="216"/>
      <c r="T1890" s="217"/>
      <c r="AT1890" s="218" t="s">
        <v>291</v>
      </c>
      <c r="AU1890" s="218" t="s">
        <v>85</v>
      </c>
      <c r="AV1890" s="13" t="s">
        <v>85</v>
      </c>
      <c r="AW1890" s="13" t="s">
        <v>32</v>
      </c>
      <c r="AX1890" s="13" t="s">
        <v>76</v>
      </c>
      <c r="AY1890" s="218" t="s">
        <v>283</v>
      </c>
    </row>
    <row r="1891" spans="1:65" s="15" customFormat="1">
      <c r="B1891" s="230"/>
      <c r="C1891" s="231"/>
      <c r="D1891" s="209" t="s">
        <v>291</v>
      </c>
      <c r="E1891" s="232" t="s">
        <v>1</v>
      </c>
      <c r="F1891" s="233" t="s">
        <v>307</v>
      </c>
      <c r="G1891" s="231"/>
      <c r="H1891" s="234">
        <v>612.76400000000001</v>
      </c>
      <c r="I1891" s="235"/>
      <c r="J1891" s="231"/>
      <c r="K1891" s="231"/>
      <c r="L1891" s="236"/>
      <c r="M1891" s="237"/>
      <c r="N1891" s="238"/>
      <c r="O1891" s="238"/>
      <c r="P1891" s="238"/>
      <c r="Q1891" s="238"/>
      <c r="R1891" s="238"/>
      <c r="S1891" s="238"/>
      <c r="T1891" s="239"/>
      <c r="AT1891" s="240" t="s">
        <v>291</v>
      </c>
      <c r="AU1891" s="240" t="s">
        <v>85</v>
      </c>
      <c r="AV1891" s="15" t="s">
        <v>105</v>
      </c>
      <c r="AW1891" s="15" t="s">
        <v>32</v>
      </c>
      <c r="AX1891" s="15" t="s">
        <v>76</v>
      </c>
      <c r="AY1891" s="240" t="s">
        <v>283</v>
      </c>
    </row>
    <row r="1892" spans="1:65" s="14" customFormat="1">
      <c r="B1892" s="219"/>
      <c r="C1892" s="220"/>
      <c r="D1892" s="209" t="s">
        <v>291</v>
      </c>
      <c r="E1892" s="221" t="s">
        <v>1</v>
      </c>
      <c r="F1892" s="222" t="s">
        <v>293</v>
      </c>
      <c r="G1892" s="220"/>
      <c r="H1892" s="223">
        <v>757.19600000000003</v>
      </c>
      <c r="I1892" s="224"/>
      <c r="J1892" s="220"/>
      <c r="K1892" s="220"/>
      <c r="L1892" s="225"/>
      <c r="M1892" s="226"/>
      <c r="N1892" s="227"/>
      <c r="O1892" s="227"/>
      <c r="P1892" s="227"/>
      <c r="Q1892" s="227"/>
      <c r="R1892" s="227"/>
      <c r="S1892" s="227"/>
      <c r="T1892" s="228"/>
      <c r="AT1892" s="229" t="s">
        <v>291</v>
      </c>
      <c r="AU1892" s="229" t="s">
        <v>85</v>
      </c>
      <c r="AV1892" s="14" t="s">
        <v>289</v>
      </c>
      <c r="AW1892" s="14" t="s">
        <v>32</v>
      </c>
      <c r="AX1892" s="14" t="s">
        <v>83</v>
      </c>
      <c r="AY1892" s="229" t="s">
        <v>283</v>
      </c>
    </row>
    <row r="1893" spans="1:65" s="2" customFormat="1" ht="33" customHeight="1">
      <c r="A1893" s="35"/>
      <c r="B1893" s="36"/>
      <c r="C1893" s="193" t="s">
        <v>2029</v>
      </c>
      <c r="D1893" s="193" t="s">
        <v>285</v>
      </c>
      <c r="E1893" s="194" t="s">
        <v>2030</v>
      </c>
      <c r="F1893" s="195" t="s">
        <v>2031</v>
      </c>
      <c r="G1893" s="196" t="s">
        <v>288</v>
      </c>
      <c r="H1893" s="197">
        <v>49.02</v>
      </c>
      <c r="I1893" s="198"/>
      <c r="J1893" s="199">
        <f>ROUND(I1893*H1893,2)</f>
        <v>0</v>
      </c>
      <c r="K1893" s="200"/>
      <c r="L1893" s="40"/>
      <c r="M1893" s="201" t="s">
        <v>1</v>
      </c>
      <c r="N1893" s="202" t="s">
        <v>41</v>
      </c>
      <c r="O1893" s="72"/>
      <c r="P1893" s="203">
        <f>O1893*H1893</f>
        <v>0</v>
      </c>
      <c r="Q1893" s="203">
        <v>1.6140000000000002E-2</v>
      </c>
      <c r="R1893" s="203">
        <f>Q1893*H1893</f>
        <v>0.79118280000000007</v>
      </c>
      <c r="S1893" s="203">
        <v>0</v>
      </c>
      <c r="T1893" s="204">
        <f>S1893*H1893</f>
        <v>0</v>
      </c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R1893" s="205" t="s">
        <v>199</v>
      </c>
      <c r="AT1893" s="205" t="s">
        <v>285</v>
      </c>
      <c r="AU1893" s="205" t="s">
        <v>85</v>
      </c>
      <c r="AY1893" s="18" t="s">
        <v>283</v>
      </c>
      <c r="BE1893" s="206">
        <f>IF(N1893="základní",J1893,0)</f>
        <v>0</v>
      </c>
      <c r="BF1893" s="206">
        <f>IF(N1893="snížená",J1893,0)</f>
        <v>0</v>
      </c>
      <c r="BG1893" s="206">
        <f>IF(N1893="zákl. přenesená",J1893,0)</f>
        <v>0</v>
      </c>
      <c r="BH1893" s="206">
        <f>IF(N1893="sníž. přenesená",J1893,0)</f>
        <v>0</v>
      </c>
      <c r="BI1893" s="206">
        <f>IF(N1893="nulová",J1893,0)</f>
        <v>0</v>
      </c>
      <c r="BJ1893" s="18" t="s">
        <v>83</v>
      </c>
      <c r="BK1893" s="206">
        <f>ROUND(I1893*H1893,2)</f>
        <v>0</v>
      </c>
      <c r="BL1893" s="18" t="s">
        <v>199</v>
      </c>
      <c r="BM1893" s="205" t="s">
        <v>2032</v>
      </c>
    </row>
    <row r="1894" spans="1:65" s="16" customFormat="1">
      <c r="B1894" s="241"/>
      <c r="C1894" s="242"/>
      <c r="D1894" s="209" t="s">
        <v>291</v>
      </c>
      <c r="E1894" s="243" t="s">
        <v>1</v>
      </c>
      <c r="F1894" s="244" t="s">
        <v>586</v>
      </c>
      <c r="G1894" s="242"/>
      <c r="H1894" s="243" t="s">
        <v>1</v>
      </c>
      <c r="I1894" s="245"/>
      <c r="J1894" s="242"/>
      <c r="K1894" s="242"/>
      <c r="L1894" s="246"/>
      <c r="M1894" s="247"/>
      <c r="N1894" s="248"/>
      <c r="O1894" s="248"/>
      <c r="P1894" s="248"/>
      <c r="Q1894" s="248"/>
      <c r="R1894" s="248"/>
      <c r="S1894" s="248"/>
      <c r="T1894" s="249"/>
      <c r="AT1894" s="250" t="s">
        <v>291</v>
      </c>
      <c r="AU1894" s="250" t="s">
        <v>85</v>
      </c>
      <c r="AV1894" s="16" t="s">
        <v>83</v>
      </c>
      <c r="AW1894" s="16" t="s">
        <v>32</v>
      </c>
      <c r="AX1894" s="16" t="s">
        <v>76</v>
      </c>
      <c r="AY1894" s="250" t="s">
        <v>283</v>
      </c>
    </row>
    <row r="1895" spans="1:65" s="13" customFormat="1">
      <c r="B1895" s="207"/>
      <c r="C1895" s="208"/>
      <c r="D1895" s="209" t="s">
        <v>291</v>
      </c>
      <c r="E1895" s="210" t="s">
        <v>1</v>
      </c>
      <c r="F1895" s="211" t="s">
        <v>2033</v>
      </c>
      <c r="G1895" s="208"/>
      <c r="H1895" s="212">
        <v>49.02</v>
      </c>
      <c r="I1895" s="213"/>
      <c r="J1895" s="208"/>
      <c r="K1895" s="208"/>
      <c r="L1895" s="214"/>
      <c r="M1895" s="215"/>
      <c r="N1895" s="216"/>
      <c r="O1895" s="216"/>
      <c r="P1895" s="216"/>
      <c r="Q1895" s="216"/>
      <c r="R1895" s="216"/>
      <c r="S1895" s="216"/>
      <c r="T1895" s="217"/>
      <c r="AT1895" s="218" t="s">
        <v>291</v>
      </c>
      <c r="AU1895" s="218" t="s">
        <v>85</v>
      </c>
      <c r="AV1895" s="13" t="s">
        <v>85</v>
      </c>
      <c r="AW1895" s="13" t="s">
        <v>32</v>
      </c>
      <c r="AX1895" s="13" t="s">
        <v>76</v>
      </c>
      <c r="AY1895" s="218" t="s">
        <v>283</v>
      </c>
    </row>
    <row r="1896" spans="1:65" s="15" customFormat="1">
      <c r="B1896" s="230"/>
      <c r="C1896" s="231"/>
      <c r="D1896" s="209" t="s">
        <v>291</v>
      </c>
      <c r="E1896" s="232" t="s">
        <v>1</v>
      </c>
      <c r="F1896" s="233" t="s">
        <v>307</v>
      </c>
      <c r="G1896" s="231"/>
      <c r="H1896" s="234">
        <v>49.02</v>
      </c>
      <c r="I1896" s="235"/>
      <c r="J1896" s="231"/>
      <c r="K1896" s="231"/>
      <c r="L1896" s="236"/>
      <c r="M1896" s="237"/>
      <c r="N1896" s="238"/>
      <c r="O1896" s="238"/>
      <c r="P1896" s="238"/>
      <c r="Q1896" s="238"/>
      <c r="R1896" s="238"/>
      <c r="S1896" s="238"/>
      <c r="T1896" s="239"/>
      <c r="AT1896" s="240" t="s">
        <v>291</v>
      </c>
      <c r="AU1896" s="240" t="s">
        <v>85</v>
      </c>
      <c r="AV1896" s="15" t="s">
        <v>105</v>
      </c>
      <c r="AW1896" s="15" t="s">
        <v>32</v>
      </c>
      <c r="AX1896" s="15" t="s">
        <v>76</v>
      </c>
      <c r="AY1896" s="240" t="s">
        <v>283</v>
      </c>
    </row>
    <row r="1897" spans="1:65" s="14" customFormat="1">
      <c r="B1897" s="219"/>
      <c r="C1897" s="220"/>
      <c r="D1897" s="209" t="s">
        <v>291</v>
      </c>
      <c r="E1897" s="221" t="s">
        <v>1</v>
      </c>
      <c r="F1897" s="222" t="s">
        <v>293</v>
      </c>
      <c r="G1897" s="220"/>
      <c r="H1897" s="223">
        <v>49.02</v>
      </c>
      <c r="I1897" s="224"/>
      <c r="J1897" s="220"/>
      <c r="K1897" s="220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291</v>
      </c>
      <c r="AU1897" s="229" t="s">
        <v>85</v>
      </c>
      <c r="AV1897" s="14" t="s">
        <v>289</v>
      </c>
      <c r="AW1897" s="14" t="s">
        <v>32</v>
      </c>
      <c r="AX1897" s="14" t="s">
        <v>83</v>
      </c>
      <c r="AY1897" s="229" t="s">
        <v>283</v>
      </c>
    </row>
    <row r="1898" spans="1:65" s="2" customFormat="1" ht="21.75" customHeight="1">
      <c r="A1898" s="35"/>
      <c r="B1898" s="36"/>
      <c r="C1898" s="193" t="s">
        <v>2034</v>
      </c>
      <c r="D1898" s="193" t="s">
        <v>285</v>
      </c>
      <c r="E1898" s="194" t="s">
        <v>2035</v>
      </c>
      <c r="F1898" s="195" t="s">
        <v>2036</v>
      </c>
      <c r="G1898" s="196" t="s">
        <v>288</v>
      </c>
      <c r="H1898" s="197">
        <v>0.56899999999999995</v>
      </c>
      <c r="I1898" s="198"/>
      <c r="J1898" s="199">
        <f>ROUND(I1898*H1898,2)</f>
        <v>0</v>
      </c>
      <c r="K1898" s="200"/>
      <c r="L1898" s="40"/>
      <c r="M1898" s="201" t="s">
        <v>1</v>
      </c>
      <c r="N1898" s="202" t="s">
        <v>41</v>
      </c>
      <c r="O1898" s="72"/>
      <c r="P1898" s="203">
        <f>O1898*H1898</f>
        <v>0</v>
      </c>
      <c r="Q1898" s="203">
        <v>7.0080000000000003E-2</v>
      </c>
      <c r="R1898" s="203">
        <f>Q1898*H1898</f>
        <v>3.9875519999999998E-2</v>
      </c>
      <c r="S1898" s="203">
        <v>0</v>
      </c>
      <c r="T1898" s="204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205" t="s">
        <v>199</v>
      </c>
      <c r="AT1898" s="205" t="s">
        <v>285</v>
      </c>
      <c r="AU1898" s="205" t="s">
        <v>85</v>
      </c>
      <c r="AY1898" s="18" t="s">
        <v>283</v>
      </c>
      <c r="BE1898" s="206">
        <f>IF(N1898="základní",J1898,0)</f>
        <v>0</v>
      </c>
      <c r="BF1898" s="206">
        <f>IF(N1898="snížená",J1898,0)</f>
        <v>0</v>
      </c>
      <c r="BG1898" s="206">
        <f>IF(N1898="zákl. přenesená",J1898,0)</f>
        <v>0</v>
      </c>
      <c r="BH1898" s="206">
        <f>IF(N1898="sníž. přenesená",J1898,0)</f>
        <v>0</v>
      </c>
      <c r="BI1898" s="206">
        <f>IF(N1898="nulová",J1898,0)</f>
        <v>0</v>
      </c>
      <c r="BJ1898" s="18" t="s">
        <v>83</v>
      </c>
      <c r="BK1898" s="206">
        <f>ROUND(I1898*H1898,2)</f>
        <v>0</v>
      </c>
      <c r="BL1898" s="18" t="s">
        <v>199</v>
      </c>
      <c r="BM1898" s="205" t="s">
        <v>2037</v>
      </c>
    </row>
    <row r="1899" spans="1:65" s="16" customFormat="1">
      <c r="B1899" s="241"/>
      <c r="C1899" s="242"/>
      <c r="D1899" s="209" t="s">
        <v>291</v>
      </c>
      <c r="E1899" s="243" t="s">
        <v>1</v>
      </c>
      <c r="F1899" s="244" t="s">
        <v>586</v>
      </c>
      <c r="G1899" s="242"/>
      <c r="H1899" s="243" t="s">
        <v>1</v>
      </c>
      <c r="I1899" s="245"/>
      <c r="J1899" s="242"/>
      <c r="K1899" s="242"/>
      <c r="L1899" s="246"/>
      <c r="M1899" s="247"/>
      <c r="N1899" s="248"/>
      <c r="O1899" s="248"/>
      <c r="P1899" s="248"/>
      <c r="Q1899" s="248"/>
      <c r="R1899" s="248"/>
      <c r="S1899" s="248"/>
      <c r="T1899" s="249"/>
      <c r="AT1899" s="250" t="s">
        <v>291</v>
      </c>
      <c r="AU1899" s="250" t="s">
        <v>85</v>
      </c>
      <c r="AV1899" s="16" t="s">
        <v>83</v>
      </c>
      <c r="AW1899" s="16" t="s">
        <v>32</v>
      </c>
      <c r="AX1899" s="16" t="s">
        <v>76</v>
      </c>
      <c r="AY1899" s="250" t="s">
        <v>283</v>
      </c>
    </row>
    <row r="1900" spans="1:65" s="13" customFormat="1">
      <c r="B1900" s="207"/>
      <c r="C1900" s="208"/>
      <c r="D1900" s="209" t="s">
        <v>291</v>
      </c>
      <c r="E1900" s="210" t="s">
        <v>1</v>
      </c>
      <c r="F1900" s="211" t="s">
        <v>2038</v>
      </c>
      <c r="G1900" s="208"/>
      <c r="H1900" s="212">
        <v>0.56899999999999995</v>
      </c>
      <c r="I1900" s="213"/>
      <c r="J1900" s="208"/>
      <c r="K1900" s="208"/>
      <c r="L1900" s="214"/>
      <c r="M1900" s="215"/>
      <c r="N1900" s="216"/>
      <c r="O1900" s="216"/>
      <c r="P1900" s="216"/>
      <c r="Q1900" s="216"/>
      <c r="R1900" s="216"/>
      <c r="S1900" s="216"/>
      <c r="T1900" s="217"/>
      <c r="AT1900" s="218" t="s">
        <v>291</v>
      </c>
      <c r="AU1900" s="218" t="s">
        <v>85</v>
      </c>
      <c r="AV1900" s="13" t="s">
        <v>85</v>
      </c>
      <c r="AW1900" s="13" t="s">
        <v>32</v>
      </c>
      <c r="AX1900" s="13" t="s">
        <v>76</v>
      </c>
      <c r="AY1900" s="218" t="s">
        <v>283</v>
      </c>
    </row>
    <row r="1901" spans="1:65" s="14" customFormat="1">
      <c r="B1901" s="219"/>
      <c r="C1901" s="220"/>
      <c r="D1901" s="209" t="s">
        <v>291</v>
      </c>
      <c r="E1901" s="221" t="s">
        <v>1</v>
      </c>
      <c r="F1901" s="222" t="s">
        <v>293</v>
      </c>
      <c r="G1901" s="220"/>
      <c r="H1901" s="223">
        <v>0.56899999999999995</v>
      </c>
      <c r="I1901" s="224"/>
      <c r="J1901" s="220"/>
      <c r="K1901" s="220"/>
      <c r="L1901" s="225"/>
      <c r="M1901" s="226"/>
      <c r="N1901" s="227"/>
      <c r="O1901" s="227"/>
      <c r="P1901" s="227"/>
      <c r="Q1901" s="227"/>
      <c r="R1901" s="227"/>
      <c r="S1901" s="227"/>
      <c r="T1901" s="228"/>
      <c r="AT1901" s="229" t="s">
        <v>291</v>
      </c>
      <c r="AU1901" s="229" t="s">
        <v>85</v>
      </c>
      <c r="AV1901" s="14" t="s">
        <v>289</v>
      </c>
      <c r="AW1901" s="14" t="s">
        <v>32</v>
      </c>
      <c r="AX1901" s="14" t="s">
        <v>83</v>
      </c>
      <c r="AY1901" s="229" t="s">
        <v>283</v>
      </c>
    </row>
    <row r="1902" spans="1:65" s="2" customFormat="1" ht="24.2" customHeight="1">
      <c r="A1902" s="35"/>
      <c r="B1902" s="36"/>
      <c r="C1902" s="193" t="s">
        <v>2039</v>
      </c>
      <c r="D1902" s="193" t="s">
        <v>285</v>
      </c>
      <c r="E1902" s="194" t="s">
        <v>2040</v>
      </c>
      <c r="F1902" s="195" t="s">
        <v>2041</v>
      </c>
      <c r="G1902" s="196" t="s">
        <v>288</v>
      </c>
      <c r="H1902" s="197">
        <v>108.244</v>
      </c>
      <c r="I1902" s="198"/>
      <c r="J1902" s="199">
        <f>ROUND(I1902*H1902,2)</f>
        <v>0</v>
      </c>
      <c r="K1902" s="200"/>
      <c r="L1902" s="40"/>
      <c r="M1902" s="201" t="s">
        <v>1</v>
      </c>
      <c r="N1902" s="202" t="s">
        <v>41</v>
      </c>
      <c r="O1902" s="72"/>
      <c r="P1902" s="203">
        <f>O1902*H1902</f>
        <v>0</v>
      </c>
      <c r="Q1902" s="203">
        <v>1.25E-3</v>
      </c>
      <c r="R1902" s="203">
        <f>Q1902*H1902</f>
        <v>0.13530500000000001</v>
      </c>
      <c r="S1902" s="203">
        <v>0</v>
      </c>
      <c r="T1902" s="204">
        <f>S1902*H1902</f>
        <v>0</v>
      </c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R1902" s="205" t="s">
        <v>199</v>
      </c>
      <c r="AT1902" s="205" t="s">
        <v>285</v>
      </c>
      <c r="AU1902" s="205" t="s">
        <v>85</v>
      </c>
      <c r="AY1902" s="18" t="s">
        <v>283</v>
      </c>
      <c r="BE1902" s="206">
        <f>IF(N1902="základní",J1902,0)</f>
        <v>0</v>
      </c>
      <c r="BF1902" s="206">
        <f>IF(N1902="snížená",J1902,0)</f>
        <v>0</v>
      </c>
      <c r="BG1902" s="206">
        <f>IF(N1902="zákl. přenesená",J1902,0)</f>
        <v>0</v>
      </c>
      <c r="BH1902" s="206">
        <f>IF(N1902="sníž. přenesená",J1902,0)</f>
        <v>0</v>
      </c>
      <c r="BI1902" s="206">
        <f>IF(N1902="nulová",J1902,0)</f>
        <v>0</v>
      </c>
      <c r="BJ1902" s="18" t="s">
        <v>83</v>
      </c>
      <c r="BK1902" s="206">
        <f>ROUND(I1902*H1902,2)</f>
        <v>0</v>
      </c>
      <c r="BL1902" s="18" t="s">
        <v>199</v>
      </c>
      <c r="BM1902" s="205" t="s">
        <v>2042</v>
      </c>
    </row>
    <row r="1903" spans="1:65" s="16" customFormat="1">
      <c r="B1903" s="241"/>
      <c r="C1903" s="242"/>
      <c r="D1903" s="209" t="s">
        <v>291</v>
      </c>
      <c r="E1903" s="243" t="s">
        <v>1</v>
      </c>
      <c r="F1903" s="244" t="s">
        <v>586</v>
      </c>
      <c r="G1903" s="242"/>
      <c r="H1903" s="243" t="s">
        <v>1</v>
      </c>
      <c r="I1903" s="245"/>
      <c r="J1903" s="242"/>
      <c r="K1903" s="242"/>
      <c r="L1903" s="246"/>
      <c r="M1903" s="247"/>
      <c r="N1903" s="248"/>
      <c r="O1903" s="248"/>
      <c r="P1903" s="248"/>
      <c r="Q1903" s="248"/>
      <c r="R1903" s="248"/>
      <c r="S1903" s="248"/>
      <c r="T1903" s="249"/>
      <c r="AT1903" s="250" t="s">
        <v>291</v>
      </c>
      <c r="AU1903" s="250" t="s">
        <v>85</v>
      </c>
      <c r="AV1903" s="16" t="s">
        <v>83</v>
      </c>
      <c r="AW1903" s="16" t="s">
        <v>32</v>
      </c>
      <c r="AX1903" s="16" t="s">
        <v>76</v>
      </c>
      <c r="AY1903" s="250" t="s">
        <v>283</v>
      </c>
    </row>
    <row r="1904" spans="1:65" s="13" customFormat="1">
      <c r="B1904" s="207"/>
      <c r="C1904" s="208"/>
      <c r="D1904" s="209" t="s">
        <v>291</v>
      </c>
      <c r="E1904" s="210" t="s">
        <v>1</v>
      </c>
      <c r="F1904" s="211" t="s">
        <v>2043</v>
      </c>
      <c r="G1904" s="208"/>
      <c r="H1904" s="212">
        <v>108.244</v>
      </c>
      <c r="I1904" s="213"/>
      <c r="J1904" s="208"/>
      <c r="K1904" s="208"/>
      <c r="L1904" s="214"/>
      <c r="M1904" s="215"/>
      <c r="N1904" s="216"/>
      <c r="O1904" s="216"/>
      <c r="P1904" s="216"/>
      <c r="Q1904" s="216"/>
      <c r="R1904" s="216"/>
      <c r="S1904" s="216"/>
      <c r="T1904" s="217"/>
      <c r="AT1904" s="218" t="s">
        <v>291</v>
      </c>
      <c r="AU1904" s="218" t="s">
        <v>85</v>
      </c>
      <c r="AV1904" s="13" t="s">
        <v>85</v>
      </c>
      <c r="AW1904" s="13" t="s">
        <v>32</v>
      </c>
      <c r="AX1904" s="13" t="s">
        <v>76</v>
      </c>
      <c r="AY1904" s="218" t="s">
        <v>283</v>
      </c>
    </row>
    <row r="1905" spans="1:65" s="15" customFormat="1">
      <c r="B1905" s="230"/>
      <c r="C1905" s="231"/>
      <c r="D1905" s="209" t="s">
        <v>291</v>
      </c>
      <c r="E1905" s="232" t="s">
        <v>1</v>
      </c>
      <c r="F1905" s="233" t="s">
        <v>307</v>
      </c>
      <c r="G1905" s="231"/>
      <c r="H1905" s="234">
        <v>108.244</v>
      </c>
      <c r="I1905" s="235"/>
      <c r="J1905" s="231"/>
      <c r="K1905" s="231"/>
      <c r="L1905" s="236"/>
      <c r="M1905" s="237"/>
      <c r="N1905" s="238"/>
      <c r="O1905" s="238"/>
      <c r="P1905" s="238"/>
      <c r="Q1905" s="238"/>
      <c r="R1905" s="238"/>
      <c r="S1905" s="238"/>
      <c r="T1905" s="239"/>
      <c r="AT1905" s="240" t="s">
        <v>291</v>
      </c>
      <c r="AU1905" s="240" t="s">
        <v>85</v>
      </c>
      <c r="AV1905" s="15" t="s">
        <v>105</v>
      </c>
      <c r="AW1905" s="15" t="s">
        <v>32</v>
      </c>
      <c r="AX1905" s="15" t="s">
        <v>76</v>
      </c>
      <c r="AY1905" s="240" t="s">
        <v>283</v>
      </c>
    </row>
    <row r="1906" spans="1:65" s="14" customFormat="1">
      <c r="B1906" s="219"/>
      <c r="C1906" s="220"/>
      <c r="D1906" s="209" t="s">
        <v>291</v>
      </c>
      <c r="E1906" s="221" t="s">
        <v>1</v>
      </c>
      <c r="F1906" s="222" t="s">
        <v>293</v>
      </c>
      <c r="G1906" s="220"/>
      <c r="H1906" s="223">
        <v>108.244</v>
      </c>
      <c r="I1906" s="224"/>
      <c r="J1906" s="220"/>
      <c r="K1906" s="220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291</v>
      </c>
      <c r="AU1906" s="229" t="s">
        <v>85</v>
      </c>
      <c r="AV1906" s="14" t="s">
        <v>289</v>
      </c>
      <c r="AW1906" s="14" t="s">
        <v>32</v>
      </c>
      <c r="AX1906" s="14" t="s">
        <v>83</v>
      </c>
      <c r="AY1906" s="229" t="s">
        <v>283</v>
      </c>
    </row>
    <row r="1907" spans="1:65" s="2" customFormat="1" ht="37.9" customHeight="1">
      <c r="A1907" s="35"/>
      <c r="B1907" s="36"/>
      <c r="C1907" s="251" t="s">
        <v>2044</v>
      </c>
      <c r="D1907" s="251" t="s">
        <v>1021</v>
      </c>
      <c r="E1907" s="252" t="s">
        <v>2045</v>
      </c>
      <c r="F1907" s="253" t="s">
        <v>2046</v>
      </c>
      <c r="G1907" s="254" t="s">
        <v>288</v>
      </c>
      <c r="H1907" s="255">
        <v>113.65600000000001</v>
      </c>
      <c r="I1907" s="256"/>
      <c r="J1907" s="257">
        <f>ROUND(I1907*H1907,2)</f>
        <v>0</v>
      </c>
      <c r="K1907" s="258"/>
      <c r="L1907" s="259"/>
      <c r="M1907" s="260" t="s">
        <v>1</v>
      </c>
      <c r="N1907" s="261" t="s">
        <v>41</v>
      </c>
      <c r="O1907" s="72"/>
      <c r="P1907" s="203">
        <f>O1907*H1907</f>
        <v>0</v>
      </c>
      <c r="Q1907" s="203">
        <v>7.0000000000000001E-3</v>
      </c>
      <c r="R1907" s="203">
        <f>Q1907*H1907</f>
        <v>0.79559200000000008</v>
      </c>
      <c r="S1907" s="203">
        <v>0</v>
      </c>
      <c r="T1907" s="204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5" t="s">
        <v>499</v>
      </c>
      <c r="AT1907" s="205" t="s">
        <v>1021</v>
      </c>
      <c r="AU1907" s="205" t="s">
        <v>85</v>
      </c>
      <c r="AY1907" s="18" t="s">
        <v>283</v>
      </c>
      <c r="BE1907" s="206">
        <f>IF(N1907="základní",J1907,0)</f>
        <v>0</v>
      </c>
      <c r="BF1907" s="206">
        <f>IF(N1907="snížená",J1907,0)</f>
        <v>0</v>
      </c>
      <c r="BG1907" s="206">
        <f>IF(N1907="zákl. přenesená",J1907,0)</f>
        <v>0</v>
      </c>
      <c r="BH1907" s="206">
        <f>IF(N1907="sníž. přenesená",J1907,0)</f>
        <v>0</v>
      </c>
      <c r="BI1907" s="206">
        <f>IF(N1907="nulová",J1907,0)</f>
        <v>0</v>
      </c>
      <c r="BJ1907" s="18" t="s">
        <v>83</v>
      </c>
      <c r="BK1907" s="206">
        <f>ROUND(I1907*H1907,2)</f>
        <v>0</v>
      </c>
      <c r="BL1907" s="18" t="s">
        <v>199</v>
      </c>
      <c r="BM1907" s="205" t="s">
        <v>2047</v>
      </c>
    </row>
    <row r="1908" spans="1:65" s="13" customFormat="1">
      <c r="B1908" s="207"/>
      <c r="C1908" s="208"/>
      <c r="D1908" s="209" t="s">
        <v>291</v>
      </c>
      <c r="E1908" s="208"/>
      <c r="F1908" s="211" t="s">
        <v>2048</v>
      </c>
      <c r="G1908" s="208"/>
      <c r="H1908" s="212">
        <v>113.65600000000001</v>
      </c>
      <c r="I1908" s="213"/>
      <c r="J1908" s="208"/>
      <c r="K1908" s="208"/>
      <c r="L1908" s="214"/>
      <c r="M1908" s="215"/>
      <c r="N1908" s="216"/>
      <c r="O1908" s="216"/>
      <c r="P1908" s="216"/>
      <c r="Q1908" s="216"/>
      <c r="R1908" s="216"/>
      <c r="S1908" s="216"/>
      <c r="T1908" s="217"/>
      <c r="AT1908" s="218" t="s">
        <v>291</v>
      </c>
      <c r="AU1908" s="218" t="s">
        <v>85</v>
      </c>
      <c r="AV1908" s="13" t="s">
        <v>85</v>
      </c>
      <c r="AW1908" s="13" t="s">
        <v>4</v>
      </c>
      <c r="AX1908" s="13" t="s">
        <v>83</v>
      </c>
      <c r="AY1908" s="218" t="s">
        <v>283</v>
      </c>
    </row>
    <row r="1909" spans="1:65" s="2" customFormat="1" ht="49.15" customHeight="1">
      <c r="A1909" s="35"/>
      <c r="B1909" s="36"/>
      <c r="C1909" s="193" t="s">
        <v>2049</v>
      </c>
      <c r="D1909" s="193" t="s">
        <v>285</v>
      </c>
      <c r="E1909" s="194" t="s">
        <v>2050</v>
      </c>
      <c r="F1909" s="195" t="s">
        <v>2051</v>
      </c>
      <c r="G1909" s="196" t="s">
        <v>288</v>
      </c>
      <c r="H1909" s="197">
        <v>120.02500000000001</v>
      </c>
      <c r="I1909" s="198"/>
      <c r="J1909" s="199">
        <f>ROUND(I1909*H1909,2)</f>
        <v>0</v>
      </c>
      <c r="K1909" s="200"/>
      <c r="L1909" s="40"/>
      <c r="M1909" s="201" t="s">
        <v>1</v>
      </c>
      <c r="N1909" s="202" t="s">
        <v>41</v>
      </c>
      <c r="O1909" s="72"/>
      <c r="P1909" s="203">
        <f>O1909*H1909</f>
        <v>0</v>
      </c>
      <c r="Q1909" s="203">
        <v>2.0889999999999999E-2</v>
      </c>
      <c r="R1909" s="203">
        <f>Q1909*H1909</f>
        <v>2.5073222500000001</v>
      </c>
      <c r="S1909" s="203">
        <v>0</v>
      </c>
      <c r="T1909" s="204">
        <f>S1909*H1909</f>
        <v>0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205" t="s">
        <v>199</v>
      </c>
      <c r="AT1909" s="205" t="s">
        <v>285</v>
      </c>
      <c r="AU1909" s="205" t="s">
        <v>85</v>
      </c>
      <c r="AY1909" s="18" t="s">
        <v>283</v>
      </c>
      <c r="BE1909" s="206">
        <f>IF(N1909="základní",J1909,0)</f>
        <v>0</v>
      </c>
      <c r="BF1909" s="206">
        <f>IF(N1909="snížená",J1909,0)</f>
        <v>0</v>
      </c>
      <c r="BG1909" s="206">
        <f>IF(N1909="zákl. přenesená",J1909,0)</f>
        <v>0</v>
      </c>
      <c r="BH1909" s="206">
        <f>IF(N1909="sníž. přenesená",J1909,0)</f>
        <v>0</v>
      </c>
      <c r="BI1909" s="206">
        <f>IF(N1909="nulová",J1909,0)</f>
        <v>0</v>
      </c>
      <c r="BJ1909" s="18" t="s">
        <v>83</v>
      </c>
      <c r="BK1909" s="206">
        <f>ROUND(I1909*H1909,2)</f>
        <v>0</v>
      </c>
      <c r="BL1909" s="18" t="s">
        <v>199</v>
      </c>
      <c r="BM1909" s="205" t="s">
        <v>2052</v>
      </c>
    </row>
    <row r="1910" spans="1:65" s="16" customFormat="1">
      <c r="B1910" s="241"/>
      <c r="C1910" s="242"/>
      <c r="D1910" s="209" t="s">
        <v>291</v>
      </c>
      <c r="E1910" s="243" t="s">
        <v>1</v>
      </c>
      <c r="F1910" s="244" t="s">
        <v>599</v>
      </c>
      <c r="G1910" s="242"/>
      <c r="H1910" s="243" t="s">
        <v>1</v>
      </c>
      <c r="I1910" s="245"/>
      <c r="J1910" s="242"/>
      <c r="K1910" s="242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291</v>
      </c>
      <c r="AU1910" s="250" t="s">
        <v>85</v>
      </c>
      <c r="AV1910" s="16" t="s">
        <v>83</v>
      </c>
      <c r="AW1910" s="16" t="s">
        <v>32</v>
      </c>
      <c r="AX1910" s="16" t="s">
        <v>76</v>
      </c>
      <c r="AY1910" s="250" t="s">
        <v>283</v>
      </c>
    </row>
    <row r="1911" spans="1:65" s="13" customFormat="1">
      <c r="B1911" s="207"/>
      <c r="C1911" s="208"/>
      <c r="D1911" s="209" t="s">
        <v>291</v>
      </c>
      <c r="E1911" s="210" t="s">
        <v>1</v>
      </c>
      <c r="F1911" s="211" t="s">
        <v>2053</v>
      </c>
      <c r="G1911" s="208"/>
      <c r="H1911" s="212">
        <v>24.9</v>
      </c>
      <c r="I1911" s="213"/>
      <c r="J1911" s="208"/>
      <c r="K1911" s="208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291</v>
      </c>
      <c r="AU1911" s="218" t="s">
        <v>85</v>
      </c>
      <c r="AV1911" s="13" t="s">
        <v>85</v>
      </c>
      <c r="AW1911" s="13" t="s">
        <v>32</v>
      </c>
      <c r="AX1911" s="13" t="s">
        <v>76</v>
      </c>
      <c r="AY1911" s="218" t="s">
        <v>283</v>
      </c>
    </row>
    <row r="1912" spans="1:65" s="13" customFormat="1">
      <c r="B1912" s="207"/>
      <c r="C1912" s="208"/>
      <c r="D1912" s="209" t="s">
        <v>291</v>
      </c>
      <c r="E1912" s="210" t="s">
        <v>1</v>
      </c>
      <c r="F1912" s="211" t="s">
        <v>2054</v>
      </c>
      <c r="G1912" s="208"/>
      <c r="H1912" s="212">
        <v>42</v>
      </c>
      <c r="I1912" s="213"/>
      <c r="J1912" s="208"/>
      <c r="K1912" s="208"/>
      <c r="L1912" s="214"/>
      <c r="M1912" s="215"/>
      <c r="N1912" s="216"/>
      <c r="O1912" s="216"/>
      <c r="P1912" s="216"/>
      <c r="Q1912" s="216"/>
      <c r="R1912" s="216"/>
      <c r="S1912" s="216"/>
      <c r="T1912" s="217"/>
      <c r="AT1912" s="218" t="s">
        <v>291</v>
      </c>
      <c r="AU1912" s="218" t="s">
        <v>85</v>
      </c>
      <c r="AV1912" s="13" t="s">
        <v>85</v>
      </c>
      <c r="AW1912" s="13" t="s">
        <v>32</v>
      </c>
      <c r="AX1912" s="13" t="s">
        <v>76</v>
      </c>
      <c r="AY1912" s="218" t="s">
        <v>283</v>
      </c>
    </row>
    <row r="1913" spans="1:65" s="13" customFormat="1">
      <c r="B1913" s="207"/>
      <c r="C1913" s="208"/>
      <c r="D1913" s="209" t="s">
        <v>291</v>
      </c>
      <c r="E1913" s="210" t="s">
        <v>1</v>
      </c>
      <c r="F1913" s="211" t="s">
        <v>2055</v>
      </c>
      <c r="G1913" s="208"/>
      <c r="H1913" s="212">
        <v>53.125</v>
      </c>
      <c r="I1913" s="213"/>
      <c r="J1913" s="208"/>
      <c r="K1913" s="208"/>
      <c r="L1913" s="214"/>
      <c r="M1913" s="215"/>
      <c r="N1913" s="216"/>
      <c r="O1913" s="216"/>
      <c r="P1913" s="216"/>
      <c r="Q1913" s="216"/>
      <c r="R1913" s="216"/>
      <c r="S1913" s="216"/>
      <c r="T1913" s="217"/>
      <c r="AT1913" s="218" t="s">
        <v>291</v>
      </c>
      <c r="AU1913" s="218" t="s">
        <v>85</v>
      </c>
      <c r="AV1913" s="13" t="s">
        <v>85</v>
      </c>
      <c r="AW1913" s="13" t="s">
        <v>32</v>
      </c>
      <c r="AX1913" s="13" t="s">
        <v>76</v>
      </c>
      <c r="AY1913" s="218" t="s">
        <v>283</v>
      </c>
    </row>
    <row r="1914" spans="1:65" s="15" customFormat="1">
      <c r="B1914" s="230"/>
      <c r="C1914" s="231"/>
      <c r="D1914" s="209" t="s">
        <v>291</v>
      </c>
      <c r="E1914" s="232" t="s">
        <v>1</v>
      </c>
      <c r="F1914" s="233" t="s">
        <v>307</v>
      </c>
      <c r="G1914" s="231"/>
      <c r="H1914" s="234">
        <v>120.02500000000001</v>
      </c>
      <c r="I1914" s="235"/>
      <c r="J1914" s="231"/>
      <c r="K1914" s="231"/>
      <c r="L1914" s="236"/>
      <c r="M1914" s="237"/>
      <c r="N1914" s="238"/>
      <c r="O1914" s="238"/>
      <c r="P1914" s="238"/>
      <c r="Q1914" s="238"/>
      <c r="R1914" s="238"/>
      <c r="S1914" s="238"/>
      <c r="T1914" s="239"/>
      <c r="AT1914" s="240" t="s">
        <v>291</v>
      </c>
      <c r="AU1914" s="240" t="s">
        <v>85</v>
      </c>
      <c r="AV1914" s="15" t="s">
        <v>105</v>
      </c>
      <c r="AW1914" s="15" t="s">
        <v>32</v>
      </c>
      <c r="AX1914" s="15" t="s">
        <v>76</v>
      </c>
      <c r="AY1914" s="240" t="s">
        <v>283</v>
      </c>
    </row>
    <row r="1915" spans="1:65" s="14" customFormat="1">
      <c r="B1915" s="219"/>
      <c r="C1915" s="220"/>
      <c r="D1915" s="209" t="s">
        <v>291</v>
      </c>
      <c r="E1915" s="221" t="s">
        <v>1</v>
      </c>
      <c r="F1915" s="222" t="s">
        <v>293</v>
      </c>
      <c r="G1915" s="220"/>
      <c r="H1915" s="223">
        <v>120.02500000000001</v>
      </c>
      <c r="I1915" s="224"/>
      <c r="J1915" s="220"/>
      <c r="K1915" s="220"/>
      <c r="L1915" s="225"/>
      <c r="M1915" s="226"/>
      <c r="N1915" s="227"/>
      <c r="O1915" s="227"/>
      <c r="P1915" s="227"/>
      <c r="Q1915" s="227"/>
      <c r="R1915" s="227"/>
      <c r="S1915" s="227"/>
      <c r="T1915" s="228"/>
      <c r="AT1915" s="229" t="s">
        <v>291</v>
      </c>
      <c r="AU1915" s="229" t="s">
        <v>85</v>
      </c>
      <c r="AV1915" s="14" t="s">
        <v>289</v>
      </c>
      <c r="AW1915" s="14" t="s">
        <v>32</v>
      </c>
      <c r="AX1915" s="14" t="s">
        <v>83</v>
      </c>
      <c r="AY1915" s="229" t="s">
        <v>283</v>
      </c>
    </row>
    <row r="1916" spans="1:65" s="2" customFormat="1" ht="49.15" customHeight="1">
      <c r="A1916" s="35"/>
      <c r="B1916" s="36"/>
      <c r="C1916" s="193" t="s">
        <v>2056</v>
      </c>
      <c r="D1916" s="193" t="s">
        <v>285</v>
      </c>
      <c r="E1916" s="194" t="s">
        <v>2057</v>
      </c>
      <c r="F1916" s="195" t="s">
        <v>2058</v>
      </c>
      <c r="G1916" s="196" t="s">
        <v>288</v>
      </c>
      <c r="H1916" s="197">
        <v>612.76400000000001</v>
      </c>
      <c r="I1916" s="198"/>
      <c r="J1916" s="199">
        <f>ROUND(I1916*H1916,2)</f>
        <v>0</v>
      </c>
      <c r="K1916" s="200"/>
      <c r="L1916" s="40"/>
      <c r="M1916" s="201" t="s">
        <v>1</v>
      </c>
      <c r="N1916" s="202" t="s">
        <v>41</v>
      </c>
      <c r="O1916" s="72"/>
      <c r="P1916" s="203">
        <f>O1916*H1916</f>
        <v>0</v>
      </c>
      <c r="Q1916" s="203">
        <v>2.0889999999999999E-2</v>
      </c>
      <c r="R1916" s="203">
        <f>Q1916*H1916</f>
        <v>12.80063996</v>
      </c>
      <c r="S1916" s="203">
        <v>0</v>
      </c>
      <c r="T1916" s="204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205" t="s">
        <v>199</v>
      </c>
      <c r="AT1916" s="205" t="s">
        <v>285</v>
      </c>
      <c r="AU1916" s="205" t="s">
        <v>85</v>
      </c>
      <c r="AY1916" s="18" t="s">
        <v>283</v>
      </c>
      <c r="BE1916" s="206">
        <f>IF(N1916="základní",J1916,0)</f>
        <v>0</v>
      </c>
      <c r="BF1916" s="206">
        <f>IF(N1916="snížená",J1916,0)</f>
        <v>0</v>
      </c>
      <c r="BG1916" s="206">
        <f>IF(N1916="zákl. přenesená",J1916,0)</f>
        <v>0</v>
      </c>
      <c r="BH1916" s="206">
        <f>IF(N1916="sníž. přenesená",J1916,0)</f>
        <v>0</v>
      </c>
      <c r="BI1916" s="206">
        <f>IF(N1916="nulová",J1916,0)</f>
        <v>0</v>
      </c>
      <c r="BJ1916" s="18" t="s">
        <v>83</v>
      </c>
      <c r="BK1916" s="206">
        <f>ROUND(I1916*H1916,2)</f>
        <v>0</v>
      </c>
      <c r="BL1916" s="18" t="s">
        <v>199</v>
      </c>
      <c r="BM1916" s="205" t="s">
        <v>2059</v>
      </c>
    </row>
    <row r="1917" spans="1:65" s="16" customFormat="1">
      <c r="B1917" s="241"/>
      <c r="C1917" s="242"/>
      <c r="D1917" s="209" t="s">
        <v>291</v>
      </c>
      <c r="E1917" s="243" t="s">
        <v>1</v>
      </c>
      <c r="F1917" s="244" t="s">
        <v>2060</v>
      </c>
      <c r="G1917" s="242"/>
      <c r="H1917" s="243" t="s">
        <v>1</v>
      </c>
      <c r="I1917" s="245"/>
      <c r="J1917" s="242"/>
      <c r="K1917" s="242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291</v>
      </c>
      <c r="AU1917" s="250" t="s">
        <v>85</v>
      </c>
      <c r="AV1917" s="16" t="s">
        <v>83</v>
      </c>
      <c r="AW1917" s="16" t="s">
        <v>32</v>
      </c>
      <c r="AX1917" s="16" t="s">
        <v>76</v>
      </c>
      <c r="AY1917" s="250" t="s">
        <v>283</v>
      </c>
    </row>
    <row r="1918" spans="1:65" s="16" customFormat="1">
      <c r="B1918" s="241"/>
      <c r="C1918" s="242"/>
      <c r="D1918" s="209" t="s">
        <v>291</v>
      </c>
      <c r="E1918" s="243" t="s">
        <v>1</v>
      </c>
      <c r="F1918" s="244" t="s">
        <v>2022</v>
      </c>
      <c r="G1918" s="242"/>
      <c r="H1918" s="243" t="s">
        <v>1</v>
      </c>
      <c r="I1918" s="245"/>
      <c r="J1918" s="242"/>
      <c r="K1918" s="242"/>
      <c r="L1918" s="246"/>
      <c r="M1918" s="247"/>
      <c r="N1918" s="248"/>
      <c r="O1918" s="248"/>
      <c r="P1918" s="248"/>
      <c r="Q1918" s="248"/>
      <c r="R1918" s="248"/>
      <c r="S1918" s="248"/>
      <c r="T1918" s="249"/>
      <c r="AT1918" s="250" t="s">
        <v>291</v>
      </c>
      <c r="AU1918" s="250" t="s">
        <v>85</v>
      </c>
      <c r="AV1918" s="16" t="s">
        <v>83</v>
      </c>
      <c r="AW1918" s="16" t="s">
        <v>32</v>
      </c>
      <c r="AX1918" s="16" t="s">
        <v>76</v>
      </c>
      <c r="AY1918" s="250" t="s">
        <v>283</v>
      </c>
    </row>
    <row r="1919" spans="1:65" s="13" customFormat="1">
      <c r="B1919" s="207"/>
      <c r="C1919" s="208"/>
      <c r="D1919" s="209" t="s">
        <v>291</v>
      </c>
      <c r="E1919" s="210" t="s">
        <v>1</v>
      </c>
      <c r="F1919" s="211" t="s">
        <v>2023</v>
      </c>
      <c r="G1919" s="208"/>
      <c r="H1919" s="212">
        <v>24.013000000000002</v>
      </c>
      <c r="I1919" s="213"/>
      <c r="J1919" s="208"/>
      <c r="K1919" s="208"/>
      <c r="L1919" s="214"/>
      <c r="M1919" s="215"/>
      <c r="N1919" s="216"/>
      <c r="O1919" s="216"/>
      <c r="P1919" s="216"/>
      <c r="Q1919" s="216"/>
      <c r="R1919" s="216"/>
      <c r="S1919" s="216"/>
      <c r="T1919" s="217"/>
      <c r="AT1919" s="218" t="s">
        <v>291</v>
      </c>
      <c r="AU1919" s="218" t="s">
        <v>85</v>
      </c>
      <c r="AV1919" s="13" t="s">
        <v>85</v>
      </c>
      <c r="AW1919" s="13" t="s">
        <v>32</v>
      </c>
      <c r="AX1919" s="13" t="s">
        <v>76</v>
      </c>
      <c r="AY1919" s="218" t="s">
        <v>283</v>
      </c>
    </row>
    <row r="1920" spans="1:65" s="13" customFormat="1">
      <c r="B1920" s="207"/>
      <c r="C1920" s="208"/>
      <c r="D1920" s="209" t="s">
        <v>291</v>
      </c>
      <c r="E1920" s="210" t="s">
        <v>1</v>
      </c>
      <c r="F1920" s="211" t="s">
        <v>2024</v>
      </c>
      <c r="G1920" s="208"/>
      <c r="H1920" s="212">
        <v>97.375</v>
      </c>
      <c r="I1920" s="213"/>
      <c r="J1920" s="208"/>
      <c r="K1920" s="208"/>
      <c r="L1920" s="214"/>
      <c r="M1920" s="215"/>
      <c r="N1920" s="216"/>
      <c r="O1920" s="216"/>
      <c r="P1920" s="216"/>
      <c r="Q1920" s="216"/>
      <c r="R1920" s="216"/>
      <c r="S1920" s="216"/>
      <c r="T1920" s="217"/>
      <c r="AT1920" s="218" t="s">
        <v>291</v>
      </c>
      <c r="AU1920" s="218" t="s">
        <v>85</v>
      </c>
      <c r="AV1920" s="13" t="s">
        <v>85</v>
      </c>
      <c r="AW1920" s="13" t="s">
        <v>32</v>
      </c>
      <c r="AX1920" s="13" t="s">
        <v>76</v>
      </c>
      <c r="AY1920" s="218" t="s">
        <v>283</v>
      </c>
    </row>
    <row r="1921" spans="1:65" s="13" customFormat="1">
      <c r="B1921" s="207"/>
      <c r="C1921" s="208"/>
      <c r="D1921" s="209" t="s">
        <v>291</v>
      </c>
      <c r="E1921" s="210" t="s">
        <v>1</v>
      </c>
      <c r="F1921" s="211" t="s">
        <v>2025</v>
      </c>
      <c r="G1921" s="208"/>
      <c r="H1921" s="212">
        <v>60.938000000000002</v>
      </c>
      <c r="I1921" s="213"/>
      <c r="J1921" s="208"/>
      <c r="K1921" s="208"/>
      <c r="L1921" s="214"/>
      <c r="M1921" s="215"/>
      <c r="N1921" s="216"/>
      <c r="O1921" s="216"/>
      <c r="P1921" s="216"/>
      <c r="Q1921" s="216"/>
      <c r="R1921" s="216"/>
      <c r="S1921" s="216"/>
      <c r="T1921" s="217"/>
      <c r="AT1921" s="218" t="s">
        <v>291</v>
      </c>
      <c r="AU1921" s="218" t="s">
        <v>85</v>
      </c>
      <c r="AV1921" s="13" t="s">
        <v>85</v>
      </c>
      <c r="AW1921" s="13" t="s">
        <v>32</v>
      </c>
      <c r="AX1921" s="13" t="s">
        <v>76</v>
      </c>
      <c r="AY1921" s="218" t="s">
        <v>283</v>
      </c>
    </row>
    <row r="1922" spans="1:65" s="13" customFormat="1">
      <c r="B1922" s="207"/>
      <c r="C1922" s="208"/>
      <c r="D1922" s="209" t="s">
        <v>291</v>
      </c>
      <c r="E1922" s="210" t="s">
        <v>1</v>
      </c>
      <c r="F1922" s="211" t="s">
        <v>2026</v>
      </c>
      <c r="G1922" s="208"/>
      <c r="H1922" s="212">
        <v>116.875</v>
      </c>
      <c r="I1922" s="213"/>
      <c r="J1922" s="208"/>
      <c r="K1922" s="208"/>
      <c r="L1922" s="214"/>
      <c r="M1922" s="215"/>
      <c r="N1922" s="216"/>
      <c r="O1922" s="216"/>
      <c r="P1922" s="216"/>
      <c r="Q1922" s="216"/>
      <c r="R1922" s="216"/>
      <c r="S1922" s="216"/>
      <c r="T1922" s="217"/>
      <c r="AT1922" s="218" t="s">
        <v>291</v>
      </c>
      <c r="AU1922" s="218" t="s">
        <v>85</v>
      </c>
      <c r="AV1922" s="13" t="s">
        <v>85</v>
      </c>
      <c r="AW1922" s="13" t="s">
        <v>32</v>
      </c>
      <c r="AX1922" s="13" t="s">
        <v>76</v>
      </c>
      <c r="AY1922" s="218" t="s">
        <v>283</v>
      </c>
    </row>
    <row r="1923" spans="1:65" s="13" customFormat="1">
      <c r="B1923" s="207"/>
      <c r="C1923" s="208"/>
      <c r="D1923" s="209" t="s">
        <v>291</v>
      </c>
      <c r="E1923" s="210" t="s">
        <v>1</v>
      </c>
      <c r="F1923" s="211" t="s">
        <v>2024</v>
      </c>
      <c r="G1923" s="208"/>
      <c r="H1923" s="212">
        <v>97.375</v>
      </c>
      <c r="I1923" s="213"/>
      <c r="J1923" s="208"/>
      <c r="K1923" s="208"/>
      <c r="L1923" s="214"/>
      <c r="M1923" s="215"/>
      <c r="N1923" s="216"/>
      <c r="O1923" s="216"/>
      <c r="P1923" s="216"/>
      <c r="Q1923" s="216"/>
      <c r="R1923" s="216"/>
      <c r="S1923" s="216"/>
      <c r="T1923" s="217"/>
      <c r="AT1923" s="218" t="s">
        <v>291</v>
      </c>
      <c r="AU1923" s="218" t="s">
        <v>85</v>
      </c>
      <c r="AV1923" s="13" t="s">
        <v>85</v>
      </c>
      <c r="AW1923" s="13" t="s">
        <v>32</v>
      </c>
      <c r="AX1923" s="13" t="s">
        <v>76</v>
      </c>
      <c r="AY1923" s="218" t="s">
        <v>283</v>
      </c>
    </row>
    <row r="1924" spans="1:65" s="13" customFormat="1">
      <c r="B1924" s="207"/>
      <c r="C1924" s="208"/>
      <c r="D1924" s="209" t="s">
        <v>291</v>
      </c>
      <c r="E1924" s="210" t="s">
        <v>1</v>
      </c>
      <c r="F1924" s="211" t="s">
        <v>2027</v>
      </c>
      <c r="G1924" s="208"/>
      <c r="H1924" s="212">
        <v>55.188000000000002</v>
      </c>
      <c r="I1924" s="213"/>
      <c r="J1924" s="208"/>
      <c r="K1924" s="208"/>
      <c r="L1924" s="214"/>
      <c r="M1924" s="215"/>
      <c r="N1924" s="216"/>
      <c r="O1924" s="216"/>
      <c r="P1924" s="216"/>
      <c r="Q1924" s="216"/>
      <c r="R1924" s="216"/>
      <c r="S1924" s="216"/>
      <c r="T1924" s="217"/>
      <c r="AT1924" s="218" t="s">
        <v>291</v>
      </c>
      <c r="AU1924" s="218" t="s">
        <v>85</v>
      </c>
      <c r="AV1924" s="13" t="s">
        <v>85</v>
      </c>
      <c r="AW1924" s="13" t="s">
        <v>32</v>
      </c>
      <c r="AX1924" s="13" t="s">
        <v>76</v>
      </c>
      <c r="AY1924" s="218" t="s">
        <v>283</v>
      </c>
    </row>
    <row r="1925" spans="1:65" s="13" customFormat="1">
      <c r="B1925" s="207"/>
      <c r="C1925" s="208"/>
      <c r="D1925" s="209" t="s">
        <v>291</v>
      </c>
      <c r="E1925" s="210" t="s">
        <v>1</v>
      </c>
      <c r="F1925" s="211" t="s">
        <v>2024</v>
      </c>
      <c r="G1925" s="208"/>
      <c r="H1925" s="212">
        <v>97.375</v>
      </c>
      <c r="I1925" s="213"/>
      <c r="J1925" s="208"/>
      <c r="K1925" s="208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291</v>
      </c>
      <c r="AU1925" s="218" t="s">
        <v>85</v>
      </c>
      <c r="AV1925" s="13" t="s">
        <v>85</v>
      </c>
      <c r="AW1925" s="13" t="s">
        <v>32</v>
      </c>
      <c r="AX1925" s="13" t="s">
        <v>76</v>
      </c>
      <c r="AY1925" s="218" t="s">
        <v>283</v>
      </c>
    </row>
    <row r="1926" spans="1:65" s="13" customFormat="1">
      <c r="B1926" s="207"/>
      <c r="C1926" s="208"/>
      <c r="D1926" s="209" t="s">
        <v>291</v>
      </c>
      <c r="E1926" s="210" t="s">
        <v>1</v>
      </c>
      <c r="F1926" s="211" t="s">
        <v>2028</v>
      </c>
      <c r="G1926" s="208"/>
      <c r="H1926" s="212">
        <v>63.625</v>
      </c>
      <c r="I1926" s="213"/>
      <c r="J1926" s="208"/>
      <c r="K1926" s="208"/>
      <c r="L1926" s="214"/>
      <c r="M1926" s="215"/>
      <c r="N1926" s="216"/>
      <c r="O1926" s="216"/>
      <c r="P1926" s="216"/>
      <c r="Q1926" s="216"/>
      <c r="R1926" s="216"/>
      <c r="S1926" s="216"/>
      <c r="T1926" s="217"/>
      <c r="AT1926" s="218" t="s">
        <v>291</v>
      </c>
      <c r="AU1926" s="218" t="s">
        <v>85</v>
      </c>
      <c r="AV1926" s="13" t="s">
        <v>85</v>
      </c>
      <c r="AW1926" s="13" t="s">
        <v>32</v>
      </c>
      <c r="AX1926" s="13" t="s">
        <v>76</v>
      </c>
      <c r="AY1926" s="218" t="s">
        <v>283</v>
      </c>
    </row>
    <row r="1927" spans="1:65" s="15" customFormat="1">
      <c r="B1927" s="230"/>
      <c r="C1927" s="231"/>
      <c r="D1927" s="209" t="s">
        <v>291</v>
      </c>
      <c r="E1927" s="232" t="s">
        <v>1</v>
      </c>
      <c r="F1927" s="233" t="s">
        <v>307</v>
      </c>
      <c r="G1927" s="231"/>
      <c r="H1927" s="234">
        <v>612.76400000000001</v>
      </c>
      <c r="I1927" s="235"/>
      <c r="J1927" s="231"/>
      <c r="K1927" s="231"/>
      <c r="L1927" s="236"/>
      <c r="M1927" s="237"/>
      <c r="N1927" s="238"/>
      <c r="O1927" s="238"/>
      <c r="P1927" s="238"/>
      <c r="Q1927" s="238"/>
      <c r="R1927" s="238"/>
      <c r="S1927" s="238"/>
      <c r="T1927" s="239"/>
      <c r="AT1927" s="240" t="s">
        <v>291</v>
      </c>
      <c r="AU1927" s="240" t="s">
        <v>85</v>
      </c>
      <c r="AV1927" s="15" t="s">
        <v>105</v>
      </c>
      <c r="AW1927" s="15" t="s">
        <v>32</v>
      </c>
      <c r="AX1927" s="15" t="s">
        <v>76</v>
      </c>
      <c r="AY1927" s="240" t="s">
        <v>283</v>
      </c>
    </row>
    <row r="1928" spans="1:65" s="14" customFormat="1">
      <c r="B1928" s="219"/>
      <c r="C1928" s="220"/>
      <c r="D1928" s="209" t="s">
        <v>291</v>
      </c>
      <c r="E1928" s="221" t="s">
        <v>1</v>
      </c>
      <c r="F1928" s="222" t="s">
        <v>293</v>
      </c>
      <c r="G1928" s="220"/>
      <c r="H1928" s="223">
        <v>612.76400000000001</v>
      </c>
      <c r="I1928" s="224"/>
      <c r="J1928" s="220"/>
      <c r="K1928" s="220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291</v>
      </c>
      <c r="AU1928" s="229" t="s">
        <v>85</v>
      </c>
      <c r="AV1928" s="14" t="s">
        <v>289</v>
      </c>
      <c r="AW1928" s="14" t="s">
        <v>32</v>
      </c>
      <c r="AX1928" s="14" t="s">
        <v>83</v>
      </c>
      <c r="AY1928" s="229" t="s">
        <v>283</v>
      </c>
    </row>
    <row r="1929" spans="1:65" s="2" customFormat="1" ht="24.2" customHeight="1">
      <c r="A1929" s="35"/>
      <c r="B1929" s="36"/>
      <c r="C1929" s="193" t="s">
        <v>2061</v>
      </c>
      <c r="D1929" s="193" t="s">
        <v>285</v>
      </c>
      <c r="E1929" s="194" t="s">
        <v>2062</v>
      </c>
      <c r="F1929" s="195" t="s">
        <v>2063</v>
      </c>
      <c r="G1929" s="196" t="s">
        <v>472</v>
      </c>
      <c r="H1929" s="197">
        <v>109.14</v>
      </c>
      <c r="I1929" s="198"/>
      <c r="J1929" s="199">
        <f>ROUND(I1929*H1929,2)</f>
        <v>0</v>
      </c>
      <c r="K1929" s="200"/>
      <c r="L1929" s="40"/>
      <c r="M1929" s="201" t="s">
        <v>1</v>
      </c>
      <c r="N1929" s="202" t="s">
        <v>41</v>
      </c>
      <c r="O1929" s="72"/>
      <c r="P1929" s="203">
        <f>O1929*H1929</f>
        <v>0</v>
      </c>
      <c r="Q1929" s="203">
        <v>3.6850000000000001E-2</v>
      </c>
      <c r="R1929" s="203">
        <f>Q1929*H1929</f>
        <v>4.0218090000000002</v>
      </c>
      <c r="S1929" s="203">
        <v>0</v>
      </c>
      <c r="T1929" s="204">
        <f>S1929*H1929</f>
        <v>0</v>
      </c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R1929" s="205" t="s">
        <v>199</v>
      </c>
      <c r="AT1929" s="205" t="s">
        <v>285</v>
      </c>
      <c r="AU1929" s="205" t="s">
        <v>85</v>
      </c>
      <c r="AY1929" s="18" t="s">
        <v>283</v>
      </c>
      <c r="BE1929" s="206">
        <f>IF(N1929="základní",J1929,0)</f>
        <v>0</v>
      </c>
      <c r="BF1929" s="206">
        <f>IF(N1929="snížená",J1929,0)</f>
        <v>0</v>
      </c>
      <c r="BG1929" s="206">
        <f>IF(N1929="zákl. přenesená",J1929,0)</f>
        <v>0</v>
      </c>
      <c r="BH1929" s="206">
        <f>IF(N1929="sníž. přenesená",J1929,0)</f>
        <v>0</v>
      </c>
      <c r="BI1929" s="206">
        <f>IF(N1929="nulová",J1929,0)</f>
        <v>0</v>
      </c>
      <c r="BJ1929" s="18" t="s">
        <v>83</v>
      </c>
      <c r="BK1929" s="206">
        <f>ROUND(I1929*H1929,2)</f>
        <v>0</v>
      </c>
      <c r="BL1929" s="18" t="s">
        <v>199</v>
      </c>
      <c r="BM1929" s="205" t="s">
        <v>2064</v>
      </c>
    </row>
    <row r="1930" spans="1:65" s="16" customFormat="1">
      <c r="B1930" s="241"/>
      <c r="C1930" s="242"/>
      <c r="D1930" s="209" t="s">
        <v>291</v>
      </c>
      <c r="E1930" s="243" t="s">
        <v>1</v>
      </c>
      <c r="F1930" s="244" t="s">
        <v>2065</v>
      </c>
      <c r="G1930" s="242"/>
      <c r="H1930" s="243" t="s">
        <v>1</v>
      </c>
      <c r="I1930" s="245"/>
      <c r="J1930" s="242"/>
      <c r="K1930" s="242"/>
      <c r="L1930" s="246"/>
      <c r="M1930" s="247"/>
      <c r="N1930" s="248"/>
      <c r="O1930" s="248"/>
      <c r="P1930" s="248"/>
      <c r="Q1930" s="248"/>
      <c r="R1930" s="248"/>
      <c r="S1930" s="248"/>
      <c r="T1930" s="249"/>
      <c r="AT1930" s="250" t="s">
        <v>291</v>
      </c>
      <c r="AU1930" s="250" t="s">
        <v>85</v>
      </c>
      <c r="AV1930" s="16" t="s">
        <v>83</v>
      </c>
      <c r="AW1930" s="16" t="s">
        <v>32</v>
      </c>
      <c r="AX1930" s="16" t="s">
        <v>76</v>
      </c>
      <c r="AY1930" s="250" t="s">
        <v>283</v>
      </c>
    </row>
    <row r="1931" spans="1:65" s="13" customFormat="1">
      <c r="B1931" s="207"/>
      <c r="C1931" s="208"/>
      <c r="D1931" s="209" t="s">
        <v>291</v>
      </c>
      <c r="E1931" s="210" t="s">
        <v>1</v>
      </c>
      <c r="F1931" s="211" t="s">
        <v>2066</v>
      </c>
      <c r="G1931" s="208"/>
      <c r="H1931" s="212">
        <v>17.34</v>
      </c>
      <c r="I1931" s="213"/>
      <c r="J1931" s="208"/>
      <c r="K1931" s="208"/>
      <c r="L1931" s="214"/>
      <c r="M1931" s="215"/>
      <c r="N1931" s="216"/>
      <c r="O1931" s="216"/>
      <c r="P1931" s="216"/>
      <c r="Q1931" s="216"/>
      <c r="R1931" s="216"/>
      <c r="S1931" s="216"/>
      <c r="T1931" s="217"/>
      <c r="AT1931" s="218" t="s">
        <v>291</v>
      </c>
      <c r="AU1931" s="218" t="s">
        <v>85</v>
      </c>
      <c r="AV1931" s="13" t="s">
        <v>85</v>
      </c>
      <c r="AW1931" s="13" t="s">
        <v>32</v>
      </c>
      <c r="AX1931" s="13" t="s">
        <v>76</v>
      </c>
      <c r="AY1931" s="218" t="s">
        <v>283</v>
      </c>
    </row>
    <row r="1932" spans="1:65" s="13" customFormat="1">
      <c r="B1932" s="207"/>
      <c r="C1932" s="208"/>
      <c r="D1932" s="209" t="s">
        <v>291</v>
      </c>
      <c r="E1932" s="210" t="s">
        <v>1</v>
      </c>
      <c r="F1932" s="211" t="s">
        <v>2067</v>
      </c>
      <c r="G1932" s="208"/>
      <c r="H1932" s="212">
        <v>91.8</v>
      </c>
      <c r="I1932" s="213"/>
      <c r="J1932" s="208"/>
      <c r="K1932" s="208"/>
      <c r="L1932" s="214"/>
      <c r="M1932" s="215"/>
      <c r="N1932" s="216"/>
      <c r="O1932" s="216"/>
      <c r="P1932" s="216"/>
      <c r="Q1932" s="216"/>
      <c r="R1932" s="216"/>
      <c r="S1932" s="216"/>
      <c r="T1932" s="217"/>
      <c r="AT1932" s="218" t="s">
        <v>291</v>
      </c>
      <c r="AU1932" s="218" t="s">
        <v>85</v>
      </c>
      <c r="AV1932" s="13" t="s">
        <v>85</v>
      </c>
      <c r="AW1932" s="13" t="s">
        <v>32</v>
      </c>
      <c r="AX1932" s="13" t="s">
        <v>76</v>
      </c>
      <c r="AY1932" s="218" t="s">
        <v>283</v>
      </c>
    </row>
    <row r="1933" spans="1:65" s="14" customFormat="1">
      <c r="B1933" s="219"/>
      <c r="C1933" s="220"/>
      <c r="D1933" s="209" t="s">
        <v>291</v>
      </c>
      <c r="E1933" s="221" t="s">
        <v>1</v>
      </c>
      <c r="F1933" s="222" t="s">
        <v>293</v>
      </c>
      <c r="G1933" s="220"/>
      <c r="H1933" s="223">
        <v>109.14</v>
      </c>
      <c r="I1933" s="224"/>
      <c r="J1933" s="220"/>
      <c r="K1933" s="220"/>
      <c r="L1933" s="225"/>
      <c r="M1933" s="226"/>
      <c r="N1933" s="227"/>
      <c r="O1933" s="227"/>
      <c r="P1933" s="227"/>
      <c r="Q1933" s="227"/>
      <c r="R1933" s="227"/>
      <c r="S1933" s="227"/>
      <c r="T1933" s="228"/>
      <c r="AT1933" s="229" t="s">
        <v>291</v>
      </c>
      <c r="AU1933" s="229" t="s">
        <v>85</v>
      </c>
      <c r="AV1933" s="14" t="s">
        <v>289</v>
      </c>
      <c r="AW1933" s="14" t="s">
        <v>32</v>
      </c>
      <c r="AX1933" s="14" t="s">
        <v>83</v>
      </c>
      <c r="AY1933" s="229" t="s">
        <v>283</v>
      </c>
    </row>
    <row r="1934" spans="1:65" s="2" customFormat="1" ht="37.9" customHeight="1">
      <c r="A1934" s="35"/>
      <c r="B1934" s="36"/>
      <c r="C1934" s="193" t="s">
        <v>2068</v>
      </c>
      <c r="D1934" s="193" t="s">
        <v>285</v>
      </c>
      <c r="E1934" s="194" t="s">
        <v>2069</v>
      </c>
      <c r="F1934" s="195" t="s">
        <v>2070</v>
      </c>
      <c r="G1934" s="196" t="s">
        <v>288</v>
      </c>
      <c r="H1934" s="197">
        <v>235.12200000000001</v>
      </c>
      <c r="I1934" s="198"/>
      <c r="J1934" s="199">
        <f>ROUND(I1934*H1934,2)</f>
        <v>0</v>
      </c>
      <c r="K1934" s="200"/>
      <c r="L1934" s="40"/>
      <c r="M1934" s="201" t="s">
        <v>1</v>
      </c>
      <c r="N1934" s="202" t="s">
        <v>41</v>
      </c>
      <c r="O1934" s="72"/>
      <c r="P1934" s="203">
        <f>O1934*H1934</f>
        <v>0</v>
      </c>
      <c r="Q1934" s="203">
        <v>2.7189999999999999E-2</v>
      </c>
      <c r="R1934" s="203">
        <f>Q1934*H1934</f>
        <v>6.3929671800000003</v>
      </c>
      <c r="S1934" s="203">
        <v>0</v>
      </c>
      <c r="T1934" s="204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205" t="s">
        <v>199</v>
      </c>
      <c r="AT1934" s="205" t="s">
        <v>285</v>
      </c>
      <c r="AU1934" s="205" t="s">
        <v>85</v>
      </c>
      <c r="AY1934" s="18" t="s">
        <v>283</v>
      </c>
      <c r="BE1934" s="206">
        <f>IF(N1934="základní",J1934,0)</f>
        <v>0</v>
      </c>
      <c r="BF1934" s="206">
        <f>IF(N1934="snížená",J1934,0)</f>
        <v>0</v>
      </c>
      <c r="BG1934" s="206">
        <f>IF(N1934="zákl. přenesená",J1934,0)</f>
        <v>0</v>
      </c>
      <c r="BH1934" s="206">
        <f>IF(N1934="sníž. přenesená",J1934,0)</f>
        <v>0</v>
      </c>
      <c r="BI1934" s="206">
        <f>IF(N1934="nulová",J1934,0)</f>
        <v>0</v>
      </c>
      <c r="BJ1934" s="18" t="s">
        <v>83</v>
      </c>
      <c r="BK1934" s="206">
        <f>ROUND(I1934*H1934,2)</f>
        <v>0</v>
      </c>
      <c r="BL1934" s="18" t="s">
        <v>199</v>
      </c>
      <c r="BM1934" s="205" t="s">
        <v>2071</v>
      </c>
    </row>
    <row r="1935" spans="1:65" s="16" customFormat="1">
      <c r="B1935" s="241"/>
      <c r="C1935" s="242"/>
      <c r="D1935" s="209" t="s">
        <v>291</v>
      </c>
      <c r="E1935" s="243" t="s">
        <v>1</v>
      </c>
      <c r="F1935" s="244" t="s">
        <v>1144</v>
      </c>
      <c r="G1935" s="242"/>
      <c r="H1935" s="243" t="s">
        <v>1</v>
      </c>
      <c r="I1935" s="245"/>
      <c r="J1935" s="242"/>
      <c r="K1935" s="242"/>
      <c r="L1935" s="246"/>
      <c r="M1935" s="247"/>
      <c r="N1935" s="248"/>
      <c r="O1935" s="248"/>
      <c r="P1935" s="248"/>
      <c r="Q1935" s="248"/>
      <c r="R1935" s="248"/>
      <c r="S1935" s="248"/>
      <c r="T1935" s="249"/>
      <c r="AT1935" s="250" t="s">
        <v>291</v>
      </c>
      <c r="AU1935" s="250" t="s">
        <v>85</v>
      </c>
      <c r="AV1935" s="16" t="s">
        <v>83</v>
      </c>
      <c r="AW1935" s="16" t="s">
        <v>32</v>
      </c>
      <c r="AX1935" s="16" t="s">
        <v>76</v>
      </c>
      <c r="AY1935" s="250" t="s">
        <v>283</v>
      </c>
    </row>
    <row r="1936" spans="1:65" s="16" customFormat="1">
      <c r="B1936" s="241"/>
      <c r="C1936" s="242"/>
      <c r="D1936" s="209" t="s">
        <v>291</v>
      </c>
      <c r="E1936" s="243" t="s">
        <v>1</v>
      </c>
      <c r="F1936" s="244" t="s">
        <v>1144</v>
      </c>
      <c r="G1936" s="242"/>
      <c r="H1936" s="243" t="s">
        <v>1</v>
      </c>
      <c r="I1936" s="245"/>
      <c r="J1936" s="242"/>
      <c r="K1936" s="242"/>
      <c r="L1936" s="246"/>
      <c r="M1936" s="247"/>
      <c r="N1936" s="248"/>
      <c r="O1936" s="248"/>
      <c r="P1936" s="248"/>
      <c r="Q1936" s="248"/>
      <c r="R1936" s="248"/>
      <c r="S1936" s="248"/>
      <c r="T1936" s="249"/>
      <c r="AT1936" s="250" t="s">
        <v>291</v>
      </c>
      <c r="AU1936" s="250" t="s">
        <v>85</v>
      </c>
      <c r="AV1936" s="16" t="s">
        <v>83</v>
      </c>
      <c r="AW1936" s="16" t="s">
        <v>32</v>
      </c>
      <c r="AX1936" s="16" t="s">
        <v>76</v>
      </c>
      <c r="AY1936" s="250" t="s">
        <v>283</v>
      </c>
    </row>
    <row r="1937" spans="1:65" s="13" customFormat="1">
      <c r="B1937" s="207"/>
      <c r="C1937" s="208"/>
      <c r="D1937" s="209" t="s">
        <v>291</v>
      </c>
      <c r="E1937" s="210" t="s">
        <v>1</v>
      </c>
      <c r="F1937" s="211" t="s">
        <v>1145</v>
      </c>
      <c r="G1937" s="208"/>
      <c r="H1937" s="212">
        <v>187.88</v>
      </c>
      <c r="I1937" s="213"/>
      <c r="J1937" s="208"/>
      <c r="K1937" s="208"/>
      <c r="L1937" s="214"/>
      <c r="M1937" s="215"/>
      <c r="N1937" s="216"/>
      <c r="O1937" s="216"/>
      <c r="P1937" s="216"/>
      <c r="Q1937" s="216"/>
      <c r="R1937" s="216"/>
      <c r="S1937" s="216"/>
      <c r="T1937" s="217"/>
      <c r="AT1937" s="218" t="s">
        <v>291</v>
      </c>
      <c r="AU1937" s="218" t="s">
        <v>85</v>
      </c>
      <c r="AV1937" s="13" t="s">
        <v>85</v>
      </c>
      <c r="AW1937" s="13" t="s">
        <v>32</v>
      </c>
      <c r="AX1937" s="13" t="s">
        <v>76</v>
      </c>
      <c r="AY1937" s="218" t="s">
        <v>283</v>
      </c>
    </row>
    <row r="1938" spans="1:65" s="13" customFormat="1">
      <c r="B1938" s="207"/>
      <c r="C1938" s="208"/>
      <c r="D1938" s="209" t="s">
        <v>291</v>
      </c>
      <c r="E1938" s="210" t="s">
        <v>1</v>
      </c>
      <c r="F1938" s="211" t="s">
        <v>1146</v>
      </c>
      <c r="G1938" s="208"/>
      <c r="H1938" s="212">
        <v>-13.44</v>
      </c>
      <c r="I1938" s="213"/>
      <c r="J1938" s="208"/>
      <c r="K1938" s="208"/>
      <c r="L1938" s="214"/>
      <c r="M1938" s="215"/>
      <c r="N1938" s="216"/>
      <c r="O1938" s="216"/>
      <c r="P1938" s="216"/>
      <c r="Q1938" s="216"/>
      <c r="R1938" s="216"/>
      <c r="S1938" s="216"/>
      <c r="T1938" s="217"/>
      <c r="AT1938" s="218" t="s">
        <v>291</v>
      </c>
      <c r="AU1938" s="218" t="s">
        <v>85</v>
      </c>
      <c r="AV1938" s="13" t="s">
        <v>85</v>
      </c>
      <c r="AW1938" s="13" t="s">
        <v>32</v>
      </c>
      <c r="AX1938" s="13" t="s">
        <v>76</v>
      </c>
      <c r="AY1938" s="218" t="s">
        <v>283</v>
      </c>
    </row>
    <row r="1939" spans="1:65" s="13" customFormat="1">
      <c r="B1939" s="207"/>
      <c r="C1939" s="208"/>
      <c r="D1939" s="209" t="s">
        <v>291</v>
      </c>
      <c r="E1939" s="210" t="s">
        <v>1</v>
      </c>
      <c r="F1939" s="211" t="s">
        <v>1628</v>
      </c>
      <c r="G1939" s="208"/>
      <c r="H1939" s="212">
        <v>69.795000000000002</v>
      </c>
      <c r="I1939" s="213"/>
      <c r="J1939" s="208"/>
      <c r="K1939" s="208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291</v>
      </c>
      <c r="AU1939" s="218" t="s">
        <v>85</v>
      </c>
      <c r="AV1939" s="13" t="s">
        <v>85</v>
      </c>
      <c r="AW1939" s="13" t="s">
        <v>32</v>
      </c>
      <c r="AX1939" s="13" t="s">
        <v>76</v>
      </c>
      <c r="AY1939" s="218" t="s">
        <v>283</v>
      </c>
    </row>
    <row r="1940" spans="1:65" s="13" customFormat="1" ht="33.75">
      <c r="B1940" s="207"/>
      <c r="C1940" s="208"/>
      <c r="D1940" s="209" t="s">
        <v>291</v>
      </c>
      <c r="E1940" s="210" t="s">
        <v>1</v>
      </c>
      <c r="F1940" s="211" t="s">
        <v>1149</v>
      </c>
      <c r="G1940" s="208"/>
      <c r="H1940" s="212">
        <v>-81.314999999999998</v>
      </c>
      <c r="I1940" s="213"/>
      <c r="J1940" s="208"/>
      <c r="K1940" s="208"/>
      <c r="L1940" s="214"/>
      <c r="M1940" s="215"/>
      <c r="N1940" s="216"/>
      <c r="O1940" s="216"/>
      <c r="P1940" s="216"/>
      <c r="Q1940" s="216"/>
      <c r="R1940" s="216"/>
      <c r="S1940" s="216"/>
      <c r="T1940" s="217"/>
      <c r="AT1940" s="218" t="s">
        <v>291</v>
      </c>
      <c r="AU1940" s="218" t="s">
        <v>85</v>
      </c>
      <c r="AV1940" s="13" t="s">
        <v>85</v>
      </c>
      <c r="AW1940" s="13" t="s">
        <v>32</v>
      </c>
      <c r="AX1940" s="13" t="s">
        <v>76</v>
      </c>
      <c r="AY1940" s="218" t="s">
        <v>283</v>
      </c>
    </row>
    <row r="1941" spans="1:65" s="15" customFormat="1">
      <c r="B1941" s="230"/>
      <c r="C1941" s="231"/>
      <c r="D1941" s="209" t="s">
        <v>291</v>
      </c>
      <c r="E1941" s="232" t="s">
        <v>1</v>
      </c>
      <c r="F1941" s="233" t="s">
        <v>307</v>
      </c>
      <c r="G1941" s="231"/>
      <c r="H1941" s="234">
        <v>162.91999999999999</v>
      </c>
      <c r="I1941" s="235"/>
      <c r="J1941" s="231"/>
      <c r="K1941" s="231"/>
      <c r="L1941" s="236"/>
      <c r="M1941" s="237"/>
      <c r="N1941" s="238"/>
      <c r="O1941" s="238"/>
      <c r="P1941" s="238"/>
      <c r="Q1941" s="238"/>
      <c r="R1941" s="238"/>
      <c r="S1941" s="238"/>
      <c r="T1941" s="239"/>
      <c r="AT1941" s="240" t="s">
        <v>291</v>
      </c>
      <c r="AU1941" s="240" t="s">
        <v>85</v>
      </c>
      <c r="AV1941" s="15" t="s">
        <v>105</v>
      </c>
      <c r="AW1941" s="15" t="s">
        <v>32</v>
      </c>
      <c r="AX1941" s="15" t="s">
        <v>76</v>
      </c>
      <c r="AY1941" s="240" t="s">
        <v>283</v>
      </c>
    </row>
    <row r="1942" spans="1:65" s="13" customFormat="1">
      <c r="B1942" s="207"/>
      <c r="C1942" s="208"/>
      <c r="D1942" s="209" t="s">
        <v>291</v>
      </c>
      <c r="E1942" s="210" t="s">
        <v>1</v>
      </c>
      <c r="F1942" s="211" t="s">
        <v>1150</v>
      </c>
      <c r="G1942" s="208"/>
      <c r="H1942" s="212">
        <v>128.80000000000001</v>
      </c>
      <c r="I1942" s="213"/>
      <c r="J1942" s="208"/>
      <c r="K1942" s="208"/>
      <c r="L1942" s="214"/>
      <c r="M1942" s="215"/>
      <c r="N1942" s="216"/>
      <c r="O1942" s="216"/>
      <c r="P1942" s="216"/>
      <c r="Q1942" s="216"/>
      <c r="R1942" s="216"/>
      <c r="S1942" s="216"/>
      <c r="T1942" s="217"/>
      <c r="AT1942" s="218" t="s">
        <v>291</v>
      </c>
      <c r="AU1942" s="218" t="s">
        <v>85</v>
      </c>
      <c r="AV1942" s="13" t="s">
        <v>85</v>
      </c>
      <c r="AW1942" s="13" t="s">
        <v>32</v>
      </c>
      <c r="AX1942" s="13" t="s">
        <v>76</v>
      </c>
      <c r="AY1942" s="218" t="s">
        <v>283</v>
      </c>
    </row>
    <row r="1943" spans="1:65" s="13" customFormat="1">
      <c r="B1943" s="207"/>
      <c r="C1943" s="208"/>
      <c r="D1943" s="209" t="s">
        <v>291</v>
      </c>
      <c r="E1943" s="210" t="s">
        <v>1</v>
      </c>
      <c r="F1943" s="211" t="s">
        <v>1151</v>
      </c>
      <c r="G1943" s="208"/>
      <c r="H1943" s="212">
        <v>-58.185000000000002</v>
      </c>
      <c r="I1943" s="213"/>
      <c r="J1943" s="208"/>
      <c r="K1943" s="208"/>
      <c r="L1943" s="214"/>
      <c r="M1943" s="215"/>
      <c r="N1943" s="216"/>
      <c r="O1943" s="216"/>
      <c r="P1943" s="216"/>
      <c r="Q1943" s="216"/>
      <c r="R1943" s="216"/>
      <c r="S1943" s="216"/>
      <c r="T1943" s="217"/>
      <c r="AT1943" s="218" t="s">
        <v>291</v>
      </c>
      <c r="AU1943" s="218" t="s">
        <v>85</v>
      </c>
      <c r="AV1943" s="13" t="s">
        <v>85</v>
      </c>
      <c r="AW1943" s="13" t="s">
        <v>32</v>
      </c>
      <c r="AX1943" s="13" t="s">
        <v>76</v>
      </c>
      <c r="AY1943" s="218" t="s">
        <v>283</v>
      </c>
    </row>
    <row r="1944" spans="1:65" s="15" customFormat="1">
      <c r="B1944" s="230"/>
      <c r="C1944" s="231"/>
      <c r="D1944" s="209" t="s">
        <v>291</v>
      </c>
      <c r="E1944" s="232" t="s">
        <v>1</v>
      </c>
      <c r="F1944" s="233" t="s">
        <v>307</v>
      </c>
      <c r="G1944" s="231"/>
      <c r="H1944" s="234">
        <v>70.614999999999995</v>
      </c>
      <c r="I1944" s="235"/>
      <c r="J1944" s="231"/>
      <c r="K1944" s="231"/>
      <c r="L1944" s="236"/>
      <c r="M1944" s="237"/>
      <c r="N1944" s="238"/>
      <c r="O1944" s="238"/>
      <c r="P1944" s="238"/>
      <c r="Q1944" s="238"/>
      <c r="R1944" s="238"/>
      <c r="S1944" s="238"/>
      <c r="T1944" s="239"/>
      <c r="AT1944" s="240" t="s">
        <v>291</v>
      </c>
      <c r="AU1944" s="240" t="s">
        <v>85</v>
      </c>
      <c r="AV1944" s="15" t="s">
        <v>105</v>
      </c>
      <c r="AW1944" s="15" t="s">
        <v>32</v>
      </c>
      <c r="AX1944" s="15" t="s">
        <v>76</v>
      </c>
      <c r="AY1944" s="240" t="s">
        <v>283</v>
      </c>
    </row>
    <row r="1945" spans="1:65" s="13" customFormat="1">
      <c r="B1945" s="207"/>
      <c r="C1945" s="208"/>
      <c r="D1945" s="209" t="s">
        <v>291</v>
      </c>
      <c r="E1945" s="210" t="s">
        <v>1</v>
      </c>
      <c r="F1945" s="211" t="s">
        <v>1629</v>
      </c>
      <c r="G1945" s="208"/>
      <c r="H1945" s="212">
        <v>3.08</v>
      </c>
      <c r="I1945" s="213"/>
      <c r="J1945" s="208"/>
      <c r="K1945" s="208"/>
      <c r="L1945" s="214"/>
      <c r="M1945" s="215"/>
      <c r="N1945" s="216"/>
      <c r="O1945" s="216"/>
      <c r="P1945" s="216"/>
      <c r="Q1945" s="216"/>
      <c r="R1945" s="216"/>
      <c r="S1945" s="216"/>
      <c r="T1945" s="217"/>
      <c r="AT1945" s="218" t="s">
        <v>291</v>
      </c>
      <c r="AU1945" s="218" t="s">
        <v>85</v>
      </c>
      <c r="AV1945" s="13" t="s">
        <v>85</v>
      </c>
      <c r="AW1945" s="13" t="s">
        <v>32</v>
      </c>
      <c r="AX1945" s="13" t="s">
        <v>76</v>
      </c>
      <c r="AY1945" s="218" t="s">
        <v>283</v>
      </c>
    </row>
    <row r="1946" spans="1:65" s="13" customFormat="1" ht="22.5">
      <c r="B1946" s="207"/>
      <c r="C1946" s="208"/>
      <c r="D1946" s="209" t="s">
        <v>291</v>
      </c>
      <c r="E1946" s="210" t="s">
        <v>1</v>
      </c>
      <c r="F1946" s="211" t="s">
        <v>1630</v>
      </c>
      <c r="G1946" s="208"/>
      <c r="H1946" s="212">
        <v>19.071999999999999</v>
      </c>
      <c r="I1946" s="213"/>
      <c r="J1946" s="208"/>
      <c r="K1946" s="208"/>
      <c r="L1946" s="214"/>
      <c r="M1946" s="215"/>
      <c r="N1946" s="216"/>
      <c r="O1946" s="216"/>
      <c r="P1946" s="216"/>
      <c r="Q1946" s="216"/>
      <c r="R1946" s="216"/>
      <c r="S1946" s="216"/>
      <c r="T1946" s="217"/>
      <c r="AT1946" s="218" t="s">
        <v>291</v>
      </c>
      <c r="AU1946" s="218" t="s">
        <v>85</v>
      </c>
      <c r="AV1946" s="13" t="s">
        <v>85</v>
      </c>
      <c r="AW1946" s="13" t="s">
        <v>32</v>
      </c>
      <c r="AX1946" s="13" t="s">
        <v>76</v>
      </c>
      <c r="AY1946" s="218" t="s">
        <v>283</v>
      </c>
    </row>
    <row r="1947" spans="1:65" s="13" customFormat="1">
      <c r="B1947" s="207"/>
      <c r="C1947" s="208"/>
      <c r="D1947" s="209" t="s">
        <v>291</v>
      </c>
      <c r="E1947" s="210" t="s">
        <v>1</v>
      </c>
      <c r="F1947" s="211" t="s">
        <v>1631</v>
      </c>
      <c r="G1947" s="208"/>
      <c r="H1947" s="212">
        <v>11.55</v>
      </c>
      <c r="I1947" s="213"/>
      <c r="J1947" s="208"/>
      <c r="K1947" s="208"/>
      <c r="L1947" s="214"/>
      <c r="M1947" s="215"/>
      <c r="N1947" s="216"/>
      <c r="O1947" s="216"/>
      <c r="P1947" s="216"/>
      <c r="Q1947" s="216"/>
      <c r="R1947" s="216"/>
      <c r="S1947" s="216"/>
      <c r="T1947" s="217"/>
      <c r="AT1947" s="218" t="s">
        <v>291</v>
      </c>
      <c r="AU1947" s="218" t="s">
        <v>85</v>
      </c>
      <c r="AV1947" s="13" t="s">
        <v>85</v>
      </c>
      <c r="AW1947" s="13" t="s">
        <v>32</v>
      </c>
      <c r="AX1947" s="13" t="s">
        <v>76</v>
      </c>
      <c r="AY1947" s="218" t="s">
        <v>283</v>
      </c>
    </row>
    <row r="1948" spans="1:65" s="15" customFormat="1">
      <c r="B1948" s="230"/>
      <c r="C1948" s="231"/>
      <c r="D1948" s="209" t="s">
        <v>291</v>
      </c>
      <c r="E1948" s="232" t="s">
        <v>1</v>
      </c>
      <c r="F1948" s="233" t="s">
        <v>307</v>
      </c>
      <c r="G1948" s="231"/>
      <c r="H1948" s="234">
        <v>33.701999999999998</v>
      </c>
      <c r="I1948" s="235"/>
      <c r="J1948" s="231"/>
      <c r="K1948" s="231"/>
      <c r="L1948" s="236"/>
      <c r="M1948" s="237"/>
      <c r="N1948" s="238"/>
      <c r="O1948" s="238"/>
      <c r="P1948" s="238"/>
      <c r="Q1948" s="238"/>
      <c r="R1948" s="238"/>
      <c r="S1948" s="238"/>
      <c r="T1948" s="239"/>
      <c r="AT1948" s="240" t="s">
        <v>291</v>
      </c>
      <c r="AU1948" s="240" t="s">
        <v>85</v>
      </c>
      <c r="AV1948" s="15" t="s">
        <v>105</v>
      </c>
      <c r="AW1948" s="15" t="s">
        <v>32</v>
      </c>
      <c r="AX1948" s="15" t="s">
        <v>76</v>
      </c>
      <c r="AY1948" s="240" t="s">
        <v>283</v>
      </c>
    </row>
    <row r="1949" spans="1:65" s="13" customFormat="1">
      <c r="B1949" s="207"/>
      <c r="C1949" s="208"/>
      <c r="D1949" s="209" t="s">
        <v>291</v>
      </c>
      <c r="E1949" s="210" t="s">
        <v>1</v>
      </c>
      <c r="F1949" s="211" t="s">
        <v>1632</v>
      </c>
      <c r="G1949" s="208"/>
      <c r="H1949" s="212">
        <v>-32.115000000000002</v>
      </c>
      <c r="I1949" s="213"/>
      <c r="J1949" s="208"/>
      <c r="K1949" s="208"/>
      <c r="L1949" s="214"/>
      <c r="M1949" s="215"/>
      <c r="N1949" s="216"/>
      <c r="O1949" s="216"/>
      <c r="P1949" s="216"/>
      <c r="Q1949" s="216"/>
      <c r="R1949" s="216"/>
      <c r="S1949" s="216"/>
      <c r="T1949" s="217"/>
      <c r="AT1949" s="218" t="s">
        <v>291</v>
      </c>
      <c r="AU1949" s="218" t="s">
        <v>85</v>
      </c>
      <c r="AV1949" s="13" t="s">
        <v>85</v>
      </c>
      <c r="AW1949" s="13" t="s">
        <v>32</v>
      </c>
      <c r="AX1949" s="13" t="s">
        <v>76</v>
      </c>
      <c r="AY1949" s="218" t="s">
        <v>283</v>
      </c>
    </row>
    <row r="1950" spans="1:65" s="15" customFormat="1">
      <c r="B1950" s="230"/>
      <c r="C1950" s="231"/>
      <c r="D1950" s="209" t="s">
        <v>291</v>
      </c>
      <c r="E1950" s="232" t="s">
        <v>1</v>
      </c>
      <c r="F1950" s="233" t="s">
        <v>307</v>
      </c>
      <c r="G1950" s="231"/>
      <c r="H1950" s="234">
        <v>-32.115000000000002</v>
      </c>
      <c r="I1950" s="235"/>
      <c r="J1950" s="231"/>
      <c r="K1950" s="231"/>
      <c r="L1950" s="236"/>
      <c r="M1950" s="237"/>
      <c r="N1950" s="238"/>
      <c r="O1950" s="238"/>
      <c r="P1950" s="238"/>
      <c r="Q1950" s="238"/>
      <c r="R1950" s="238"/>
      <c r="S1950" s="238"/>
      <c r="T1950" s="239"/>
      <c r="AT1950" s="240" t="s">
        <v>291</v>
      </c>
      <c r="AU1950" s="240" t="s">
        <v>85</v>
      </c>
      <c r="AV1950" s="15" t="s">
        <v>105</v>
      </c>
      <c r="AW1950" s="15" t="s">
        <v>32</v>
      </c>
      <c r="AX1950" s="15" t="s">
        <v>76</v>
      </c>
      <c r="AY1950" s="240" t="s">
        <v>283</v>
      </c>
    </row>
    <row r="1951" spans="1:65" s="14" customFormat="1">
      <c r="B1951" s="219"/>
      <c r="C1951" s="220"/>
      <c r="D1951" s="209" t="s">
        <v>291</v>
      </c>
      <c r="E1951" s="221" t="s">
        <v>1</v>
      </c>
      <c r="F1951" s="222" t="s">
        <v>293</v>
      </c>
      <c r="G1951" s="220"/>
      <c r="H1951" s="223">
        <v>235.12200000000001</v>
      </c>
      <c r="I1951" s="224"/>
      <c r="J1951" s="220"/>
      <c r="K1951" s="220"/>
      <c r="L1951" s="225"/>
      <c r="M1951" s="226"/>
      <c r="N1951" s="227"/>
      <c r="O1951" s="227"/>
      <c r="P1951" s="227"/>
      <c r="Q1951" s="227"/>
      <c r="R1951" s="227"/>
      <c r="S1951" s="227"/>
      <c r="T1951" s="228"/>
      <c r="AT1951" s="229" t="s">
        <v>291</v>
      </c>
      <c r="AU1951" s="229" t="s">
        <v>85</v>
      </c>
      <c r="AV1951" s="14" t="s">
        <v>289</v>
      </c>
      <c r="AW1951" s="14" t="s">
        <v>32</v>
      </c>
      <c r="AX1951" s="14" t="s">
        <v>83</v>
      </c>
      <c r="AY1951" s="229" t="s">
        <v>283</v>
      </c>
    </row>
    <row r="1952" spans="1:65" s="2" customFormat="1" ht="24.2" customHeight="1">
      <c r="A1952" s="35"/>
      <c r="B1952" s="36"/>
      <c r="C1952" s="193" t="s">
        <v>2072</v>
      </c>
      <c r="D1952" s="193" t="s">
        <v>285</v>
      </c>
      <c r="E1952" s="194" t="s">
        <v>2073</v>
      </c>
      <c r="F1952" s="195" t="s">
        <v>2074</v>
      </c>
      <c r="G1952" s="196" t="s">
        <v>377</v>
      </c>
      <c r="H1952" s="197">
        <v>42.392000000000003</v>
      </c>
      <c r="I1952" s="198"/>
      <c r="J1952" s="199">
        <f>ROUND(I1952*H1952,2)</f>
        <v>0</v>
      </c>
      <c r="K1952" s="200"/>
      <c r="L1952" s="40"/>
      <c r="M1952" s="201" t="s">
        <v>1</v>
      </c>
      <c r="N1952" s="202" t="s">
        <v>41</v>
      </c>
      <c r="O1952" s="72"/>
      <c r="P1952" s="203">
        <f>O1952*H1952</f>
        <v>0</v>
      </c>
      <c r="Q1952" s="203">
        <v>0</v>
      </c>
      <c r="R1952" s="203">
        <f>Q1952*H1952</f>
        <v>0</v>
      </c>
      <c r="S1952" s="203">
        <v>0</v>
      </c>
      <c r="T1952" s="204">
        <f>S1952*H1952</f>
        <v>0</v>
      </c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R1952" s="205" t="s">
        <v>199</v>
      </c>
      <c r="AT1952" s="205" t="s">
        <v>285</v>
      </c>
      <c r="AU1952" s="205" t="s">
        <v>85</v>
      </c>
      <c r="AY1952" s="18" t="s">
        <v>283</v>
      </c>
      <c r="BE1952" s="206">
        <f>IF(N1952="základní",J1952,0)</f>
        <v>0</v>
      </c>
      <c r="BF1952" s="206">
        <f>IF(N1952="snížená",J1952,0)</f>
        <v>0</v>
      </c>
      <c r="BG1952" s="206">
        <f>IF(N1952="zákl. přenesená",J1952,0)</f>
        <v>0</v>
      </c>
      <c r="BH1952" s="206">
        <f>IF(N1952="sníž. přenesená",J1952,0)</f>
        <v>0</v>
      </c>
      <c r="BI1952" s="206">
        <f>IF(N1952="nulová",J1952,0)</f>
        <v>0</v>
      </c>
      <c r="BJ1952" s="18" t="s">
        <v>83</v>
      </c>
      <c r="BK1952" s="206">
        <f>ROUND(I1952*H1952,2)</f>
        <v>0</v>
      </c>
      <c r="BL1952" s="18" t="s">
        <v>199</v>
      </c>
      <c r="BM1952" s="205" t="s">
        <v>2075</v>
      </c>
    </row>
    <row r="1953" spans="1:65" s="12" customFormat="1" ht="22.9" customHeight="1">
      <c r="B1953" s="177"/>
      <c r="C1953" s="178"/>
      <c r="D1953" s="179" t="s">
        <v>75</v>
      </c>
      <c r="E1953" s="191" t="s">
        <v>2076</v>
      </c>
      <c r="F1953" s="191" t="s">
        <v>2077</v>
      </c>
      <c r="G1953" s="178"/>
      <c r="H1953" s="178"/>
      <c r="I1953" s="181"/>
      <c r="J1953" s="192">
        <f>BK1953</f>
        <v>0</v>
      </c>
      <c r="K1953" s="178"/>
      <c r="L1953" s="183"/>
      <c r="M1953" s="184"/>
      <c r="N1953" s="185"/>
      <c r="O1953" s="185"/>
      <c r="P1953" s="186">
        <f>SUM(P1954:P2024)</f>
        <v>0</v>
      </c>
      <c r="Q1953" s="185"/>
      <c r="R1953" s="186">
        <f>SUM(R1954:R2024)</f>
        <v>5.8747184199999998</v>
      </c>
      <c r="S1953" s="185"/>
      <c r="T1953" s="187">
        <f>SUM(T1954:T2024)</f>
        <v>0</v>
      </c>
      <c r="AR1953" s="188" t="s">
        <v>85</v>
      </c>
      <c r="AT1953" s="189" t="s">
        <v>75</v>
      </c>
      <c r="AU1953" s="189" t="s">
        <v>83</v>
      </c>
      <c r="AY1953" s="188" t="s">
        <v>283</v>
      </c>
      <c r="BK1953" s="190">
        <f>SUM(BK1954:BK2024)</f>
        <v>0</v>
      </c>
    </row>
    <row r="1954" spans="1:65" s="2" customFormat="1" ht="55.5" customHeight="1">
      <c r="A1954" s="35"/>
      <c r="B1954" s="36"/>
      <c r="C1954" s="193" t="s">
        <v>2078</v>
      </c>
      <c r="D1954" s="193" t="s">
        <v>285</v>
      </c>
      <c r="E1954" s="194" t="s">
        <v>2079</v>
      </c>
      <c r="F1954" s="195" t="s">
        <v>2080</v>
      </c>
      <c r="G1954" s="196" t="s">
        <v>288</v>
      </c>
      <c r="H1954" s="197">
        <v>1200.2449999999999</v>
      </c>
      <c r="I1954" s="198"/>
      <c r="J1954" s="199">
        <f>ROUND(I1954*H1954,2)</f>
        <v>0</v>
      </c>
      <c r="K1954" s="200"/>
      <c r="L1954" s="40"/>
      <c r="M1954" s="201" t="s">
        <v>1</v>
      </c>
      <c r="N1954" s="202" t="s">
        <v>41</v>
      </c>
      <c r="O1954" s="72"/>
      <c r="P1954" s="203">
        <f>O1954*H1954</f>
        <v>0</v>
      </c>
      <c r="Q1954" s="203">
        <v>2.66E-3</v>
      </c>
      <c r="R1954" s="203">
        <f>Q1954*H1954</f>
        <v>3.1926516999999999</v>
      </c>
      <c r="S1954" s="203">
        <v>0</v>
      </c>
      <c r="T1954" s="204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05" t="s">
        <v>199</v>
      </c>
      <c r="AT1954" s="205" t="s">
        <v>285</v>
      </c>
      <c r="AU1954" s="205" t="s">
        <v>85</v>
      </c>
      <c r="AY1954" s="18" t="s">
        <v>283</v>
      </c>
      <c r="BE1954" s="206">
        <f>IF(N1954="základní",J1954,0)</f>
        <v>0</v>
      </c>
      <c r="BF1954" s="206">
        <f>IF(N1954="snížená",J1954,0)</f>
        <v>0</v>
      </c>
      <c r="BG1954" s="206">
        <f>IF(N1954="zákl. přenesená",J1954,0)</f>
        <v>0</v>
      </c>
      <c r="BH1954" s="206">
        <f>IF(N1954="sníž. přenesená",J1954,0)</f>
        <v>0</v>
      </c>
      <c r="BI1954" s="206">
        <f>IF(N1954="nulová",J1954,0)</f>
        <v>0</v>
      </c>
      <c r="BJ1954" s="18" t="s">
        <v>83</v>
      </c>
      <c r="BK1954" s="206">
        <f>ROUND(I1954*H1954,2)</f>
        <v>0</v>
      </c>
      <c r="BL1954" s="18" t="s">
        <v>199</v>
      </c>
      <c r="BM1954" s="205" t="s">
        <v>2081</v>
      </c>
    </row>
    <row r="1955" spans="1:65" s="13" customFormat="1">
      <c r="B1955" s="207"/>
      <c r="C1955" s="208"/>
      <c r="D1955" s="209" t="s">
        <v>291</v>
      </c>
      <c r="E1955" s="210" t="s">
        <v>1</v>
      </c>
      <c r="F1955" s="211" t="s">
        <v>1612</v>
      </c>
      <c r="G1955" s="208"/>
      <c r="H1955" s="212">
        <v>1292.4849999999999</v>
      </c>
      <c r="I1955" s="213"/>
      <c r="J1955" s="208"/>
      <c r="K1955" s="208"/>
      <c r="L1955" s="214"/>
      <c r="M1955" s="215"/>
      <c r="N1955" s="216"/>
      <c r="O1955" s="216"/>
      <c r="P1955" s="216"/>
      <c r="Q1955" s="216"/>
      <c r="R1955" s="216"/>
      <c r="S1955" s="216"/>
      <c r="T1955" s="217"/>
      <c r="AT1955" s="218" t="s">
        <v>291</v>
      </c>
      <c r="AU1955" s="218" t="s">
        <v>85</v>
      </c>
      <c r="AV1955" s="13" t="s">
        <v>85</v>
      </c>
      <c r="AW1955" s="13" t="s">
        <v>32</v>
      </c>
      <c r="AX1955" s="13" t="s">
        <v>76</v>
      </c>
      <c r="AY1955" s="218" t="s">
        <v>283</v>
      </c>
    </row>
    <row r="1956" spans="1:65" s="13" customFormat="1">
      <c r="B1956" s="207"/>
      <c r="C1956" s="208"/>
      <c r="D1956" s="209" t="s">
        <v>291</v>
      </c>
      <c r="E1956" s="210" t="s">
        <v>1</v>
      </c>
      <c r="F1956" s="211" t="s">
        <v>1605</v>
      </c>
      <c r="G1956" s="208"/>
      <c r="H1956" s="212">
        <v>25.78</v>
      </c>
      <c r="I1956" s="213"/>
      <c r="J1956" s="208"/>
      <c r="K1956" s="208"/>
      <c r="L1956" s="214"/>
      <c r="M1956" s="215"/>
      <c r="N1956" s="216"/>
      <c r="O1956" s="216"/>
      <c r="P1956" s="216"/>
      <c r="Q1956" s="216"/>
      <c r="R1956" s="216"/>
      <c r="S1956" s="216"/>
      <c r="T1956" s="217"/>
      <c r="AT1956" s="218" t="s">
        <v>291</v>
      </c>
      <c r="AU1956" s="218" t="s">
        <v>85</v>
      </c>
      <c r="AV1956" s="13" t="s">
        <v>85</v>
      </c>
      <c r="AW1956" s="13" t="s">
        <v>32</v>
      </c>
      <c r="AX1956" s="13" t="s">
        <v>76</v>
      </c>
      <c r="AY1956" s="218" t="s">
        <v>283</v>
      </c>
    </row>
    <row r="1957" spans="1:65" s="15" customFormat="1">
      <c r="B1957" s="230"/>
      <c r="C1957" s="231"/>
      <c r="D1957" s="209" t="s">
        <v>291</v>
      </c>
      <c r="E1957" s="232" t="s">
        <v>1</v>
      </c>
      <c r="F1957" s="233" t="s">
        <v>307</v>
      </c>
      <c r="G1957" s="231"/>
      <c r="H1957" s="234">
        <v>1318.2650000000001</v>
      </c>
      <c r="I1957" s="235"/>
      <c r="J1957" s="231"/>
      <c r="K1957" s="231"/>
      <c r="L1957" s="236"/>
      <c r="M1957" s="237"/>
      <c r="N1957" s="238"/>
      <c r="O1957" s="238"/>
      <c r="P1957" s="238"/>
      <c r="Q1957" s="238"/>
      <c r="R1957" s="238"/>
      <c r="S1957" s="238"/>
      <c r="T1957" s="239"/>
      <c r="AT1957" s="240" t="s">
        <v>291</v>
      </c>
      <c r="AU1957" s="240" t="s">
        <v>85</v>
      </c>
      <c r="AV1957" s="15" t="s">
        <v>105</v>
      </c>
      <c r="AW1957" s="15" t="s">
        <v>32</v>
      </c>
      <c r="AX1957" s="15" t="s">
        <v>76</v>
      </c>
      <c r="AY1957" s="240" t="s">
        <v>283</v>
      </c>
    </row>
    <row r="1958" spans="1:65" s="13" customFormat="1">
      <c r="B1958" s="207"/>
      <c r="C1958" s="208"/>
      <c r="D1958" s="209" t="s">
        <v>291</v>
      </c>
      <c r="E1958" s="210" t="s">
        <v>1</v>
      </c>
      <c r="F1958" s="211" t="s">
        <v>1613</v>
      </c>
      <c r="G1958" s="208"/>
      <c r="H1958" s="212">
        <v>-80.58</v>
      </c>
      <c r="I1958" s="213"/>
      <c r="J1958" s="208"/>
      <c r="K1958" s="208"/>
      <c r="L1958" s="214"/>
      <c r="M1958" s="215"/>
      <c r="N1958" s="216"/>
      <c r="O1958" s="216"/>
      <c r="P1958" s="216"/>
      <c r="Q1958" s="216"/>
      <c r="R1958" s="216"/>
      <c r="S1958" s="216"/>
      <c r="T1958" s="217"/>
      <c r="AT1958" s="218" t="s">
        <v>291</v>
      </c>
      <c r="AU1958" s="218" t="s">
        <v>85</v>
      </c>
      <c r="AV1958" s="13" t="s">
        <v>85</v>
      </c>
      <c r="AW1958" s="13" t="s">
        <v>32</v>
      </c>
      <c r="AX1958" s="13" t="s">
        <v>76</v>
      </c>
      <c r="AY1958" s="218" t="s">
        <v>283</v>
      </c>
    </row>
    <row r="1959" spans="1:65" s="15" customFormat="1">
      <c r="B1959" s="230"/>
      <c r="C1959" s="231"/>
      <c r="D1959" s="209" t="s">
        <v>291</v>
      </c>
      <c r="E1959" s="232" t="s">
        <v>1</v>
      </c>
      <c r="F1959" s="233" t="s">
        <v>307</v>
      </c>
      <c r="G1959" s="231"/>
      <c r="H1959" s="234">
        <v>-80.58</v>
      </c>
      <c r="I1959" s="235"/>
      <c r="J1959" s="231"/>
      <c r="K1959" s="231"/>
      <c r="L1959" s="236"/>
      <c r="M1959" s="237"/>
      <c r="N1959" s="238"/>
      <c r="O1959" s="238"/>
      <c r="P1959" s="238"/>
      <c r="Q1959" s="238"/>
      <c r="R1959" s="238"/>
      <c r="S1959" s="238"/>
      <c r="T1959" s="239"/>
      <c r="AT1959" s="240" t="s">
        <v>291</v>
      </c>
      <c r="AU1959" s="240" t="s">
        <v>85</v>
      </c>
      <c r="AV1959" s="15" t="s">
        <v>105</v>
      </c>
      <c r="AW1959" s="15" t="s">
        <v>32</v>
      </c>
      <c r="AX1959" s="15" t="s">
        <v>76</v>
      </c>
      <c r="AY1959" s="240" t="s">
        <v>283</v>
      </c>
    </row>
    <row r="1960" spans="1:65" s="13" customFormat="1">
      <c r="B1960" s="207"/>
      <c r="C1960" s="208"/>
      <c r="D1960" s="209" t="s">
        <v>291</v>
      </c>
      <c r="E1960" s="210" t="s">
        <v>1</v>
      </c>
      <c r="F1960" s="211" t="s">
        <v>1614</v>
      </c>
      <c r="G1960" s="208"/>
      <c r="H1960" s="212">
        <v>-37.44</v>
      </c>
      <c r="I1960" s="213"/>
      <c r="J1960" s="208"/>
      <c r="K1960" s="208"/>
      <c r="L1960" s="214"/>
      <c r="M1960" s="215"/>
      <c r="N1960" s="216"/>
      <c r="O1960" s="216"/>
      <c r="P1960" s="216"/>
      <c r="Q1960" s="216"/>
      <c r="R1960" s="216"/>
      <c r="S1960" s="216"/>
      <c r="T1960" s="217"/>
      <c r="AT1960" s="218" t="s">
        <v>291</v>
      </c>
      <c r="AU1960" s="218" t="s">
        <v>85</v>
      </c>
      <c r="AV1960" s="13" t="s">
        <v>85</v>
      </c>
      <c r="AW1960" s="13" t="s">
        <v>32</v>
      </c>
      <c r="AX1960" s="13" t="s">
        <v>76</v>
      </c>
      <c r="AY1960" s="218" t="s">
        <v>283</v>
      </c>
    </row>
    <row r="1961" spans="1:65" s="15" customFormat="1">
      <c r="B1961" s="230"/>
      <c r="C1961" s="231"/>
      <c r="D1961" s="209" t="s">
        <v>291</v>
      </c>
      <c r="E1961" s="232" t="s">
        <v>1</v>
      </c>
      <c r="F1961" s="233" t="s">
        <v>307</v>
      </c>
      <c r="G1961" s="231"/>
      <c r="H1961" s="234">
        <v>-37.44</v>
      </c>
      <c r="I1961" s="235"/>
      <c r="J1961" s="231"/>
      <c r="K1961" s="231"/>
      <c r="L1961" s="236"/>
      <c r="M1961" s="237"/>
      <c r="N1961" s="238"/>
      <c r="O1961" s="238"/>
      <c r="P1961" s="238"/>
      <c r="Q1961" s="238"/>
      <c r="R1961" s="238"/>
      <c r="S1961" s="238"/>
      <c r="T1961" s="239"/>
      <c r="AT1961" s="240" t="s">
        <v>291</v>
      </c>
      <c r="AU1961" s="240" t="s">
        <v>85</v>
      </c>
      <c r="AV1961" s="15" t="s">
        <v>105</v>
      </c>
      <c r="AW1961" s="15" t="s">
        <v>32</v>
      </c>
      <c r="AX1961" s="15" t="s">
        <v>76</v>
      </c>
      <c r="AY1961" s="240" t="s">
        <v>283</v>
      </c>
    </row>
    <row r="1962" spans="1:65" s="14" customFormat="1">
      <c r="B1962" s="219"/>
      <c r="C1962" s="220"/>
      <c r="D1962" s="209" t="s">
        <v>291</v>
      </c>
      <c r="E1962" s="221" t="s">
        <v>1</v>
      </c>
      <c r="F1962" s="222" t="s">
        <v>293</v>
      </c>
      <c r="G1962" s="220"/>
      <c r="H1962" s="223">
        <v>1200.2449999999999</v>
      </c>
      <c r="I1962" s="224"/>
      <c r="J1962" s="220"/>
      <c r="K1962" s="220"/>
      <c r="L1962" s="225"/>
      <c r="M1962" s="226"/>
      <c r="N1962" s="227"/>
      <c r="O1962" s="227"/>
      <c r="P1962" s="227"/>
      <c r="Q1962" s="227"/>
      <c r="R1962" s="227"/>
      <c r="S1962" s="227"/>
      <c r="T1962" s="228"/>
      <c r="AT1962" s="229" t="s">
        <v>291</v>
      </c>
      <c r="AU1962" s="229" t="s">
        <v>85</v>
      </c>
      <c r="AV1962" s="14" t="s">
        <v>289</v>
      </c>
      <c r="AW1962" s="14" t="s">
        <v>32</v>
      </c>
      <c r="AX1962" s="14" t="s">
        <v>83</v>
      </c>
      <c r="AY1962" s="229" t="s">
        <v>283</v>
      </c>
    </row>
    <row r="1963" spans="1:65" s="2" customFormat="1" ht="62.65" customHeight="1">
      <c r="A1963" s="35"/>
      <c r="B1963" s="36"/>
      <c r="C1963" s="193" t="s">
        <v>2082</v>
      </c>
      <c r="D1963" s="193" t="s">
        <v>285</v>
      </c>
      <c r="E1963" s="194" t="s">
        <v>2083</v>
      </c>
      <c r="F1963" s="195" t="s">
        <v>2084</v>
      </c>
      <c r="G1963" s="196" t="s">
        <v>288</v>
      </c>
      <c r="H1963" s="197">
        <v>235.12200000000001</v>
      </c>
      <c r="I1963" s="198"/>
      <c r="J1963" s="199">
        <f>ROUND(I1963*H1963,2)</f>
        <v>0</v>
      </c>
      <c r="K1963" s="200"/>
      <c r="L1963" s="40"/>
      <c r="M1963" s="201" t="s">
        <v>1</v>
      </c>
      <c r="N1963" s="202" t="s">
        <v>41</v>
      </c>
      <c r="O1963" s="72"/>
      <c r="P1963" s="203">
        <f>O1963*H1963</f>
        <v>0</v>
      </c>
      <c r="Q1963" s="203">
        <v>2.66E-3</v>
      </c>
      <c r="R1963" s="203">
        <f>Q1963*H1963</f>
        <v>0.62542452000000004</v>
      </c>
      <c r="S1963" s="203">
        <v>0</v>
      </c>
      <c r="T1963" s="204">
        <f>S1963*H1963</f>
        <v>0</v>
      </c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R1963" s="205" t="s">
        <v>199</v>
      </c>
      <c r="AT1963" s="205" t="s">
        <v>285</v>
      </c>
      <c r="AU1963" s="205" t="s">
        <v>85</v>
      </c>
      <c r="AY1963" s="18" t="s">
        <v>283</v>
      </c>
      <c r="BE1963" s="206">
        <f>IF(N1963="základní",J1963,0)</f>
        <v>0</v>
      </c>
      <c r="BF1963" s="206">
        <f>IF(N1963="snížená",J1963,0)</f>
        <v>0</v>
      </c>
      <c r="BG1963" s="206">
        <f>IF(N1963="zákl. přenesená",J1963,0)</f>
        <v>0</v>
      </c>
      <c r="BH1963" s="206">
        <f>IF(N1963="sníž. přenesená",J1963,0)</f>
        <v>0</v>
      </c>
      <c r="BI1963" s="206">
        <f>IF(N1963="nulová",J1963,0)</f>
        <v>0</v>
      </c>
      <c r="BJ1963" s="18" t="s">
        <v>83</v>
      </c>
      <c r="BK1963" s="206">
        <f>ROUND(I1963*H1963,2)</f>
        <v>0</v>
      </c>
      <c r="BL1963" s="18" t="s">
        <v>199</v>
      </c>
      <c r="BM1963" s="205" t="s">
        <v>2085</v>
      </c>
    </row>
    <row r="1964" spans="1:65" s="16" customFormat="1">
      <c r="B1964" s="241"/>
      <c r="C1964" s="242"/>
      <c r="D1964" s="209" t="s">
        <v>291</v>
      </c>
      <c r="E1964" s="243" t="s">
        <v>1</v>
      </c>
      <c r="F1964" s="244" t="s">
        <v>1144</v>
      </c>
      <c r="G1964" s="242"/>
      <c r="H1964" s="243" t="s">
        <v>1</v>
      </c>
      <c r="I1964" s="245"/>
      <c r="J1964" s="242"/>
      <c r="K1964" s="242"/>
      <c r="L1964" s="246"/>
      <c r="M1964" s="247"/>
      <c r="N1964" s="248"/>
      <c r="O1964" s="248"/>
      <c r="P1964" s="248"/>
      <c r="Q1964" s="248"/>
      <c r="R1964" s="248"/>
      <c r="S1964" s="248"/>
      <c r="T1964" s="249"/>
      <c r="AT1964" s="250" t="s">
        <v>291</v>
      </c>
      <c r="AU1964" s="250" t="s">
        <v>85</v>
      </c>
      <c r="AV1964" s="16" t="s">
        <v>83</v>
      </c>
      <c r="AW1964" s="16" t="s">
        <v>32</v>
      </c>
      <c r="AX1964" s="16" t="s">
        <v>76</v>
      </c>
      <c r="AY1964" s="250" t="s">
        <v>283</v>
      </c>
    </row>
    <row r="1965" spans="1:65" s="13" customFormat="1">
      <c r="B1965" s="207"/>
      <c r="C1965" s="208"/>
      <c r="D1965" s="209" t="s">
        <v>291</v>
      </c>
      <c r="E1965" s="210" t="s">
        <v>1</v>
      </c>
      <c r="F1965" s="211" t="s">
        <v>1145</v>
      </c>
      <c r="G1965" s="208"/>
      <c r="H1965" s="212">
        <v>187.88</v>
      </c>
      <c r="I1965" s="213"/>
      <c r="J1965" s="208"/>
      <c r="K1965" s="208"/>
      <c r="L1965" s="214"/>
      <c r="M1965" s="215"/>
      <c r="N1965" s="216"/>
      <c r="O1965" s="216"/>
      <c r="P1965" s="216"/>
      <c r="Q1965" s="216"/>
      <c r="R1965" s="216"/>
      <c r="S1965" s="216"/>
      <c r="T1965" s="217"/>
      <c r="AT1965" s="218" t="s">
        <v>291</v>
      </c>
      <c r="AU1965" s="218" t="s">
        <v>85</v>
      </c>
      <c r="AV1965" s="13" t="s">
        <v>85</v>
      </c>
      <c r="AW1965" s="13" t="s">
        <v>32</v>
      </c>
      <c r="AX1965" s="13" t="s">
        <v>76</v>
      </c>
      <c r="AY1965" s="218" t="s">
        <v>283</v>
      </c>
    </row>
    <row r="1966" spans="1:65" s="13" customFormat="1">
      <c r="B1966" s="207"/>
      <c r="C1966" s="208"/>
      <c r="D1966" s="209" t="s">
        <v>291</v>
      </c>
      <c r="E1966" s="210" t="s">
        <v>1</v>
      </c>
      <c r="F1966" s="211" t="s">
        <v>1146</v>
      </c>
      <c r="G1966" s="208"/>
      <c r="H1966" s="212">
        <v>-13.44</v>
      </c>
      <c r="I1966" s="213"/>
      <c r="J1966" s="208"/>
      <c r="K1966" s="208"/>
      <c r="L1966" s="214"/>
      <c r="M1966" s="215"/>
      <c r="N1966" s="216"/>
      <c r="O1966" s="216"/>
      <c r="P1966" s="216"/>
      <c r="Q1966" s="216"/>
      <c r="R1966" s="216"/>
      <c r="S1966" s="216"/>
      <c r="T1966" s="217"/>
      <c r="AT1966" s="218" t="s">
        <v>291</v>
      </c>
      <c r="AU1966" s="218" t="s">
        <v>85</v>
      </c>
      <c r="AV1966" s="13" t="s">
        <v>85</v>
      </c>
      <c r="AW1966" s="13" t="s">
        <v>32</v>
      </c>
      <c r="AX1966" s="13" t="s">
        <v>76</v>
      </c>
      <c r="AY1966" s="218" t="s">
        <v>283</v>
      </c>
    </row>
    <row r="1967" spans="1:65" s="13" customFormat="1">
      <c r="B1967" s="207"/>
      <c r="C1967" s="208"/>
      <c r="D1967" s="209" t="s">
        <v>291</v>
      </c>
      <c r="E1967" s="210" t="s">
        <v>1</v>
      </c>
      <c r="F1967" s="211" t="s">
        <v>1628</v>
      </c>
      <c r="G1967" s="208"/>
      <c r="H1967" s="212">
        <v>69.795000000000002</v>
      </c>
      <c r="I1967" s="213"/>
      <c r="J1967" s="208"/>
      <c r="K1967" s="208"/>
      <c r="L1967" s="214"/>
      <c r="M1967" s="215"/>
      <c r="N1967" s="216"/>
      <c r="O1967" s="216"/>
      <c r="P1967" s="216"/>
      <c r="Q1967" s="216"/>
      <c r="R1967" s="216"/>
      <c r="S1967" s="216"/>
      <c r="T1967" s="217"/>
      <c r="AT1967" s="218" t="s">
        <v>291</v>
      </c>
      <c r="AU1967" s="218" t="s">
        <v>85</v>
      </c>
      <c r="AV1967" s="13" t="s">
        <v>85</v>
      </c>
      <c r="AW1967" s="13" t="s">
        <v>32</v>
      </c>
      <c r="AX1967" s="13" t="s">
        <v>76</v>
      </c>
      <c r="AY1967" s="218" t="s">
        <v>283</v>
      </c>
    </row>
    <row r="1968" spans="1:65" s="13" customFormat="1" ht="33.75">
      <c r="B1968" s="207"/>
      <c r="C1968" s="208"/>
      <c r="D1968" s="209" t="s">
        <v>291</v>
      </c>
      <c r="E1968" s="210" t="s">
        <v>1</v>
      </c>
      <c r="F1968" s="211" t="s">
        <v>1149</v>
      </c>
      <c r="G1968" s="208"/>
      <c r="H1968" s="212">
        <v>-81.314999999999998</v>
      </c>
      <c r="I1968" s="213"/>
      <c r="J1968" s="208"/>
      <c r="K1968" s="208"/>
      <c r="L1968" s="214"/>
      <c r="M1968" s="215"/>
      <c r="N1968" s="216"/>
      <c r="O1968" s="216"/>
      <c r="P1968" s="216"/>
      <c r="Q1968" s="216"/>
      <c r="R1968" s="216"/>
      <c r="S1968" s="216"/>
      <c r="T1968" s="217"/>
      <c r="AT1968" s="218" t="s">
        <v>291</v>
      </c>
      <c r="AU1968" s="218" t="s">
        <v>85</v>
      </c>
      <c r="AV1968" s="13" t="s">
        <v>85</v>
      </c>
      <c r="AW1968" s="13" t="s">
        <v>32</v>
      </c>
      <c r="AX1968" s="13" t="s">
        <v>76</v>
      </c>
      <c r="AY1968" s="218" t="s">
        <v>283</v>
      </c>
    </row>
    <row r="1969" spans="1:65" s="15" customFormat="1">
      <c r="B1969" s="230"/>
      <c r="C1969" s="231"/>
      <c r="D1969" s="209" t="s">
        <v>291</v>
      </c>
      <c r="E1969" s="232" t="s">
        <v>1</v>
      </c>
      <c r="F1969" s="233" t="s">
        <v>307</v>
      </c>
      <c r="G1969" s="231"/>
      <c r="H1969" s="234">
        <v>162.91999999999999</v>
      </c>
      <c r="I1969" s="235"/>
      <c r="J1969" s="231"/>
      <c r="K1969" s="231"/>
      <c r="L1969" s="236"/>
      <c r="M1969" s="237"/>
      <c r="N1969" s="238"/>
      <c r="O1969" s="238"/>
      <c r="P1969" s="238"/>
      <c r="Q1969" s="238"/>
      <c r="R1969" s="238"/>
      <c r="S1969" s="238"/>
      <c r="T1969" s="239"/>
      <c r="AT1969" s="240" t="s">
        <v>291</v>
      </c>
      <c r="AU1969" s="240" t="s">
        <v>85</v>
      </c>
      <c r="AV1969" s="15" t="s">
        <v>105</v>
      </c>
      <c r="AW1969" s="15" t="s">
        <v>32</v>
      </c>
      <c r="AX1969" s="15" t="s">
        <v>76</v>
      </c>
      <c r="AY1969" s="240" t="s">
        <v>283</v>
      </c>
    </row>
    <row r="1970" spans="1:65" s="13" customFormat="1">
      <c r="B1970" s="207"/>
      <c r="C1970" s="208"/>
      <c r="D1970" s="209" t="s">
        <v>291</v>
      </c>
      <c r="E1970" s="210" t="s">
        <v>1</v>
      </c>
      <c r="F1970" s="211" t="s">
        <v>1150</v>
      </c>
      <c r="G1970" s="208"/>
      <c r="H1970" s="212">
        <v>128.80000000000001</v>
      </c>
      <c r="I1970" s="213"/>
      <c r="J1970" s="208"/>
      <c r="K1970" s="208"/>
      <c r="L1970" s="214"/>
      <c r="M1970" s="215"/>
      <c r="N1970" s="216"/>
      <c r="O1970" s="216"/>
      <c r="P1970" s="216"/>
      <c r="Q1970" s="216"/>
      <c r="R1970" s="216"/>
      <c r="S1970" s="216"/>
      <c r="T1970" s="217"/>
      <c r="AT1970" s="218" t="s">
        <v>291</v>
      </c>
      <c r="AU1970" s="218" t="s">
        <v>85</v>
      </c>
      <c r="AV1970" s="13" t="s">
        <v>85</v>
      </c>
      <c r="AW1970" s="13" t="s">
        <v>32</v>
      </c>
      <c r="AX1970" s="13" t="s">
        <v>76</v>
      </c>
      <c r="AY1970" s="218" t="s">
        <v>283</v>
      </c>
    </row>
    <row r="1971" spans="1:65" s="13" customFormat="1">
      <c r="B1971" s="207"/>
      <c r="C1971" s="208"/>
      <c r="D1971" s="209" t="s">
        <v>291</v>
      </c>
      <c r="E1971" s="210" t="s">
        <v>1</v>
      </c>
      <c r="F1971" s="211" t="s">
        <v>1151</v>
      </c>
      <c r="G1971" s="208"/>
      <c r="H1971" s="212">
        <v>-58.185000000000002</v>
      </c>
      <c r="I1971" s="213"/>
      <c r="J1971" s="208"/>
      <c r="K1971" s="208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291</v>
      </c>
      <c r="AU1971" s="218" t="s">
        <v>85</v>
      </c>
      <c r="AV1971" s="13" t="s">
        <v>85</v>
      </c>
      <c r="AW1971" s="13" t="s">
        <v>32</v>
      </c>
      <c r="AX1971" s="13" t="s">
        <v>76</v>
      </c>
      <c r="AY1971" s="218" t="s">
        <v>283</v>
      </c>
    </row>
    <row r="1972" spans="1:65" s="15" customFormat="1">
      <c r="B1972" s="230"/>
      <c r="C1972" s="231"/>
      <c r="D1972" s="209" t="s">
        <v>291</v>
      </c>
      <c r="E1972" s="232" t="s">
        <v>1</v>
      </c>
      <c r="F1972" s="233" t="s">
        <v>307</v>
      </c>
      <c r="G1972" s="231"/>
      <c r="H1972" s="234">
        <v>70.614999999999995</v>
      </c>
      <c r="I1972" s="235"/>
      <c r="J1972" s="231"/>
      <c r="K1972" s="231"/>
      <c r="L1972" s="236"/>
      <c r="M1972" s="237"/>
      <c r="N1972" s="238"/>
      <c r="O1972" s="238"/>
      <c r="P1972" s="238"/>
      <c r="Q1972" s="238"/>
      <c r="R1972" s="238"/>
      <c r="S1972" s="238"/>
      <c r="T1972" s="239"/>
      <c r="AT1972" s="240" t="s">
        <v>291</v>
      </c>
      <c r="AU1972" s="240" t="s">
        <v>85</v>
      </c>
      <c r="AV1972" s="15" t="s">
        <v>105</v>
      </c>
      <c r="AW1972" s="15" t="s">
        <v>32</v>
      </c>
      <c r="AX1972" s="15" t="s">
        <v>76</v>
      </c>
      <c r="AY1972" s="240" t="s">
        <v>283</v>
      </c>
    </row>
    <row r="1973" spans="1:65" s="13" customFormat="1">
      <c r="B1973" s="207"/>
      <c r="C1973" s="208"/>
      <c r="D1973" s="209" t="s">
        <v>291</v>
      </c>
      <c r="E1973" s="210" t="s">
        <v>1</v>
      </c>
      <c r="F1973" s="211" t="s">
        <v>1629</v>
      </c>
      <c r="G1973" s="208"/>
      <c r="H1973" s="212">
        <v>3.08</v>
      </c>
      <c r="I1973" s="213"/>
      <c r="J1973" s="208"/>
      <c r="K1973" s="208"/>
      <c r="L1973" s="214"/>
      <c r="M1973" s="215"/>
      <c r="N1973" s="216"/>
      <c r="O1973" s="216"/>
      <c r="P1973" s="216"/>
      <c r="Q1973" s="216"/>
      <c r="R1973" s="216"/>
      <c r="S1973" s="216"/>
      <c r="T1973" s="217"/>
      <c r="AT1973" s="218" t="s">
        <v>291</v>
      </c>
      <c r="AU1973" s="218" t="s">
        <v>85</v>
      </c>
      <c r="AV1973" s="13" t="s">
        <v>85</v>
      </c>
      <c r="AW1973" s="13" t="s">
        <v>32</v>
      </c>
      <c r="AX1973" s="13" t="s">
        <v>76</v>
      </c>
      <c r="AY1973" s="218" t="s">
        <v>283</v>
      </c>
    </row>
    <row r="1974" spans="1:65" s="13" customFormat="1" ht="22.5">
      <c r="B1974" s="207"/>
      <c r="C1974" s="208"/>
      <c r="D1974" s="209" t="s">
        <v>291</v>
      </c>
      <c r="E1974" s="210" t="s">
        <v>1</v>
      </c>
      <c r="F1974" s="211" t="s">
        <v>1630</v>
      </c>
      <c r="G1974" s="208"/>
      <c r="H1974" s="212">
        <v>19.071999999999999</v>
      </c>
      <c r="I1974" s="213"/>
      <c r="J1974" s="208"/>
      <c r="K1974" s="208"/>
      <c r="L1974" s="214"/>
      <c r="M1974" s="215"/>
      <c r="N1974" s="216"/>
      <c r="O1974" s="216"/>
      <c r="P1974" s="216"/>
      <c r="Q1974" s="216"/>
      <c r="R1974" s="216"/>
      <c r="S1974" s="216"/>
      <c r="T1974" s="217"/>
      <c r="AT1974" s="218" t="s">
        <v>291</v>
      </c>
      <c r="AU1974" s="218" t="s">
        <v>85</v>
      </c>
      <c r="AV1974" s="13" t="s">
        <v>85</v>
      </c>
      <c r="AW1974" s="13" t="s">
        <v>32</v>
      </c>
      <c r="AX1974" s="13" t="s">
        <v>76</v>
      </c>
      <c r="AY1974" s="218" t="s">
        <v>283</v>
      </c>
    </row>
    <row r="1975" spans="1:65" s="13" customFormat="1">
      <c r="B1975" s="207"/>
      <c r="C1975" s="208"/>
      <c r="D1975" s="209" t="s">
        <v>291</v>
      </c>
      <c r="E1975" s="210" t="s">
        <v>1</v>
      </c>
      <c r="F1975" s="211" t="s">
        <v>1631</v>
      </c>
      <c r="G1975" s="208"/>
      <c r="H1975" s="212">
        <v>11.55</v>
      </c>
      <c r="I1975" s="213"/>
      <c r="J1975" s="208"/>
      <c r="K1975" s="208"/>
      <c r="L1975" s="214"/>
      <c r="M1975" s="215"/>
      <c r="N1975" s="216"/>
      <c r="O1975" s="216"/>
      <c r="P1975" s="216"/>
      <c r="Q1975" s="216"/>
      <c r="R1975" s="216"/>
      <c r="S1975" s="216"/>
      <c r="T1975" s="217"/>
      <c r="AT1975" s="218" t="s">
        <v>291</v>
      </c>
      <c r="AU1975" s="218" t="s">
        <v>85</v>
      </c>
      <c r="AV1975" s="13" t="s">
        <v>85</v>
      </c>
      <c r="AW1975" s="13" t="s">
        <v>32</v>
      </c>
      <c r="AX1975" s="13" t="s">
        <v>76</v>
      </c>
      <c r="AY1975" s="218" t="s">
        <v>283</v>
      </c>
    </row>
    <row r="1976" spans="1:65" s="15" customFormat="1">
      <c r="B1976" s="230"/>
      <c r="C1976" s="231"/>
      <c r="D1976" s="209" t="s">
        <v>291</v>
      </c>
      <c r="E1976" s="232" t="s">
        <v>1</v>
      </c>
      <c r="F1976" s="233" t="s">
        <v>307</v>
      </c>
      <c r="G1976" s="231"/>
      <c r="H1976" s="234">
        <v>33.701999999999998</v>
      </c>
      <c r="I1976" s="235"/>
      <c r="J1976" s="231"/>
      <c r="K1976" s="231"/>
      <c r="L1976" s="236"/>
      <c r="M1976" s="237"/>
      <c r="N1976" s="238"/>
      <c r="O1976" s="238"/>
      <c r="P1976" s="238"/>
      <c r="Q1976" s="238"/>
      <c r="R1976" s="238"/>
      <c r="S1976" s="238"/>
      <c r="T1976" s="239"/>
      <c r="AT1976" s="240" t="s">
        <v>291</v>
      </c>
      <c r="AU1976" s="240" t="s">
        <v>85</v>
      </c>
      <c r="AV1976" s="15" t="s">
        <v>105</v>
      </c>
      <c r="AW1976" s="15" t="s">
        <v>32</v>
      </c>
      <c r="AX1976" s="15" t="s">
        <v>76</v>
      </c>
      <c r="AY1976" s="240" t="s">
        <v>283</v>
      </c>
    </row>
    <row r="1977" spans="1:65" s="13" customFormat="1">
      <c r="B1977" s="207"/>
      <c r="C1977" s="208"/>
      <c r="D1977" s="209" t="s">
        <v>291</v>
      </c>
      <c r="E1977" s="210" t="s">
        <v>1</v>
      </c>
      <c r="F1977" s="211" t="s">
        <v>1632</v>
      </c>
      <c r="G1977" s="208"/>
      <c r="H1977" s="212">
        <v>-32.115000000000002</v>
      </c>
      <c r="I1977" s="213"/>
      <c r="J1977" s="208"/>
      <c r="K1977" s="208"/>
      <c r="L1977" s="214"/>
      <c r="M1977" s="215"/>
      <c r="N1977" s="216"/>
      <c r="O1977" s="216"/>
      <c r="P1977" s="216"/>
      <c r="Q1977" s="216"/>
      <c r="R1977" s="216"/>
      <c r="S1977" s="216"/>
      <c r="T1977" s="217"/>
      <c r="AT1977" s="218" t="s">
        <v>291</v>
      </c>
      <c r="AU1977" s="218" t="s">
        <v>85</v>
      </c>
      <c r="AV1977" s="13" t="s">
        <v>85</v>
      </c>
      <c r="AW1977" s="13" t="s">
        <v>32</v>
      </c>
      <c r="AX1977" s="13" t="s">
        <v>76</v>
      </c>
      <c r="AY1977" s="218" t="s">
        <v>283</v>
      </c>
    </row>
    <row r="1978" spans="1:65" s="15" customFormat="1">
      <c r="B1978" s="230"/>
      <c r="C1978" s="231"/>
      <c r="D1978" s="209" t="s">
        <v>291</v>
      </c>
      <c r="E1978" s="232" t="s">
        <v>1</v>
      </c>
      <c r="F1978" s="233" t="s">
        <v>307</v>
      </c>
      <c r="G1978" s="231"/>
      <c r="H1978" s="234">
        <v>-32.115000000000002</v>
      </c>
      <c r="I1978" s="235"/>
      <c r="J1978" s="231"/>
      <c r="K1978" s="231"/>
      <c r="L1978" s="236"/>
      <c r="M1978" s="237"/>
      <c r="N1978" s="238"/>
      <c r="O1978" s="238"/>
      <c r="P1978" s="238"/>
      <c r="Q1978" s="238"/>
      <c r="R1978" s="238"/>
      <c r="S1978" s="238"/>
      <c r="T1978" s="239"/>
      <c r="AT1978" s="240" t="s">
        <v>291</v>
      </c>
      <c r="AU1978" s="240" t="s">
        <v>85</v>
      </c>
      <c r="AV1978" s="15" t="s">
        <v>105</v>
      </c>
      <c r="AW1978" s="15" t="s">
        <v>32</v>
      </c>
      <c r="AX1978" s="15" t="s">
        <v>76</v>
      </c>
      <c r="AY1978" s="240" t="s">
        <v>283</v>
      </c>
    </row>
    <row r="1979" spans="1:65" s="14" customFormat="1">
      <c r="B1979" s="219"/>
      <c r="C1979" s="220"/>
      <c r="D1979" s="209" t="s">
        <v>291</v>
      </c>
      <c r="E1979" s="221" t="s">
        <v>1</v>
      </c>
      <c r="F1979" s="222" t="s">
        <v>293</v>
      </c>
      <c r="G1979" s="220"/>
      <c r="H1979" s="223">
        <v>235.12200000000001</v>
      </c>
      <c r="I1979" s="224"/>
      <c r="J1979" s="220"/>
      <c r="K1979" s="220"/>
      <c r="L1979" s="225"/>
      <c r="M1979" s="226"/>
      <c r="N1979" s="227"/>
      <c r="O1979" s="227"/>
      <c r="P1979" s="227"/>
      <c r="Q1979" s="227"/>
      <c r="R1979" s="227"/>
      <c r="S1979" s="227"/>
      <c r="T1979" s="228"/>
      <c r="AT1979" s="229" t="s">
        <v>291</v>
      </c>
      <c r="AU1979" s="229" t="s">
        <v>85</v>
      </c>
      <c r="AV1979" s="14" t="s">
        <v>289</v>
      </c>
      <c r="AW1979" s="14" t="s">
        <v>32</v>
      </c>
      <c r="AX1979" s="14" t="s">
        <v>83</v>
      </c>
      <c r="AY1979" s="229" t="s">
        <v>283</v>
      </c>
    </row>
    <row r="1980" spans="1:65" s="2" customFormat="1" ht="55.5" customHeight="1">
      <c r="A1980" s="35"/>
      <c r="B1980" s="36"/>
      <c r="C1980" s="193" t="s">
        <v>2086</v>
      </c>
      <c r="D1980" s="193" t="s">
        <v>285</v>
      </c>
      <c r="E1980" s="194" t="s">
        <v>2087</v>
      </c>
      <c r="F1980" s="195" t="s">
        <v>2088</v>
      </c>
      <c r="G1980" s="196" t="s">
        <v>288</v>
      </c>
      <c r="H1980" s="197">
        <v>2.61</v>
      </c>
      <c r="I1980" s="198"/>
      <c r="J1980" s="199">
        <f>ROUND(I1980*H1980,2)</f>
        <v>0</v>
      </c>
      <c r="K1980" s="200"/>
      <c r="L1980" s="40"/>
      <c r="M1980" s="201" t="s">
        <v>1</v>
      </c>
      <c r="N1980" s="202" t="s">
        <v>41</v>
      </c>
      <c r="O1980" s="72"/>
      <c r="P1980" s="203">
        <f>O1980*H1980</f>
        <v>0</v>
      </c>
      <c r="Q1980" s="203">
        <v>2.66E-3</v>
      </c>
      <c r="R1980" s="203">
        <f>Q1980*H1980</f>
        <v>6.9426000000000002E-3</v>
      </c>
      <c r="S1980" s="203">
        <v>0</v>
      </c>
      <c r="T1980" s="204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205" t="s">
        <v>199</v>
      </c>
      <c r="AT1980" s="205" t="s">
        <v>285</v>
      </c>
      <c r="AU1980" s="205" t="s">
        <v>85</v>
      </c>
      <c r="AY1980" s="18" t="s">
        <v>283</v>
      </c>
      <c r="BE1980" s="206">
        <f>IF(N1980="základní",J1980,0)</f>
        <v>0</v>
      </c>
      <c r="BF1980" s="206">
        <f>IF(N1980="snížená",J1980,0)</f>
        <v>0</v>
      </c>
      <c r="BG1980" s="206">
        <f>IF(N1980="zákl. přenesená",J1980,0)</f>
        <v>0</v>
      </c>
      <c r="BH1980" s="206">
        <f>IF(N1980="sníž. přenesená",J1980,0)</f>
        <v>0</v>
      </c>
      <c r="BI1980" s="206">
        <f>IF(N1980="nulová",J1980,0)</f>
        <v>0</v>
      </c>
      <c r="BJ1980" s="18" t="s">
        <v>83</v>
      </c>
      <c r="BK1980" s="206">
        <f>ROUND(I1980*H1980,2)</f>
        <v>0</v>
      </c>
      <c r="BL1980" s="18" t="s">
        <v>199</v>
      </c>
      <c r="BM1980" s="205" t="s">
        <v>2089</v>
      </c>
    </row>
    <row r="1981" spans="1:65" s="13" customFormat="1">
      <c r="B1981" s="207"/>
      <c r="C1981" s="208"/>
      <c r="D1981" s="209" t="s">
        <v>291</v>
      </c>
      <c r="E1981" s="210" t="s">
        <v>1</v>
      </c>
      <c r="F1981" s="211" t="s">
        <v>2090</v>
      </c>
      <c r="G1981" s="208"/>
      <c r="H1981" s="212">
        <v>2.61</v>
      </c>
      <c r="I1981" s="213"/>
      <c r="J1981" s="208"/>
      <c r="K1981" s="208"/>
      <c r="L1981" s="214"/>
      <c r="M1981" s="215"/>
      <c r="N1981" s="216"/>
      <c r="O1981" s="216"/>
      <c r="P1981" s="216"/>
      <c r="Q1981" s="216"/>
      <c r="R1981" s="216"/>
      <c r="S1981" s="216"/>
      <c r="T1981" s="217"/>
      <c r="AT1981" s="218" t="s">
        <v>291</v>
      </c>
      <c r="AU1981" s="218" t="s">
        <v>85</v>
      </c>
      <c r="AV1981" s="13" t="s">
        <v>85</v>
      </c>
      <c r="AW1981" s="13" t="s">
        <v>32</v>
      </c>
      <c r="AX1981" s="13" t="s">
        <v>76</v>
      </c>
      <c r="AY1981" s="218" t="s">
        <v>283</v>
      </c>
    </row>
    <row r="1982" spans="1:65" s="14" customFormat="1">
      <c r="B1982" s="219"/>
      <c r="C1982" s="220"/>
      <c r="D1982" s="209" t="s">
        <v>291</v>
      </c>
      <c r="E1982" s="221" t="s">
        <v>1</v>
      </c>
      <c r="F1982" s="222" t="s">
        <v>293</v>
      </c>
      <c r="G1982" s="220"/>
      <c r="H1982" s="223">
        <v>2.61</v>
      </c>
      <c r="I1982" s="224"/>
      <c r="J1982" s="220"/>
      <c r="K1982" s="220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291</v>
      </c>
      <c r="AU1982" s="229" t="s">
        <v>85</v>
      </c>
      <c r="AV1982" s="14" t="s">
        <v>289</v>
      </c>
      <c r="AW1982" s="14" t="s">
        <v>32</v>
      </c>
      <c r="AX1982" s="14" t="s">
        <v>83</v>
      </c>
      <c r="AY1982" s="229" t="s">
        <v>283</v>
      </c>
    </row>
    <row r="1983" spans="1:65" s="2" customFormat="1" ht="62.65" customHeight="1">
      <c r="A1983" s="35"/>
      <c r="B1983" s="36"/>
      <c r="C1983" s="193" t="s">
        <v>2091</v>
      </c>
      <c r="D1983" s="193" t="s">
        <v>285</v>
      </c>
      <c r="E1983" s="194" t="s">
        <v>2092</v>
      </c>
      <c r="F1983" s="195" t="s">
        <v>2093</v>
      </c>
      <c r="G1983" s="196" t="s">
        <v>472</v>
      </c>
      <c r="H1983" s="197">
        <v>14.412000000000001</v>
      </c>
      <c r="I1983" s="198"/>
      <c r="J1983" s="199">
        <f t="shared" ref="J1983:J1995" si="20">ROUND(I1983*H1983,2)</f>
        <v>0</v>
      </c>
      <c r="K1983" s="200"/>
      <c r="L1983" s="40"/>
      <c r="M1983" s="201" t="s">
        <v>1</v>
      </c>
      <c r="N1983" s="202" t="s">
        <v>41</v>
      </c>
      <c r="O1983" s="72"/>
      <c r="P1983" s="203">
        <f t="shared" ref="P1983:P1995" si="21">O1983*H1983</f>
        <v>0</v>
      </c>
      <c r="Q1983" s="203">
        <v>1.1100000000000001E-3</v>
      </c>
      <c r="R1983" s="203">
        <f t="shared" ref="R1983:R1995" si="22">Q1983*H1983</f>
        <v>1.5997320000000002E-2</v>
      </c>
      <c r="S1983" s="203">
        <v>0</v>
      </c>
      <c r="T1983" s="204">
        <f t="shared" ref="T1983:T1995" si="23">S1983*H1983</f>
        <v>0</v>
      </c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R1983" s="205" t="s">
        <v>199</v>
      </c>
      <c r="AT1983" s="205" t="s">
        <v>285</v>
      </c>
      <c r="AU1983" s="205" t="s">
        <v>85</v>
      </c>
      <c r="AY1983" s="18" t="s">
        <v>283</v>
      </c>
      <c r="BE1983" s="206">
        <f t="shared" ref="BE1983:BE1995" si="24">IF(N1983="základní",J1983,0)</f>
        <v>0</v>
      </c>
      <c r="BF1983" s="206">
        <f t="shared" ref="BF1983:BF1995" si="25">IF(N1983="snížená",J1983,0)</f>
        <v>0</v>
      </c>
      <c r="BG1983" s="206">
        <f t="shared" ref="BG1983:BG1995" si="26">IF(N1983="zákl. přenesená",J1983,0)</f>
        <v>0</v>
      </c>
      <c r="BH1983" s="206">
        <f t="shared" ref="BH1983:BH1995" si="27">IF(N1983="sníž. přenesená",J1983,0)</f>
        <v>0</v>
      </c>
      <c r="BI1983" s="206">
        <f t="shared" ref="BI1983:BI1995" si="28">IF(N1983="nulová",J1983,0)</f>
        <v>0</v>
      </c>
      <c r="BJ1983" s="18" t="s">
        <v>83</v>
      </c>
      <c r="BK1983" s="206">
        <f t="shared" ref="BK1983:BK1995" si="29">ROUND(I1983*H1983,2)</f>
        <v>0</v>
      </c>
      <c r="BL1983" s="18" t="s">
        <v>199</v>
      </c>
      <c r="BM1983" s="205" t="s">
        <v>2094</v>
      </c>
    </row>
    <row r="1984" spans="1:65" s="2" customFormat="1" ht="62.65" customHeight="1">
      <c r="A1984" s="35"/>
      <c r="B1984" s="36"/>
      <c r="C1984" s="193" t="s">
        <v>2095</v>
      </c>
      <c r="D1984" s="193" t="s">
        <v>285</v>
      </c>
      <c r="E1984" s="194" t="s">
        <v>2096</v>
      </c>
      <c r="F1984" s="195" t="s">
        <v>2097</v>
      </c>
      <c r="G1984" s="196" t="s">
        <v>472</v>
      </c>
      <c r="H1984" s="197">
        <v>14.403</v>
      </c>
      <c r="I1984" s="198"/>
      <c r="J1984" s="199">
        <f t="shared" si="20"/>
        <v>0</v>
      </c>
      <c r="K1984" s="200"/>
      <c r="L1984" s="40"/>
      <c r="M1984" s="201" t="s">
        <v>1</v>
      </c>
      <c r="N1984" s="202" t="s">
        <v>41</v>
      </c>
      <c r="O1984" s="72"/>
      <c r="P1984" s="203">
        <f t="shared" si="21"/>
        <v>0</v>
      </c>
      <c r="Q1984" s="203">
        <v>1.1100000000000001E-3</v>
      </c>
      <c r="R1984" s="203">
        <f t="shared" si="22"/>
        <v>1.5987330000000001E-2</v>
      </c>
      <c r="S1984" s="203">
        <v>0</v>
      </c>
      <c r="T1984" s="204">
        <f t="shared" si="23"/>
        <v>0</v>
      </c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R1984" s="205" t="s">
        <v>199</v>
      </c>
      <c r="AT1984" s="205" t="s">
        <v>285</v>
      </c>
      <c r="AU1984" s="205" t="s">
        <v>85</v>
      </c>
      <c r="AY1984" s="18" t="s">
        <v>283</v>
      </c>
      <c r="BE1984" s="206">
        <f t="shared" si="24"/>
        <v>0</v>
      </c>
      <c r="BF1984" s="206">
        <f t="shared" si="25"/>
        <v>0</v>
      </c>
      <c r="BG1984" s="206">
        <f t="shared" si="26"/>
        <v>0</v>
      </c>
      <c r="BH1984" s="206">
        <f t="shared" si="27"/>
        <v>0</v>
      </c>
      <c r="BI1984" s="206">
        <f t="shared" si="28"/>
        <v>0</v>
      </c>
      <c r="BJ1984" s="18" t="s">
        <v>83</v>
      </c>
      <c r="BK1984" s="206">
        <f t="shared" si="29"/>
        <v>0</v>
      </c>
      <c r="BL1984" s="18" t="s">
        <v>199</v>
      </c>
      <c r="BM1984" s="205" t="s">
        <v>2098</v>
      </c>
    </row>
    <row r="1985" spans="1:65" s="2" customFormat="1" ht="62.65" customHeight="1">
      <c r="A1985" s="35"/>
      <c r="B1985" s="36"/>
      <c r="C1985" s="193" t="s">
        <v>2099</v>
      </c>
      <c r="D1985" s="193" t="s">
        <v>285</v>
      </c>
      <c r="E1985" s="194" t="s">
        <v>2100</v>
      </c>
      <c r="F1985" s="195" t="s">
        <v>2101</v>
      </c>
      <c r="G1985" s="196" t="s">
        <v>472</v>
      </c>
      <c r="H1985" s="197">
        <v>15.349</v>
      </c>
      <c r="I1985" s="198"/>
      <c r="J1985" s="199">
        <f t="shared" si="20"/>
        <v>0</v>
      </c>
      <c r="K1985" s="200"/>
      <c r="L1985" s="40"/>
      <c r="M1985" s="201" t="s">
        <v>1</v>
      </c>
      <c r="N1985" s="202" t="s">
        <v>41</v>
      </c>
      <c r="O1985" s="72"/>
      <c r="P1985" s="203">
        <f t="shared" si="21"/>
        <v>0</v>
      </c>
      <c r="Q1985" s="203">
        <v>1.1100000000000001E-3</v>
      </c>
      <c r="R1985" s="203">
        <f t="shared" si="22"/>
        <v>1.7037390000000003E-2</v>
      </c>
      <c r="S1985" s="203">
        <v>0</v>
      </c>
      <c r="T1985" s="204">
        <f t="shared" si="23"/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205" t="s">
        <v>199</v>
      </c>
      <c r="AT1985" s="205" t="s">
        <v>285</v>
      </c>
      <c r="AU1985" s="205" t="s">
        <v>85</v>
      </c>
      <c r="AY1985" s="18" t="s">
        <v>283</v>
      </c>
      <c r="BE1985" s="206">
        <f t="shared" si="24"/>
        <v>0</v>
      </c>
      <c r="BF1985" s="206">
        <f t="shared" si="25"/>
        <v>0</v>
      </c>
      <c r="BG1985" s="206">
        <f t="shared" si="26"/>
        <v>0</v>
      </c>
      <c r="BH1985" s="206">
        <f t="shared" si="27"/>
        <v>0</v>
      </c>
      <c r="BI1985" s="206">
        <f t="shared" si="28"/>
        <v>0</v>
      </c>
      <c r="BJ1985" s="18" t="s">
        <v>83</v>
      </c>
      <c r="BK1985" s="206">
        <f t="shared" si="29"/>
        <v>0</v>
      </c>
      <c r="BL1985" s="18" t="s">
        <v>199</v>
      </c>
      <c r="BM1985" s="205" t="s">
        <v>2102</v>
      </c>
    </row>
    <row r="1986" spans="1:65" s="2" customFormat="1" ht="62.65" customHeight="1">
      <c r="A1986" s="35"/>
      <c r="B1986" s="36"/>
      <c r="C1986" s="193" t="s">
        <v>2103</v>
      </c>
      <c r="D1986" s="193" t="s">
        <v>285</v>
      </c>
      <c r="E1986" s="194" t="s">
        <v>2104</v>
      </c>
      <c r="F1986" s="195" t="s">
        <v>2105</v>
      </c>
      <c r="G1986" s="196" t="s">
        <v>472</v>
      </c>
      <c r="H1986" s="197">
        <v>15.276</v>
      </c>
      <c r="I1986" s="198"/>
      <c r="J1986" s="199">
        <f t="shared" si="20"/>
        <v>0</v>
      </c>
      <c r="K1986" s="200"/>
      <c r="L1986" s="40"/>
      <c r="M1986" s="201" t="s">
        <v>1</v>
      </c>
      <c r="N1986" s="202" t="s">
        <v>41</v>
      </c>
      <c r="O1986" s="72"/>
      <c r="P1986" s="203">
        <f t="shared" si="21"/>
        <v>0</v>
      </c>
      <c r="Q1986" s="203">
        <v>1.1100000000000001E-3</v>
      </c>
      <c r="R1986" s="203">
        <f t="shared" si="22"/>
        <v>1.695636E-2</v>
      </c>
      <c r="S1986" s="203">
        <v>0</v>
      </c>
      <c r="T1986" s="204">
        <f t="shared" si="23"/>
        <v>0</v>
      </c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R1986" s="205" t="s">
        <v>199</v>
      </c>
      <c r="AT1986" s="205" t="s">
        <v>285</v>
      </c>
      <c r="AU1986" s="205" t="s">
        <v>85</v>
      </c>
      <c r="AY1986" s="18" t="s">
        <v>283</v>
      </c>
      <c r="BE1986" s="206">
        <f t="shared" si="24"/>
        <v>0</v>
      </c>
      <c r="BF1986" s="206">
        <f t="shared" si="25"/>
        <v>0</v>
      </c>
      <c r="BG1986" s="206">
        <f t="shared" si="26"/>
        <v>0</v>
      </c>
      <c r="BH1986" s="206">
        <f t="shared" si="27"/>
        <v>0</v>
      </c>
      <c r="BI1986" s="206">
        <f t="shared" si="28"/>
        <v>0</v>
      </c>
      <c r="BJ1986" s="18" t="s">
        <v>83</v>
      </c>
      <c r="BK1986" s="206">
        <f t="shared" si="29"/>
        <v>0</v>
      </c>
      <c r="BL1986" s="18" t="s">
        <v>199</v>
      </c>
      <c r="BM1986" s="205" t="s">
        <v>2106</v>
      </c>
    </row>
    <row r="1987" spans="1:65" s="2" customFormat="1" ht="62.65" customHeight="1">
      <c r="A1987" s="35"/>
      <c r="B1987" s="36"/>
      <c r="C1987" s="193" t="s">
        <v>2107</v>
      </c>
      <c r="D1987" s="193" t="s">
        <v>285</v>
      </c>
      <c r="E1987" s="194" t="s">
        <v>2108</v>
      </c>
      <c r="F1987" s="195" t="s">
        <v>2109</v>
      </c>
      <c r="G1987" s="196" t="s">
        <v>472</v>
      </c>
      <c r="H1987" s="197">
        <v>15.515000000000001</v>
      </c>
      <c r="I1987" s="198"/>
      <c r="J1987" s="199">
        <f t="shared" si="20"/>
        <v>0</v>
      </c>
      <c r="K1987" s="200"/>
      <c r="L1987" s="40"/>
      <c r="M1987" s="201" t="s">
        <v>1</v>
      </c>
      <c r="N1987" s="202" t="s">
        <v>41</v>
      </c>
      <c r="O1987" s="72"/>
      <c r="P1987" s="203">
        <f t="shared" si="21"/>
        <v>0</v>
      </c>
      <c r="Q1987" s="203">
        <v>2.2100000000000002E-3</v>
      </c>
      <c r="R1987" s="203">
        <f t="shared" si="22"/>
        <v>3.4288150000000003E-2</v>
      </c>
      <c r="S1987" s="203">
        <v>0</v>
      </c>
      <c r="T1987" s="204">
        <f t="shared" si="23"/>
        <v>0</v>
      </c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R1987" s="205" t="s">
        <v>199</v>
      </c>
      <c r="AT1987" s="205" t="s">
        <v>285</v>
      </c>
      <c r="AU1987" s="205" t="s">
        <v>85</v>
      </c>
      <c r="AY1987" s="18" t="s">
        <v>283</v>
      </c>
      <c r="BE1987" s="206">
        <f t="shared" si="24"/>
        <v>0</v>
      </c>
      <c r="BF1987" s="206">
        <f t="shared" si="25"/>
        <v>0</v>
      </c>
      <c r="BG1987" s="206">
        <f t="shared" si="26"/>
        <v>0</v>
      </c>
      <c r="BH1987" s="206">
        <f t="shared" si="27"/>
        <v>0</v>
      </c>
      <c r="BI1987" s="206">
        <f t="shared" si="28"/>
        <v>0</v>
      </c>
      <c r="BJ1987" s="18" t="s">
        <v>83</v>
      </c>
      <c r="BK1987" s="206">
        <f t="shared" si="29"/>
        <v>0</v>
      </c>
      <c r="BL1987" s="18" t="s">
        <v>199</v>
      </c>
      <c r="BM1987" s="205" t="s">
        <v>2110</v>
      </c>
    </row>
    <row r="1988" spans="1:65" s="2" customFormat="1" ht="24.2" customHeight="1">
      <c r="A1988" s="35"/>
      <c r="B1988" s="36"/>
      <c r="C1988" s="193" t="s">
        <v>2111</v>
      </c>
      <c r="D1988" s="193" t="s">
        <v>285</v>
      </c>
      <c r="E1988" s="194" t="s">
        <v>2112</v>
      </c>
      <c r="F1988" s="195" t="s">
        <v>2113</v>
      </c>
      <c r="G1988" s="196" t="s">
        <v>472</v>
      </c>
      <c r="H1988" s="197">
        <v>136.197</v>
      </c>
      <c r="I1988" s="198"/>
      <c r="J1988" s="199">
        <f t="shared" si="20"/>
        <v>0</v>
      </c>
      <c r="K1988" s="200"/>
      <c r="L1988" s="40"/>
      <c r="M1988" s="201" t="s">
        <v>1</v>
      </c>
      <c r="N1988" s="202" t="s">
        <v>41</v>
      </c>
      <c r="O1988" s="72"/>
      <c r="P1988" s="203">
        <f t="shared" si="21"/>
        <v>0</v>
      </c>
      <c r="Q1988" s="203">
        <v>3.1E-4</v>
      </c>
      <c r="R1988" s="203">
        <f t="shared" si="22"/>
        <v>4.2221069999999999E-2</v>
      </c>
      <c r="S1988" s="203">
        <v>0</v>
      </c>
      <c r="T1988" s="204">
        <f t="shared" si="23"/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199</v>
      </c>
      <c r="AT1988" s="205" t="s">
        <v>285</v>
      </c>
      <c r="AU1988" s="205" t="s">
        <v>85</v>
      </c>
      <c r="AY1988" s="18" t="s">
        <v>283</v>
      </c>
      <c r="BE1988" s="206">
        <f t="shared" si="24"/>
        <v>0</v>
      </c>
      <c r="BF1988" s="206">
        <f t="shared" si="25"/>
        <v>0</v>
      </c>
      <c r="BG1988" s="206">
        <f t="shared" si="26"/>
        <v>0</v>
      </c>
      <c r="BH1988" s="206">
        <f t="shared" si="27"/>
        <v>0</v>
      </c>
      <c r="BI1988" s="206">
        <f t="shared" si="28"/>
        <v>0</v>
      </c>
      <c r="BJ1988" s="18" t="s">
        <v>83</v>
      </c>
      <c r="BK1988" s="206">
        <f t="shared" si="29"/>
        <v>0</v>
      </c>
      <c r="BL1988" s="18" t="s">
        <v>199</v>
      </c>
      <c r="BM1988" s="205" t="s">
        <v>2114</v>
      </c>
    </row>
    <row r="1989" spans="1:65" s="2" customFormat="1" ht="55.5" customHeight="1">
      <c r="A1989" s="35"/>
      <c r="B1989" s="36"/>
      <c r="C1989" s="193" t="s">
        <v>2115</v>
      </c>
      <c r="D1989" s="193" t="s">
        <v>285</v>
      </c>
      <c r="E1989" s="194" t="s">
        <v>2116</v>
      </c>
      <c r="F1989" s="195" t="s">
        <v>2117</v>
      </c>
      <c r="G1989" s="196" t="s">
        <v>472</v>
      </c>
      <c r="H1989" s="197">
        <v>138.97200000000001</v>
      </c>
      <c r="I1989" s="198"/>
      <c r="J1989" s="199">
        <f t="shared" si="20"/>
        <v>0</v>
      </c>
      <c r="K1989" s="200"/>
      <c r="L1989" s="40"/>
      <c r="M1989" s="201" t="s">
        <v>1</v>
      </c>
      <c r="N1989" s="202" t="s">
        <v>41</v>
      </c>
      <c r="O1989" s="72"/>
      <c r="P1989" s="203">
        <f t="shared" si="21"/>
        <v>0</v>
      </c>
      <c r="Q1989" s="203">
        <v>3.1E-4</v>
      </c>
      <c r="R1989" s="203">
        <f t="shared" si="22"/>
        <v>4.3081319999999999E-2</v>
      </c>
      <c r="S1989" s="203">
        <v>0</v>
      </c>
      <c r="T1989" s="204">
        <f t="shared" si="23"/>
        <v>0</v>
      </c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R1989" s="205" t="s">
        <v>199</v>
      </c>
      <c r="AT1989" s="205" t="s">
        <v>285</v>
      </c>
      <c r="AU1989" s="205" t="s">
        <v>85</v>
      </c>
      <c r="AY1989" s="18" t="s">
        <v>283</v>
      </c>
      <c r="BE1989" s="206">
        <f t="shared" si="24"/>
        <v>0</v>
      </c>
      <c r="BF1989" s="206">
        <f t="shared" si="25"/>
        <v>0</v>
      </c>
      <c r="BG1989" s="206">
        <f t="shared" si="26"/>
        <v>0</v>
      </c>
      <c r="BH1989" s="206">
        <f t="shared" si="27"/>
        <v>0</v>
      </c>
      <c r="BI1989" s="206">
        <f t="shared" si="28"/>
        <v>0</v>
      </c>
      <c r="BJ1989" s="18" t="s">
        <v>83</v>
      </c>
      <c r="BK1989" s="206">
        <f t="shared" si="29"/>
        <v>0</v>
      </c>
      <c r="BL1989" s="18" t="s">
        <v>199</v>
      </c>
      <c r="BM1989" s="205" t="s">
        <v>2118</v>
      </c>
    </row>
    <row r="1990" spans="1:65" s="2" customFormat="1" ht="55.5" customHeight="1">
      <c r="A1990" s="35"/>
      <c r="B1990" s="36"/>
      <c r="C1990" s="193" t="s">
        <v>2119</v>
      </c>
      <c r="D1990" s="193" t="s">
        <v>285</v>
      </c>
      <c r="E1990" s="194" t="s">
        <v>2120</v>
      </c>
      <c r="F1990" s="195" t="s">
        <v>2121</v>
      </c>
      <c r="G1990" s="196" t="s">
        <v>472</v>
      </c>
      <c r="H1990" s="197">
        <v>139.33000000000001</v>
      </c>
      <c r="I1990" s="198"/>
      <c r="J1990" s="199">
        <f t="shared" si="20"/>
        <v>0</v>
      </c>
      <c r="K1990" s="200"/>
      <c r="L1990" s="40"/>
      <c r="M1990" s="201" t="s">
        <v>1</v>
      </c>
      <c r="N1990" s="202" t="s">
        <v>41</v>
      </c>
      <c r="O1990" s="72"/>
      <c r="P1990" s="203">
        <f t="shared" si="21"/>
        <v>0</v>
      </c>
      <c r="Q1990" s="203">
        <v>3.1E-4</v>
      </c>
      <c r="R1990" s="203">
        <f t="shared" si="22"/>
        <v>4.3192300000000003E-2</v>
      </c>
      <c r="S1990" s="203">
        <v>0</v>
      </c>
      <c r="T1990" s="204">
        <f t="shared" si="23"/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5" t="s">
        <v>199</v>
      </c>
      <c r="AT1990" s="205" t="s">
        <v>285</v>
      </c>
      <c r="AU1990" s="205" t="s">
        <v>85</v>
      </c>
      <c r="AY1990" s="18" t="s">
        <v>283</v>
      </c>
      <c r="BE1990" s="206">
        <f t="shared" si="24"/>
        <v>0</v>
      </c>
      <c r="BF1990" s="206">
        <f t="shared" si="25"/>
        <v>0</v>
      </c>
      <c r="BG1990" s="206">
        <f t="shared" si="26"/>
        <v>0</v>
      </c>
      <c r="BH1990" s="206">
        <f t="shared" si="27"/>
        <v>0</v>
      </c>
      <c r="BI1990" s="206">
        <f t="shared" si="28"/>
        <v>0</v>
      </c>
      <c r="BJ1990" s="18" t="s">
        <v>83</v>
      </c>
      <c r="BK1990" s="206">
        <f t="shared" si="29"/>
        <v>0</v>
      </c>
      <c r="BL1990" s="18" t="s">
        <v>199</v>
      </c>
      <c r="BM1990" s="205" t="s">
        <v>2122</v>
      </c>
    </row>
    <row r="1991" spans="1:65" s="2" customFormat="1" ht="55.5" customHeight="1">
      <c r="A1991" s="35"/>
      <c r="B1991" s="36"/>
      <c r="C1991" s="193" t="s">
        <v>2123</v>
      </c>
      <c r="D1991" s="193" t="s">
        <v>285</v>
      </c>
      <c r="E1991" s="194" t="s">
        <v>2124</v>
      </c>
      <c r="F1991" s="195" t="s">
        <v>2125</v>
      </c>
      <c r="G1991" s="196" t="s">
        <v>472</v>
      </c>
      <c r="H1991" s="197">
        <v>136.893</v>
      </c>
      <c r="I1991" s="198"/>
      <c r="J1991" s="199">
        <f t="shared" si="20"/>
        <v>0</v>
      </c>
      <c r="K1991" s="200"/>
      <c r="L1991" s="40"/>
      <c r="M1991" s="201" t="s">
        <v>1</v>
      </c>
      <c r="N1991" s="202" t="s">
        <v>41</v>
      </c>
      <c r="O1991" s="72"/>
      <c r="P1991" s="203">
        <f t="shared" si="21"/>
        <v>0</v>
      </c>
      <c r="Q1991" s="203">
        <v>3.1E-4</v>
      </c>
      <c r="R1991" s="203">
        <f t="shared" si="22"/>
        <v>4.2436830000000002E-2</v>
      </c>
      <c r="S1991" s="203">
        <v>0</v>
      </c>
      <c r="T1991" s="204">
        <f t="shared" si="23"/>
        <v>0</v>
      </c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R1991" s="205" t="s">
        <v>199</v>
      </c>
      <c r="AT1991" s="205" t="s">
        <v>285</v>
      </c>
      <c r="AU1991" s="205" t="s">
        <v>85</v>
      </c>
      <c r="AY1991" s="18" t="s">
        <v>283</v>
      </c>
      <c r="BE1991" s="206">
        <f t="shared" si="24"/>
        <v>0</v>
      </c>
      <c r="BF1991" s="206">
        <f t="shared" si="25"/>
        <v>0</v>
      </c>
      <c r="BG1991" s="206">
        <f t="shared" si="26"/>
        <v>0</v>
      </c>
      <c r="BH1991" s="206">
        <f t="shared" si="27"/>
        <v>0</v>
      </c>
      <c r="BI1991" s="206">
        <f t="shared" si="28"/>
        <v>0</v>
      </c>
      <c r="BJ1991" s="18" t="s">
        <v>83</v>
      </c>
      <c r="BK1991" s="206">
        <f t="shared" si="29"/>
        <v>0</v>
      </c>
      <c r="BL1991" s="18" t="s">
        <v>199</v>
      </c>
      <c r="BM1991" s="205" t="s">
        <v>2126</v>
      </c>
    </row>
    <row r="1992" spans="1:65" s="2" customFormat="1" ht="55.5" customHeight="1">
      <c r="A1992" s="35"/>
      <c r="B1992" s="36"/>
      <c r="C1992" s="193" t="s">
        <v>2127</v>
      </c>
      <c r="D1992" s="193" t="s">
        <v>285</v>
      </c>
      <c r="E1992" s="194" t="s">
        <v>2128</v>
      </c>
      <c r="F1992" s="195" t="s">
        <v>2129</v>
      </c>
      <c r="G1992" s="196" t="s">
        <v>472</v>
      </c>
      <c r="H1992" s="197">
        <v>136.602</v>
      </c>
      <c r="I1992" s="198"/>
      <c r="J1992" s="199">
        <f t="shared" si="20"/>
        <v>0</v>
      </c>
      <c r="K1992" s="200"/>
      <c r="L1992" s="40"/>
      <c r="M1992" s="201" t="s">
        <v>1</v>
      </c>
      <c r="N1992" s="202" t="s">
        <v>41</v>
      </c>
      <c r="O1992" s="72"/>
      <c r="P1992" s="203">
        <f t="shared" si="21"/>
        <v>0</v>
      </c>
      <c r="Q1992" s="203">
        <v>3.8000000000000002E-4</v>
      </c>
      <c r="R1992" s="203">
        <f t="shared" si="22"/>
        <v>5.1908760000000005E-2</v>
      </c>
      <c r="S1992" s="203">
        <v>0</v>
      </c>
      <c r="T1992" s="204">
        <f t="shared" si="23"/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205" t="s">
        <v>199</v>
      </c>
      <c r="AT1992" s="205" t="s">
        <v>285</v>
      </c>
      <c r="AU1992" s="205" t="s">
        <v>85</v>
      </c>
      <c r="AY1992" s="18" t="s">
        <v>283</v>
      </c>
      <c r="BE1992" s="206">
        <f t="shared" si="24"/>
        <v>0</v>
      </c>
      <c r="BF1992" s="206">
        <f t="shared" si="25"/>
        <v>0</v>
      </c>
      <c r="BG1992" s="206">
        <f t="shared" si="26"/>
        <v>0</v>
      </c>
      <c r="BH1992" s="206">
        <f t="shared" si="27"/>
        <v>0</v>
      </c>
      <c r="BI1992" s="206">
        <f t="shared" si="28"/>
        <v>0</v>
      </c>
      <c r="BJ1992" s="18" t="s">
        <v>83</v>
      </c>
      <c r="BK1992" s="206">
        <f t="shared" si="29"/>
        <v>0</v>
      </c>
      <c r="BL1992" s="18" t="s">
        <v>199</v>
      </c>
      <c r="BM1992" s="205" t="s">
        <v>2130</v>
      </c>
    </row>
    <row r="1993" spans="1:65" s="2" customFormat="1" ht="55.5" customHeight="1">
      <c r="A1993" s="35"/>
      <c r="B1993" s="36"/>
      <c r="C1993" s="193" t="s">
        <v>2131</v>
      </c>
      <c r="D1993" s="193" t="s">
        <v>285</v>
      </c>
      <c r="E1993" s="194" t="s">
        <v>2132</v>
      </c>
      <c r="F1993" s="195" t="s">
        <v>2133</v>
      </c>
      <c r="G1993" s="196" t="s">
        <v>472</v>
      </c>
      <c r="H1993" s="197">
        <v>136.84899999999999</v>
      </c>
      <c r="I1993" s="198"/>
      <c r="J1993" s="199">
        <f t="shared" si="20"/>
        <v>0</v>
      </c>
      <c r="K1993" s="200"/>
      <c r="L1993" s="40"/>
      <c r="M1993" s="201" t="s">
        <v>1</v>
      </c>
      <c r="N1993" s="202" t="s">
        <v>41</v>
      </c>
      <c r="O1993" s="72"/>
      <c r="P1993" s="203">
        <f t="shared" si="21"/>
        <v>0</v>
      </c>
      <c r="Q1993" s="203">
        <v>4.4999999999999999E-4</v>
      </c>
      <c r="R1993" s="203">
        <f t="shared" si="22"/>
        <v>6.1582049999999992E-2</v>
      </c>
      <c r="S1993" s="203">
        <v>0</v>
      </c>
      <c r="T1993" s="204">
        <f t="shared" si="23"/>
        <v>0</v>
      </c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R1993" s="205" t="s">
        <v>199</v>
      </c>
      <c r="AT1993" s="205" t="s">
        <v>285</v>
      </c>
      <c r="AU1993" s="205" t="s">
        <v>85</v>
      </c>
      <c r="AY1993" s="18" t="s">
        <v>283</v>
      </c>
      <c r="BE1993" s="206">
        <f t="shared" si="24"/>
        <v>0</v>
      </c>
      <c r="BF1993" s="206">
        <f t="shared" si="25"/>
        <v>0</v>
      </c>
      <c r="BG1993" s="206">
        <f t="shared" si="26"/>
        <v>0</v>
      </c>
      <c r="BH1993" s="206">
        <f t="shared" si="27"/>
        <v>0</v>
      </c>
      <c r="BI1993" s="206">
        <f t="shared" si="28"/>
        <v>0</v>
      </c>
      <c r="BJ1993" s="18" t="s">
        <v>83</v>
      </c>
      <c r="BK1993" s="206">
        <f t="shared" si="29"/>
        <v>0</v>
      </c>
      <c r="BL1993" s="18" t="s">
        <v>199</v>
      </c>
      <c r="BM1993" s="205" t="s">
        <v>2134</v>
      </c>
    </row>
    <row r="1994" spans="1:65" s="2" customFormat="1" ht="37.9" customHeight="1">
      <c r="A1994" s="35"/>
      <c r="B1994" s="36"/>
      <c r="C1994" s="193" t="s">
        <v>2135</v>
      </c>
      <c r="D1994" s="193" t="s">
        <v>285</v>
      </c>
      <c r="E1994" s="194" t="s">
        <v>2136</v>
      </c>
      <c r="F1994" s="195" t="s">
        <v>2137</v>
      </c>
      <c r="G1994" s="196" t="s">
        <v>614</v>
      </c>
      <c r="H1994" s="197">
        <v>312</v>
      </c>
      <c r="I1994" s="198"/>
      <c r="J1994" s="199">
        <f t="shared" si="20"/>
        <v>0</v>
      </c>
      <c r="K1994" s="200"/>
      <c r="L1994" s="40"/>
      <c r="M1994" s="201" t="s">
        <v>1</v>
      </c>
      <c r="N1994" s="202" t="s">
        <v>41</v>
      </c>
      <c r="O1994" s="72"/>
      <c r="P1994" s="203">
        <f t="shared" si="21"/>
        <v>0</v>
      </c>
      <c r="Q1994" s="203">
        <v>8.0000000000000007E-5</v>
      </c>
      <c r="R1994" s="203">
        <f t="shared" si="22"/>
        <v>2.4960000000000003E-2</v>
      </c>
      <c r="S1994" s="203">
        <v>0</v>
      </c>
      <c r="T1994" s="204">
        <f t="shared" si="23"/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205" t="s">
        <v>199</v>
      </c>
      <c r="AT1994" s="205" t="s">
        <v>285</v>
      </c>
      <c r="AU1994" s="205" t="s">
        <v>85</v>
      </c>
      <c r="AY1994" s="18" t="s">
        <v>283</v>
      </c>
      <c r="BE1994" s="206">
        <f t="shared" si="24"/>
        <v>0</v>
      </c>
      <c r="BF1994" s="206">
        <f t="shared" si="25"/>
        <v>0</v>
      </c>
      <c r="BG1994" s="206">
        <f t="shared" si="26"/>
        <v>0</v>
      </c>
      <c r="BH1994" s="206">
        <f t="shared" si="27"/>
        <v>0</v>
      </c>
      <c r="BI1994" s="206">
        <f t="shared" si="28"/>
        <v>0</v>
      </c>
      <c r="BJ1994" s="18" t="s">
        <v>83</v>
      </c>
      <c r="BK1994" s="206">
        <f t="shared" si="29"/>
        <v>0</v>
      </c>
      <c r="BL1994" s="18" t="s">
        <v>199</v>
      </c>
      <c r="BM1994" s="205" t="s">
        <v>2138</v>
      </c>
    </row>
    <row r="1995" spans="1:65" s="2" customFormat="1" ht="37.9" customHeight="1">
      <c r="A1995" s="35"/>
      <c r="B1995" s="36"/>
      <c r="C1995" s="193" t="s">
        <v>2139</v>
      </c>
      <c r="D1995" s="193" t="s">
        <v>285</v>
      </c>
      <c r="E1995" s="194" t="s">
        <v>2140</v>
      </c>
      <c r="F1995" s="195" t="s">
        <v>2141</v>
      </c>
      <c r="G1995" s="196" t="s">
        <v>472</v>
      </c>
      <c r="H1995" s="197">
        <v>144</v>
      </c>
      <c r="I1995" s="198"/>
      <c r="J1995" s="199">
        <f t="shared" si="20"/>
        <v>0</v>
      </c>
      <c r="K1995" s="200"/>
      <c r="L1995" s="40"/>
      <c r="M1995" s="201" t="s">
        <v>1</v>
      </c>
      <c r="N1995" s="202" t="s">
        <v>41</v>
      </c>
      <c r="O1995" s="72"/>
      <c r="P1995" s="203">
        <f t="shared" si="21"/>
        <v>0</v>
      </c>
      <c r="Q1995" s="203">
        <v>1.72E-3</v>
      </c>
      <c r="R1995" s="203">
        <f t="shared" si="22"/>
        <v>0.24767999999999998</v>
      </c>
      <c r="S1995" s="203">
        <v>0</v>
      </c>
      <c r="T1995" s="204">
        <f t="shared" si="23"/>
        <v>0</v>
      </c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R1995" s="205" t="s">
        <v>199</v>
      </c>
      <c r="AT1995" s="205" t="s">
        <v>285</v>
      </c>
      <c r="AU1995" s="205" t="s">
        <v>85</v>
      </c>
      <c r="AY1995" s="18" t="s">
        <v>283</v>
      </c>
      <c r="BE1995" s="206">
        <f t="shared" si="24"/>
        <v>0</v>
      </c>
      <c r="BF1995" s="206">
        <f t="shared" si="25"/>
        <v>0</v>
      </c>
      <c r="BG1995" s="206">
        <f t="shared" si="26"/>
        <v>0</v>
      </c>
      <c r="BH1995" s="206">
        <f t="shared" si="27"/>
        <v>0</v>
      </c>
      <c r="BI1995" s="206">
        <f t="shared" si="28"/>
        <v>0</v>
      </c>
      <c r="BJ1995" s="18" t="s">
        <v>83</v>
      </c>
      <c r="BK1995" s="206">
        <f t="shared" si="29"/>
        <v>0</v>
      </c>
      <c r="BL1995" s="18" t="s">
        <v>199</v>
      </c>
      <c r="BM1995" s="205" t="s">
        <v>2142</v>
      </c>
    </row>
    <row r="1996" spans="1:65" s="16" customFormat="1">
      <c r="B1996" s="241"/>
      <c r="C1996" s="242"/>
      <c r="D1996" s="209" t="s">
        <v>291</v>
      </c>
      <c r="E1996" s="243" t="s">
        <v>1</v>
      </c>
      <c r="F1996" s="244" t="s">
        <v>2143</v>
      </c>
      <c r="G1996" s="242"/>
      <c r="H1996" s="243" t="s">
        <v>1</v>
      </c>
      <c r="I1996" s="245"/>
      <c r="J1996" s="242"/>
      <c r="K1996" s="242"/>
      <c r="L1996" s="246"/>
      <c r="M1996" s="247"/>
      <c r="N1996" s="248"/>
      <c r="O1996" s="248"/>
      <c r="P1996" s="248"/>
      <c r="Q1996" s="248"/>
      <c r="R1996" s="248"/>
      <c r="S1996" s="248"/>
      <c r="T1996" s="249"/>
      <c r="AT1996" s="250" t="s">
        <v>291</v>
      </c>
      <c r="AU1996" s="250" t="s">
        <v>85</v>
      </c>
      <c r="AV1996" s="16" t="s">
        <v>83</v>
      </c>
      <c r="AW1996" s="16" t="s">
        <v>32</v>
      </c>
      <c r="AX1996" s="16" t="s">
        <v>76</v>
      </c>
      <c r="AY1996" s="250" t="s">
        <v>283</v>
      </c>
    </row>
    <row r="1997" spans="1:65" s="13" customFormat="1">
      <c r="B1997" s="207"/>
      <c r="C1997" s="208"/>
      <c r="D1997" s="209" t="s">
        <v>291</v>
      </c>
      <c r="E1997" s="210" t="s">
        <v>1</v>
      </c>
      <c r="F1997" s="211" t="s">
        <v>2144</v>
      </c>
      <c r="G1997" s="208"/>
      <c r="H1997" s="212">
        <v>144</v>
      </c>
      <c r="I1997" s="213"/>
      <c r="J1997" s="208"/>
      <c r="K1997" s="208"/>
      <c r="L1997" s="214"/>
      <c r="M1997" s="215"/>
      <c r="N1997" s="216"/>
      <c r="O1997" s="216"/>
      <c r="P1997" s="216"/>
      <c r="Q1997" s="216"/>
      <c r="R1997" s="216"/>
      <c r="S1997" s="216"/>
      <c r="T1997" s="217"/>
      <c r="AT1997" s="218" t="s">
        <v>291</v>
      </c>
      <c r="AU1997" s="218" t="s">
        <v>85</v>
      </c>
      <c r="AV1997" s="13" t="s">
        <v>85</v>
      </c>
      <c r="AW1997" s="13" t="s">
        <v>32</v>
      </c>
      <c r="AX1997" s="13" t="s">
        <v>76</v>
      </c>
      <c r="AY1997" s="218" t="s">
        <v>283</v>
      </c>
    </row>
    <row r="1998" spans="1:65" s="14" customFormat="1">
      <c r="B1998" s="219"/>
      <c r="C1998" s="220"/>
      <c r="D1998" s="209" t="s">
        <v>291</v>
      </c>
      <c r="E1998" s="221" t="s">
        <v>1</v>
      </c>
      <c r="F1998" s="222" t="s">
        <v>293</v>
      </c>
      <c r="G1998" s="220"/>
      <c r="H1998" s="223">
        <v>144</v>
      </c>
      <c r="I1998" s="224"/>
      <c r="J1998" s="220"/>
      <c r="K1998" s="220"/>
      <c r="L1998" s="225"/>
      <c r="M1998" s="226"/>
      <c r="N1998" s="227"/>
      <c r="O1998" s="227"/>
      <c r="P1998" s="227"/>
      <c r="Q1998" s="227"/>
      <c r="R1998" s="227"/>
      <c r="S1998" s="227"/>
      <c r="T1998" s="228"/>
      <c r="AT1998" s="229" t="s">
        <v>291</v>
      </c>
      <c r="AU1998" s="229" t="s">
        <v>85</v>
      </c>
      <c r="AV1998" s="14" t="s">
        <v>289</v>
      </c>
      <c r="AW1998" s="14" t="s">
        <v>32</v>
      </c>
      <c r="AX1998" s="14" t="s">
        <v>83</v>
      </c>
      <c r="AY1998" s="229" t="s">
        <v>283</v>
      </c>
    </row>
    <row r="1999" spans="1:65" s="2" customFormat="1" ht="55.5" customHeight="1">
      <c r="A1999" s="35"/>
      <c r="B1999" s="36"/>
      <c r="C1999" s="193" t="s">
        <v>2145</v>
      </c>
      <c r="D1999" s="193" t="s">
        <v>285</v>
      </c>
      <c r="E1999" s="194" t="s">
        <v>2146</v>
      </c>
      <c r="F1999" s="195" t="s">
        <v>2147</v>
      </c>
      <c r="G1999" s="196" t="s">
        <v>472</v>
      </c>
      <c r="H1999" s="197">
        <v>15.375999999999999</v>
      </c>
      <c r="I1999" s="198"/>
      <c r="J1999" s="199">
        <f t="shared" ref="J1999:J2007" si="30">ROUND(I1999*H1999,2)</f>
        <v>0</v>
      </c>
      <c r="K1999" s="200"/>
      <c r="L1999" s="40"/>
      <c r="M1999" s="201" t="s">
        <v>1</v>
      </c>
      <c r="N1999" s="202" t="s">
        <v>41</v>
      </c>
      <c r="O1999" s="72"/>
      <c r="P1999" s="203">
        <f t="shared" ref="P1999:P2007" si="31">O1999*H1999</f>
        <v>0</v>
      </c>
      <c r="Q1999" s="203">
        <v>7.7999999999999999E-4</v>
      </c>
      <c r="R1999" s="203">
        <f t="shared" ref="R1999:R2007" si="32">Q1999*H1999</f>
        <v>1.1993279999999999E-2</v>
      </c>
      <c r="S1999" s="203">
        <v>0</v>
      </c>
      <c r="T1999" s="204">
        <f t="shared" ref="T1999:T2007" si="33"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5" t="s">
        <v>199</v>
      </c>
      <c r="AT1999" s="205" t="s">
        <v>285</v>
      </c>
      <c r="AU1999" s="205" t="s">
        <v>85</v>
      </c>
      <c r="AY1999" s="18" t="s">
        <v>283</v>
      </c>
      <c r="BE1999" s="206">
        <f t="shared" ref="BE1999:BE2007" si="34">IF(N1999="základní",J1999,0)</f>
        <v>0</v>
      </c>
      <c r="BF1999" s="206">
        <f t="shared" ref="BF1999:BF2007" si="35">IF(N1999="snížená",J1999,0)</f>
        <v>0</v>
      </c>
      <c r="BG1999" s="206">
        <f t="shared" ref="BG1999:BG2007" si="36">IF(N1999="zákl. přenesená",J1999,0)</f>
        <v>0</v>
      </c>
      <c r="BH1999" s="206">
        <f t="shared" ref="BH1999:BH2007" si="37">IF(N1999="sníž. přenesená",J1999,0)</f>
        <v>0</v>
      </c>
      <c r="BI1999" s="206">
        <f t="shared" ref="BI1999:BI2007" si="38">IF(N1999="nulová",J1999,0)</f>
        <v>0</v>
      </c>
      <c r="BJ1999" s="18" t="s">
        <v>83</v>
      </c>
      <c r="BK1999" s="206">
        <f t="shared" ref="BK1999:BK2007" si="39">ROUND(I1999*H1999,2)</f>
        <v>0</v>
      </c>
      <c r="BL1999" s="18" t="s">
        <v>199</v>
      </c>
      <c r="BM1999" s="205" t="s">
        <v>2148</v>
      </c>
    </row>
    <row r="2000" spans="1:65" s="2" customFormat="1" ht="55.5" customHeight="1">
      <c r="A2000" s="35"/>
      <c r="B2000" s="36"/>
      <c r="C2000" s="193" t="s">
        <v>2149</v>
      </c>
      <c r="D2000" s="193" t="s">
        <v>285</v>
      </c>
      <c r="E2000" s="194" t="s">
        <v>2150</v>
      </c>
      <c r="F2000" s="195" t="s">
        <v>2151</v>
      </c>
      <c r="G2000" s="196" t="s">
        <v>472</v>
      </c>
      <c r="H2000" s="197">
        <v>61.38</v>
      </c>
      <c r="I2000" s="198"/>
      <c r="J2000" s="199">
        <f t="shared" si="30"/>
        <v>0</v>
      </c>
      <c r="K2000" s="200"/>
      <c r="L2000" s="40"/>
      <c r="M2000" s="201" t="s">
        <v>1</v>
      </c>
      <c r="N2000" s="202" t="s">
        <v>41</v>
      </c>
      <c r="O2000" s="72"/>
      <c r="P2000" s="203">
        <f t="shared" si="31"/>
        <v>0</v>
      </c>
      <c r="Q2000" s="203">
        <v>6.0999999999999997E-4</v>
      </c>
      <c r="R2000" s="203">
        <f t="shared" si="32"/>
        <v>3.7441799999999997E-2</v>
      </c>
      <c r="S2000" s="203">
        <v>0</v>
      </c>
      <c r="T2000" s="204">
        <f t="shared" si="33"/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205" t="s">
        <v>199</v>
      </c>
      <c r="AT2000" s="205" t="s">
        <v>285</v>
      </c>
      <c r="AU2000" s="205" t="s">
        <v>85</v>
      </c>
      <c r="AY2000" s="18" t="s">
        <v>283</v>
      </c>
      <c r="BE2000" s="206">
        <f t="shared" si="34"/>
        <v>0</v>
      </c>
      <c r="BF2000" s="206">
        <f t="shared" si="35"/>
        <v>0</v>
      </c>
      <c r="BG2000" s="206">
        <f t="shared" si="36"/>
        <v>0</v>
      </c>
      <c r="BH2000" s="206">
        <f t="shared" si="37"/>
        <v>0</v>
      </c>
      <c r="BI2000" s="206">
        <f t="shared" si="38"/>
        <v>0</v>
      </c>
      <c r="BJ2000" s="18" t="s">
        <v>83</v>
      </c>
      <c r="BK2000" s="206">
        <f t="shared" si="39"/>
        <v>0</v>
      </c>
      <c r="BL2000" s="18" t="s">
        <v>199</v>
      </c>
      <c r="BM2000" s="205" t="s">
        <v>2152</v>
      </c>
    </row>
    <row r="2001" spans="1:65" s="2" customFormat="1" ht="55.5" customHeight="1">
      <c r="A2001" s="35"/>
      <c r="B2001" s="36"/>
      <c r="C2001" s="193" t="s">
        <v>2153</v>
      </c>
      <c r="D2001" s="193" t="s">
        <v>285</v>
      </c>
      <c r="E2001" s="194" t="s">
        <v>2154</v>
      </c>
      <c r="F2001" s="195" t="s">
        <v>2155</v>
      </c>
      <c r="G2001" s="196" t="s">
        <v>472</v>
      </c>
      <c r="H2001" s="197">
        <v>15.792999999999999</v>
      </c>
      <c r="I2001" s="198"/>
      <c r="J2001" s="199">
        <f t="shared" si="30"/>
        <v>0</v>
      </c>
      <c r="K2001" s="200"/>
      <c r="L2001" s="40"/>
      <c r="M2001" s="201" t="s">
        <v>1</v>
      </c>
      <c r="N2001" s="202" t="s">
        <v>41</v>
      </c>
      <c r="O2001" s="72"/>
      <c r="P2001" s="203">
        <f t="shared" si="31"/>
        <v>0</v>
      </c>
      <c r="Q2001" s="203">
        <v>9.3000000000000005E-4</v>
      </c>
      <c r="R2001" s="203">
        <f t="shared" si="32"/>
        <v>1.4687490000000001E-2</v>
      </c>
      <c r="S2001" s="203">
        <v>0</v>
      </c>
      <c r="T2001" s="204">
        <f t="shared" si="33"/>
        <v>0</v>
      </c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R2001" s="205" t="s">
        <v>199</v>
      </c>
      <c r="AT2001" s="205" t="s">
        <v>285</v>
      </c>
      <c r="AU2001" s="205" t="s">
        <v>85</v>
      </c>
      <c r="AY2001" s="18" t="s">
        <v>283</v>
      </c>
      <c r="BE2001" s="206">
        <f t="shared" si="34"/>
        <v>0</v>
      </c>
      <c r="BF2001" s="206">
        <f t="shared" si="35"/>
        <v>0</v>
      </c>
      <c r="BG2001" s="206">
        <f t="shared" si="36"/>
        <v>0</v>
      </c>
      <c r="BH2001" s="206">
        <f t="shared" si="37"/>
        <v>0</v>
      </c>
      <c r="BI2001" s="206">
        <f t="shared" si="38"/>
        <v>0</v>
      </c>
      <c r="BJ2001" s="18" t="s">
        <v>83</v>
      </c>
      <c r="BK2001" s="206">
        <f t="shared" si="39"/>
        <v>0</v>
      </c>
      <c r="BL2001" s="18" t="s">
        <v>199</v>
      </c>
      <c r="BM2001" s="205" t="s">
        <v>2156</v>
      </c>
    </row>
    <row r="2002" spans="1:65" s="2" customFormat="1" ht="55.5" customHeight="1">
      <c r="A2002" s="35"/>
      <c r="B2002" s="36"/>
      <c r="C2002" s="193" t="s">
        <v>2157</v>
      </c>
      <c r="D2002" s="193" t="s">
        <v>285</v>
      </c>
      <c r="E2002" s="194" t="s">
        <v>2158</v>
      </c>
      <c r="F2002" s="195" t="s">
        <v>2159</v>
      </c>
      <c r="G2002" s="196" t="s">
        <v>472</v>
      </c>
      <c r="H2002" s="197">
        <v>65.724999999999994</v>
      </c>
      <c r="I2002" s="198"/>
      <c r="J2002" s="199">
        <f t="shared" si="30"/>
        <v>0</v>
      </c>
      <c r="K2002" s="200"/>
      <c r="L2002" s="40"/>
      <c r="M2002" s="201" t="s">
        <v>1</v>
      </c>
      <c r="N2002" s="202" t="s">
        <v>41</v>
      </c>
      <c r="O2002" s="72"/>
      <c r="P2002" s="203">
        <f t="shared" si="31"/>
        <v>0</v>
      </c>
      <c r="Q2002" s="203">
        <v>1.15E-3</v>
      </c>
      <c r="R2002" s="203">
        <f t="shared" si="32"/>
        <v>7.5583749999999991E-2</v>
      </c>
      <c r="S2002" s="203">
        <v>0</v>
      </c>
      <c r="T2002" s="204">
        <f t="shared" si="33"/>
        <v>0</v>
      </c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R2002" s="205" t="s">
        <v>199</v>
      </c>
      <c r="AT2002" s="205" t="s">
        <v>285</v>
      </c>
      <c r="AU2002" s="205" t="s">
        <v>85</v>
      </c>
      <c r="AY2002" s="18" t="s">
        <v>283</v>
      </c>
      <c r="BE2002" s="206">
        <f t="shared" si="34"/>
        <v>0</v>
      </c>
      <c r="BF2002" s="206">
        <f t="shared" si="35"/>
        <v>0</v>
      </c>
      <c r="BG2002" s="206">
        <f t="shared" si="36"/>
        <v>0</v>
      </c>
      <c r="BH2002" s="206">
        <f t="shared" si="37"/>
        <v>0</v>
      </c>
      <c r="BI2002" s="206">
        <f t="shared" si="38"/>
        <v>0</v>
      </c>
      <c r="BJ2002" s="18" t="s">
        <v>83</v>
      </c>
      <c r="BK2002" s="206">
        <f t="shared" si="39"/>
        <v>0</v>
      </c>
      <c r="BL2002" s="18" t="s">
        <v>199</v>
      </c>
      <c r="BM2002" s="205" t="s">
        <v>2160</v>
      </c>
    </row>
    <row r="2003" spans="1:65" s="2" customFormat="1" ht="55.5" customHeight="1">
      <c r="A2003" s="35"/>
      <c r="B2003" s="36"/>
      <c r="C2003" s="193" t="s">
        <v>2161</v>
      </c>
      <c r="D2003" s="193" t="s">
        <v>285</v>
      </c>
      <c r="E2003" s="194" t="s">
        <v>2162</v>
      </c>
      <c r="F2003" s="195" t="s">
        <v>2163</v>
      </c>
      <c r="G2003" s="196" t="s">
        <v>472</v>
      </c>
      <c r="H2003" s="197">
        <v>21.565000000000001</v>
      </c>
      <c r="I2003" s="198"/>
      <c r="J2003" s="199">
        <f t="shared" si="30"/>
        <v>0</v>
      </c>
      <c r="K2003" s="200"/>
      <c r="L2003" s="40"/>
      <c r="M2003" s="201" t="s">
        <v>1</v>
      </c>
      <c r="N2003" s="202" t="s">
        <v>41</v>
      </c>
      <c r="O2003" s="72"/>
      <c r="P2003" s="203">
        <f t="shared" si="31"/>
        <v>0</v>
      </c>
      <c r="Q2003" s="203">
        <v>1.0499999999999999E-3</v>
      </c>
      <c r="R2003" s="203">
        <f t="shared" si="32"/>
        <v>2.264325E-2</v>
      </c>
      <c r="S2003" s="203">
        <v>0</v>
      </c>
      <c r="T2003" s="204">
        <f t="shared" si="33"/>
        <v>0</v>
      </c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R2003" s="205" t="s">
        <v>199</v>
      </c>
      <c r="AT2003" s="205" t="s">
        <v>285</v>
      </c>
      <c r="AU2003" s="205" t="s">
        <v>85</v>
      </c>
      <c r="AY2003" s="18" t="s">
        <v>283</v>
      </c>
      <c r="BE2003" s="206">
        <f t="shared" si="34"/>
        <v>0</v>
      </c>
      <c r="BF2003" s="206">
        <f t="shared" si="35"/>
        <v>0</v>
      </c>
      <c r="BG2003" s="206">
        <f t="shared" si="36"/>
        <v>0</v>
      </c>
      <c r="BH2003" s="206">
        <f t="shared" si="37"/>
        <v>0</v>
      </c>
      <c r="BI2003" s="206">
        <f t="shared" si="38"/>
        <v>0</v>
      </c>
      <c r="BJ2003" s="18" t="s">
        <v>83</v>
      </c>
      <c r="BK2003" s="206">
        <f t="shared" si="39"/>
        <v>0</v>
      </c>
      <c r="BL2003" s="18" t="s">
        <v>199</v>
      </c>
      <c r="BM2003" s="205" t="s">
        <v>2164</v>
      </c>
    </row>
    <row r="2004" spans="1:65" s="2" customFormat="1" ht="37.9" customHeight="1">
      <c r="A2004" s="35"/>
      <c r="B2004" s="36"/>
      <c r="C2004" s="193" t="s">
        <v>2165</v>
      </c>
      <c r="D2004" s="193" t="s">
        <v>285</v>
      </c>
      <c r="E2004" s="194" t="s">
        <v>2166</v>
      </c>
      <c r="F2004" s="195" t="s">
        <v>2167</v>
      </c>
      <c r="G2004" s="196" t="s">
        <v>472</v>
      </c>
      <c r="H2004" s="197">
        <v>21.523</v>
      </c>
      <c r="I2004" s="198"/>
      <c r="J2004" s="199">
        <f t="shared" si="30"/>
        <v>0</v>
      </c>
      <c r="K2004" s="200"/>
      <c r="L2004" s="40"/>
      <c r="M2004" s="201" t="s">
        <v>1</v>
      </c>
      <c r="N2004" s="202" t="s">
        <v>41</v>
      </c>
      <c r="O2004" s="72"/>
      <c r="P2004" s="203">
        <f t="shared" si="31"/>
        <v>0</v>
      </c>
      <c r="Q2004" s="203">
        <v>1.0499999999999999E-3</v>
      </c>
      <c r="R2004" s="203">
        <f t="shared" si="32"/>
        <v>2.2599149999999998E-2</v>
      </c>
      <c r="S2004" s="203">
        <v>0</v>
      </c>
      <c r="T2004" s="204">
        <f t="shared" si="33"/>
        <v>0</v>
      </c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R2004" s="205" t="s">
        <v>199</v>
      </c>
      <c r="AT2004" s="205" t="s">
        <v>285</v>
      </c>
      <c r="AU2004" s="205" t="s">
        <v>85</v>
      </c>
      <c r="AY2004" s="18" t="s">
        <v>283</v>
      </c>
      <c r="BE2004" s="206">
        <f t="shared" si="34"/>
        <v>0</v>
      </c>
      <c r="BF2004" s="206">
        <f t="shared" si="35"/>
        <v>0</v>
      </c>
      <c r="BG2004" s="206">
        <f t="shared" si="36"/>
        <v>0</v>
      </c>
      <c r="BH2004" s="206">
        <f t="shared" si="37"/>
        <v>0</v>
      </c>
      <c r="BI2004" s="206">
        <f t="shared" si="38"/>
        <v>0</v>
      </c>
      <c r="BJ2004" s="18" t="s">
        <v>83</v>
      </c>
      <c r="BK2004" s="206">
        <f t="shared" si="39"/>
        <v>0</v>
      </c>
      <c r="BL2004" s="18" t="s">
        <v>199</v>
      </c>
      <c r="BM2004" s="205" t="s">
        <v>2168</v>
      </c>
    </row>
    <row r="2005" spans="1:65" s="2" customFormat="1" ht="49.15" customHeight="1">
      <c r="A2005" s="35"/>
      <c r="B2005" s="36"/>
      <c r="C2005" s="193" t="s">
        <v>2169</v>
      </c>
      <c r="D2005" s="193" t="s">
        <v>285</v>
      </c>
      <c r="E2005" s="194" t="s">
        <v>2170</v>
      </c>
      <c r="F2005" s="195" t="s">
        <v>2171</v>
      </c>
      <c r="G2005" s="196" t="s">
        <v>472</v>
      </c>
      <c r="H2005" s="197">
        <v>9.8000000000000007</v>
      </c>
      <c r="I2005" s="198"/>
      <c r="J2005" s="199">
        <f t="shared" si="30"/>
        <v>0</v>
      </c>
      <c r="K2005" s="200"/>
      <c r="L2005" s="40"/>
      <c r="M2005" s="201" t="s">
        <v>1</v>
      </c>
      <c r="N2005" s="202" t="s">
        <v>41</v>
      </c>
      <c r="O2005" s="72"/>
      <c r="P2005" s="203">
        <f t="shared" si="31"/>
        <v>0</v>
      </c>
      <c r="Q2005" s="203">
        <v>9.3999999999999997E-4</v>
      </c>
      <c r="R2005" s="203">
        <f t="shared" si="32"/>
        <v>9.2119999999999997E-3</v>
      </c>
      <c r="S2005" s="203">
        <v>0</v>
      </c>
      <c r="T2005" s="204">
        <f t="shared" si="33"/>
        <v>0</v>
      </c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R2005" s="205" t="s">
        <v>199</v>
      </c>
      <c r="AT2005" s="205" t="s">
        <v>285</v>
      </c>
      <c r="AU2005" s="205" t="s">
        <v>85</v>
      </c>
      <c r="AY2005" s="18" t="s">
        <v>283</v>
      </c>
      <c r="BE2005" s="206">
        <f t="shared" si="34"/>
        <v>0</v>
      </c>
      <c r="BF2005" s="206">
        <f t="shared" si="35"/>
        <v>0</v>
      </c>
      <c r="BG2005" s="206">
        <f t="shared" si="36"/>
        <v>0</v>
      </c>
      <c r="BH2005" s="206">
        <f t="shared" si="37"/>
        <v>0</v>
      </c>
      <c r="BI2005" s="206">
        <f t="shared" si="38"/>
        <v>0</v>
      </c>
      <c r="BJ2005" s="18" t="s">
        <v>83</v>
      </c>
      <c r="BK2005" s="206">
        <f t="shared" si="39"/>
        <v>0</v>
      </c>
      <c r="BL2005" s="18" t="s">
        <v>199</v>
      </c>
      <c r="BM2005" s="205" t="s">
        <v>2172</v>
      </c>
    </row>
    <row r="2006" spans="1:65" s="2" customFormat="1" ht="44.25" customHeight="1">
      <c r="A2006" s="35"/>
      <c r="B2006" s="36"/>
      <c r="C2006" s="193" t="s">
        <v>2173</v>
      </c>
      <c r="D2006" s="193" t="s">
        <v>285</v>
      </c>
      <c r="E2006" s="194" t="s">
        <v>2174</v>
      </c>
      <c r="F2006" s="195" t="s">
        <v>2175</v>
      </c>
      <c r="G2006" s="196" t="s">
        <v>472</v>
      </c>
      <c r="H2006" s="197">
        <v>47</v>
      </c>
      <c r="I2006" s="198"/>
      <c r="J2006" s="199">
        <f t="shared" si="30"/>
        <v>0</v>
      </c>
      <c r="K2006" s="200"/>
      <c r="L2006" s="40"/>
      <c r="M2006" s="201" t="s">
        <v>1</v>
      </c>
      <c r="N2006" s="202" t="s">
        <v>41</v>
      </c>
      <c r="O2006" s="72"/>
      <c r="P2006" s="203">
        <f t="shared" si="31"/>
        <v>0</v>
      </c>
      <c r="Q2006" s="203">
        <v>1.16E-3</v>
      </c>
      <c r="R2006" s="203">
        <f t="shared" si="32"/>
        <v>5.4519999999999999E-2</v>
      </c>
      <c r="S2006" s="203">
        <v>0</v>
      </c>
      <c r="T2006" s="204">
        <f t="shared" si="33"/>
        <v>0</v>
      </c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R2006" s="205" t="s">
        <v>199</v>
      </c>
      <c r="AT2006" s="205" t="s">
        <v>285</v>
      </c>
      <c r="AU2006" s="205" t="s">
        <v>85</v>
      </c>
      <c r="AY2006" s="18" t="s">
        <v>283</v>
      </c>
      <c r="BE2006" s="206">
        <f t="shared" si="34"/>
        <v>0</v>
      </c>
      <c r="BF2006" s="206">
        <f t="shared" si="35"/>
        <v>0</v>
      </c>
      <c r="BG2006" s="206">
        <f t="shared" si="36"/>
        <v>0</v>
      </c>
      <c r="BH2006" s="206">
        <f t="shared" si="37"/>
        <v>0</v>
      </c>
      <c r="BI2006" s="206">
        <f t="shared" si="38"/>
        <v>0</v>
      </c>
      <c r="BJ2006" s="18" t="s">
        <v>83</v>
      </c>
      <c r="BK2006" s="206">
        <f t="shared" si="39"/>
        <v>0</v>
      </c>
      <c r="BL2006" s="18" t="s">
        <v>199</v>
      </c>
      <c r="BM2006" s="205" t="s">
        <v>2176</v>
      </c>
    </row>
    <row r="2007" spans="1:65" s="2" customFormat="1" ht="16.5" customHeight="1">
      <c r="A2007" s="35"/>
      <c r="B2007" s="36"/>
      <c r="C2007" s="193" t="s">
        <v>2177</v>
      </c>
      <c r="D2007" s="193" t="s">
        <v>285</v>
      </c>
      <c r="E2007" s="194" t="s">
        <v>2178</v>
      </c>
      <c r="F2007" s="195" t="s">
        <v>2179</v>
      </c>
      <c r="G2007" s="196" t="s">
        <v>472</v>
      </c>
      <c r="H2007" s="197">
        <v>211.32499999999999</v>
      </c>
      <c r="I2007" s="198"/>
      <c r="J2007" s="199">
        <f t="shared" si="30"/>
        <v>0</v>
      </c>
      <c r="K2007" s="200"/>
      <c r="L2007" s="40"/>
      <c r="M2007" s="201" t="s">
        <v>1</v>
      </c>
      <c r="N2007" s="202" t="s">
        <v>41</v>
      </c>
      <c r="O2007" s="72"/>
      <c r="P2007" s="203">
        <f t="shared" si="31"/>
        <v>0</v>
      </c>
      <c r="Q2007" s="203">
        <v>3.2000000000000002E-3</v>
      </c>
      <c r="R2007" s="203">
        <f t="shared" si="32"/>
        <v>0.67623999999999995</v>
      </c>
      <c r="S2007" s="203">
        <v>0</v>
      </c>
      <c r="T2007" s="204">
        <f t="shared" si="33"/>
        <v>0</v>
      </c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R2007" s="205" t="s">
        <v>199</v>
      </c>
      <c r="AT2007" s="205" t="s">
        <v>285</v>
      </c>
      <c r="AU2007" s="205" t="s">
        <v>85</v>
      </c>
      <c r="AY2007" s="18" t="s">
        <v>283</v>
      </c>
      <c r="BE2007" s="206">
        <f t="shared" si="34"/>
        <v>0</v>
      </c>
      <c r="BF2007" s="206">
        <f t="shared" si="35"/>
        <v>0</v>
      </c>
      <c r="BG2007" s="206">
        <f t="shared" si="36"/>
        <v>0</v>
      </c>
      <c r="BH2007" s="206">
        <f t="shared" si="37"/>
        <v>0</v>
      </c>
      <c r="BI2007" s="206">
        <f t="shared" si="38"/>
        <v>0</v>
      </c>
      <c r="BJ2007" s="18" t="s">
        <v>83</v>
      </c>
      <c r="BK2007" s="206">
        <f t="shared" si="39"/>
        <v>0</v>
      </c>
      <c r="BL2007" s="18" t="s">
        <v>199</v>
      </c>
      <c r="BM2007" s="205" t="s">
        <v>2180</v>
      </c>
    </row>
    <row r="2008" spans="1:65" s="16" customFormat="1">
      <c r="B2008" s="241"/>
      <c r="C2008" s="242"/>
      <c r="D2008" s="209" t="s">
        <v>291</v>
      </c>
      <c r="E2008" s="243" t="s">
        <v>1</v>
      </c>
      <c r="F2008" s="244" t="s">
        <v>1954</v>
      </c>
      <c r="G2008" s="242"/>
      <c r="H2008" s="243" t="s">
        <v>1</v>
      </c>
      <c r="I2008" s="245"/>
      <c r="J2008" s="242"/>
      <c r="K2008" s="242"/>
      <c r="L2008" s="246"/>
      <c r="M2008" s="247"/>
      <c r="N2008" s="248"/>
      <c r="O2008" s="248"/>
      <c r="P2008" s="248"/>
      <c r="Q2008" s="248"/>
      <c r="R2008" s="248"/>
      <c r="S2008" s="248"/>
      <c r="T2008" s="249"/>
      <c r="AT2008" s="250" t="s">
        <v>291</v>
      </c>
      <c r="AU2008" s="250" t="s">
        <v>85</v>
      </c>
      <c r="AV2008" s="16" t="s">
        <v>83</v>
      </c>
      <c r="AW2008" s="16" t="s">
        <v>32</v>
      </c>
      <c r="AX2008" s="16" t="s">
        <v>76</v>
      </c>
      <c r="AY2008" s="250" t="s">
        <v>283</v>
      </c>
    </row>
    <row r="2009" spans="1:65" s="13" customFormat="1">
      <c r="B2009" s="207"/>
      <c r="C2009" s="208"/>
      <c r="D2009" s="209" t="s">
        <v>291</v>
      </c>
      <c r="E2009" s="210" t="s">
        <v>1</v>
      </c>
      <c r="F2009" s="211" t="s">
        <v>2181</v>
      </c>
      <c r="G2009" s="208"/>
      <c r="H2009" s="212">
        <v>65.724999999999994</v>
      </c>
      <c r="I2009" s="213"/>
      <c r="J2009" s="208"/>
      <c r="K2009" s="208"/>
      <c r="L2009" s="214"/>
      <c r="M2009" s="215"/>
      <c r="N2009" s="216"/>
      <c r="O2009" s="216"/>
      <c r="P2009" s="216"/>
      <c r="Q2009" s="216"/>
      <c r="R2009" s="216"/>
      <c r="S2009" s="216"/>
      <c r="T2009" s="217"/>
      <c r="AT2009" s="218" t="s">
        <v>291</v>
      </c>
      <c r="AU2009" s="218" t="s">
        <v>85</v>
      </c>
      <c r="AV2009" s="13" t="s">
        <v>85</v>
      </c>
      <c r="AW2009" s="13" t="s">
        <v>32</v>
      </c>
      <c r="AX2009" s="13" t="s">
        <v>76</v>
      </c>
      <c r="AY2009" s="218" t="s">
        <v>283</v>
      </c>
    </row>
    <row r="2010" spans="1:65" s="16" customFormat="1">
      <c r="B2010" s="241"/>
      <c r="C2010" s="242"/>
      <c r="D2010" s="209" t="s">
        <v>291</v>
      </c>
      <c r="E2010" s="243" t="s">
        <v>1</v>
      </c>
      <c r="F2010" s="244" t="s">
        <v>2182</v>
      </c>
      <c r="G2010" s="242"/>
      <c r="H2010" s="243" t="s">
        <v>1</v>
      </c>
      <c r="I2010" s="245"/>
      <c r="J2010" s="242"/>
      <c r="K2010" s="242"/>
      <c r="L2010" s="246"/>
      <c r="M2010" s="247"/>
      <c r="N2010" s="248"/>
      <c r="O2010" s="248"/>
      <c r="P2010" s="248"/>
      <c r="Q2010" s="248"/>
      <c r="R2010" s="248"/>
      <c r="S2010" s="248"/>
      <c r="T2010" s="249"/>
      <c r="AT2010" s="250" t="s">
        <v>291</v>
      </c>
      <c r="AU2010" s="250" t="s">
        <v>85</v>
      </c>
      <c r="AV2010" s="16" t="s">
        <v>83</v>
      </c>
      <c r="AW2010" s="16" t="s">
        <v>32</v>
      </c>
      <c r="AX2010" s="16" t="s">
        <v>76</v>
      </c>
      <c r="AY2010" s="250" t="s">
        <v>283</v>
      </c>
    </row>
    <row r="2011" spans="1:65" s="13" customFormat="1">
      <c r="B2011" s="207"/>
      <c r="C2011" s="208"/>
      <c r="D2011" s="209" t="s">
        <v>291</v>
      </c>
      <c r="E2011" s="210" t="s">
        <v>1</v>
      </c>
      <c r="F2011" s="211" t="s">
        <v>2183</v>
      </c>
      <c r="G2011" s="208"/>
      <c r="H2011" s="212">
        <v>133</v>
      </c>
      <c r="I2011" s="213"/>
      <c r="J2011" s="208"/>
      <c r="K2011" s="208"/>
      <c r="L2011" s="214"/>
      <c r="M2011" s="215"/>
      <c r="N2011" s="216"/>
      <c r="O2011" s="216"/>
      <c r="P2011" s="216"/>
      <c r="Q2011" s="216"/>
      <c r="R2011" s="216"/>
      <c r="S2011" s="216"/>
      <c r="T2011" s="217"/>
      <c r="AT2011" s="218" t="s">
        <v>291</v>
      </c>
      <c r="AU2011" s="218" t="s">
        <v>85</v>
      </c>
      <c r="AV2011" s="13" t="s">
        <v>85</v>
      </c>
      <c r="AW2011" s="13" t="s">
        <v>32</v>
      </c>
      <c r="AX2011" s="13" t="s">
        <v>76</v>
      </c>
      <c r="AY2011" s="218" t="s">
        <v>283</v>
      </c>
    </row>
    <row r="2012" spans="1:65" s="16" customFormat="1">
      <c r="B2012" s="241"/>
      <c r="C2012" s="242"/>
      <c r="D2012" s="209" t="s">
        <v>291</v>
      </c>
      <c r="E2012" s="243" t="s">
        <v>1</v>
      </c>
      <c r="F2012" s="244" t="s">
        <v>757</v>
      </c>
      <c r="G2012" s="242"/>
      <c r="H2012" s="243" t="s">
        <v>1</v>
      </c>
      <c r="I2012" s="245"/>
      <c r="J2012" s="242"/>
      <c r="K2012" s="242"/>
      <c r="L2012" s="246"/>
      <c r="M2012" s="247"/>
      <c r="N2012" s="248"/>
      <c r="O2012" s="248"/>
      <c r="P2012" s="248"/>
      <c r="Q2012" s="248"/>
      <c r="R2012" s="248"/>
      <c r="S2012" s="248"/>
      <c r="T2012" s="249"/>
      <c r="AT2012" s="250" t="s">
        <v>291</v>
      </c>
      <c r="AU2012" s="250" t="s">
        <v>85</v>
      </c>
      <c r="AV2012" s="16" t="s">
        <v>83</v>
      </c>
      <c r="AW2012" s="16" t="s">
        <v>32</v>
      </c>
      <c r="AX2012" s="16" t="s">
        <v>76</v>
      </c>
      <c r="AY2012" s="250" t="s">
        <v>283</v>
      </c>
    </row>
    <row r="2013" spans="1:65" s="13" customFormat="1">
      <c r="B2013" s="207"/>
      <c r="C2013" s="208"/>
      <c r="D2013" s="209" t="s">
        <v>291</v>
      </c>
      <c r="E2013" s="210" t="s">
        <v>1</v>
      </c>
      <c r="F2013" s="211" t="s">
        <v>2184</v>
      </c>
      <c r="G2013" s="208"/>
      <c r="H2013" s="212">
        <v>12.6</v>
      </c>
      <c r="I2013" s="213"/>
      <c r="J2013" s="208"/>
      <c r="K2013" s="208"/>
      <c r="L2013" s="214"/>
      <c r="M2013" s="215"/>
      <c r="N2013" s="216"/>
      <c r="O2013" s="216"/>
      <c r="P2013" s="216"/>
      <c r="Q2013" s="216"/>
      <c r="R2013" s="216"/>
      <c r="S2013" s="216"/>
      <c r="T2013" s="217"/>
      <c r="AT2013" s="218" t="s">
        <v>291</v>
      </c>
      <c r="AU2013" s="218" t="s">
        <v>85</v>
      </c>
      <c r="AV2013" s="13" t="s">
        <v>85</v>
      </c>
      <c r="AW2013" s="13" t="s">
        <v>32</v>
      </c>
      <c r="AX2013" s="13" t="s">
        <v>76</v>
      </c>
      <c r="AY2013" s="218" t="s">
        <v>283</v>
      </c>
    </row>
    <row r="2014" spans="1:65" s="14" customFormat="1">
      <c r="B2014" s="219"/>
      <c r="C2014" s="220"/>
      <c r="D2014" s="209" t="s">
        <v>291</v>
      </c>
      <c r="E2014" s="221" t="s">
        <v>1</v>
      </c>
      <c r="F2014" s="222" t="s">
        <v>293</v>
      </c>
      <c r="G2014" s="220"/>
      <c r="H2014" s="223">
        <v>211.32499999999999</v>
      </c>
      <c r="I2014" s="224"/>
      <c r="J2014" s="220"/>
      <c r="K2014" s="220"/>
      <c r="L2014" s="225"/>
      <c r="M2014" s="226"/>
      <c r="N2014" s="227"/>
      <c r="O2014" s="227"/>
      <c r="P2014" s="227"/>
      <c r="Q2014" s="227"/>
      <c r="R2014" s="227"/>
      <c r="S2014" s="227"/>
      <c r="T2014" s="228"/>
      <c r="AT2014" s="229" t="s">
        <v>291</v>
      </c>
      <c r="AU2014" s="229" t="s">
        <v>85</v>
      </c>
      <c r="AV2014" s="14" t="s">
        <v>289</v>
      </c>
      <c r="AW2014" s="14" t="s">
        <v>32</v>
      </c>
      <c r="AX2014" s="14" t="s">
        <v>83</v>
      </c>
      <c r="AY2014" s="229" t="s">
        <v>283</v>
      </c>
    </row>
    <row r="2015" spans="1:65" s="2" customFormat="1" ht="16.5" customHeight="1">
      <c r="A2015" s="35"/>
      <c r="B2015" s="36"/>
      <c r="C2015" s="193" t="s">
        <v>2185</v>
      </c>
      <c r="D2015" s="193" t="s">
        <v>285</v>
      </c>
      <c r="E2015" s="194" t="s">
        <v>2186</v>
      </c>
      <c r="F2015" s="195" t="s">
        <v>2187</v>
      </c>
      <c r="G2015" s="196" t="s">
        <v>472</v>
      </c>
      <c r="H2015" s="197">
        <v>133</v>
      </c>
      <c r="I2015" s="198"/>
      <c r="J2015" s="199">
        <f>ROUND(I2015*H2015,2)</f>
        <v>0</v>
      </c>
      <c r="K2015" s="200"/>
      <c r="L2015" s="40"/>
      <c r="M2015" s="201" t="s">
        <v>1</v>
      </c>
      <c r="N2015" s="202" t="s">
        <v>41</v>
      </c>
      <c r="O2015" s="72"/>
      <c r="P2015" s="203">
        <f>O2015*H2015</f>
        <v>0</v>
      </c>
      <c r="Q2015" s="203">
        <v>3.2000000000000002E-3</v>
      </c>
      <c r="R2015" s="203">
        <f>Q2015*H2015</f>
        <v>0.42560000000000003</v>
      </c>
      <c r="S2015" s="203">
        <v>0</v>
      </c>
      <c r="T2015" s="204">
        <f>S2015*H2015</f>
        <v>0</v>
      </c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R2015" s="205" t="s">
        <v>199</v>
      </c>
      <c r="AT2015" s="205" t="s">
        <v>285</v>
      </c>
      <c r="AU2015" s="205" t="s">
        <v>85</v>
      </c>
      <c r="AY2015" s="18" t="s">
        <v>283</v>
      </c>
      <c r="BE2015" s="206">
        <f>IF(N2015="základní",J2015,0)</f>
        <v>0</v>
      </c>
      <c r="BF2015" s="206">
        <f>IF(N2015="snížená",J2015,0)</f>
        <v>0</v>
      </c>
      <c r="BG2015" s="206">
        <f>IF(N2015="zákl. přenesená",J2015,0)</f>
        <v>0</v>
      </c>
      <c r="BH2015" s="206">
        <f>IF(N2015="sníž. přenesená",J2015,0)</f>
        <v>0</v>
      </c>
      <c r="BI2015" s="206">
        <f>IF(N2015="nulová",J2015,0)</f>
        <v>0</v>
      </c>
      <c r="BJ2015" s="18" t="s">
        <v>83</v>
      </c>
      <c r="BK2015" s="206">
        <f>ROUND(I2015*H2015,2)</f>
        <v>0</v>
      </c>
      <c r="BL2015" s="18" t="s">
        <v>199</v>
      </c>
      <c r="BM2015" s="205" t="s">
        <v>2188</v>
      </c>
    </row>
    <row r="2016" spans="1:65" s="16" customFormat="1">
      <c r="B2016" s="241"/>
      <c r="C2016" s="242"/>
      <c r="D2016" s="209" t="s">
        <v>291</v>
      </c>
      <c r="E2016" s="243" t="s">
        <v>1</v>
      </c>
      <c r="F2016" s="244" t="s">
        <v>1966</v>
      </c>
      <c r="G2016" s="242"/>
      <c r="H2016" s="243" t="s">
        <v>1</v>
      </c>
      <c r="I2016" s="245"/>
      <c r="J2016" s="242"/>
      <c r="K2016" s="242"/>
      <c r="L2016" s="246"/>
      <c r="M2016" s="247"/>
      <c r="N2016" s="248"/>
      <c r="O2016" s="248"/>
      <c r="P2016" s="248"/>
      <c r="Q2016" s="248"/>
      <c r="R2016" s="248"/>
      <c r="S2016" s="248"/>
      <c r="T2016" s="249"/>
      <c r="AT2016" s="250" t="s">
        <v>291</v>
      </c>
      <c r="AU2016" s="250" t="s">
        <v>85</v>
      </c>
      <c r="AV2016" s="16" t="s">
        <v>83</v>
      </c>
      <c r="AW2016" s="16" t="s">
        <v>32</v>
      </c>
      <c r="AX2016" s="16" t="s">
        <v>76</v>
      </c>
      <c r="AY2016" s="250" t="s">
        <v>283</v>
      </c>
    </row>
    <row r="2017" spans="1:65" s="13" customFormat="1">
      <c r="B2017" s="207"/>
      <c r="C2017" s="208"/>
      <c r="D2017" s="209" t="s">
        <v>291</v>
      </c>
      <c r="E2017" s="210" t="s">
        <v>1</v>
      </c>
      <c r="F2017" s="211" t="s">
        <v>2183</v>
      </c>
      <c r="G2017" s="208"/>
      <c r="H2017" s="212">
        <v>133</v>
      </c>
      <c r="I2017" s="213"/>
      <c r="J2017" s="208"/>
      <c r="K2017" s="208"/>
      <c r="L2017" s="214"/>
      <c r="M2017" s="215"/>
      <c r="N2017" s="216"/>
      <c r="O2017" s="216"/>
      <c r="P2017" s="216"/>
      <c r="Q2017" s="216"/>
      <c r="R2017" s="216"/>
      <c r="S2017" s="216"/>
      <c r="T2017" s="217"/>
      <c r="AT2017" s="218" t="s">
        <v>291</v>
      </c>
      <c r="AU2017" s="218" t="s">
        <v>85</v>
      </c>
      <c r="AV2017" s="13" t="s">
        <v>85</v>
      </c>
      <c r="AW2017" s="13" t="s">
        <v>32</v>
      </c>
      <c r="AX2017" s="13" t="s">
        <v>76</v>
      </c>
      <c r="AY2017" s="218" t="s">
        <v>283</v>
      </c>
    </row>
    <row r="2018" spans="1:65" s="14" customFormat="1">
      <c r="B2018" s="219"/>
      <c r="C2018" s="220"/>
      <c r="D2018" s="209" t="s">
        <v>291</v>
      </c>
      <c r="E2018" s="221" t="s">
        <v>1</v>
      </c>
      <c r="F2018" s="222" t="s">
        <v>293</v>
      </c>
      <c r="G2018" s="220"/>
      <c r="H2018" s="223">
        <v>133</v>
      </c>
      <c r="I2018" s="224"/>
      <c r="J2018" s="220"/>
      <c r="K2018" s="220"/>
      <c r="L2018" s="225"/>
      <c r="M2018" s="226"/>
      <c r="N2018" s="227"/>
      <c r="O2018" s="227"/>
      <c r="P2018" s="227"/>
      <c r="Q2018" s="227"/>
      <c r="R2018" s="227"/>
      <c r="S2018" s="227"/>
      <c r="T2018" s="228"/>
      <c r="AT2018" s="229" t="s">
        <v>291</v>
      </c>
      <c r="AU2018" s="229" t="s">
        <v>85</v>
      </c>
      <c r="AV2018" s="14" t="s">
        <v>289</v>
      </c>
      <c r="AW2018" s="14" t="s">
        <v>32</v>
      </c>
      <c r="AX2018" s="14" t="s">
        <v>83</v>
      </c>
      <c r="AY2018" s="229" t="s">
        <v>283</v>
      </c>
    </row>
    <row r="2019" spans="1:65" s="2" customFormat="1" ht="24.2" customHeight="1">
      <c r="A2019" s="35"/>
      <c r="B2019" s="36"/>
      <c r="C2019" s="193" t="s">
        <v>2189</v>
      </c>
      <c r="D2019" s="193" t="s">
        <v>285</v>
      </c>
      <c r="E2019" s="194" t="s">
        <v>2190</v>
      </c>
      <c r="F2019" s="195" t="s">
        <v>2191</v>
      </c>
      <c r="G2019" s="196" t="s">
        <v>614</v>
      </c>
      <c r="H2019" s="197">
        <v>6</v>
      </c>
      <c r="I2019" s="198"/>
      <c r="J2019" s="199">
        <f t="shared" ref="J2019:J2024" si="40">ROUND(I2019*H2019,2)</f>
        <v>0</v>
      </c>
      <c r="K2019" s="200"/>
      <c r="L2019" s="40"/>
      <c r="M2019" s="201" t="s">
        <v>1</v>
      </c>
      <c r="N2019" s="202" t="s">
        <v>41</v>
      </c>
      <c r="O2019" s="72"/>
      <c r="P2019" s="203">
        <f t="shared" ref="P2019:P2024" si="41">O2019*H2019</f>
        <v>0</v>
      </c>
      <c r="Q2019" s="203">
        <v>7.1000000000000002E-4</v>
      </c>
      <c r="R2019" s="203">
        <f t="shared" ref="R2019:R2024" si="42">Q2019*H2019</f>
        <v>4.2599999999999999E-3</v>
      </c>
      <c r="S2019" s="203">
        <v>0</v>
      </c>
      <c r="T2019" s="204">
        <f t="shared" ref="T2019:T2024" si="43">S2019*H2019</f>
        <v>0</v>
      </c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R2019" s="205" t="s">
        <v>199</v>
      </c>
      <c r="AT2019" s="205" t="s">
        <v>285</v>
      </c>
      <c r="AU2019" s="205" t="s">
        <v>85</v>
      </c>
      <c r="AY2019" s="18" t="s">
        <v>283</v>
      </c>
      <c r="BE2019" s="206">
        <f t="shared" ref="BE2019:BE2024" si="44">IF(N2019="základní",J2019,0)</f>
        <v>0</v>
      </c>
      <c r="BF2019" s="206">
        <f t="shared" ref="BF2019:BF2024" si="45">IF(N2019="snížená",J2019,0)</f>
        <v>0</v>
      </c>
      <c r="BG2019" s="206">
        <f t="shared" ref="BG2019:BG2024" si="46">IF(N2019="zákl. přenesená",J2019,0)</f>
        <v>0</v>
      </c>
      <c r="BH2019" s="206">
        <f t="shared" ref="BH2019:BH2024" si="47">IF(N2019="sníž. přenesená",J2019,0)</f>
        <v>0</v>
      </c>
      <c r="BI2019" s="206">
        <f t="shared" ref="BI2019:BI2024" si="48">IF(N2019="nulová",J2019,0)</f>
        <v>0</v>
      </c>
      <c r="BJ2019" s="18" t="s">
        <v>83</v>
      </c>
      <c r="BK2019" s="206">
        <f t="shared" ref="BK2019:BK2024" si="49">ROUND(I2019*H2019,2)</f>
        <v>0</v>
      </c>
      <c r="BL2019" s="18" t="s">
        <v>199</v>
      </c>
      <c r="BM2019" s="205" t="s">
        <v>2192</v>
      </c>
    </row>
    <row r="2020" spans="1:65" s="2" customFormat="1" ht="24.2" customHeight="1">
      <c r="A2020" s="35"/>
      <c r="B2020" s="36"/>
      <c r="C2020" s="193" t="s">
        <v>2193</v>
      </c>
      <c r="D2020" s="193" t="s">
        <v>285</v>
      </c>
      <c r="E2020" s="194" t="s">
        <v>2194</v>
      </c>
      <c r="F2020" s="195" t="s">
        <v>2195</v>
      </c>
      <c r="G2020" s="196" t="s">
        <v>614</v>
      </c>
      <c r="H2020" s="197">
        <v>6</v>
      </c>
      <c r="I2020" s="198"/>
      <c r="J2020" s="199">
        <f t="shared" si="40"/>
        <v>0</v>
      </c>
      <c r="K2020" s="200"/>
      <c r="L2020" s="40"/>
      <c r="M2020" s="201" t="s">
        <v>1</v>
      </c>
      <c r="N2020" s="202" t="s">
        <v>41</v>
      </c>
      <c r="O2020" s="72"/>
      <c r="P2020" s="203">
        <f t="shared" si="41"/>
        <v>0</v>
      </c>
      <c r="Q2020" s="203">
        <v>1E-3</v>
      </c>
      <c r="R2020" s="203">
        <f t="shared" si="42"/>
        <v>6.0000000000000001E-3</v>
      </c>
      <c r="S2020" s="203">
        <v>0</v>
      </c>
      <c r="T2020" s="204">
        <f t="shared" si="43"/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205" t="s">
        <v>199</v>
      </c>
      <c r="AT2020" s="205" t="s">
        <v>285</v>
      </c>
      <c r="AU2020" s="205" t="s">
        <v>85</v>
      </c>
      <c r="AY2020" s="18" t="s">
        <v>283</v>
      </c>
      <c r="BE2020" s="206">
        <f t="shared" si="44"/>
        <v>0</v>
      </c>
      <c r="BF2020" s="206">
        <f t="shared" si="45"/>
        <v>0</v>
      </c>
      <c r="BG2020" s="206">
        <f t="shared" si="46"/>
        <v>0</v>
      </c>
      <c r="BH2020" s="206">
        <f t="shared" si="47"/>
        <v>0</v>
      </c>
      <c r="BI2020" s="206">
        <f t="shared" si="48"/>
        <v>0</v>
      </c>
      <c r="BJ2020" s="18" t="s">
        <v>83</v>
      </c>
      <c r="BK2020" s="206">
        <f t="shared" si="49"/>
        <v>0</v>
      </c>
      <c r="BL2020" s="18" t="s">
        <v>199</v>
      </c>
      <c r="BM2020" s="205" t="s">
        <v>2196</v>
      </c>
    </row>
    <row r="2021" spans="1:65" s="2" customFormat="1" ht="24.2" customHeight="1">
      <c r="A2021" s="35"/>
      <c r="B2021" s="36"/>
      <c r="C2021" s="193" t="s">
        <v>2197</v>
      </c>
      <c r="D2021" s="193" t="s">
        <v>285</v>
      </c>
      <c r="E2021" s="194" t="s">
        <v>2198</v>
      </c>
      <c r="F2021" s="195" t="s">
        <v>2199</v>
      </c>
      <c r="G2021" s="196" t="s">
        <v>614</v>
      </c>
      <c r="H2021" s="197">
        <v>3</v>
      </c>
      <c r="I2021" s="198"/>
      <c r="J2021" s="199">
        <f t="shared" si="40"/>
        <v>0</v>
      </c>
      <c r="K2021" s="200"/>
      <c r="L2021" s="40"/>
      <c r="M2021" s="201" t="s">
        <v>1</v>
      </c>
      <c r="N2021" s="202" t="s">
        <v>41</v>
      </c>
      <c r="O2021" s="72"/>
      <c r="P2021" s="203">
        <f t="shared" si="41"/>
        <v>0</v>
      </c>
      <c r="Q2021" s="203">
        <v>1E-3</v>
      </c>
      <c r="R2021" s="203">
        <f t="shared" si="42"/>
        <v>3.0000000000000001E-3</v>
      </c>
      <c r="S2021" s="203">
        <v>0</v>
      </c>
      <c r="T2021" s="204">
        <f t="shared" si="43"/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205" t="s">
        <v>199</v>
      </c>
      <c r="AT2021" s="205" t="s">
        <v>285</v>
      </c>
      <c r="AU2021" s="205" t="s">
        <v>85</v>
      </c>
      <c r="AY2021" s="18" t="s">
        <v>283</v>
      </c>
      <c r="BE2021" s="206">
        <f t="shared" si="44"/>
        <v>0</v>
      </c>
      <c r="BF2021" s="206">
        <f t="shared" si="45"/>
        <v>0</v>
      </c>
      <c r="BG2021" s="206">
        <f t="shared" si="46"/>
        <v>0</v>
      </c>
      <c r="BH2021" s="206">
        <f t="shared" si="47"/>
        <v>0</v>
      </c>
      <c r="BI2021" s="206">
        <f t="shared" si="48"/>
        <v>0</v>
      </c>
      <c r="BJ2021" s="18" t="s">
        <v>83</v>
      </c>
      <c r="BK2021" s="206">
        <f t="shared" si="49"/>
        <v>0</v>
      </c>
      <c r="BL2021" s="18" t="s">
        <v>199</v>
      </c>
      <c r="BM2021" s="205" t="s">
        <v>2200</v>
      </c>
    </row>
    <row r="2022" spans="1:65" s="2" customFormat="1" ht="24.2" customHeight="1">
      <c r="A2022" s="35"/>
      <c r="B2022" s="36"/>
      <c r="C2022" s="193" t="s">
        <v>2201</v>
      </c>
      <c r="D2022" s="193" t="s">
        <v>285</v>
      </c>
      <c r="E2022" s="194" t="s">
        <v>2202</v>
      </c>
      <c r="F2022" s="195" t="s">
        <v>2203</v>
      </c>
      <c r="G2022" s="196" t="s">
        <v>614</v>
      </c>
      <c r="H2022" s="197">
        <v>11</v>
      </c>
      <c r="I2022" s="198"/>
      <c r="J2022" s="199">
        <f t="shared" si="40"/>
        <v>0</v>
      </c>
      <c r="K2022" s="200"/>
      <c r="L2022" s="40"/>
      <c r="M2022" s="201" t="s">
        <v>1</v>
      </c>
      <c r="N2022" s="202" t="s">
        <v>41</v>
      </c>
      <c r="O2022" s="72"/>
      <c r="P2022" s="203">
        <f t="shared" si="41"/>
        <v>0</v>
      </c>
      <c r="Q2022" s="203">
        <v>1.89E-3</v>
      </c>
      <c r="R2022" s="203">
        <f t="shared" si="42"/>
        <v>2.0789999999999999E-2</v>
      </c>
      <c r="S2022" s="203">
        <v>0</v>
      </c>
      <c r="T2022" s="204">
        <f t="shared" si="43"/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5" t="s">
        <v>199</v>
      </c>
      <c r="AT2022" s="205" t="s">
        <v>285</v>
      </c>
      <c r="AU2022" s="205" t="s">
        <v>85</v>
      </c>
      <c r="AY2022" s="18" t="s">
        <v>283</v>
      </c>
      <c r="BE2022" s="206">
        <f t="shared" si="44"/>
        <v>0</v>
      </c>
      <c r="BF2022" s="206">
        <f t="shared" si="45"/>
        <v>0</v>
      </c>
      <c r="BG2022" s="206">
        <f t="shared" si="46"/>
        <v>0</v>
      </c>
      <c r="BH2022" s="206">
        <f t="shared" si="47"/>
        <v>0</v>
      </c>
      <c r="BI2022" s="206">
        <f t="shared" si="48"/>
        <v>0</v>
      </c>
      <c r="BJ2022" s="18" t="s">
        <v>83</v>
      </c>
      <c r="BK2022" s="206">
        <f t="shared" si="49"/>
        <v>0</v>
      </c>
      <c r="BL2022" s="18" t="s">
        <v>199</v>
      </c>
      <c r="BM2022" s="205" t="s">
        <v>2204</v>
      </c>
    </row>
    <row r="2023" spans="1:65" s="2" customFormat="1" ht="16.5" customHeight="1">
      <c r="A2023" s="35"/>
      <c r="B2023" s="36"/>
      <c r="C2023" s="193" t="s">
        <v>2205</v>
      </c>
      <c r="D2023" s="193" t="s">
        <v>285</v>
      </c>
      <c r="E2023" s="194" t="s">
        <v>2206</v>
      </c>
      <c r="F2023" s="195" t="s">
        <v>2207</v>
      </c>
      <c r="G2023" s="196" t="s">
        <v>614</v>
      </c>
      <c r="H2023" s="197">
        <v>6</v>
      </c>
      <c r="I2023" s="198"/>
      <c r="J2023" s="199">
        <f t="shared" si="40"/>
        <v>0</v>
      </c>
      <c r="K2023" s="200"/>
      <c r="L2023" s="40"/>
      <c r="M2023" s="201" t="s">
        <v>1</v>
      </c>
      <c r="N2023" s="202" t="s">
        <v>41</v>
      </c>
      <c r="O2023" s="72"/>
      <c r="P2023" s="203">
        <f t="shared" si="41"/>
        <v>0</v>
      </c>
      <c r="Q2023" s="203">
        <v>1.2999999999999999E-3</v>
      </c>
      <c r="R2023" s="203">
        <f t="shared" si="42"/>
        <v>7.7999999999999996E-3</v>
      </c>
      <c r="S2023" s="203">
        <v>0</v>
      </c>
      <c r="T2023" s="204">
        <f t="shared" si="43"/>
        <v>0</v>
      </c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R2023" s="205" t="s">
        <v>199</v>
      </c>
      <c r="AT2023" s="205" t="s">
        <v>285</v>
      </c>
      <c r="AU2023" s="205" t="s">
        <v>85</v>
      </c>
      <c r="AY2023" s="18" t="s">
        <v>283</v>
      </c>
      <c r="BE2023" s="206">
        <f t="shared" si="44"/>
        <v>0</v>
      </c>
      <c r="BF2023" s="206">
        <f t="shared" si="45"/>
        <v>0</v>
      </c>
      <c r="BG2023" s="206">
        <f t="shared" si="46"/>
        <v>0</v>
      </c>
      <c r="BH2023" s="206">
        <f t="shared" si="47"/>
        <v>0</v>
      </c>
      <c r="BI2023" s="206">
        <f t="shared" si="48"/>
        <v>0</v>
      </c>
      <c r="BJ2023" s="18" t="s">
        <v>83</v>
      </c>
      <c r="BK2023" s="206">
        <f t="shared" si="49"/>
        <v>0</v>
      </c>
      <c r="BL2023" s="18" t="s">
        <v>199</v>
      </c>
      <c r="BM2023" s="205" t="s">
        <v>2208</v>
      </c>
    </row>
    <row r="2024" spans="1:65" s="2" customFormat="1" ht="24.2" customHeight="1">
      <c r="A2024" s="35"/>
      <c r="B2024" s="36"/>
      <c r="C2024" s="193" t="s">
        <v>2209</v>
      </c>
      <c r="D2024" s="193" t="s">
        <v>285</v>
      </c>
      <c r="E2024" s="194" t="s">
        <v>2210</v>
      </c>
      <c r="F2024" s="195" t="s">
        <v>2211</v>
      </c>
      <c r="G2024" s="196" t="s">
        <v>377</v>
      </c>
      <c r="H2024" s="197">
        <v>5.875</v>
      </c>
      <c r="I2024" s="198"/>
      <c r="J2024" s="199">
        <f t="shared" si="40"/>
        <v>0</v>
      </c>
      <c r="K2024" s="200"/>
      <c r="L2024" s="40"/>
      <c r="M2024" s="201" t="s">
        <v>1</v>
      </c>
      <c r="N2024" s="202" t="s">
        <v>41</v>
      </c>
      <c r="O2024" s="72"/>
      <c r="P2024" s="203">
        <f t="shared" si="41"/>
        <v>0</v>
      </c>
      <c r="Q2024" s="203">
        <v>0</v>
      </c>
      <c r="R2024" s="203">
        <f t="shared" si="42"/>
        <v>0</v>
      </c>
      <c r="S2024" s="203">
        <v>0</v>
      </c>
      <c r="T2024" s="204">
        <f t="shared" si="43"/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205" t="s">
        <v>199</v>
      </c>
      <c r="AT2024" s="205" t="s">
        <v>285</v>
      </c>
      <c r="AU2024" s="205" t="s">
        <v>85</v>
      </c>
      <c r="AY2024" s="18" t="s">
        <v>283</v>
      </c>
      <c r="BE2024" s="206">
        <f t="shared" si="44"/>
        <v>0</v>
      </c>
      <c r="BF2024" s="206">
        <f t="shared" si="45"/>
        <v>0</v>
      </c>
      <c r="BG2024" s="206">
        <f t="shared" si="46"/>
        <v>0</v>
      </c>
      <c r="BH2024" s="206">
        <f t="shared" si="47"/>
        <v>0</v>
      </c>
      <c r="BI2024" s="206">
        <f t="shared" si="48"/>
        <v>0</v>
      </c>
      <c r="BJ2024" s="18" t="s">
        <v>83</v>
      </c>
      <c r="BK2024" s="206">
        <f t="shared" si="49"/>
        <v>0</v>
      </c>
      <c r="BL2024" s="18" t="s">
        <v>199</v>
      </c>
      <c r="BM2024" s="205" t="s">
        <v>2212</v>
      </c>
    </row>
    <row r="2025" spans="1:65" s="12" customFormat="1" ht="22.9" customHeight="1">
      <c r="B2025" s="177"/>
      <c r="C2025" s="178"/>
      <c r="D2025" s="179" t="s">
        <v>75</v>
      </c>
      <c r="E2025" s="191" t="s">
        <v>2213</v>
      </c>
      <c r="F2025" s="191" t="s">
        <v>2214</v>
      </c>
      <c r="G2025" s="178"/>
      <c r="H2025" s="178"/>
      <c r="I2025" s="181"/>
      <c r="J2025" s="192">
        <f>BK2025</f>
        <v>0</v>
      </c>
      <c r="K2025" s="178"/>
      <c r="L2025" s="183"/>
      <c r="M2025" s="184"/>
      <c r="N2025" s="185"/>
      <c r="O2025" s="185"/>
      <c r="P2025" s="186">
        <f>SUM(P2026:P2030)</f>
        <v>0</v>
      </c>
      <c r="Q2025" s="185"/>
      <c r="R2025" s="186">
        <f>SUM(R2026:R2030)</f>
        <v>1.7600000000000001E-2</v>
      </c>
      <c r="S2025" s="185"/>
      <c r="T2025" s="187">
        <f>SUM(T2026:T2030)</f>
        <v>0</v>
      </c>
      <c r="AR2025" s="188" t="s">
        <v>85</v>
      </c>
      <c r="AT2025" s="189" t="s">
        <v>75</v>
      </c>
      <c r="AU2025" s="189" t="s">
        <v>83</v>
      </c>
      <c r="AY2025" s="188" t="s">
        <v>283</v>
      </c>
      <c r="BK2025" s="190">
        <f>SUM(BK2026:BK2030)</f>
        <v>0</v>
      </c>
    </row>
    <row r="2026" spans="1:65" s="2" customFormat="1" ht="21.75" customHeight="1">
      <c r="A2026" s="35"/>
      <c r="B2026" s="36"/>
      <c r="C2026" s="193" t="s">
        <v>2215</v>
      </c>
      <c r="D2026" s="193" t="s">
        <v>285</v>
      </c>
      <c r="E2026" s="194" t="s">
        <v>2216</v>
      </c>
      <c r="F2026" s="195" t="s">
        <v>2217</v>
      </c>
      <c r="G2026" s="196" t="s">
        <v>614</v>
      </c>
      <c r="H2026" s="197">
        <v>1</v>
      </c>
      <c r="I2026" s="198"/>
      <c r="J2026" s="199">
        <f>ROUND(I2026*H2026,2)</f>
        <v>0</v>
      </c>
      <c r="K2026" s="200"/>
      <c r="L2026" s="40"/>
      <c r="M2026" s="201" t="s">
        <v>1</v>
      </c>
      <c r="N2026" s="202" t="s">
        <v>41</v>
      </c>
      <c r="O2026" s="72"/>
      <c r="P2026" s="203">
        <f>O2026*H2026</f>
        <v>0</v>
      </c>
      <c r="Q2026" s="203">
        <v>0</v>
      </c>
      <c r="R2026" s="203">
        <f>Q2026*H2026</f>
        <v>0</v>
      </c>
      <c r="S2026" s="203">
        <v>0</v>
      </c>
      <c r="T2026" s="204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205" t="s">
        <v>199</v>
      </c>
      <c r="AT2026" s="205" t="s">
        <v>285</v>
      </c>
      <c r="AU2026" s="205" t="s">
        <v>85</v>
      </c>
      <c r="AY2026" s="18" t="s">
        <v>283</v>
      </c>
      <c r="BE2026" s="206">
        <f>IF(N2026="základní",J2026,0)</f>
        <v>0</v>
      </c>
      <c r="BF2026" s="206">
        <f>IF(N2026="snížená",J2026,0)</f>
        <v>0</v>
      </c>
      <c r="BG2026" s="206">
        <f>IF(N2026="zákl. přenesená",J2026,0)</f>
        <v>0</v>
      </c>
      <c r="BH2026" s="206">
        <f>IF(N2026="sníž. přenesená",J2026,0)</f>
        <v>0</v>
      </c>
      <c r="BI2026" s="206">
        <f>IF(N2026="nulová",J2026,0)</f>
        <v>0</v>
      </c>
      <c r="BJ2026" s="18" t="s">
        <v>83</v>
      </c>
      <c r="BK2026" s="206">
        <f>ROUND(I2026*H2026,2)</f>
        <v>0</v>
      </c>
      <c r="BL2026" s="18" t="s">
        <v>199</v>
      </c>
      <c r="BM2026" s="205" t="s">
        <v>2218</v>
      </c>
    </row>
    <row r="2027" spans="1:65" s="2" customFormat="1" ht="24.2" customHeight="1">
      <c r="A2027" s="35"/>
      <c r="B2027" s="36"/>
      <c r="C2027" s="251" t="s">
        <v>2219</v>
      </c>
      <c r="D2027" s="251" t="s">
        <v>1021</v>
      </c>
      <c r="E2027" s="252" t="s">
        <v>2220</v>
      </c>
      <c r="F2027" s="253" t="s">
        <v>2221</v>
      </c>
      <c r="G2027" s="254" t="s">
        <v>2222</v>
      </c>
      <c r="H2027" s="255">
        <v>1</v>
      </c>
      <c r="I2027" s="256"/>
      <c r="J2027" s="257">
        <f>ROUND(I2027*H2027,2)</f>
        <v>0</v>
      </c>
      <c r="K2027" s="258"/>
      <c r="L2027" s="259"/>
      <c r="M2027" s="260" t="s">
        <v>1</v>
      </c>
      <c r="N2027" s="261" t="s">
        <v>41</v>
      </c>
      <c r="O2027" s="72"/>
      <c r="P2027" s="203">
        <f>O2027*H2027</f>
        <v>0</v>
      </c>
      <c r="Q2027" s="203">
        <v>7.6E-3</v>
      </c>
      <c r="R2027" s="203">
        <f>Q2027*H2027</f>
        <v>7.6E-3</v>
      </c>
      <c r="S2027" s="203">
        <v>0</v>
      </c>
      <c r="T2027" s="204">
        <f>S2027*H2027</f>
        <v>0</v>
      </c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R2027" s="205" t="s">
        <v>499</v>
      </c>
      <c r="AT2027" s="205" t="s">
        <v>1021</v>
      </c>
      <c r="AU2027" s="205" t="s">
        <v>85</v>
      </c>
      <c r="AY2027" s="18" t="s">
        <v>283</v>
      </c>
      <c r="BE2027" s="206">
        <f>IF(N2027="základní",J2027,0)</f>
        <v>0</v>
      </c>
      <c r="BF2027" s="206">
        <f>IF(N2027="snížená",J2027,0)</f>
        <v>0</v>
      </c>
      <c r="BG2027" s="206">
        <f>IF(N2027="zákl. přenesená",J2027,0)</f>
        <v>0</v>
      </c>
      <c r="BH2027" s="206">
        <f>IF(N2027="sníž. přenesená",J2027,0)</f>
        <v>0</v>
      </c>
      <c r="BI2027" s="206">
        <f>IF(N2027="nulová",J2027,0)</f>
        <v>0</v>
      </c>
      <c r="BJ2027" s="18" t="s">
        <v>83</v>
      </c>
      <c r="BK2027" s="206">
        <f>ROUND(I2027*H2027,2)</f>
        <v>0</v>
      </c>
      <c r="BL2027" s="18" t="s">
        <v>199</v>
      </c>
      <c r="BM2027" s="205" t="s">
        <v>2223</v>
      </c>
    </row>
    <row r="2028" spans="1:65" s="2" customFormat="1" ht="16.5" customHeight="1">
      <c r="A2028" s="35"/>
      <c r="B2028" s="36"/>
      <c r="C2028" s="193" t="s">
        <v>2224</v>
      </c>
      <c r="D2028" s="193" t="s">
        <v>285</v>
      </c>
      <c r="E2028" s="194" t="s">
        <v>2225</v>
      </c>
      <c r="F2028" s="195" t="s">
        <v>2226</v>
      </c>
      <c r="G2028" s="196" t="s">
        <v>614</v>
      </c>
      <c r="H2028" s="197">
        <v>1</v>
      </c>
      <c r="I2028" s="198"/>
      <c r="J2028" s="199">
        <f>ROUND(I2028*H2028,2)</f>
        <v>0</v>
      </c>
      <c r="K2028" s="200"/>
      <c r="L2028" s="40"/>
      <c r="M2028" s="201" t="s">
        <v>1</v>
      </c>
      <c r="N2028" s="202" t="s">
        <v>41</v>
      </c>
      <c r="O2028" s="72"/>
      <c r="P2028" s="203">
        <f>O2028*H2028</f>
        <v>0</v>
      </c>
      <c r="Q2028" s="203">
        <v>0</v>
      </c>
      <c r="R2028" s="203">
        <f>Q2028*H2028</f>
        <v>0</v>
      </c>
      <c r="S2028" s="203">
        <v>0</v>
      </c>
      <c r="T2028" s="204">
        <f>S2028*H2028</f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205" t="s">
        <v>199</v>
      </c>
      <c r="AT2028" s="205" t="s">
        <v>285</v>
      </c>
      <c r="AU2028" s="205" t="s">
        <v>85</v>
      </c>
      <c r="AY2028" s="18" t="s">
        <v>283</v>
      </c>
      <c r="BE2028" s="206">
        <f>IF(N2028="základní",J2028,0)</f>
        <v>0</v>
      </c>
      <c r="BF2028" s="206">
        <f>IF(N2028="snížená",J2028,0)</f>
        <v>0</v>
      </c>
      <c r="BG2028" s="206">
        <f>IF(N2028="zákl. přenesená",J2028,0)</f>
        <v>0</v>
      </c>
      <c r="BH2028" s="206">
        <f>IF(N2028="sníž. přenesená",J2028,0)</f>
        <v>0</v>
      </c>
      <c r="BI2028" s="206">
        <f>IF(N2028="nulová",J2028,0)</f>
        <v>0</v>
      </c>
      <c r="BJ2028" s="18" t="s">
        <v>83</v>
      </c>
      <c r="BK2028" s="206">
        <f>ROUND(I2028*H2028,2)</f>
        <v>0</v>
      </c>
      <c r="BL2028" s="18" t="s">
        <v>199</v>
      </c>
      <c r="BM2028" s="205" t="s">
        <v>2227</v>
      </c>
    </row>
    <row r="2029" spans="1:65" s="2" customFormat="1" ht="24.2" customHeight="1">
      <c r="A2029" s="35"/>
      <c r="B2029" s="36"/>
      <c r="C2029" s="251" t="s">
        <v>2228</v>
      </c>
      <c r="D2029" s="251" t="s">
        <v>1021</v>
      </c>
      <c r="E2029" s="252" t="s">
        <v>2229</v>
      </c>
      <c r="F2029" s="253" t="s">
        <v>2230</v>
      </c>
      <c r="G2029" s="254" t="s">
        <v>2222</v>
      </c>
      <c r="H2029" s="255">
        <v>1</v>
      </c>
      <c r="I2029" s="256"/>
      <c r="J2029" s="257">
        <f>ROUND(I2029*H2029,2)</f>
        <v>0</v>
      </c>
      <c r="K2029" s="258"/>
      <c r="L2029" s="259"/>
      <c r="M2029" s="260" t="s">
        <v>1</v>
      </c>
      <c r="N2029" s="261" t="s">
        <v>41</v>
      </c>
      <c r="O2029" s="72"/>
      <c r="P2029" s="203">
        <f>O2029*H2029</f>
        <v>0</v>
      </c>
      <c r="Q2029" s="203">
        <v>0.01</v>
      </c>
      <c r="R2029" s="203">
        <f>Q2029*H2029</f>
        <v>0.01</v>
      </c>
      <c r="S2029" s="203">
        <v>0</v>
      </c>
      <c r="T2029" s="204">
        <f>S2029*H2029</f>
        <v>0</v>
      </c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R2029" s="205" t="s">
        <v>499</v>
      </c>
      <c r="AT2029" s="205" t="s">
        <v>1021</v>
      </c>
      <c r="AU2029" s="205" t="s">
        <v>85</v>
      </c>
      <c r="AY2029" s="18" t="s">
        <v>283</v>
      </c>
      <c r="BE2029" s="206">
        <f>IF(N2029="základní",J2029,0)</f>
        <v>0</v>
      </c>
      <c r="BF2029" s="206">
        <f>IF(N2029="snížená",J2029,0)</f>
        <v>0</v>
      </c>
      <c r="BG2029" s="206">
        <f>IF(N2029="zákl. přenesená",J2029,0)</f>
        <v>0</v>
      </c>
      <c r="BH2029" s="206">
        <f>IF(N2029="sníž. přenesená",J2029,0)</f>
        <v>0</v>
      </c>
      <c r="BI2029" s="206">
        <f>IF(N2029="nulová",J2029,0)</f>
        <v>0</v>
      </c>
      <c r="BJ2029" s="18" t="s">
        <v>83</v>
      </c>
      <c r="BK2029" s="206">
        <f>ROUND(I2029*H2029,2)</f>
        <v>0</v>
      </c>
      <c r="BL2029" s="18" t="s">
        <v>199</v>
      </c>
      <c r="BM2029" s="205" t="s">
        <v>2231</v>
      </c>
    </row>
    <row r="2030" spans="1:65" s="2" customFormat="1" ht="24.2" customHeight="1">
      <c r="A2030" s="35"/>
      <c r="B2030" s="36"/>
      <c r="C2030" s="193" t="s">
        <v>2232</v>
      </c>
      <c r="D2030" s="193" t="s">
        <v>285</v>
      </c>
      <c r="E2030" s="194" t="s">
        <v>2233</v>
      </c>
      <c r="F2030" s="195" t="s">
        <v>2234</v>
      </c>
      <c r="G2030" s="196" t="s">
        <v>377</v>
      </c>
      <c r="H2030" s="197">
        <v>1.7999999999999999E-2</v>
      </c>
      <c r="I2030" s="198"/>
      <c r="J2030" s="199">
        <f>ROUND(I2030*H2030,2)</f>
        <v>0</v>
      </c>
      <c r="K2030" s="200"/>
      <c r="L2030" s="40"/>
      <c r="M2030" s="201" t="s">
        <v>1</v>
      </c>
      <c r="N2030" s="202" t="s">
        <v>41</v>
      </c>
      <c r="O2030" s="72"/>
      <c r="P2030" s="203">
        <f>O2030*H2030</f>
        <v>0</v>
      </c>
      <c r="Q2030" s="203">
        <v>0</v>
      </c>
      <c r="R2030" s="203">
        <f>Q2030*H2030</f>
        <v>0</v>
      </c>
      <c r="S2030" s="203">
        <v>0</v>
      </c>
      <c r="T2030" s="204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205" t="s">
        <v>199</v>
      </c>
      <c r="AT2030" s="205" t="s">
        <v>285</v>
      </c>
      <c r="AU2030" s="205" t="s">
        <v>85</v>
      </c>
      <c r="AY2030" s="18" t="s">
        <v>283</v>
      </c>
      <c r="BE2030" s="206">
        <f>IF(N2030="základní",J2030,0)</f>
        <v>0</v>
      </c>
      <c r="BF2030" s="206">
        <f>IF(N2030="snížená",J2030,0)</f>
        <v>0</v>
      </c>
      <c r="BG2030" s="206">
        <f>IF(N2030="zákl. přenesená",J2030,0)</f>
        <v>0</v>
      </c>
      <c r="BH2030" s="206">
        <f>IF(N2030="sníž. přenesená",J2030,0)</f>
        <v>0</v>
      </c>
      <c r="BI2030" s="206">
        <f>IF(N2030="nulová",J2030,0)</f>
        <v>0</v>
      </c>
      <c r="BJ2030" s="18" t="s">
        <v>83</v>
      </c>
      <c r="BK2030" s="206">
        <f>ROUND(I2030*H2030,2)</f>
        <v>0</v>
      </c>
      <c r="BL2030" s="18" t="s">
        <v>199</v>
      </c>
      <c r="BM2030" s="205" t="s">
        <v>2235</v>
      </c>
    </row>
    <row r="2031" spans="1:65" s="12" customFormat="1" ht="22.9" customHeight="1">
      <c r="B2031" s="177"/>
      <c r="C2031" s="178"/>
      <c r="D2031" s="179" t="s">
        <v>75</v>
      </c>
      <c r="E2031" s="191" t="s">
        <v>2236</v>
      </c>
      <c r="F2031" s="191" t="s">
        <v>2237</v>
      </c>
      <c r="G2031" s="178"/>
      <c r="H2031" s="178"/>
      <c r="I2031" s="181"/>
      <c r="J2031" s="192">
        <f>BK2031</f>
        <v>0</v>
      </c>
      <c r="K2031" s="178"/>
      <c r="L2031" s="183"/>
      <c r="M2031" s="184"/>
      <c r="N2031" s="185"/>
      <c r="O2031" s="185"/>
      <c r="P2031" s="186">
        <f>SUM(P2032:P2194)</f>
        <v>0</v>
      </c>
      <c r="Q2031" s="185"/>
      <c r="R2031" s="186">
        <f>SUM(R2032:R2194)</f>
        <v>10.081061970000004</v>
      </c>
      <c r="S2031" s="185"/>
      <c r="T2031" s="187">
        <f>SUM(T2032:T2194)</f>
        <v>0</v>
      </c>
      <c r="AR2031" s="188" t="s">
        <v>85</v>
      </c>
      <c r="AT2031" s="189" t="s">
        <v>75</v>
      </c>
      <c r="AU2031" s="189" t="s">
        <v>83</v>
      </c>
      <c r="AY2031" s="188" t="s">
        <v>283</v>
      </c>
      <c r="BK2031" s="190">
        <f>SUM(BK2032:BK2194)</f>
        <v>0</v>
      </c>
    </row>
    <row r="2032" spans="1:65" s="2" customFormat="1" ht="37.9" customHeight="1">
      <c r="A2032" s="35"/>
      <c r="B2032" s="36"/>
      <c r="C2032" s="193" t="s">
        <v>2238</v>
      </c>
      <c r="D2032" s="193" t="s">
        <v>285</v>
      </c>
      <c r="E2032" s="194" t="s">
        <v>2239</v>
      </c>
      <c r="F2032" s="195" t="s">
        <v>2240</v>
      </c>
      <c r="G2032" s="196" t="s">
        <v>288</v>
      </c>
      <c r="H2032" s="197">
        <v>20.13</v>
      </c>
      <c r="I2032" s="198"/>
      <c r="J2032" s="199">
        <f>ROUND(I2032*H2032,2)</f>
        <v>0</v>
      </c>
      <c r="K2032" s="200"/>
      <c r="L2032" s="40"/>
      <c r="M2032" s="201" t="s">
        <v>1</v>
      </c>
      <c r="N2032" s="202" t="s">
        <v>41</v>
      </c>
      <c r="O2032" s="72"/>
      <c r="P2032" s="203">
        <f>O2032*H2032</f>
        <v>0</v>
      </c>
      <c r="Q2032" s="203">
        <v>0</v>
      </c>
      <c r="R2032" s="203">
        <f>Q2032*H2032</f>
        <v>0</v>
      </c>
      <c r="S2032" s="203">
        <v>0</v>
      </c>
      <c r="T2032" s="204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205" t="s">
        <v>199</v>
      </c>
      <c r="AT2032" s="205" t="s">
        <v>285</v>
      </c>
      <c r="AU2032" s="205" t="s">
        <v>85</v>
      </c>
      <c r="AY2032" s="18" t="s">
        <v>283</v>
      </c>
      <c r="BE2032" s="206">
        <f>IF(N2032="základní",J2032,0)</f>
        <v>0</v>
      </c>
      <c r="BF2032" s="206">
        <f>IF(N2032="snížená",J2032,0)</f>
        <v>0</v>
      </c>
      <c r="BG2032" s="206">
        <f>IF(N2032="zákl. přenesená",J2032,0)</f>
        <v>0</v>
      </c>
      <c r="BH2032" s="206">
        <f>IF(N2032="sníž. přenesená",J2032,0)</f>
        <v>0</v>
      </c>
      <c r="BI2032" s="206">
        <f>IF(N2032="nulová",J2032,0)</f>
        <v>0</v>
      </c>
      <c r="BJ2032" s="18" t="s">
        <v>83</v>
      </c>
      <c r="BK2032" s="206">
        <f>ROUND(I2032*H2032,2)</f>
        <v>0</v>
      </c>
      <c r="BL2032" s="18" t="s">
        <v>199</v>
      </c>
      <c r="BM2032" s="205" t="s">
        <v>2241</v>
      </c>
    </row>
    <row r="2033" spans="1:65" s="13" customFormat="1">
      <c r="B2033" s="207"/>
      <c r="C2033" s="208"/>
      <c r="D2033" s="209" t="s">
        <v>291</v>
      </c>
      <c r="E2033" s="210" t="s">
        <v>1</v>
      </c>
      <c r="F2033" s="211" t="s">
        <v>2242</v>
      </c>
      <c r="G2033" s="208"/>
      <c r="H2033" s="212">
        <v>11.25</v>
      </c>
      <c r="I2033" s="213"/>
      <c r="J2033" s="208"/>
      <c r="K2033" s="208"/>
      <c r="L2033" s="214"/>
      <c r="M2033" s="215"/>
      <c r="N2033" s="216"/>
      <c r="O2033" s="216"/>
      <c r="P2033" s="216"/>
      <c r="Q2033" s="216"/>
      <c r="R2033" s="216"/>
      <c r="S2033" s="216"/>
      <c r="T2033" s="217"/>
      <c r="AT2033" s="218" t="s">
        <v>291</v>
      </c>
      <c r="AU2033" s="218" t="s">
        <v>85</v>
      </c>
      <c r="AV2033" s="13" t="s">
        <v>85</v>
      </c>
      <c r="AW2033" s="13" t="s">
        <v>32</v>
      </c>
      <c r="AX2033" s="13" t="s">
        <v>76</v>
      </c>
      <c r="AY2033" s="218" t="s">
        <v>283</v>
      </c>
    </row>
    <row r="2034" spans="1:65" s="13" customFormat="1">
      <c r="B2034" s="207"/>
      <c r="C2034" s="208"/>
      <c r="D2034" s="209" t="s">
        <v>291</v>
      </c>
      <c r="E2034" s="210" t="s">
        <v>1</v>
      </c>
      <c r="F2034" s="211" t="s">
        <v>2243</v>
      </c>
      <c r="G2034" s="208"/>
      <c r="H2034" s="212">
        <v>8.8800000000000008</v>
      </c>
      <c r="I2034" s="213"/>
      <c r="J2034" s="208"/>
      <c r="K2034" s="208"/>
      <c r="L2034" s="214"/>
      <c r="M2034" s="215"/>
      <c r="N2034" s="216"/>
      <c r="O2034" s="216"/>
      <c r="P2034" s="216"/>
      <c r="Q2034" s="216"/>
      <c r="R2034" s="216"/>
      <c r="S2034" s="216"/>
      <c r="T2034" s="217"/>
      <c r="AT2034" s="218" t="s">
        <v>291</v>
      </c>
      <c r="AU2034" s="218" t="s">
        <v>85</v>
      </c>
      <c r="AV2034" s="13" t="s">
        <v>85</v>
      </c>
      <c r="AW2034" s="13" t="s">
        <v>32</v>
      </c>
      <c r="AX2034" s="13" t="s">
        <v>76</v>
      </c>
      <c r="AY2034" s="218" t="s">
        <v>283</v>
      </c>
    </row>
    <row r="2035" spans="1:65" s="15" customFormat="1">
      <c r="B2035" s="230"/>
      <c r="C2035" s="231"/>
      <c r="D2035" s="209" t="s">
        <v>291</v>
      </c>
      <c r="E2035" s="232" t="s">
        <v>1</v>
      </c>
      <c r="F2035" s="233" t="s">
        <v>307</v>
      </c>
      <c r="G2035" s="231"/>
      <c r="H2035" s="234">
        <v>20.13</v>
      </c>
      <c r="I2035" s="235"/>
      <c r="J2035" s="231"/>
      <c r="K2035" s="231"/>
      <c r="L2035" s="236"/>
      <c r="M2035" s="237"/>
      <c r="N2035" s="238"/>
      <c r="O2035" s="238"/>
      <c r="P2035" s="238"/>
      <c r="Q2035" s="238"/>
      <c r="R2035" s="238"/>
      <c r="S2035" s="238"/>
      <c r="T2035" s="239"/>
      <c r="AT2035" s="240" t="s">
        <v>291</v>
      </c>
      <c r="AU2035" s="240" t="s">
        <v>85</v>
      </c>
      <c r="AV2035" s="15" t="s">
        <v>105</v>
      </c>
      <c r="AW2035" s="15" t="s">
        <v>32</v>
      </c>
      <c r="AX2035" s="15" t="s">
        <v>76</v>
      </c>
      <c r="AY2035" s="240" t="s">
        <v>283</v>
      </c>
    </row>
    <row r="2036" spans="1:65" s="14" customFormat="1">
      <c r="B2036" s="219"/>
      <c r="C2036" s="220"/>
      <c r="D2036" s="209" t="s">
        <v>291</v>
      </c>
      <c r="E2036" s="221" t="s">
        <v>1</v>
      </c>
      <c r="F2036" s="222" t="s">
        <v>293</v>
      </c>
      <c r="G2036" s="220"/>
      <c r="H2036" s="223">
        <v>20.13</v>
      </c>
      <c r="I2036" s="224"/>
      <c r="J2036" s="220"/>
      <c r="K2036" s="220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291</v>
      </c>
      <c r="AU2036" s="229" t="s">
        <v>85</v>
      </c>
      <c r="AV2036" s="14" t="s">
        <v>289</v>
      </c>
      <c r="AW2036" s="14" t="s">
        <v>32</v>
      </c>
      <c r="AX2036" s="14" t="s">
        <v>83</v>
      </c>
      <c r="AY2036" s="229" t="s">
        <v>283</v>
      </c>
    </row>
    <row r="2037" spans="1:65" s="2" customFormat="1" ht="49.15" customHeight="1">
      <c r="A2037" s="35"/>
      <c r="B2037" s="36"/>
      <c r="C2037" s="251" t="s">
        <v>2244</v>
      </c>
      <c r="D2037" s="251" t="s">
        <v>1021</v>
      </c>
      <c r="E2037" s="252" t="s">
        <v>2245</v>
      </c>
      <c r="F2037" s="253" t="s">
        <v>2246</v>
      </c>
      <c r="G2037" s="254" t="s">
        <v>2247</v>
      </c>
      <c r="H2037" s="255">
        <v>5</v>
      </c>
      <c r="I2037" s="256"/>
      <c r="J2037" s="257">
        <f>ROUND(I2037*H2037,2)</f>
        <v>0</v>
      </c>
      <c r="K2037" s="258"/>
      <c r="L2037" s="259"/>
      <c r="M2037" s="260" t="s">
        <v>1</v>
      </c>
      <c r="N2037" s="261" t="s">
        <v>41</v>
      </c>
      <c r="O2037" s="72"/>
      <c r="P2037" s="203">
        <f>O2037*H2037</f>
        <v>0</v>
      </c>
      <c r="Q2037" s="203">
        <v>3.3329999999999999E-2</v>
      </c>
      <c r="R2037" s="203">
        <f>Q2037*H2037</f>
        <v>0.16664999999999999</v>
      </c>
      <c r="S2037" s="203">
        <v>0</v>
      </c>
      <c r="T2037" s="204">
        <f>S2037*H2037</f>
        <v>0</v>
      </c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R2037" s="205" t="s">
        <v>499</v>
      </c>
      <c r="AT2037" s="205" t="s">
        <v>1021</v>
      </c>
      <c r="AU2037" s="205" t="s">
        <v>85</v>
      </c>
      <c r="AY2037" s="18" t="s">
        <v>283</v>
      </c>
      <c r="BE2037" s="206">
        <f>IF(N2037="základní",J2037,0)</f>
        <v>0</v>
      </c>
      <c r="BF2037" s="206">
        <f>IF(N2037="snížená",J2037,0)</f>
        <v>0</v>
      </c>
      <c r="BG2037" s="206">
        <f>IF(N2037="zákl. přenesená",J2037,0)</f>
        <v>0</v>
      </c>
      <c r="BH2037" s="206">
        <f>IF(N2037="sníž. přenesená",J2037,0)</f>
        <v>0</v>
      </c>
      <c r="BI2037" s="206">
        <f>IF(N2037="nulová",J2037,0)</f>
        <v>0</v>
      </c>
      <c r="BJ2037" s="18" t="s">
        <v>83</v>
      </c>
      <c r="BK2037" s="206">
        <f>ROUND(I2037*H2037,2)</f>
        <v>0</v>
      </c>
      <c r="BL2037" s="18" t="s">
        <v>199</v>
      </c>
      <c r="BM2037" s="205" t="s">
        <v>2248</v>
      </c>
    </row>
    <row r="2038" spans="1:65" s="2" customFormat="1" ht="49.15" customHeight="1">
      <c r="A2038" s="35"/>
      <c r="B2038" s="36"/>
      <c r="C2038" s="251" t="s">
        <v>2249</v>
      </c>
      <c r="D2038" s="251" t="s">
        <v>1021</v>
      </c>
      <c r="E2038" s="252" t="s">
        <v>2250</v>
      </c>
      <c r="F2038" s="253" t="s">
        <v>2251</v>
      </c>
      <c r="G2038" s="254" t="s">
        <v>2247</v>
      </c>
      <c r="H2038" s="255">
        <v>8</v>
      </c>
      <c r="I2038" s="256"/>
      <c r="J2038" s="257">
        <f>ROUND(I2038*H2038,2)</f>
        <v>0</v>
      </c>
      <c r="K2038" s="258"/>
      <c r="L2038" s="259"/>
      <c r="M2038" s="260" t="s">
        <v>1</v>
      </c>
      <c r="N2038" s="261" t="s">
        <v>41</v>
      </c>
      <c r="O2038" s="72"/>
      <c r="P2038" s="203">
        <f>O2038*H2038</f>
        <v>0</v>
      </c>
      <c r="Q2038" s="203">
        <v>3.3329999999999999E-2</v>
      </c>
      <c r="R2038" s="203">
        <f>Q2038*H2038</f>
        <v>0.26663999999999999</v>
      </c>
      <c r="S2038" s="203">
        <v>0</v>
      </c>
      <c r="T2038" s="204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205" t="s">
        <v>499</v>
      </c>
      <c r="AT2038" s="205" t="s">
        <v>1021</v>
      </c>
      <c r="AU2038" s="205" t="s">
        <v>85</v>
      </c>
      <c r="AY2038" s="18" t="s">
        <v>283</v>
      </c>
      <c r="BE2038" s="206">
        <f>IF(N2038="základní",J2038,0)</f>
        <v>0</v>
      </c>
      <c r="BF2038" s="206">
        <f>IF(N2038="snížená",J2038,0)</f>
        <v>0</v>
      </c>
      <c r="BG2038" s="206">
        <f>IF(N2038="zákl. přenesená",J2038,0)</f>
        <v>0</v>
      </c>
      <c r="BH2038" s="206">
        <f>IF(N2038="sníž. přenesená",J2038,0)</f>
        <v>0</v>
      </c>
      <c r="BI2038" s="206">
        <f>IF(N2038="nulová",J2038,0)</f>
        <v>0</v>
      </c>
      <c r="BJ2038" s="18" t="s">
        <v>83</v>
      </c>
      <c r="BK2038" s="206">
        <f>ROUND(I2038*H2038,2)</f>
        <v>0</v>
      </c>
      <c r="BL2038" s="18" t="s">
        <v>199</v>
      </c>
      <c r="BM2038" s="205" t="s">
        <v>2252</v>
      </c>
    </row>
    <row r="2039" spans="1:65" s="2" customFormat="1" ht="16.5" customHeight="1">
      <c r="A2039" s="35"/>
      <c r="B2039" s="36"/>
      <c r="C2039" s="193" t="s">
        <v>2253</v>
      </c>
      <c r="D2039" s="193" t="s">
        <v>285</v>
      </c>
      <c r="E2039" s="194" t="s">
        <v>2254</v>
      </c>
      <c r="F2039" s="195" t="s">
        <v>2255</v>
      </c>
      <c r="G2039" s="196" t="s">
        <v>614</v>
      </c>
      <c r="H2039" s="197">
        <v>6</v>
      </c>
      <c r="I2039" s="198"/>
      <c r="J2039" s="199">
        <f>ROUND(I2039*H2039,2)</f>
        <v>0</v>
      </c>
      <c r="K2039" s="200"/>
      <c r="L2039" s="40"/>
      <c r="M2039" s="201" t="s">
        <v>1</v>
      </c>
      <c r="N2039" s="202" t="s">
        <v>41</v>
      </c>
      <c r="O2039" s="72"/>
      <c r="P2039" s="203">
        <f>O2039*H2039</f>
        <v>0</v>
      </c>
      <c r="Q2039" s="203">
        <v>4.4000000000000002E-4</v>
      </c>
      <c r="R2039" s="203">
        <f>Q2039*H2039</f>
        <v>2.64E-3</v>
      </c>
      <c r="S2039" s="203">
        <v>0</v>
      </c>
      <c r="T2039" s="204">
        <f>S2039*H2039</f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205" t="s">
        <v>199</v>
      </c>
      <c r="AT2039" s="205" t="s">
        <v>285</v>
      </c>
      <c r="AU2039" s="205" t="s">
        <v>85</v>
      </c>
      <c r="AY2039" s="18" t="s">
        <v>283</v>
      </c>
      <c r="BE2039" s="206">
        <f>IF(N2039="základní",J2039,0)</f>
        <v>0</v>
      </c>
      <c r="BF2039" s="206">
        <f>IF(N2039="snížená",J2039,0)</f>
        <v>0</v>
      </c>
      <c r="BG2039" s="206">
        <f>IF(N2039="zákl. přenesená",J2039,0)</f>
        <v>0</v>
      </c>
      <c r="BH2039" s="206">
        <f>IF(N2039="sníž. přenesená",J2039,0)</f>
        <v>0</v>
      </c>
      <c r="BI2039" s="206">
        <f>IF(N2039="nulová",J2039,0)</f>
        <v>0</v>
      </c>
      <c r="BJ2039" s="18" t="s">
        <v>83</v>
      </c>
      <c r="BK2039" s="206">
        <f>ROUND(I2039*H2039,2)</f>
        <v>0</v>
      </c>
      <c r="BL2039" s="18" t="s">
        <v>199</v>
      </c>
      <c r="BM2039" s="205" t="s">
        <v>2256</v>
      </c>
    </row>
    <row r="2040" spans="1:65" s="2" customFormat="1" ht="55.5" customHeight="1">
      <c r="A2040" s="35"/>
      <c r="B2040" s="36"/>
      <c r="C2040" s="251" t="s">
        <v>2257</v>
      </c>
      <c r="D2040" s="251" t="s">
        <v>1021</v>
      </c>
      <c r="E2040" s="252" t="s">
        <v>2258</v>
      </c>
      <c r="F2040" s="253" t="s">
        <v>2259</v>
      </c>
      <c r="G2040" s="254" t="s">
        <v>614</v>
      </c>
      <c r="H2040" s="255">
        <v>6</v>
      </c>
      <c r="I2040" s="256"/>
      <c r="J2040" s="257">
        <f>ROUND(I2040*H2040,2)</f>
        <v>0</v>
      </c>
      <c r="K2040" s="258"/>
      <c r="L2040" s="259"/>
      <c r="M2040" s="260" t="s">
        <v>1</v>
      </c>
      <c r="N2040" s="261" t="s">
        <v>41</v>
      </c>
      <c r="O2040" s="72"/>
      <c r="P2040" s="203">
        <f>O2040*H2040</f>
        <v>0</v>
      </c>
      <c r="Q2040" s="203">
        <v>2.8000000000000001E-2</v>
      </c>
      <c r="R2040" s="203">
        <f>Q2040*H2040</f>
        <v>0.16800000000000001</v>
      </c>
      <c r="S2040" s="203">
        <v>0</v>
      </c>
      <c r="T2040" s="204">
        <f>S2040*H2040</f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205" t="s">
        <v>499</v>
      </c>
      <c r="AT2040" s="205" t="s">
        <v>1021</v>
      </c>
      <c r="AU2040" s="205" t="s">
        <v>85</v>
      </c>
      <c r="AY2040" s="18" t="s">
        <v>283</v>
      </c>
      <c r="BE2040" s="206">
        <f>IF(N2040="základní",J2040,0)</f>
        <v>0</v>
      </c>
      <c r="BF2040" s="206">
        <f>IF(N2040="snížená",J2040,0)</f>
        <v>0</v>
      </c>
      <c r="BG2040" s="206">
        <f>IF(N2040="zákl. přenesená",J2040,0)</f>
        <v>0</v>
      </c>
      <c r="BH2040" s="206">
        <f>IF(N2040="sníž. přenesená",J2040,0)</f>
        <v>0</v>
      </c>
      <c r="BI2040" s="206">
        <f>IF(N2040="nulová",J2040,0)</f>
        <v>0</v>
      </c>
      <c r="BJ2040" s="18" t="s">
        <v>83</v>
      </c>
      <c r="BK2040" s="206">
        <f>ROUND(I2040*H2040,2)</f>
        <v>0</v>
      </c>
      <c r="BL2040" s="18" t="s">
        <v>199</v>
      </c>
      <c r="BM2040" s="205" t="s">
        <v>2260</v>
      </c>
    </row>
    <row r="2041" spans="1:65" s="2" customFormat="1" ht="37.9" customHeight="1">
      <c r="A2041" s="35"/>
      <c r="B2041" s="36"/>
      <c r="C2041" s="193" t="s">
        <v>2261</v>
      </c>
      <c r="D2041" s="193" t="s">
        <v>285</v>
      </c>
      <c r="E2041" s="194" t="s">
        <v>2262</v>
      </c>
      <c r="F2041" s="195" t="s">
        <v>2263</v>
      </c>
      <c r="G2041" s="196" t="s">
        <v>288</v>
      </c>
      <c r="H2041" s="197">
        <v>202.048</v>
      </c>
      <c r="I2041" s="198"/>
      <c r="J2041" s="199">
        <f>ROUND(I2041*H2041,2)</f>
        <v>0</v>
      </c>
      <c r="K2041" s="200"/>
      <c r="L2041" s="40"/>
      <c r="M2041" s="201" t="s">
        <v>1</v>
      </c>
      <c r="N2041" s="202" t="s">
        <v>41</v>
      </c>
      <c r="O2041" s="72"/>
      <c r="P2041" s="203">
        <f>O2041*H2041</f>
        <v>0</v>
      </c>
      <c r="Q2041" s="203">
        <v>0</v>
      </c>
      <c r="R2041" s="203">
        <f>Q2041*H2041</f>
        <v>0</v>
      </c>
      <c r="S2041" s="203">
        <v>0</v>
      </c>
      <c r="T2041" s="204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205" t="s">
        <v>199</v>
      </c>
      <c r="AT2041" s="205" t="s">
        <v>285</v>
      </c>
      <c r="AU2041" s="205" t="s">
        <v>85</v>
      </c>
      <c r="AY2041" s="18" t="s">
        <v>283</v>
      </c>
      <c r="BE2041" s="206">
        <f>IF(N2041="základní",J2041,0)</f>
        <v>0</v>
      </c>
      <c r="BF2041" s="206">
        <f>IF(N2041="snížená",J2041,0)</f>
        <v>0</v>
      </c>
      <c r="BG2041" s="206">
        <f>IF(N2041="zákl. přenesená",J2041,0)</f>
        <v>0</v>
      </c>
      <c r="BH2041" s="206">
        <f>IF(N2041="sníž. přenesená",J2041,0)</f>
        <v>0</v>
      </c>
      <c r="BI2041" s="206">
        <f>IF(N2041="nulová",J2041,0)</f>
        <v>0</v>
      </c>
      <c r="BJ2041" s="18" t="s">
        <v>83</v>
      </c>
      <c r="BK2041" s="206">
        <f>ROUND(I2041*H2041,2)</f>
        <v>0</v>
      </c>
      <c r="BL2041" s="18" t="s">
        <v>199</v>
      </c>
      <c r="BM2041" s="205" t="s">
        <v>2264</v>
      </c>
    </row>
    <row r="2042" spans="1:65" s="16" customFormat="1">
      <c r="B2042" s="241"/>
      <c r="C2042" s="242"/>
      <c r="D2042" s="209" t="s">
        <v>291</v>
      </c>
      <c r="E2042" s="243" t="s">
        <v>1</v>
      </c>
      <c r="F2042" s="244" t="s">
        <v>1141</v>
      </c>
      <c r="G2042" s="242"/>
      <c r="H2042" s="243" t="s">
        <v>1</v>
      </c>
      <c r="I2042" s="245"/>
      <c r="J2042" s="242"/>
      <c r="K2042" s="242"/>
      <c r="L2042" s="246"/>
      <c r="M2042" s="247"/>
      <c r="N2042" s="248"/>
      <c r="O2042" s="248"/>
      <c r="P2042" s="248"/>
      <c r="Q2042" s="248"/>
      <c r="R2042" s="248"/>
      <c r="S2042" s="248"/>
      <c r="T2042" s="249"/>
      <c r="AT2042" s="250" t="s">
        <v>291</v>
      </c>
      <c r="AU2042" s="250" t="s">
        <v>85</v>
      </c>
      <c r="AV2042" s="16" t="s">
        <v>83</v>
      </c>
      <c r="AW2042" s="16" t="s">
        <v>32</v>
      </c>
      <c r="AX2042" s="16" t="s">
        <v>76</v>
      </c>
      <c r="AY2042" s="250" t="s">
        <v>283</v>
      </c>
    </row>
    <row r="2043" spans="1:65" s="13" customFormat="1">
      <c r="B2043" s="207"/>
      <c r="C2043" s="208"/>
      <c r="D2043" s="209" t="s">
        <v>291</v>
      </c>
      <c r="E2043" s="210" t="s">
        <v>1</v>
      </c>
      <c r="F2043" s="211" t="s">
        <v>1142</v>
      </c>
      <c r="G2043" s="208"/>
      <c r="H2043" s="212">
        <v>343.93799999999999</v>
      </c>
      <c r="I2043" s="213"/>
      <c r="J2043" s="208"/>
      <c r="K2043" s="208"/>
      <c r="L2043" s="214"/>
      <c r="M2043" s="215"/>
      <c r="N2043" s="216"/>
      <c r="O2043" s="216"/>
      <c r="P2043" s="216"/>
      <c r="Q2043" s="216"/>
      <c r="R2043" s="216"/>
      <c r="S2043" s="216"/>
      <c r="T2043" s="217"/>
      <c r="AT2043" s="218" t="s">
        <v>291</v>
      </c>
      <c r="AU2043" s="218" t="s">
        <v>85</v>
      </c>
      <c r="AV2043" s="13" t="s">
        <v>85</v>
      </c>
      <c r="AW2043" s="13" t="s">
        <v>32</v>
      </c>
      <c r="AX2043" s="13" t="s">
        <v>76</v>
      </c>
      <c r="AY2043" s="218" t="s">
        <v>283</v>
      </c>
    </row>
    <row r="2044" spans="1:65" s="15" customFormat="1">
      <c r="B2044" s="230"/>
      <c r="C2044" s="231"/>
      <c r="D2044" s="209" t="s">
        <v>291</v>
      </c>
      <c r="E2044" s="232" t="s">
        <v>1</v>
      </c>
      <c r="F2044" s="233" t="s">
        <v>307</v>
      </c>
      <c r="G2044" s="231"/>
      <c r="H2044" s="234">
        <v>343.93799999999999</v>
      </c>
      <c r="I2044" s="235"/>
      <c r="J2044" s="231"/>
      <c r="K2044" s="231"/>
      <c r="L2044" s="236"/>
      <c r="M2044" s="237"/>
      <c r="N2044" s="238"/>
      <c r="O2044" s="238"/>
      <c r="P2044" s="238"/>
      <c r="Q2044" s="238"/>
      <c r="R2044" s="238"/>
      <c r="S2044" s="238"/>
      <c r="T2044" s="239"/>
      <c r="AT2044" s="240" t="s">
        <v>291</v>
      </c>
      <c r="AU2044" s="240" t="s">
        <v>85</v>
      </c>
      <c r="AV2044" s="15" t="s">
        <v>105</v>
      </c>
      <c r="AW2044" s="15" t="s">
        <v>32</v>
      </c>
      <c r="AX2044" s="15" t="s">
        <v>76</v>
      </c>
      <c r="AY2044" s="240" t="s">
        <v>283</v>
      </c>
    </row>
    <row r="2045" spans="1:65" s="13" customFormat="1">
      <c r="B2045" s="207"/>
      <c r="C2045" s="208"/>
      <c r="D2045" s="209" t="s">
        <v>291</v>
      </c>
      <c r="E2045" s="210" t="s">
        <v>1</v>
      </c>
      <c r="F2045" s="211" t="s">
        <v>610</v>
      </c>
      <c r="G2045" s="208"/>
      <c r="H2045" s="212">
        <v>-179.91</v>
      </c>
      <c r="I2045" s="213"/>
      <c r="J2045" s="208"/>
      <c r="K2045" s="208"/>
      <c r="L2045" s="214"/>
      <c r="M2045" s="215"/>
      <c r="N2045" s="216"/>
      <c r="O2045" s="216"/>
      <c r="P2045" s="216"/>
      <c r="Q2045" s="216"/>
      <c r="R2045" s="216"/>
      <c r="S2045" s="216"/>
      <c r="T2045" s="217"/>
      <c r="AT2045" s="218" t="s">
        <v>291</v>
      </c>
      <c r="AU2045" s="218" t="s">
        <v>85</v>
      </c>
      <c r="AV2045" s="13" t="s">
        <v>85</v>
      </c>
      <c r="AW2045" s="13" t="s">
        <v>32</v>
      </c>
      <c r="AX2045" s="13" t="s">
        <v>76</v>
      </c>
      <c r="AY2045" s="218" t="s">
        <v>283</v>
      </c>
    </row>
    <row r="2046" spans="1:65" s="15" customFormat="1">
      <c r="B2046" s="230"/>
      <c r="C2046" s="231"/>
      <c r="D2046" s="209" t="s">
        <v>291</v>
      </c>
      <c r="E2046" s="232" t="s">
        <v>1</v>
      </c>
      <c r="F2046" s="233" t="s">
        <v>307</v>
      </c>
      <c r="G2046" s="231"/>
      <c r="H2046" s="234">
        <v>-179.91</v>
      </c>
      <c r="I2046" s="235"/>
      <c r="J2046" s="231"/>
      <c r="K2046" s="231"/>
      <c r="L2046" s="236"/>
      <c r="M2046" s="237"/>
      <c r="N2046" s="238"/>
      <c r="O2046" s="238"/>
      <c r="P2046" s="238"/>
      <c r="Q2046" s="238"/>
      <c r="R2046" s="238"/>
      <c r="S2046" s="238"/>
      <c r="T2046" s="239"/>
      <c r="AT2046" s="240" t="s">
        <v>291</v>
      </c>
      <c r="AU2046" s="240" t="s">
        <v>85</v>
      </c>
      <c r="AV2046" s="15" t="s">
        <v>105</v>
      </c>
      <c r="AW2046" s="15" t="s">
        <v>32</v>
      </c>
      <c r="AX2046" s="15" t="s">
        <v>76</v>
      </c>
      <c r="AY2046" s="240" t="s">
        <v>283</v>
      </c>
    </row>
    <row r="2047" spans="1:65" s="13" customFormat="1" ht="22.5">
      <c r="B2047" s="207"/>
      <c r="C2047" s="208"/>
      <c r="D2047" s="209" t="s">
        <v>291</v>
      </c>
      <c r="E2047" s="210" t="s">
        <v>1</v>
      </c>
      <c r="F2047" s="211" t="s">
        <v>1796</v>
      </c>
      <c r="G2047" s="208"/>
      <c r="H2047" s="212">
        <v>38.020000000000003</v>
      </c>
      <c r="I2047" s="213"/>
      <c r="J2047" s="208"/>
      <c r="K2047" s="208"/>
      <c r="L2047" s="214"/>
      <c r="M2047" s="215"/>
      <c r="N2047" s="216"/>
      <c r="O2047" s="216"/>
      <c r="P2047" s="216"/>
      <c r="Q2047" s="216"/>
      <c r="R2047" s="216"/>
      <c r="S2047" s="216"/>
      <c r="T2047" s="217"/>
      <c r="AT2047" s="218" t="s">
        <v>291</v>
      </c>
      <c r="AU2047" s="218" t="s">
        <v>85</v>
      </c>
      <c r="AV2047" s="13" t="s">
        <v>85</v>
      </c>
      <c r="AW2047" s="13" t="s">
        <v>32</v>
      </c>
      <c r="AX2047" s="13" t="s">
        <v>76</v>
      </c>
      <c r="AY2047" s="218" t="s">
        <v>283</v>
      </c>
    </row>
    <row r="2048" spans="1:65" s="15" customFormat="1">
      <c r="B2048" s="230"/>
      <c r="C2048" s="231"/>
      <c r="D2048" s="209" t="s">
        <v>291</v>
      </c>
      <c r="E2048" s="232" t="s">
        <v>1</v>
      </c>
      <c r="F2048" s="233" t="s">
        <v>307</v>
      </c>
      <c r="G2048" s="231"/>
      <c r="H2048" s="234">
        <v>38.020000000000003</v>
      </c>
      <c r="I2048" s="235"/>
      <c r="J2048" s="231"/>
      <c r="K2048" s="231"/>
      <c r="L2048" s="236"/>
      <c r="M2048" s="237"/>
      <c r="N2048" s="238"/>
      <c r="O2048" s="238"/>
      <c r="P2048" s="238"/>
      <c r="Q2048" s="238"/>
      <c r="R2048" s="238"/>
      <c r="S2048" s="238"/>
      <c r="T2048" s="239"/>
      <c r="AT2048" s="240" t="s">
        <v>291</v>
      </c>
      <c r="AU2048" s="240" t="s">
        <v>85</v>
      </c>
      <c r="AV2048" s="15" t="s">
        <v>105</v>
      </c>
      <c r="AW2048" s="15" t="s">
        <v>32</v>
      </c>
      <c r="AX2048" s="15" t="s">
        <v>76</v>
      </c>
      <c r="AY2048" s="240" t="s">
        <v>283</v>
      </c>
    </row>
    <row r="2049" spans="1:65" s="14" customFormat="1">
      <c r="B2049" s="219"/>
      <c r="C2049" s="220"/>
      <c r="D2049" s="209" t="s">
        <v>291</v>
      </c>
      <c r="E2049" s="221" t="s">
        <v>1</v>
      </c>
      <c r="F2049" s="222" t="s">
        <v>293</v>
      </c>
      <c r="G2049" s="220"/>
      <c r="H2049" s="223">
        <v>202.048</v>
      </c>
      <c r="I2049" s="224"/>
      <c r="J2049" s="220"/>
      <c r="K2049" s="220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291</v>
      </c>
      <c r="AU2049" s="229" t="s">
        <v>85</v>
      </c>
      <c r="AV2049" s="14" t="s">
        <v>289</v>
      </c>
      <c r="AW2049" s="14" t="s">
        <v>32</v>
      </c>
      <c r="AX2049" s="14" t="s">
        <v>83</v>
      </c>
      <c r="AY2049" s="229" t="s">
        <v>283</v>
      </c>
    </row>
    <row r="2050" spans="1:65" s="2" customFormat="1" ht="66.75" customHeight="1">
      <c r="A2050" s="35"/>
      <c r="B2050" s="36"/>
      <c r="C2050" s="251" t="s">
        <v>2265</v>
      </c>
      <c r="D2050" s="251" t="s">
        <v>1021</v>
      </c>
      <c r="E2050" s="252" t="s">
        <v>2266</v>
      </c>
      <c r="F2050" s="253" t="s">
        <v>2267</v>
      </c>
      <c r="G2050" s="254" t="s">
        <v>288</v>
      </c>
      <c r="H2050" s="255">
        <v>212.15</v>
      </c>
      <c r="I2050" s="256"/>
      <c r="J2050" s="257">
        <f>ROUND(I2050*H2050,2)</f>
        <v>0</v>
      </c>
      <c r="K2050" s="258"/>
      <c r="L2050" s="259"/>
      <c r="M2050" s="260" t="s">
        <v>1</v>
      </c>
      <c r="N2050" s="261" t="s">
        <v>41</v>
      </c>
      <c r="O2050" s="72"/>
      <c r="P2050" s="203">
        <f>O2050*H2050</f>
        <v>0</v>
      </c>
      <c r="Q2050" s="203">
        <v>1.095E-2</v>
      </c>
      <c r="R2050" s="203">
        <f>Q2050*H2050</f>
        <v>2.3230425000000001</v>
      </c>
      <c r="S2050" s="203">
        <v>0</v>
      </c>
      <c r="T2050" s="204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205" t="s">
        <v>499</v>
      </c>
      <c r="AT2050" s="205" t="s">
        <v>1021</v>
      </c>
      <c r="AU2050" s="205" t="s">
        <v>85</v>
      </c>
      <c r="AY2050" s="18" t="s">
        <v>283</v>
      </c>
      <c r="BE2050" s="206">
        <f>IF(N2050="základní",J2050,0)</f>
        <v>0</v>
      </c>
      <c r="BF2050" s="206">
        <f>IF(N2050="snížená",J2050,0)</f>
        <v>0</v>
      </c>
      <c r="BG2050" s="206">
        <f>IF(N2050="zákl. přenesená",J2050,0)</f>
        <v>0</v>
      </c>
      <c r="BH2050" s="206">
        <f>IF(N2050="sníž. přenesená",J2050,0)</f>
        <v>0</v>
      </c>
      <c r="BI2050" s="206">
        <f>IF(N2050="nulová",J2050,0)</f>
        <v>0</v>
      </c>
      <c r="BJ2050" s="18" t="s">
        <v>83</v>
      </c>
      <c r="BK2050" s="206">
        <f>ROUND(I2050*H2050,2)</f>
        <v>0</v>
      </c>
      <c r="BL2050" s="18" t="s">
        <v>199</v>
      </c>
      <c r="BM2050" s="205" t="s">
        <v>2268</v>
      </c>
    </row>
    <row r="2051" spans="1:65" s="16" customFormat="1">
      <c r="B2051" s="241"/>
      <c r="C2051" s="242"/>
      <c r="D2051" s="209" t="s">
        <v>291</v>
      </c>
      <c r="E2051" s="243" t="s">
        <v>1</v>
      </c>
      <c r="F2051" s="244" t="s">
        <v>1141</v>
      </c>
      <c r="G2051" s="242"/>
      <c r="H2051" s="243" t="s">
        <v>1</v>
      </c>
      <c r="I2051" s="245"/>
      <c r="J2051" s="242"/>
      <c r="K2051" s="242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291</v>
      </c>
      <c r="AU2051" s="250" t="s">
        <v>85</v>
      </c>
      <c r="AV2051" s="16" t="s">
        <v>83</v>
      </c>
      <c r="AW2051" s="16" t="s">
        <v>32</v>
      </c>
      <c r="AX2051" s="16" t="s">
        <v>76</v>
      </c>
      <c r="AY2051" s="250" t="s">
        <v>283</v>
      </c>
    </row>
    <row r="2052" spans="1:65" s="13" customFormat="1">
      <c r="B2052" s="207"/>
      <c r="C2052" s="208"/>
      <c r="D2052" s="209" t="s">
        <v>291</v>
      </c>
      <c r="E2052" s="210" t="s">
        <v>1</v>
      </c>
      <c r="F2052" s="211" t="s">
        <v>1142</v>
      </c>
      <c r="G2052" s="208"/>
      <c r="H2052" s="212">
        <v>343.93799999999999</v>
      </c>
      <c r="I2052" s="213"/>
      <c r="J2052" s="208"/>
      <c r="K2052" s="208"/>
      <c r="L2052" s="214"/>
      <c r="M2052" s="215"/>
      <c r="N2052" s="216"/>
      <c r="O2052" s="216"/>
      <c r="P2052" s="216"/>
      <c r="Q2052" s="216"/>
      <c r="R2052" s="216"/>
      <c r="S2052" s="216"/>
      <c r="T2052" s="217"/>
      <c r="AT2052" s="218" t="s">
        <v>291</v>
      </c>
      <c r="AU2052" s="218" t="s">
        <v>85</v>
      </c>
      <c r="AV2052" s="13" t="s">
        <v>85</v>
      </c>
      <c r="AW2052" s="13" t="s">
        <v>32</v>
      </c>
      <c r="AX2052" s="13" t="s">
        <v>76</v>
      </c>
      <c r="AY2052" s="218" t="s">
        <v>283</v>
      </c>
    </row>
    <row r="2053" spans="1:65" s="15" customFormat="1">
      <c r="B2053" s="230"/>
      <c r="C2053" s="231"/>
      <c r="D2053" s="209" t="s">
        <v>291</v>
      </c>
      <c r="E2053" s="232" t="s">
        <v>1</v>
      </c>
      <c r="F2053" s="233" t="s">
        <v>307</v>
      </c>
      <c r="G2053" s="231"/>
      <c r="H2053" s="234">
        <v>343.93799999999999</v>
      </c>
      <c r="I2053" s="235"/>
      <c r="J2053" s="231"/>
      <c r="K2053" s="231"/>
      <c r="L2053" s="236"/>
      <c r="M2053" s="237"/>
      <c r="N2053" s="238"/>
      <c r="O2053" s="238"/>
      <c r="P2053" s="238"/>
      <c r="Q2053" s="238"/>
      <c r="R2053" s="238"/>
      <c r="S2053" s="238"/>
      <c r="T2053" s="239"/>
      <c r="AT2053" s="240" t="s">
        <v>291</v>
      </c>
      <c r="AU2053" s="240" t="s">
        <v>85</v>
      </c>
      <c r="AV2053" s="15" t="s">
        <v>105</v>
      </c>
      <c r="AW2053" s="15" t="s">
        <v>32</v>
      </c>
      <c r="AX2053" s="15" t="s">
        <v>76</v>
      </c>
      <c r="AY2053" s="240" t="s">
        <v>283</v>
      </c>
    </row>
    <row r="2054" spans="1:65" s="13" customFormat="1">
      <c r="B2054" s="207"/>
      <c r="C2054" s="208"/>
      <c r="D2054" s="209" t="s">
        <v>291</v>
      </c>
      <c r="E2054" s="210" t="s">
        <v>1</v>
      </c>
      <c r="F2054" s="211" t="s">
        <v>610</v>
      </c>
      <c r="G2054" s="208"/>
      <c r="H2054" s="212">
        <v>-179.91</v>
      </c>
      <c r="I2054" s="213"/>
      <c r="J2054" s="208"/>
      <c r="K2054" s="208"/>
      <c r="L2054" s="214"/>
      <c r="M2054" s="215"/>
      <c r="N2054" s="216"/>
      <c r="O2054" s="216"/>
      <c r="P2054" s="216"/>
      <c r="Q2054" s="216"/>
      <c r="R2054" s="216"/>
      <c r="S2054" s="216"/>
      <c r="T2054" s="217"/>
      <c r="AT2054" s="218" t="s">
        <v>291</v>
      </c>
      <c r="AU2054" s="218" t="s">
        <v>85</v>
      </c>
      <c r="AV2054" s="13" t="s">
        <v>85</v>
      </c>
      <c r="AW2054" s="13" t="s">
        <v>32</v>
      </c>
      <c r="AX2054" s="13" t="s">
        <v>76</v>
      </c>
      <c r="AY2054" s="218" t="s">
        <v>283</v>
      </c>
    </row>
    <row r="2055" spans="1:65" s="15" customFormat="1">
      <c r="B2055" s="230"/>
      <c r="C2055" s="231"/>
      <c r="D2055" s="209" t="s">
        <v>291</v>
      </c>
      <c r="E2055" s="232" t="s">
        <v>1</v>
      </c>
      <c r="F2055" s="233" t="s">
        <v>307</v>
      </c>
      <c r="G2055" s="231"/>
      <c r="H2055" s="234">
        <v>-179.91</v>
      </c>
      <c r="I2055" s="235"/>
      <c r="J2055" s="231"/>
      <c r="K2055" s="231"/>
      <c r="L2055" s="236"/>
      <c r="M2055" s="237"/>
      <c r="N2055" s="238"/>
      <c r="O2055" s="238"/>
      <c r="P2055" s="238"/>
      <c r="Q2055" s="238"/>
      <c r="R2055" s="238"/>
      <c r="S2055" s="238"/>
      <c r="T2055" s="239"/>
      <c r="AT2055" s="240" t="s">
        <v>291</v>
      </c>
      <c r="AU2055" s="240" t="s">
        <v>85</v>
      </c>
      <c r="AV2055" s="15" t="s">
        <v>105</v>
      </c>
      <c r="AW2055" s="15" t="s">
        <v>32</v>
      </c>
      <c r="AX2055" s="15" t="s">
        <v>76</v>
      </c>
      <c r="AY2055" s="240" t="s">
        <v>283</v>
      </c>
    </row>
    <row r="2056" spans="1:65" s="13" customFormat="1" ht="22.5">
      <c r="B2056" s="207"/>
      <c r="C2056" s="208"/>
      <c r="D2056" s="209" t="s">
        <v>291</v>
      </c>
      <c r="E2056" s="210" t="s">
        <v>1</v>
      </c>
      <c r="F2056" s="211" t="s">
        <v>1796</v>
      </c>
      <c r="G2056" s="208"/>
      <c r="H2056" s="212">
        <v>38.020000000000003</v>
      </c>
      <c r="I2056" s="213"/>
      <c r="J2056" s="208"/>
      <c r="K2056" s="208"/>
      <c r="L2056" s="214"/>
      <c r="M2056" s="215"/>
      <c r="N2056" s="216"/>
      <c r="O2056" s="216"/>
      <c r="P2056" s="216"/>
      <c r="Q2056" s="216"/>
      <c r="R2056" s="216"/>
      <c r="S2056" s="216"/>
      <c r="T2056" s="217"/>
      <c r="AT2056" s="218" t="s">
        <v>291</v>
      </c>
      <c r="AU2056" s="218" t="s">
        <v>85</v>
      </c>
      <c r="AV2056" s="13" t="s">
        <v>85</v>
      </c>
      <c r="AW2056" s="13" t="s">
        <v>32</v>
      </c>
      <c r="AX2056" s="13" t="s">
        <v>76</v>
      </c>
      <c r="AY2056" s="218" t="s">
        <v>283</v>
      </c>
    </row>
    <row r="2057" spans="1:65" s="15" customFormat="1">
      <c r="B2057" s="230"/>
      <c r="C2057" s="231"/>
      <c r="D2057" s="209" t="s">
        <v>291</v>
      </c>
      <c r="E2057" s="232" t="s">
        <v>1</v>
      </c>
      <c r="F2057" s="233" t="s">
        <v>307</v>
      </c>
      <c r="G2057" s="231"/>
      <c r="H2057" s="234">
        <v>38.020000000000003</v>
      </c>
      <c r="I2057" s="235"/>
      <c r="J2057" s="231"/>
      <c r="K2057" s="231"/>
      <c r="L2057" s="236"/>
      <c r="M2057" s="237"/>
      <c r="N2057" s="238"/>
      <c r="O2057" s="238"/>
      <c r="P2057" s="238"/>
      <c r="Q2057" s="238"/>
      <c r="R2057" s="238"/>
      <c r="S2057" s="238"/>
      <c r="T2057" s="239"/>
      <c r="AT2057" s="240" t="s">
        <v>291</v>
      </c>
      <c r="AU2057" s="240" t="s">
        <v>85</v>
      </c>
      <c r="AV2057" s="15" t="s">
        <v>105</v>
      </c>
      <c r="AW2057" s="15" t="s">
        <v>32</v>
      </c>
      <c r="AX2057" s="15" t="s">
        <v>76</v>
      </c>
      <c r="AY2057" s="240" t="s">
        <v>283</v>
      </c>
    </row>
    <row r="2058" spans="1:65" s="14" customFormat="1">
      <c r="B2058" s="219"/>
      <c r="C2058" s="220"/>
      <c r="D2058" s="209" t="s">
        <v>291</v>
      </c>
      <c r="E2058" s="221" t="s">
        <v>1</v>
      </c>
      <c r="F2058" s="222" t="s">
        <v>293</v>
      </c>
      <c r="G2058" s="220"/>
      <c r="H2058" s="223">
        <v>202.048</v>
      </c>
      <c r="I2058" s="224"/>
      <c r="J2058" s="220"/>
      <c r="K2058" s="220"/>
      <c r="L2058" s="225"/>
      <c r="M2058" s="226"/>
      <c r="N2058" s="227"/>
      <c r="O2058" s="227"/>
      <c r="P2058" s="227"/>
      <c r="Q2058" s="227"/>
      <c r="R2058" s="227"/>
      <c r="S2058" s="227"/>
      <c r="T2058" s="228"/>
      <c r="AT2058" s="229" t="s">
        <v>291</v>
      </c>
      <c r="AU2058" s="229" t="s">
        <v>85</v>
      </c>
      <c r="AV2058" s="14" t="s">
        <v>289</v>
      </c>
      <c r="AW2058" s="14" t="s">
        <v>32</v>
      </c>
      <c r="AX2058" s="14" t="s">
        <v>83</v>
      </c>
      <c r="AY2058" s="229" t="s">
        <v>283</v>
      </c>
    </row>
    <row r="2059" spans="1:65" s="13" customFormat="1">
      <c r="B2059" s="207"/>
      <c r="C2059" s="208"/>
      <c r="D2059" s="209" t="s">
        <v>291</v>
      </c>
      <c r="E2059" s="208"/>
      <c r="F2059" s="211" t="s">
        <v>2269</v>
      </c>
      <c r="G2059" s="208"/>
      <c r="H2059" s="212">
        <v>212.15</v>
      </c>
      <c r="I2059" s="213"/>
      <c r="J2059" s="208"/>
      <c r="K2059" s="208"/>
      <c r="L2059" s="214"/>
      <c r="M2059" s="215"/>
      <c r="N2059" s="216"/>
      <c r="O2059" s="216"/>
      <c r="P2059" s="216"/>
      <c r="Q2059" s="216"/>
      <c r="R2059" s="216"/>
      <c r="S2059" s="216"/>
      <c r="T2059" s="217"/>
      <c r="AT2059" s="218" t="s">
        <v>291</v>
      </c>
      <c r="AU2059" s="218" t="s">
        <v>85</v>
      </c>
      <c r="AV2059" s="13" t="s">
        <v>85</v>
      </c>
      <c r="AW2059" s="13" t="s">
        <v>4</v>
      </c>
      <c r="AX2059" s="13" t="s">
        <v>83</v>
      </c>
      <c r="AY2059" s="218" t="s">
        <v>283</v>
      </c>
    </row>
    <row r="2060" spans="1:65" s="2" customFormat="1" ht="37.9" customHeight="1">
      <c r="A2060" s="35"/>
      <c r="B2060" s="36"/>
      <c r="C2060" s="193" t="s">
        <v>2270</v>
      </c>
      <c r="D2060" s="193" t="s">
        <v>285</v>
      </c>
      <c r="E2060" s="194" t="s">
        <v>2271</v>
      </c>
      <c r="F2060" s="195" t="s">
        <v>2263</v>
      </c>
      <c r="G2060" s="196" t="s">
        <v>288</v>
      </c>
      <c r="H2060" s="197">
        <v>34.020000000000003</v>
      </c>
      <c r="I2060" s="198"/>
      <c r="J2060" s="199">
        <f>ROUND(I2060*H2060,2)</f>
        <v>0</v>
      </c>
      <c r="K2060" s="200"/>
      <c r="L2060" s="40"/>
      <c r="M2060" s="201" t="s">
        <v>1</v>
      </c>
      <c r="N2060" s="202" t="s">
        <v>41</v>
      </c>
      <c r="O2060" s="72"/>
      <c r="P2060" s="203">
        <f>O2060*H2060</f>
        <v>0</v>
      </c>
      <c r="Q2060" s="203">
        <v>0</v>
      </c>
      <c r="R2060" s="203">
        <f>Q2060*H2060</f>
        <v>0</v>
      </c>
      <c r="S2060" s="203">
        <v>0</v>
      </c>
      <c r="T2060" s="204">
        <f>S2060*H2060</f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205" t="s">
        <v>199</v>
      </c>
      <c r="AT2060" s="205" t="s">
        <v>285</v>
      </c>
      <c r="AU2060" s="205" t="s">
        <v>85</v>
      </c>
      <c r="AY2060" s="18" t="s">
        <v>283</v>
      </c>
      <c r="BE2060" s="206">
        <f>IF(N2060="základní",J2060,0)</f>
        <v>0</v>
      </c>
      <c r="BF2060" s="206">
        <f>IF(N2060="snížená",J2060,0)</f>
        <v>0</v>
      </c>
      <c r="BG2060" s="206">
        <f>IF(N2060="zákl. přenesená",J2060,0)</f>
        <v>0</v>
      </c>
      <c r="BH2060" s="206">
        <f>IF(N2060="sníž. přenesená",J2060,0)</f>
        <v>0</v>
      </c>
      <c r="BI2060" s="206">
        <f>IF(N2060="nulová",J2060,0)</f>
        <v>0</v>
      </c>
      <c r="BJ2060" s="18" t="s">
        <v>83</v>
      </c>
      <c r="BK2060" s="206">
        <f>ROUND(I2060*H2060,2)</f>
        <v>0</v>
      </c>
      <c r="BL2060" s="18" t="s">
        <v>199</v>
      </c>
      <c r="BM2060" s="205" t="s">
        <v>2272</v>
      </c>
    </row>
    <row r="2061" spans="1:65" s="16" customFormat="1">
      <c r="B2061" s="241"/>
      <c r="C2061" s="242"/>
      <c r="D2061" s="209" t="s">
        <v>291</v>
      </c>
      <c r="E2061" s="243" t="s">
        <v>1</v>
      </c>
      <c r="F2061" s="244" t="s">
        <v>1153</v>
      </c>
      <c r="G2061" s="242"/>
      <c r="H2061" s="243" t="s">
        <v>1</v>
      </c>
      <c r="I2061" s="245"/>
      <c r="J2061" s="242"/>
      <c r="K2061" s="242"/>
      <c r="L2061" s="246"/>
      <c r="M2061" s="247"/>
      <c r="N2061" s="248"/>
      <c r="O2061" s="248"/>
      <c r="P2061" s="248"/>
      <c r="Q2061" s="248"/>
      <c r="R2061" s="248"/>
      <c r="S2061" s="248"/>
      <c r="T2061" s="249"/>
      <c r="AT2061" s="250" t="s">
        <v>291</v>
      </c>
      <c r="AU2061" s="250" t="s">
        <v>85</v>
      </c>
      <c r="AV2061" s="16" t="s">
        <v>83</v>
      </c>
      <c r="AW2061" s="16" t="s">
        <v>32</v>
      </c>
      <c r="AX2061" s="16" t="s">
        <v>76</v>
      </c>
      <c r="AY2061" s="250" t="s">
        <v>283</v>
      </c>
    </row>
    <row r="2062" spans="1:65" s="13" customFormat="1">
      <c r="B2062" s="207"/>
      <c r="C2062" s="208"/>
      <c r="D2062" s="209" t="s">
        <v>291</v>
      </c>
      <c r="E2062" s="210" t="s">
        <v>1</v>
      </c>
      <c r="F2062" s="211" t="s">
        <v>1154</v>
      </c>
      <c r="G2062" s="208"/>
      <c r="H2062" s="212">
        <v>39.9</v>
      </c>
      <c r="I2062" s="213"/>
      <c r="J2062" s="208"/>
      <c r="K2062" s="208"/>
      <c r="L2062" s="214"/>
      <c r="M2062" s="215"/>
      <c r="N2062" s="216"/>
      <c r="O2062" s="216"/>
      <c r="P2062" s="216"/>
      <c r="Q2062" s="216"/>
      <c r="R2062" s="216"/>
      <c r="S2062" s="216"/>
      <c r="T2062" s="217"/>
      <c r="AT2062" s="218" t="s">
        <v>291</v>
      </c>
      <c r="AU2062" s="218" t="s">
        <v>85</v>
      </c>
      <c r="AV2062" s="13" t="s">
        <v>85</v>
      </c>
      <c r="AW2062" s="13" t="s">
        <v>32</v>
      </c>
      <c r="AX2062" s="13" t="s">
        <v>76</v>
      </c>
      <c r="AY2062" s="218" t="s">
        <v>283</v>
      </c>
    </row>
    <row r="2063" spans="1:65" s="15" customFormat="1">
      <c r="B2063" s="230"/>
      <c r="C2063" s="231"/>
      <c r="D2063" s="209" t="s">
        <v>291</v>
      </c>
      <c r="E2063" s="232" t="s">
        <v>1</v>
      </c>
      <c r="F2063" s="233" t="s">
        <v>307</v>
      </c>
      <c r="G2063" s="231"/>
      <c r="H2063" s="234">
        <v>39.9</v>
      </c>
      <c r="I2063" s="235"/>
      <c r="J2063" s="231"/>
      <c r="K2063" s="231"/>
      <c r="L2063" s="236"/>
      <c r="M2063" s="237"/>
      <c r="N2063" s="238"/>
      <c r="O2063" s="238"/>
      <c r="P2063" s="238"/>
      <c r="Q2063" s="238"/>
      <c r="R2063" s="238"/>
      <c r="S2063" s="238"/>
      <c r="T2063" s="239"/>
      <c r="AT2063" s="240" t="s">
        <v>291</v>
      </c>
      <c r="AU2063" s="240" t="s">
        <v>85</v>
      </c>
      <c r="AV2063" s="15" t="s">
        <v>105</v>
      </c>
      <c r="AW2063" s="15" t="s">
        <v>32</v>
      </c>
      <c r="AX2063" s="15" t="s">
        <v>76</v>
      </c>
      <c r="AY2063" s="240" t="s">
        <v>283</v>
      </c>
    </row>
    <row r="2064" spans="1:65" s="13" customFormat="1">
      <c r="B2064" s="207"/>
      <c r="C2064" s="208"/>
      <c r="D2064" s="209" t="s">
        <v>291</v>
      </c>
      <c r="E2064" s="210" t="s">
        <v>1</v>
      </c>
      <c r="F2064" s="211" t="s">
        <v>1155</v>
      </c>
      <c r="G2064" s="208"/>
      <c r="H2064" s="212">
        <v>-7.56</v>
      </c>
      <c r="I2064" s="213"/>
      <c r="J2064" s="208"/>
      <c r="K2064" s="208"/>
      <c r="L2064" s="214"/>
      <c r="M2064" s="215"/>
      <c r="N2064" s="216"/>
      <c r="O2064" s="216"/>
      <c r="P2064" s="216"/>
      <c r="Q2064" s="216"/>
      <c r="R2064" s="216"/>
      <c r="S2064" s="216"/>
      <c r="T2064" s="217"/>
      <c r="AT2064" s="218" t="s">
        <v>291</v>
      </c>
      <c r="AU2064" s="218" t="s">
        <v>85</v>
      </c>
      <c r="AV2064" s="13" t="s">
        <v>85</v>
      </c>
      <c r="AW2064" s="13" t="s">
        <v>32</v>
      </c>
      <c r="AX2064" s="13" t="s">
        <v>76</v>
      </c>
      <c r="AY2064" s="218" t="s">
        <v>283</v>
      </c>
    </row>
    <row r="2065" spans="1:65" s="15" customFormat="1">
      <c r="B2065" s="230"/>
      <c r="C2065" s="231"/>
      <c r="D2065" s="209" t="s">
        <v>291</v>
      </c>
      <c r="E2065" s="232" t="s">
        <v>1</v>
      </c>
      <c r="F2065" s="233" t="s">
        <v>307</v>
      </c>
      <c r="G2065" s="231"/>
      <c r="H2065" s="234">
        <v>-7.56</v>
      </c>
      <c r="I2065" s="235"/>
      <c r="J2065" s="231"/>
      <c r="K2065" s="231"/>
      <c r="L2065" s="236"/>
      <c r="M2065" s="237"/>
      <c r="N2065" s="238"/>
      <c r="O2065" s="238"/>
      <c r="P2065" s="238"/>
      <c r="Q2065" s="238"/>
      <c r="R2065" s="238"/>
      <c r="S2065" s="238"/>
      <c r="T2065" s="239"/>
      <c r="AT2065" s="240" t="s">
        <v>291</v>
      </c>
      <c r="AU2065" s="240" t="s">
        <v>85</v>
      </c>
      <c r="AV2065" s="15" t="s">
        <v>105</v>
      </c>
      <c r="AW2065" s="15" t="s">
        <v>32</v>
      </c>
      <c r="AX2065" s="15" t="s">
        <v>76</v>
      </c>
      <c r="AY2065" s="240" t="s">
        <v>283</v>
      </c>
    </row>
    <row r="2066" spans="1:65" s="13" customFormat="1">
      <c r="B2066" s="207"/>
      <c r="C2066" s="208"/>
      <c r="D2066" s="209" t="s">
        <v>291</v>
      </c>
      <c r="E2066" s="210" t="s">
        <v>1</v>
      </c>
      <c r="F2066" s="211" t="s">
        <v>1797</v>
      </c>
      <c r="G2066" s="208"/>
      <c r="H2066" s="212">
        <v>1.68</v>
      </c>
      <c r="I2066" s="213"/>
      <c r="J2066" s="208"/>
      <c r="K2066" s="208"/>
      <c r="L2066" s="214"/>
      <c r="M2066" s="215"/>
      <c r="N2066" s="216"/>
      <c r="O2066" s="216"/>
      <c r="P2066" s="216"/>
      <c r="Q2066" s="216"/>
      <c r="R2066" s="216"/>
      <c r="S2066" s="216"/>
      <c r="T2066" s="217"/>
      <c r="AT2066" s="218" t="s">
        <v>291</v>
      </c>
      <c r="AU2066" s="218" t="s">
        <v>85</v>
      </c>
      <c r="AV2066" s="13" t="s">
        <v>85</v>
      </c>
      <c r="AW2066" s="13" t="s">
        <v>32</v>
      </c>
      <c r="AX2066" s="13" t="s">
        <v>76</v>
      </c>
      <c r="AY2066" s="218" t="s">
        <v>283</v>
      </c>
    </row>
    <row r="2067" spans="1:65" s="15" customFormat="1">
      <c r="B2067" s="230"/>
      <c r="C2067" s="231"/>
      <c r="D2067" s="209" t="s">
        <v>291</v>
      </c>
      <c r="E2067" s="232" t="s">
        <v>1</v>
      </c>
      <c r="F2067" s="233" t="s">
        <v>307</v>
      </c>
      <c r="G2067" s="231"/>
      <c r="H2067" s="234">
        <v>1.68</v>
      </c>
      <c r="I2067" s="235"/>
      <c r="J2067" s="231"/>
      <c r="K2067" s="231"/>
      <c r="L2067" s="236"/>
      <c r="M2067" s="237"/>
      <c r="N2067" s="238"/>
      <c r="O2067" s="238"/>
      <c r="P2067" s="238"/>
      <c r="Q2067" s="238"/>
      <c r="R2067" s="238"/>
      <c r="S2067" s="238"/>
      <c r="T2067" s="239"/>
      <c r="AT2067" s="240" t="s">
        <v>291</v>
      </c>
      <c r="AU2067" s="240" t="s">
        <v>85</v>
      </c>
      <c r="AV2067" s="15" t="s">
        <v>105</v>
      </c>
      <c r="AW2067" s="15" t="s">
        <v>32</v>
      </c>
      <c r="AX2067" s="15" t="s">
        <v>76</v>
      </c>
      <c r="AY2067" s="240" t="s">
        <v>283</v>
      </c>
    </row>
    <row r="2068" spans="1:65" s="14" customFormat="1">
      <c r="B2068" s="219"/>
      <c r="C2068" s="220"/>
      <c r="D2068" s="209" t="s">
        <v>291</v>
      </c>
      <c r="E2068" s="221" t="s">
        <v>1</v>
      </c>
      <c r="F2068" s="222" t="s">
        <v>293</v>
      </c>
      <c r="G2068" s="220"/>
      <c r="H2068" s="223">
        <v>34.020000000000003</v>
      </c>
      <c r="I2068" s="224"/>
      <c r="J2068" s="220"/>
      <c r="K2068" s="220"/>
      <c r="L2068" s="225"/>
      <c r="M2068" s="226"/>
      <c r="N2068" s="227"/>
      <c r="O2068" s="227"/>
      <c r="P2068" s="227"/>
      <c r="Q2068" s="227"/>
      <c r="R2068" s="227"/>
      <c r="S2068" s="227"/>
      <c r="T2068" s="228"/>
      <c r="AT2068" s="229" t="s">
        <v>291</v>
      </c>
      <c r="AU2068" s="229" t="s">
        <v>85</v>
      </c>
      <c r="AV2068" s="14" t="s">
        <v>289</v>
      </c>
      <c r="AW2068" s="14" t="s">
        <v>32</v>
      </c>
      <c r="AX2068" s="14" t="s">
        <v>83</v>
      </c>
      <c r="AY2068" s="229" t="s">
        <v>283</v>
      </c>
    </row>
    <row r="2069" spans="1:65" s="2" customFormat="1" ht="66.75" customHeight="1">
      <c r="A2069" s="35"/>
      <c r="B2069" s="36"/>
      <c r="C2069" s="251" t="s">
        <v>2273</v>
      </c>
      <c r="D2069" s="251" t="s">
        <v>1021</v>
      </c>
      <c r="E2069" s="252" t="s">
        <v>2274</v>
      </c>
      <c r="F2069" s="253" t="s">
        <v>2275</v>
      </c>
      <c r="G2069" s="254" t="s">
        <v>288</v>
      </c>
      <c r="H2069" s="255">
        <v>35.720999999999997</v>
      </c>
      <c r="I2069" s="256"/>
      <c r="J2069" s="257">
        <f>ROUND(I2069*H2069,2)</f>
        <v>0</v>
      </c>
      <c r="K2069" s="258"/>
      <c r="L2069" s="259"/>
      <c r="M2069" s="260" t="s">
        <v>1</v>
      </c>
      <c r="N2069" s="261" t="s">
        <v>41</v>
      </c>
      <c r="O2069" s="72"/>
      <c r="P2069" s="203">
        <f>O2069*H2069</f>
        <v>0</v>
      </c>
      <c r="Q2069" s="203">
        <v>1.095E-2</v>
      </c>
      <c r="R2069" s="203">
        <f>Q2069*H2069</f>
        <v>0.39114494999999994</v>
      </c>
      <c r="S2069" s="203">
        <v>0</v>
      </c>
      <c r="T2069" s="204">
        <f>S2069*H2069</f>
        <v>0</v>
      </c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R2069" s="205" t="s">
        <v>499</v>
      </c>
      <c r="AT2069" s="205" t="s">
        <v>1021</v>
      </c>
      <c r="AU2069" s="205" t="s">
        <v>85</v>
      </c>
      <c r="AY2069" s="18" t="s">
        <v>283</v>
      </c>
      <c r="BE2069" s="206">
        <f>IF(N2069="základní",J2069,0)</f>
        <v>0</v>
      </c>
      <c r="BF2069" s="206">
        <f>IF(N2069="snížená",J2069,0)</f>
        <v>0</v>
      </c>
      <c r="BG2069" s="206">
        <f>IF(N2069="zákl. přenesená",J2069,0)</f>
        <v>0</v>
      </c>
      <c r="BH2069" s="206">
        <f>IF(N2069="sníž. přenesená",J2069,0)</f>
        <v>0</v>
      </c>
      <c r="BI2069" s="206">
        <f>IF(N2069="nulová",J2069,0)</f>
        <v>0</v>
      </c>
      <c r="BJ2069" s="18" t="s">
        <v>83</v>
      </c>
      <c r="BK2069" s="206">
        <f>ROUND(I2069*H2069,2)</f>
        <v>0</v>
      </c>
      <c r="BL2069" s="18" t="s">
        <v>199</v>
      </c>
      <c r="BM2069" s="205" t="s">
        <v>2276</v>
      </c>
    </row>
    <row r="2070" spans="1:65" s="16" customFormat="1">
      <c r="B2070" s="241"/>
      <c r="C2070" s="242"/>
      <c r="D2070" s="209" t="s">
        <v>291</v>
      </c>
      <c r="E2070" s="243" t="s">
        <v>1</v>
      </c>
      <c r="F2070" s="244" t="s">
        <v>1153</v>
      </c>
      <c r="G2070" s="242"/>
      <c r="H2070" s="243" t="s">
        <v>1</v>
      </c>
      <c r="I2070" s="245"/>
      <c r="J2070" s="242"/>
      <c r="K2070" s="242"/>
      <c r="L2070" s="246"/>
      <c r="M2070" s="247"/>
      <c r="N2070" s="248"/>
      <c r="O2070" s="248"/>
      <c r="P2070" s="248"/>
      <c r="Q2070" s="248"/>
      <c r="R2070" s="248"/>
      <c r="S2070" s="248"/>
      <c r="T2070" s="249"/>
      <c r="AT2070" s="250" t="s">
        <v>291</v>
      </c>
      <c r="AU2070" s="250" t="s">
        <v>85</v>
      </c>
      <c r="AV2070" s="16" t="s">
        <v>83</v>
      </c>
      <c r="AW2070" s="16" t="s">
        <v>32</v>
      </c>
      <c r="AX2070" s="16" t="s">
        <v>76</v>
      </c>
      <c r="AY2070" s="250" t="s">
        <v>283</v>
      </c>
    </row>
    <row r="2071" spans="1:65" s="13" customFormat="1">
      <c r="B2071" s="207"/>
      <c r="C2071" s="208"/>
      <c r="D2071" s="209" t="s">
        <v>291</v>
      </c>
      <c r="E2071" s="210" t="s">
        <v>1</v>
      </c>
      <c r="F2071" s="211" t="s">
        <v>1154</v>
      </c>
      <c r="G2071" s="208"/>
      <c r="H2071" s="212">
        <v>39.9</v>
      </c>
      <c r="I2071" s="213"/>
      <c r="J2071" s="208"/>
      <c r="K2071" s="208"/>
      <c r="L2071" s="214"/>
      <c r="M2071" s="215"/>
      <c r="N2071" s="216"/>
      <c r="O2071" s="216"/>
      <c r="P2071" s="216"/>
      <c r="Q2071" s="216"/>
      <c r="R2071" s="216"/>
      <c r="S2071" s="216"/>
      <c r="T2071" s="217"/>
      <c r="AT2071" s="218" t="s">
        <v>291</v>
      </c>
      <c r="AU2071" s="218" t="s">
        <v>85</v>
      </c>
      <c r="AV2071" s="13" t="s">
        <v>85</v>
      </c>
      <c r="AW2071" s="13" t="s">
        <v>32</v>
      </c>
      <c r="AX2071" s="13" t="s">
        <v>76</v>
      </c>
      <c r="AY2071" s="218" t="s">
        <v>283</v>
      </c>
    </row>
    <row r="2072" spans="1:65" s="15" customFormat="1">
      <c r="B2072" s="230"/>
      <c r="C2072" s="231"/>
      <c r="D2072" s="209" t="s">
        <v>291</v>
      </c>
      <c r="E2072" s="232" t="s">
        <v>1</v>
      </c>
      <c r="F2072" s="233" t="s">
        <v>307</v>
      </c>
      <c r="G2072" s="231"/>
      <c r="H2072" s="234">
        <v>39.9</v>
      </c>
      <c r="I2072" s="235"/>
      <c r="J2072" s="231"/>
      <c r="K2072" s="231"/>
      <c r="L2072" s="236"/>
      <c r="M2072" s="237"/>
      <c r="N2072" s="238"/>
      <c r="O2072" s="238"/>
      <c r="P2072" s="238"/>
      <c r="Q2072" s="238"/>
      <c r="R2072" s="238"/>
      <c r="S2072" s="238"/>
      <c r="T2072" s="239"/>
      <c r="AT2072" s="240" t="s">
        <v>291</v>
      </c>
      <c r="AU2072" s="240" t="s">
        <v>85</v>
      </c>
      <c r="AV2072" s="15" t="s">
        <v>105</v>
      </c>
      <c r="AW2072" s="15" t="s">
        <v>32</v>
      </c>
      <c r="AX2072" s="15" t="s">
        <v>76</v>
      </c>
      <c r="AY2072" s="240" t="s">
        <v>283</v>
      </c>
    </row>
    <row r="2073" spans="1:65" s="13" customFormat="1">
      <c r="B2073" s="207"/>
      <c r="C2073" s="208"/>
      <c r="D2073" s="209" t="s">
        <v>291</v>
      </c>
      <c r="E2073" s="210" t="s">
        <v>1</v>
      </c>
      <c r="F2073" s="211" t="s">
        <v>1155</v>
      </c>
      <c r="G2073" s="208"/>
      <c r="H2073" s="212">
        <v>-7.56</v>
      </c>
      <c r="I2073" s="213"/>
      <c r="J2073" s="208"/>
      <c r="K2073" s="208"/>
      <c r="L2073" s="214"/>
      <c r="M2073" s="215"/>
      <c r="N2073" s="216"/>
      <c r="O2073" s="216"/>
      <c r="P2073" s="216"/>
      <c r="Q2073" s="216"/>
      <c r="R2073" s="216"/>
      <c r="S2073" s="216"/>
      <c r="T2073" s="217"/>
      <c r="AT2073" s="218" t="s">
        <v>291</v>
      </c>
      <c r="AU2073" s="218" t="s">
        <v>85</v>
      </c>
      <c r="AV2073" s="13" t="s">
        <v>85</v>
      </c>
      <c r="AW2073" s="13" t="s">
        <v>32</v>
      </c>
      <c r="AX2073" s="13" t="s">
        <v>76</v>
      </c>
      <c r="AY2073" s="218" t="s">
        <v>283</v>
      </c>
    </row>
    <row r="2074" spans="1:65" s="15" customFormat="1">
      <c r="B2074" s="230"/>
      <c r="C2074" s="231"/>
      <c r="D2074" s="209" t="s">
        <v>291</v>
      </c>
      <c r="E2074" s="232" t="s">
        <v>1</v>
      </c>
      <c r="F2074" s="233" t="s">
        <v>307</v>
      </c>
      <c r="G2074" s="231"/>
      <c r="H2074" s="234">
        <v>-7.56</v>
      </c>
      <c r="I2074" s="235"/>
      <c r="J2074" s="231"/>
      <c r="K2074" s="231"/>
      <c r="L2074" s="236"/>
      <c r="M2074" s="237"/>
      <c r="N2074" s="238"/>
      <c r="O2074" s="238"/>
      <c r="P2074" s="238"/>
      <c r="Q2074" s="238"/>
      <c r="R2074" s="238"/>
      <c r="S2074" s="238"/>
      <c r="T2074" s="239"/>
      <c r="AT2074" s="240" t="s">
        <v>291</v>
      </c>
      <c r="AU2074" s="240" t="s">
        <v>85</v>
      </c>
      <c r="AV2074" s="15" t="s">
        <v>105</v>
      </c>
      <c r="AW2074" s="15" t="s">
        <v>32</v>
      </c>
      <c r="AX2074" s="15" t="s">
        <v>76</v>
      </c>
      <c r="AY2074" s="240" t="s">
        <v>283</v>
      </c>
    </row>
    <row r="2075" spans="1:65" s="13" customFormat="1">
      <c r="B2075" s="207"/>
      <c r="C2075" s="208"/>
      <c r="D2075" s="209" t="s">
        <v>291</v>
      </c>
      <c r="E2075" s="210" t="s">
        <v>1</v>
      </c>
      <c r="F2075" s="211" t="s">
        <v>1797</v>
      </c>
      <c r="G2075" s="208"/>
      <c r="H2075" s="212">
        <v>1.68</v>
      </c>
      <c r="I2075" s="213"/>
      <c r="J2075" s="208"/>
      <c r="K2075" s="208"/>
      <c r="L2075" s="214"/>
      <c r="M2075" s="215"/>
      <c r="N2075" s="216"/>
      <c r="O2075" s="216"/>
      <c r="P2075" s="216"/>
      <c r="Q2075" s="216"/>
      <c r="R2075" s="216"/>
      <c r="S2075" s="216"/>
      <c r="T2075" s="217"/>
      <c r="AT2075" s="218" t="s">
        <v>291</v>
      </c>
      <c r="AU2075" s="218" t="s">
        <v>85</v>
      </c>
      <c r="AV2075" s="13" t="s">
        <v>85</v>
      </c>
      <c r="AW2075" s="13" t="s">
        <v>32</v>
      </c>
      <c r="AX2075" s="13" t="s">
        <v>76</v>
      </c>
      <c r="AY2075" s="218" t="s">
        <v>283</v>
      </c>
    </row>
    <row r="2076" spans="1:65" s="15" customFormat="1">
      <c r="B2076" s="230"/>
      <c r="C2076" s="231"/>
      <c r="D2076" s="209" t="s">
        <v>291</v>
      </c>
      <c r="E2076" s="232" t="s">
        <v>1</v>
      </c>
      <c r="F2076" s="233" t="s">
        <v>307</v>
      </c>
      <c r="G2076" s="231"/>
      <c r="H2076" s="234">
        <v>1.68</v>
      </c>
      <c r="I2076" s="235"/>
      <c r="J2076" s="231"/>
      <c r="K2076" s="231"/>
      <c r="L2076" s="236"/>
      <c r="M2076" s="237"/>
      <c r="N2076" s="238"/>
      <c r="O2076" s="238"/>
      <c r="P2076" s="238"/>
      <c r="Q2076" s="238"/>
      <c r="R2076" s="238"/>
      <c r="S2076" s="238"/>
      <c r="T2076" s="239"/>
      <c r="AT2076" s="240" t="s">
        <v>291</v>
      </c>
      <c r="AU2076" s="240" t="s">
        <v>85</v>
      </c>
      <c r="AV2076" s="15" t="s">
        <v>105</v>
      </c>
      <c r="AW2076" s="15" t="s">
        <v>32</v>
      </c>
      <c r="AX2076" s="15" t="s">
        <v>76</v>
      </c>
      <c r="AY2076" s="240" t="s">
        <v>283</v>
      </c>
    </row>
    <row r="2077" spans="1:65" s="14" customFormat="1">
      <c r="B2077" s="219"/>
      <c r="C2077" s="220"/>
      <c r="D2077" s="209" t="s">
        <v>291</v>
      </c>
      <c r="E2077" s="221" t="s">
        <v>1</v>
      </c>
      <c r="F2077" s="222" t="s">
        <v>293</v>
      </c>
      <c r="G2077" s="220"/>
      <c r="H2077" s="223">
        <v>34.020000000000003</v>
      </c>
      <c r="I2077" s="224"/>
      <c r="J2077" s="220"/>
      <c r="K2077" s="220"/>
      <c r="L2077" s="225"/>
      <c r="M2077" s="226"/>
      <c r="N2077" s="227"/>
      <c r="O2077" s="227"/>
      <c r="P2077" s="227"/>
      <c r="Q2077" s="227"/>
      <c r="R2077" s="227"/>
      <c r="S2077" s="227"/>
      <c r="T2077" s="228"/>
      <c r="AT2077" s="229" t="s">
        <v>291</v>
      </c>
      <c r="AU2077" s="229" t="s">
        <v>85</v>
      </c>
      <c r="AV2077" s="14" t="s">
        <v>289</v>
      </c>
      <c r="AW2077" s="14" t="s">
        <v>32</v>
      </c>
      <c r="AX2077" s="14" t="s">
        <v>83</v>
      </c>
      <c r="AY2077" s="229" t="s">
        <v>283</v>
      </c>
    </row>
    <row r="2078" spans="1:65" s="13" customFormat="1">
      <c r="B2078" s="207"/>
      <c r="C2078" s="208"/>
      <c r="D2078" s="209" t="s">
        <v>291</v>
      </c>
      <c r="E2078" s="208"/>
      <c r="F2078" s="211" t="s">
        <v>2277</v>
      </c>
      <c r="G2078" s="208"/>
      <c r="H2078" s="212">
        <v>35.720999999999997</v>
      </c>
      <c r="I2078" s="213"/>
      <c r="J2078" s="208"/>
      <c r="K2078" s="208"/>
      <c r="L2078" s="214"/>
      <c r="M2078" s="215"/>
      <c r="N2078" s="216"/>
      <c r="O2078" s="216"/>
      <c r="P2078" s="216"/>
      <c r="Q2078" s="216"/>
      <c r="R2078" s="216"/>
      <c r="S2078" s="216"/>
      <c r="T2078" s="217"/>
      <c r="AT2078" s="218" t="s">
        <v>291</v>
      </c>
      <c r="AU2078" s="218" t="s">
        <v>85</v>
      </c>
      <c r="AV2078" s="13" t="s">
        <v>85</v>
      </c>
      <c r="AW2078" s="13" t="s">
        <v>4</v>
      </c>
      <c r="AX2078" s="13" t="s">
        <v>83</v>
      </c>
      <c r="AY2078" s="218" t="s">
        <v>283</v>
      </c>
    </row>
    <row r="2079" spans="1:65" s="2" customFormat="1" ht="24.2" customHeight="1">
      <c r="A2079" s="35"/>
      <c r="B2079" s="36"/>
      <c r="C2079" s="193" t="s">
        <v>2278</v>
      </c>
      <c r="D2079" s="193" t="s">
        <v>285</v>
      </c>
      <c r="E2079" s="194" t="s">
        <v>2279</v>
      </c>
      <c r="F2079" s="195" t="s">
        <v>2280</v>
      </c>
      <c r="G2079" s="196" t="s">
        <v>288</v>
      </c>
      <c r="H2079" s="197">
        <v>261.72000000000003</v>
      </c>
      <c r="I2079" s="198"/>
      <c r="J2079" s="199">
        <f>ROUND(I2079*H2079,2)</f>
        <v>0</v>
      </c>
      <c r="K2079" s="200"/>
      <c r="L2079" s="40"/>
      <c r="M2079" s="201" t="s">
        <v>1</v>
      </c>
      <c r="N2079" s="202" t="s">
        <v>41</v>
      </c>
      <c r="O2079" s="72"/>
      <c r="P2079" s="203">
        <f>O2079*H2079</f>
        <v>0</v>
      </c>
      <c r="Q2079" s="203">
        <v>0</v>
      </c>
      <c r="R2079" s="203">
        <f>Q2079*H2079</f>
        <v>0</v>
      </c>
      <c r="S2079" s="203">
        <v>0</v>
      </c>
      <c r="T2079" s="204">
        <f>S2079*H2079</f>
        <v>0</v>
      </c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R2079" s="205" t="s">
        <v>199</v>
      </c>
      <c r="AT2079" s="205" t="s">
        <v>285</v>
      </c>
      <c r="AU2079" s="205" t="s">
        <v>85</v>
      </c>
      <c r="AY2079" s="18" t="s">
        <v>283</v>
      </c>
      <c r="BE2079" s="206">
        <f>IF(N2079="základní",J2079,0)</f>
        <v>0</v>
      </c>
      <c r="BF2079" s="206">
        <f>IF(N2079="snížená",J2079,0)</f>
        <v>0</v>
      </c>
      <c r="BG2079" s="206">
        <f>IF(N2079="zákl. přenesená",J2079,0)</f>
        <v>0</v>
      </c>
      <c r="BH2079" s="206">
        <f>IF(N2079="sníž. přenesená",J2079,0)</f>
        <v>0</v>
      </c>
      <c r="BI2079" s="206">
        <f>IF(N2079="nulová",J2079,0)</f>
        <v>0</v>
      </c>
      <c r="BJ2079" s="18" t="s">
        <v>83</v>
      </c>
      <c r="BK2079" s="206">
        <f>ROUND(I2079*H2079,2)</f>
        <v>0</v>
      </c>
      <c r="BL2079" s="18" t="s">
        <v>199</v>
      </c>
      <c r="BM2079" s="205" t="s">
        <v>2281</v>
      </c>
    </row>
    <row r="2080" spans="1:65" s="16" customFormat="1">
      <c r="B2080" s="241"/>
      <c r="C2080" s="242"/>
      <c r="D2080" s="209" t="s">
        <v>291</v>
      </c>
      <c r="E2080" s="243" t="s">
        <v>1</v>
      </c>
      <c r="F2080" s="244" t="s">
        <v>2182</v>
      </c>
      <c r="G2080" s="242"/>
      <c r="H2080" s="243" t="s">
        <v>1</v>
      </c>
      <c r="I2080" s="245"/>
      <c r="J2080" s="242"/>
      <c r="K2080" s="242"/>
      <c r="L2080" s="246"/>
      <c r="M2080" s="247"/>
      <c r="N2080" s="248"/>
      <c r="O2080" s="248"/>
      <c r="P2080" s="248"/>
      <c r="Q2080" s="248"/>
      <c r="R2080" s="248"/>
      <c r="S2080" s="248"/>
      <c r="T2080" s="249"/>
      <c r="AT2080" s="250" t="s">
        <v>291</v>
      </c>
      <c r="AU2080" s="250" t="s">
        <v>85</v>
      </c>
      <c r="AV2080" s="16" t="s">
        <v>83</v>
      </c>
      <c r="AW2080" s="16" t="s">
        <v>32</v>
      </c>
      <c r="AX2080" s="16" t="s">
        <v>76</v>
      </c>
      <c r="AY2080" s="250" t="s">
        <v>283</v>
      </c>
    </row>
    <row r="2081" spans="1:65" s="13" customFormat="1">
      <c r="B2081" s="207"/>
      <c r="C2081" s="208"/>
      <c r="D2081" s="209" t="s">
        <v>291</v>
      </c>
      <c r="E2081" s="210" t="s">
        <v>1</v>
      </c>
      <c r="F2081" s="211" t="s">
        <v>2282</v>
      </c>
      <c r="G2081" s="208"/>
      <c r="H2081" s="212">
        <v>261.72000000000003</v>
      </c>
      <c r="I2081" s="213"/>
      <c r="J2081" s="208"/>
      <c r="K2081" s="208"/>
      <c r="L2081" s="214"/>
      <c r="M2081" s="215"/>
      <c r="N2081" s="216"/>
      <c r="O2081" s="216"/>
      <c r="P2081" s="216"/>
      <c r="Q2081" s="216"/>
      <c r="R2081" s="216"/>
      <c r="S2081" s="216"/>
      <c r="T2081" s="217"/>
      <c r="AT2081" s="218" t="s">
        <v>291</v>
      </c>
      <c r="AU2081" s="218" t="s">
        <v>85</v>
      </c>
      <c r="AV2081" s="13" t="s">
        <v>85</v>
      </c>
      <c r="AW2081" s="13" t="s">
        <v>32</v>
      </c>
      <c r="AX2081" s="13" t="s">
        <v>76</v>
      </c>
      <c r="AY2081" s="218" t="s">
        <v>283</v>
      </c>
    </row>
    <row r="2082" spans="1:65" s="14" customFormat="1">
      <c r="B2082" s="219"/>
      <c r="C2082" s="220"/>
      <c r="D2082" s="209" t="s">
        <v>291</v>
      </c>
      <c r="E2082" s="221" t="s">
        <v>1</v>
      </c>
      <c r="F2082" s="222" t="s">
        <v>293</v>
      </c>
      <c r="G2082" s="220"/>
      <c r="H2082" s="223">
        <v>261.72000000000003</v>
      </c>
      <c r="I2082" s="224"/>
      <c r="J2082" s="220"/>
      <c r="K2082" s="220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291</v>
      </c>
      <c r="AU2082" s="229" t="s">
        <v>85</v>
      </c>
      <c r="AV2082" s="14" t="s">
        <v>289</v>
      </c>
      <c r="AW2082" s="14" t="s">
        <v>32</v>
      </c>
      <c r="AX2082" s="14" t="s">
        <v>83</v>
      </c>
      <c r="AY2082" s="229" t="s">
        <v>283</v>
      </c>
    </row>
    <row r="2083" spans="1:65" s="2" customFormat="1" ht="24.2" customHeight="1">
      <c r="A2083" s="35"/>
      <c r="B2083" s="36"/>
      <c r="C2083" s="251" t="s">
        <v>2283</v>
      </c>
      <c r="D2083" s="251" t="s">
        <v>1021</v>
      </c>
      <c r="E2083" s="252" t="s">
        <v>2284</v>
      </c>
      <c r="F2083" s="253" t="s">
        <v>2285</v>
      </c>
      <c r="G2083" s="254" t="s">
        <v>288</v>
      </c>
      <c r="H2083" s="255">
        <v>287.892</v>
      </c>
      <c r="I2083" s="256"/>
      <c r="J2083" s="257">
        <f>ROUND(I2083*H2083,2)</f>
        <v>0</v>
      </c>
      <c r="K2083" s="258"/>
      <c r="L2083" s="259"/>
      <c r="M2083" s="260" t="s">
        <v>1</v>
      </c>
      <c r="N2083" s="261" t="s">
        <v>41</v>
      </c>
      <c r="O2083" s="72"/>
      <c r="P2083" s="203">
        <f>O2083*H2083</f>
        <v>0</v>
      </c>
      <c r="Q2083" s="203">
        <v>9.3100000000000006E-3</v>
      </c>
      <c r="R2083" s="203">
        <f>Q2083*H2083</f>
        <v>2.6802745200000002</v>
      </c>
      <c r="S2083" s="203">
        <v>0</v>
      </c>
      <c r="T2083" s="204">
        <f>S2083*H2083</f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5" t="s">
        <v>499</v>
      </c>
      <c r="AT2083" s="205" t="s">
        <v>1021</v>
      </c>
      <c r="AU2083" s="205" t="s">
        <v>85</v>
      </c>
      <c r="AY2083" s="18" t="s">
        <v>283</v>
      </c>
      <c r="BE2083" s="206">
        <f>IF(N2083="základní",J2083,0)</f>
        <v>0</v>
      </c>
      <c r="BF2083" s="206">
        <f>IF(N2083="snížená",J2083,0)</f>
        <v>0</v>
      </c>
      <c r="BG2083" s="206">
        <f>IF(N2083="zákl. přenesená",J2083,0)</f>
        <v>0</v>
      </c>
      <c r="BH2083" s="206">
        <f>IF(N2083="sníž. přenesená",J2083,0)</f>
        <v>0</v>
      </c>
      <c r="BI2083" s="206">
        <f>IF(N2083="nulová",J2083,0)</f>
        <v>0</v>
      </c>
      <c r="BJ2083" s="18" t="s">
        <v>83</v>
      </c>
      <c r="BK2083" s="206">
        <f>ROUND(I2083*H2083,2)</f>
        <v>0</v>
      </c>
      <c r="BL2083" s="18" t="s">
        <v>199</v>
      </c>
      <c r="BM2083" s="205" t="s">
        <v>2286</v>
      </c>
    </row>
    <row r="2084" spans="1:65" s="13" customFormat="1">
      <c r="B2084" s="207"/>
      <c r="C2084" s="208"/>
      <c r="D2084" s="209" t="s">
        <v>291</v>
      </c>
      <c r="E2084" s="208"/>
      <c r="F2084" s="211" t="s">
        <v>2287</v>
      </c>
      <c r="G2084" s="208"/>
      <c r="H2084" s="212">
        <v>287.892</v>
      </c>
      <c r="I2084" s="213"/>
      <c r="J2084" s="208"/>
      <c r="K2084" s="208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291</v>
      </c>
      <c r="AU2084" s="218" t="s">
        <v>85</v>
      </c>
      <c r="AV2084" s="13" t="s">
        <v>85</v>
      </c>
      <c r="AW2084" s="13" t="s">
        <v>4</v>
      </c>
      <c r="AX2084" s="13" t="s">
        <v>83</v>
      </c>
      <c r="AY2084" s="218" t="s">
        <v>283</v>
      </c>
    </row>
    <row r="2085" spans="1:65" s="2" customFormat="1" ht="16.5" customHeight="1">
      <c r="A2085" s="35"/>
      <c r="B2085" s="36"/>
      <c r="C2085" s="193" t="s">
        <v>2288</v>
      </c>
      <c r="D2085" s="193" t="s">
        <v>285</v>
      </c>
      <c r="E2085" s="194" t="s">
        <v>2289</v>
      </c>
      <c r="F2085" s="195" t="s">
        <v>2290</v>
      </c>
      <c r="G2085" s="196" t="s">
        <v>288</v>
      </c>
      <c r="H2085" s="197">
        <v>145.4</v>
      </c>
      <c r="I2085" s="198"/>
      <c r="J2085" s="199">
        <f>ROUND(I2085*H2085,2)</f>
        <v>0</v>
      </c>
      <c r="K2085" s="200"/>
      <c r="L2085" s="40"/>
      <c r="M2085" s="201" t="s">
        <v>1</v>
      </c>
      <c r="N2085" s="202" t="s">
        <v>41</v>
      </c>
      <c r="O2085" s="72"/>
      <c r="P2085" s="203">
        <f>O2085*H2085</f>
        <v>0</v>
      </c>
      <c r="Q2085" s="203">
        <v>0</v>
      </c>
      <c r="R2085" s="203">
        <f>Q2085*H2085</f>
        <v>0</v>
      </c>
      <c r="S2085" s="203">
        <v>0</v>
      </c>
      <c r="T2085" s="204">
        <f>S2085*H2085</f>
        <v>0</v>
      </c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R2085" s="205" t="s">
        <v>199</v>
      </c>
      <c r="AT2085" s="205" t="s">
        <v>285</v>
      </c>
      <c r="AU2085" s="205" t="s">
        <v>85</v>
      </c>
      <c r="AY2085" s="18" t="s">
        <v>283</v>
      </c>
      <c r="BE2085" s="206">
        <f>IF(N2085="základní",J2085,0)</f>
        <v>0</v>
      </c>
      <c r="BF2085" s="206">
        <f>IF(N2085="snížená",J2085,0)</f>
        <v>0</v>
      </c>
      <c r="BG2085" s="206">
        <f>IF(N2085="zákl. přenesená",J2085,0)</f>
        <v>0</v>
      </c>
      <c r="BH2085" s="206">
        <f>IF(N2085="sníž. přenesená",J2085,0)</f>
        <v>0</v>
      </c>
      <c r="BI2085" s="206">
        <f>IF(N2085="nulová",J2085,0)</f>
        <v>0</v>
      </c>
      <c r="BJ2085" s="18" t="s">
        <v>83</v>
      </c>
      <c r="BK2085" s="206">
        <f>ROUND(I2085*H2085,2)</f>
        <v>0</v>
      </c>
      <c r="BL2085" s="18" t="s">
        <v>199</v>
      </c>
      <c r="BM2085" s="205" t="s">
        <v>2291</v>
      </c>
    </row>
    <row r="2086" spans="1:65" s="16" customFormat="1">
      <c r="B2086" s="241"/>
      <c r="C2086" s="242"/>
      <c r="D2086" s="209" t="s">
        <v>291</v>
      </c>
      <c r="E2086" s="243" t="s">
        <v>1</v>
      </c>
      <c r="F2086" s="244" t="s">
        <v>2182</v>
      </c>
      <c r="G2086" s="242"/>
      <c r="H2086" s="243" t="s">
        <v>1</v>
      </c>
      <c r="I2086" s="245"/>
      <c r="J2086" s="242"/>
      <c r="K2086" s="242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291</v>
      </c>
      <c r="AU2086" s="250" t="s">
        <v>85</v>
      </c>
      <c r="AV2086" s="16" t="s">
        <v>83</v>
      </c>
      <c r="AW2086" s="16" t="s">
        <v>32</v>
      </c>
      <c r="AX2086" s="16" t="s">
        <v>76</v>
      </c>
      <c r="AY2086" s="250" t="s">
        <v>283</v>
      </c>
    </row>
    <row r="2087" spans="1:65" s="13" customFormat="1">
      <c r="B2087" s="207"/>
      <c r="C2087" s="208"/>
      <c r="D2087" s="209" t="s">
        <v>291</v>
      </c>
      <c r="E2087" s="210" t="s">
        <v>1</v>
      </c>
      <c r="F2087" s="211" t="s">
        <v>2292</v>
      </c>
      <c r="G2087" s="208"/>
      <c r="H2087" s="212">
        <v>145.4</v>
      </c>
      <c r="I2087" s="213"/>
      <c r="J2087" s="208"/>
      <c r="K2087" s="208"/>
      <c r="L2087" s="214"/>
      <c r="M2087" s="215"/>
      <c r="N2087" s="216"/>
      <c r="O2087" s="216"/>
      <c r="P2087" s="216"/>
      <c r="Q2087" s="216"/>
      <c r="R2087" s="216"/>
      <c r="S2087" s="216"/>
      <c r="T2087" s="217"/>
      <c r="AT2087" s="218" t="s">
        <v>291</v>
      </c>
      <c r="AU2087" s="218" t="s">
        <v>85</v>
      </c>
      <c r="AV2087" s="13" t="s">
        <v>85</v>
      </c>
      <c r="AW2087" s="13" t="s">
        <v>32</v>
      </c>
      <c r="AX2087" s="13" t="s">
        <v>76</v>
      </c>
      <c r="AY2087" s="218" t="s">
        <v>283</v>
      </c>
    </row>
    <row r="2088" spans="1:65" s="14" customFormat="1">
      <c r="B2088" s="219"/>
      <c r="C2088" s="220"/>
      <c r="D2088" s="209" t="s">
        <v>291</v>
      </c>
      <c r="E2088" s="221" t="s">
        <v>1</v>
      </c>
      <c r="F2088" s="222" t="s">
        <v>293</v>
      </c>
      <c r="G2088" s="220"/>
      <c r="H2088" s="223">
        <v>145.4</v>
      </c>
      <c r="I2088" s="224"/>
      <c r="J2088" s="220"/>
      <c r="K2088" s="220"/>
      <c r="L2088" s="225"/>
      <c r="M2088" s="226"/>
      <c r="N2088" s="227"/>
      <c r="O2088" s="227"/>
      <c r="P2088" s="227"/>
      <c r="Q2088" s="227"/>
      <c r="R2088" s="227"/>
      <c r="S2088" s="227"/>
      <c r="T2088" s="228"/>
      <c r="AT2088" s="229" t="s">
        <v>291</v>
      </c>
      <c r="AU2088" s="229" t="s">
        <v>85</v>
      </c>
      <c r="AV2088" s="14" t="s">
        <v>289</v>
      </c>
      <c r="AW2088" s="14" t="s">
        <v>32</v>
      </c>
      <c r="AX2088" s="14" t="s">
        <v>83</v>
      </c>
      <c r="AY2088" s="229" t="s">
        <v>283</v>
      </c>
    </row>
    <row r="2089" spans="1:65" s="2" customFormat="1" ht="16.5" customHeight="1">
      <c r="A2089" s="35"/>
      <c r="B2089" s="36"/>
      <c r="C2089" s="251" t="s">
        <v>2293</v>
      </c>
      <c r="D2089" s="251" t="s">
        <v>1021</v>
      </c>
      <c r="E2089" s="252" t="s">
        <v>2294</v>
      </c>
      <c r="F2089" s="253" t="s">
        <v>2295</v>
      </c>
      <c r="G2089" s="254" t="s">
        <v>296</v>
      </c>
      <c r="H2089" s="255">
        <v>1.7909999999999999</v>
      </c>
      <c r="I2089" s="256"/>
      <c r="J2089" s="257">
        <f>ROUND(I2089*H2089,2)</f>
        <v>0</v>
      </c>
      <c r="K2089" s="258"/>
      <c r="L2089" s="259"/>
      <c r="M2089" s="260" t="s">
        <v>1</v>
      </c>
      <c r="N2089" s="261" t="s">
        <v>41</v>
      </c>
      <c r="O2089" s="72"/>
      <c r="P2089" s="203">
        <f>O2089*H2089</f>
        <v>0</v>
      </c>
      <c r="Q2089" s="203">
        <v>0.55000000000000004</v>
      </c>
      <c r="R2089" s="203">
        <f>Q2089*H2089</f>
        <v>0.98505000000000009</v>
      </c>
      <c r="S2089" s="203">
        <v>0</v>
      </c>
      <c r="T2089" s="204">
        <f>S2089*H2089</f>
        <v>0</v>
      </c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R2089" s="205" t="s">
        <v>499</v>
      </c>
      <c r="AT2089" s="205" t="s">
        <v>1021</v>
      </c>
      <c r="AU2089" s="205" t="s">
        <v>85</v>
      </c>
      <c r="AY2089" s="18" t="s">
        <v>283</v>
      </c>
      <c r="BE2089" s="206">
        <f>IF(N2089="základní",J2089,0)</f>
        <v>0</v>
      </c>
      <c r="BF2089" s="206">
        <f>IF(N2089="snížená",J2089,0)</f>
        <v>0</v>
      </c>
      <c r="BG2089" s="206">
        <f>IF(N2089="zákl. přenesená",J2089,0)</f>
        <v>0</v>
      </c>
      <c r="BH2089" s="206">
        <f>IF(N2089="sníž. přenesená",J2089,0)</f>
        <v>0</v>
      </c>
      <c r="BI2089" s="206">
        <f>IF(N2089="nulová",J2089,0)</f>
        <v>0</v>
      </c>
      <c r="BJ2089" s="18" t="s">
        <v>83</v>
      </c>
      <c r="BK2089" s="206">
        <f>ROUND(I2089*H2089,2)</f>
        <v>0</v>
      </c>
      <c r="BL2089" s="18" t="s">
        <v>199</v>
      </c>
      <c r="BM2089" s="205" t="s">
        <v>2296</v>
      </c>
    </row>
    <row r="2090" spans="1:65" s="16" customFormat="1">
      <c r="B2090" s="241"/>
      <c r="C2090" s="242"/>
      <c r="D2090" s="209" t="s">
        <v>291</v>
      </c>
      <c r="E2090" s="243" t="s">
        <v>1</v>
      </c>
      <c r="F2090" s="244" t="s">
        <v>2182</v>
      </c>
      <c r="G2090" s="242"/>
      <c r="H2090" s="243" t="s">
        <v>1</v>
      </c>
      <c r="I2090" s="245"/>
      <c r="J2090" s="242"/>
      <c r="K2090" s="242"/>
      <c r="L2090" s="246"/>
      <c r="M2090" s="247"/>
      <c r="N2090" s="248"/>
      <c r="O2090" s="248"/>
      <c r="P2090" s="248"/>
      <c r="Q2090" s="248"/>
      <c r="R2090" s="248"/>
      <c r="S2090" s="248"/>
      <c r="T2090" s="249"/>
      <c r="AT2090" s="250" t="s">
        <v>291</v>
      </c>
      <c r="AU2090" s="250" t="s">
        <v>85</v>
      </c>
      <c r="AV2090" s="16" t="s">
        <v>83</v>
      </c>
      <c r="AW2090" s="16" t="s">
        <v>32</v>
      </c>
      <c r="AX2090" s="16" t="s">
        <v>76</v>
      </c>
      <c r="AY2090" s="250" t="s">
        <v>283</v>
      </c>
    </row>
    <row r="2091" spans="1:65" s="13" customFormat="1">
      <c r="B2091" s="207"/>
      <c r="C2091" s="208"/>
      <c r="D2091" s="209" t="s">
        <v>291</v>
      </c>
      <c r="E2091" s="210" t="s">
        <v>1</v>
      </c>
      <c r="F2091" s="211" t="s">
        <v>2297</v>
      </c>
      <c r="G2091" s="208"/>
      <c r="H2091" s="212">
        <v>1.7909999999999999</v>
      </c>
      <c r="I2091" s="213"/>
      <c r="J2091" s="208"/>
      <c r="K2091" s="208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291</v>
      </c>
      <c r="AU2091" s="218" t="s">
        <v>85</v>
      </c>
      <c r="AV2091" s="13" t="s">
        <v>85</v>
      </c>
      <c r="AW2091" s="13" t="s">
        <v>32</v>
      </c>
      <c r="AX2091" s="13" t="s">
        <v>76</v>
      </c>
      <c r="AY2091" s="218" t="s">
        <v>283</v>
      </c>
    </row>
    <row r="2092" spans="1:65" s="14" customFormat="1">
      <c r="B2092" s="219"/>
      <c r="C2092" s="220"/>
      <c r="D2092" s="209" t="s">
        <v>291</v>
      </c>
      <c r="E2092" s="221" t="s">
        <v>1</v>
      </c>
      <c r="F2092" s="222" t="s">
        <v>293</v>
      </c>
      <c r="G2092" s="220"/>
      <c r="H2092" s="223">
        <v>1.7909999999999999</v>
      </c>
      <c r="I2092" s="224"/>
      <c r="J2092" s="220"/>
      <c r="K2092" s="220"/>
      <c r="L2092" s="225"/>
      <c r="M2092" s="226"/>
      <c r="N2092" s="227"/>
      <c r="O2092" s="227"/>
      <c r="P2092" s="227"/>
      <c r="Q2092" s="227"/>
      <c r="R2092" s="227"/>
      <c r="S2092" s="227"/>
      <c r="T2092" s="228"/>
      <c r="AT2092" s="229" t="s">
        <v>291</v>
      </c>
      <c r="AU2092" s="229" t="s">
        <v>85</v>
      </c>
      <c r="AV2092" s="14" t="s">
        <v>289</v>
      </c>
      <c r="AW2092" s="14" t="s">
        <v>32</v>
      </c>
      <c r="AX2092" s="14" t="s">
        <v>83</v>
      </c>
      <c r="AY2092" s="229" t="s">
        <v>283</v>
      </c>
    </row>
    <row r="2093" spans="1:65" s="2" customFormat="1" ht="49.15" customHeight="1">
      <c r="A2093" s="35"/>
      <c r="B2093" s="36"/>
      <c r="C2093" s="193" t="s">
        <v>2298</v>
      </c>
      <c r="D2093" s="193" t="s">
        <v>285</v>
      </c>
      <c r="E2093" s="194" t="s">
        <v>2299</v>
      </c>
      <c r="F2093" s="195" t="s">
        <v>2300</v>
      </c>
      <c r="G2093" s="196" t="s">
        <v>614</v>
      </c>
      <c r="H2093" s="197">
        <v>16</v>
      </c>
      <c r="I2093" s="198"/>
      <c r="J2093" s="199">
        <f t="shared" ref="J2093:J2124" si="50">ROUND(I2093*H2093,2)</f>
        <v>0</v>
      </c>
      <c r="K2093" s="200"/>
      <c r="L2093" s="40"/>
      <c r="M2093" s="201" t="s">
        <v>1</v>
      </c>
      <c r="N2093" s="202" t="s">
        <v>41</v>
      </c>
      <c r="O2093" s="72"/>
      <c r="P2093" s="203">
        <f t="shared" ref="P2093:P2124" si="51">O2093*H2093</f>
        <v>0</v>
      </c>
      <c r="Q2093" s="203">
        <v>0</v>
      </c>
      <c r="R2093" s="203">
        <f t="shared" ref="R2093:R2124" si="52">Q2093*H2093</f>
        <v>0</v>
      </c>
      <c r="S2093" s="203">
        <v>0</v>
      </c>
      <c r="T2093" s="204">
        <f t="shared" ref="T2093:T2124" si="53">S2093*H2093</f>
        <v>0</v>
      </c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R2093" s="205" t="s">
        <v>199</v>
      </c>
      <c r="AT2093" s="205" t="s">
        <v>285</v>
      </c>
      <c r="AU2093" s="205" t="s">
        <v>85</v>
      </c>
      <c r="AY2093" s="18" t="s">
        <v>283</v>
      </c>
      <c r="BE2093" s="206">
        <f t="shared" ref="BE2093:BE2124" si="54">IF(N2093="základní",J2093,0)</f>
        <v>0</v>
      </c>
      <c r="BF2093" s="206">
        <f t="shared" ref="BF2093:BF2124" si="55">IF(N2093="snížená",J2093,0)</f>
        <v>0</v>
      </c>
      <c r="BG2093" s="206">
        <f t="shared" ref="BG2093:BG2124" si="56">IF(N2093="zákl. přenesená",J2093,0)</f>
        <v>0</v>
      </c>
      <c r="BH2093" s="206">
        <f t="shared" ref="BH2093:BH2124" si="57">IF(N2093="sníž. přenesená",J2093,0)</f>
        <v>0</v>
      </c>
      <c r="BI2093" s="206">
        <f t="shared" ref="BI2093:BI2124" si="58">IF(N2093="nulová",J2093,0)</f>
        <v>0</v>
      </c>
      <c r="BJ2093" s="18" t="s">
        <v>83</v>
      </c>
      <c r="BK2093" s="206">
        <f t="shared" ref="BK2093:BK2124" si="59">ROUND(I2093*H2093,2)</f>
        <v>0</v>
      </c>
      <c r="BL2093" s="18" t="s">
        <v>199</v>
      </c>
      <c r="BM2093" s="205" t="s">
        <v>2301</v>
      </c>
    </row>
    <row r="2094" spans="1:65" s="2" customFormat="1" ht="37.9" customHeight="1">
      <c r="A2094" s="35"/>
      <c r="B2094" s="36"/>
      <c r="C2094" s="251" t="s">
        <v>2302</v>
      </c>
      <c r="D2094" s="251" t="s">
        <v>1021</v>
      </c>
      <c r="E2094" s="252" t="s">
        <v>2303</v>
      </c>
      <c r="F2094" s="253" t="s">
        <v>2304</v>
      </c>
      <c r="G2094" s="254" t="s">
        <v>614</v>
      </c>
      <c r="H2094" s="255">
        <v>3</v>
      </c>
      <c r="I2094" s="256"/>
      <c r="J2094" s="257">
        <f t="shared" si="50"/>
        <v>0</v>
      </c>
      <c r="K2094" s="258"/>
      <c r="L2094" s="259"/>
      <c r="M2094" s="260" t="s">
        <v>1</v>
      </c>
      <c r="N2094" s="261" t="s">
        <v>41</v>
      </c>
      <c r="O2094" s="72"/>
      <c r="P2094" s="203">
        <f t="shared" si="51"/>
        <v>0</v>
      </c>
      <c r="Q2094" s="203">
        <v>1.95E-2</v>
      </c>
      <c r="R2094" s="203">
        <f t="shared" si="52"/>
        <v>5.8499999999999996E-2</v>
      </c>
      <c r="S2094" s="203">
        <v>0</v>
      </c>
      <c r="T2094" s="204">
        <f t="shared" si="53"/>
        <v>0</v>
      </c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R2094" s="205" t="s">
        <v>499</v>
      </c>
      <c r="AT2094" s="205" t="s">
        <v>1021</v>
      </c>
      <c r="AU2094" s="205" t="s">
        <v>85</v>
      </c>
      <c r="AY2094" s="18" t="s">
        <v>283</v>
      </c>
      <c r="BE2094" s="206">
        <f t="shared" si="54"/>
        <v>0</v>
      </c>
      <c r="BF2094" s="206">
        <f t="shared" si="55"/>
        <v>0</v>
      </c>
      <c r="BG2094" s="206">
        <f t="shared" si="56"/>
        <v>0</v>
      </c>
      <c r="BH2094" s="206">
        <f t="shared" si="57"/>
        <v>0</v>
      </c>
      <c r="BI2094" s="206">
        <f t="shared" si="58"/>
        <v>0</v>
      </c>
      <c r="BJ2094" s="18" t="s">
        <v>83</v>
      </c>
      <c r="BK2094" s="206">
        <f t="shared" si="59"/>
        <v>0</v>
      </c>
      <c r="BL2094" s="18" t="s">
        <v>199</v>
      </c>
      <c r="BM2094" s="205" t="s">
        <v>2305</v>
      </c>
    </row>
    <row r="2095" spans="1:65" s="2" customFormat="1" ht="37.9" customHeight="1">
      <c r="A2095" s="35"/>
      <c r="B2095" s="36"/>
      <c r="C2095" s="251" t="s">
        <v>2306</v>
      </c>
      <c r="D2095" s="251" t="s">
        <v>1021</v>
      </c>
      <c r="E2095" s="252" t="s">
        <v>2307</v>
      </c>
      <c r="F2095" s="253" t="s">
        <v>2308</v>
      </c>
      <c r="G2095" s="254" t="s">
        <v>614</v>
      </c>
      <c r="H2095" s="255">
        <v>3</v>
      </c>
      <c r="I2095" s="256"/>
      <c r="J2095" s="257">
        <f t="shared" si="50"/>
        <v>0</v>
      </c>
      <c r="K2095" s="258"/>
      <c r="L2095" s="259"/>
      <c r="M2095" s="260" t="s">
        <v>1</v>
      </c>
      <c r="N2095" s="261" t="s">
        <v>41</v>
      </c>
      <c r="O2095" s="72"/>
      <c r="P2095" s="203">
        <f t="shared" si="51"/>
        <v>0</v>
      </c>
      <c r="Q2095" s="203">
        <v>1.95E-2</v>
      </c>
      <c r="R2095" s="203">
        <f t="shared" si="52"/>
        <v>5.8499999999999996E-2</v>
      </c>
      <c r="S2095" s="203">
        <v>0</v>
      </c>
      <c r="T2095" s="204">
        <f t="shared" si="53"/>
        <v>0</v>
      </c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R2095" s="205" t="s">
        <v>499</v>
      </c>
      <c r="AT2095" s="205" t="s">
        <v>1021</v>
      </c>
      <c r="AU2095" s="205" t="s">
        <v>85</v>
      </c>
      <c r="AY2095" s="18" t="s">
        <v>283</v>
      </c>
      <c r="BE2095" s="206">
        <f t="shared" si="54"/>
        <v>0</v>
      </c>
      <c r="BF2095" s="206">
        <f t="shared" si="55"/>
        <v>0</v>
      </c>
      <c r="BG2095" s="206">
        <f t="shared" si="56"/>
        <v>0</v>
      </c>
      <c r="BH2095" s="206">
        <f t="shared" si="57"/>
        <v>0</v>
      </c>
      <c r="BI2095" s="206">
        <f t="shared" si="58"/>
        <v>0</v>
      </c>
      <c r="BJ2095" s="18" t="s">
        <v>83</v>
      </c>
      <c r="BK2095" s="206">
        <f t="shared" si="59"/>
        <v>0</v>
      </c>
      <c r="BL2095" s="18" t="s">
        <v>199</v>
      </c>
      <c r="BM2095" s="205" t="s">
        <v>2309</v>
      </c>
    </row>
    <row r="2096" spans="1:65" s="2" customFormat="1" ht="37.9" customHeight="1">
      <c r="A2096" s="35"/>
      <c r="B2096" s="36"/>
      <c r="C2096" s="251" t="s">
        <v>2310</v>
      </c>
      <c r="D2096" s="251" t="s">
        <v>1021</v>
      </c>
      <c r="E2096" s="252" t="s">
        <v>2311</v>
      </c>
      <c r="F2096" s="253" t="s">
        <v>2312</v>
      </c>
      <c r="G2096" s="254" t="s">
        <v>614</v>
      </c>
      <c r="H2096" s="255">
        <v>1</v>
      </c>
      <c r="I2096" s="256"/>
      <c r="J2096" s="257">
        <f t="shared" si="50"/>
        <v>0</v>
      </c>
      <c r="K2096" s="258"/>
      <c r="L2096" s="259"/>
      <c r="M2096" s="260" t="s">
        <v>1</v>
      </c>
      <c r="N2096" s="261" t="s">
        <v>41</v>
      </c>
      <c r="O2096" s="72"/>
      <c r="P2096" s="203">
        <f t="shared" si="51"/>
        <v>0</v>
      </c>
      <c r="Q2096" s="203">
        <v>1.95E-2</v>
      </c>
      <c r="R2096" s="203">
        <f t="shared" si="52"/>
        <v>1.95E-2</v>
      </c>
      <c r="S2096" s="203">
        <v>0</v>
      </c>
      <c r="T2096" s="204">
        <f t="shared" si="53"/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5" t="s">
        <v>499</v>
      </c>
      <c r="AT2096" s="205" t="s">
        <v>1021</v>
      </c>
      <c r="AU2096" s="205" t="s">
        <v>85</v>
      </c>
      <c r="AY2096" s="18" t="s">
        <v>283</v>
      </c>
      <c r="BE2096" s="206">
        <f t="shared" si="54"/>
        <v>0</v>
      </c>
      <c r="BF2096" s="206">
        <f t="shared" si="55"/>
        <v>0</v>
      </c>
      <c r="BG2096" s="206">
        <f t="shared" si="56"/>
        <v>0</v>
      </c>
      <c r="BH2096" s="206">
        <f t="shared" si="57"/>
        <v>0</v>
      </c>
      <c r="BI2096" s="206">
        <f t="shared" si="58"/>
        <v>0</v>
      </c>
      <c r="BJ2096" s="18" t="s">
        <v>83</v>
      </c>
      <c r="BK2096" s="206">
        <f t="shared" si="59"/>
        <v>0</v>
      </c>
      <c r="BL2096" s="18" t="s">
        <v>199</v>
      </c>
      <c r="BM2096" s="205" t="s">
        <v>2313</v>
      </c>
    </row>
    <row r="2097" spans="1:65" s="2" customFormat="1" ht="49.15" customHeight="1">
      <c r="A2097" s="35"/>
      <c r="B2097" s="36"/>
      <c r="C2097" s="251" t="s">
        <v>2314</v>
      </c>
      <c r="D2097" s="251" t="s">
        <v>1021</v>
      </c>
      <c r="E2097" s="252" t="s">
        <v>2315</v>
      </c>
      <c r="F2097" s="253" t="s">
        <v>2316</v>
      </c>
      <c r="G2097" s="254" t="s">
        <v>614</v>
      </c>
      <c r="H2097" s="255">
        <v>1</v>
      </c>
      <c r="I2097" s="256"/>
      <c r="J2097" s="257">
        <f t="shared" si="50"/>
        <v>0</v>
      </c>
      <c r="K2097" s="258"/>
      <c r="L2097" s="259"/>
      <c r="M2097" s="260" t="s">
        <v>1</v>
      </c>
      <c r="N2097" s="261" t="s">
        <v>41</v>
      </c>
      <c r="O2097" s="72"/>
      <c r="P2097" s="203">
        <f t="shared" si="51"/>
        <v>0</v>
      </c>
      <c r="Q2097" s="203">
        <v>1.95E-2</v>
      </c>
      <c r="R2097" s="203">
        <f t="shared" si="52"/>
        <v>1.95E-2</v>
      </c>
      <c r="S2097" s="203">
        <v>0</v>
      </c>
      <c r="T2097" s="204">
        <f t="shared" si="53"/>
        <v>0</v>
      </c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R2097" s="205" t="s">
        <v>499</v>
      </c>
      <c r="AT2097" s="205" t="s">
        <v>1021</v>
      </c>
      <c r="AU2097" s="205" t="s">
        <v>85</v>
      </c>
      <c r="AY2097" s="18" t="s">
        <v>283</v>
      </c>
      <c r="BE2097" s="206">
        <f t="shared" si="54"/>
        <v>0</v>
      </c>
      <c r="BF2097" s="206">
        <f t="shared" si="55"/>
        <v>0</v>
      </c>
      <c r="BG2097" s="206">
        <f t="shared" si="56"/>
        <v>0</v>
      </c>
      <c r="BH2097" s="206">
        <f t="shared" si="57"/>
        <v>0</v>
      </c>
      <c r="BI2097" s="206">
        <f t="shared" si="58"/>
        <v>0</v>
      </c>
      <c r="BJ2097" s="18" t="s">
        <v>83</v>
      </c>
      <c r="BK2097" s="206">
        <f t="shared" si="59"/>
        <v>0</v>
      </c>
      <c r="BL2097" s="18" t="s">
        <v>199</v>
      </c>
      <c r="BM2097" s="205" t="s">
        <v>2317</v>
      </c>
    </row>
    <row r="2098" spans="1:65" s="2" customFormat="1" ht="33" customHeight="1">
      <c r="A2098" s="35"/>
      <c r="B2098" s="36"/>
      <c r="C2098" s="251" t="s">
        <v>2318</v>
      </c>
      <c r="D2098" s="251" t="s">
        <v>1021</v>
      </c>
      <c r="E2098" s="252" t="s">
        <v>2319</v>
      </c>
      <c r="F2098" s="253" t="s">
        <v>2320</v>
      </c>
      <c r="G2098" s="254" t="s">
        <v>614</v>
      </c>
      <c r="H2098" s="255">
        <v>1</v>
      </c>
      <c r="I2098" s="256"/>
      <c r="J2098" s="257">
        <f t="shared" si="50"/>
        <v>0</v>
      </c>
      <c r="K2098" s="258"/>
      <c r="L2098" s="259"/>
      <c r="M2098" s="260" t="s">
        <v>1</v>
      </c>
      <c r="N2098" s="261" t="s">
        <v>41</v>
      </c>
      <c r="O2098" s="72"/>
      <c r="P2098" s="203">
        <f t="shared" si="51"/>
        <v>0</v>
      </c>
      <c r="Q2098" s="203">
        <v>1.95E-2</v>
      </c>
      <c r="R2098" s="203">
        <f t="shared" si="52"/>
        <v>1.95E-2</v>
      </c>
      <c r="S2098" s="203">
        <v>0</v>
      </c>
      <c r="T2098" s="204">
        <f t="shared" si="53"/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205" t="s">
        <v>499</v>
      </c>
      <c r="AT2098" s="205" t="s">
        <v>1021</v>
      </c>
      <c r="AU2098" s="205" t="s">
        <v>85</v>
      </c>
      <c r="AY2098" s="18" t="s">
        <v>283</v>
      </c>
      <c r="BE2098" s="206">
        <f t="shared" si="54"/>
        <v>0</v>
      </c>
      <c r="BF2098" s="206">
        <f t="shared" si="55"/>
        <v>0</v>
      </c>
      <c r="BG2098" s="206">
        <f t="shared" si="56"/>
        <v>0</v>
      </c>
      <c r="BH2098" s="206">
        <f t="shared" si="57"/>
        <v>0</v>
      </c>
      <c r="BI2098" s="206">
        <f t="shared" si="58"/>
        <v>0</v>
      </c>
      <c r="BJ2098" s="18" t="s">
        <v>83</v>
      </c>
      <c r="BK2098" s="206">
        <f t="shared" si="59"/>
        <v>0</v>
      </c>
      <c r="BL2098" s="18" t="s">
        <v>199</v>
      </c>
      <c r="BM2098" s="205" t="s">
        <v>2321</v>
      </c>
    </row>
    <row r="2099" spans="1:65" s="2" customFormat="1" ht="33" customHeight="1">
      <c r="A2099" s="35"/>
      <c r="B2099" s="36"/>
      <c r="C2099" s="251" t="s">
        <v>2322</v>
      </c>
      <c r="D2099" s="251" t="s">
        <v>1021</v>
      </c>
      <c r="E2099" s="252" t="s">
        <v>2323</v>
      </c>
      <c r="F2099" s="253" t="s">
        <v>2324</v>
      </c>
      <c r="G2099" s="254" t="s">
        <v>614</v>
      </c>
      <c r="H2099" s="255">
        <v>1</v>
      </c>
      <c r="I2099" s="256"/>
      <c r="J2099" s="257">
        <f t="shared" si="50"/>
        <v>0</v>
      </c>
      <c r="K2099" s="258"/>
      <c r="L2099" s="259"/>
      <c r="M2099" s="260" t="s">
        <v>1</v>
      </c>
      <c r="N2099" s="261" t="s">
        <v>41</v>
      </c>
      <c r="O2099" s="72"/>
      <c r="P2099" s="203">
        <f t="shared" si="51"/>
        <v>0</v>
      </c>
      <c r="Q2099" s="203">
        <v>1.95E-2</v>
      </c>
      <c r="R2099" s="203">
        <f t="shared" si="52"/>
        <v>1.95E-2</v>
      </c>
      <c r="S2099" s="203">
        <v>0</v>
      </c>
      <c r="T2099" s="204">
        <f t="shared" si="53"/>
        <v>0</v>
      </c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R2099" s="205" t="s">
        <v>499</v>
      </c>
      <c r="AT2099" s="205" t="s">
        <v>1021</v>
      </c>
      <c r="AU2099" s="205" t="s">
        <v>85</v>
      </c>
      <c r="AY2099" s="18" t="s">
        <v>283</v>
      </c>
      <c r="BE2099" s="206">
        <f t="shared" si="54"/>
        <v>0</v>
      </c>
      <c r="BF2099" s="206">
        <f t="shared" si="55"/>
        <v>0</v>
      </c>
      <c r="BG2099" s="206">
        <f t="shared" si="56"/>
        <v>0</v>
      </c>
      <c r="BH2099" s="206">
        <f t="shared" si="57"/>
        <v>0</v>
      </c>
      <c r="BI2099" s="206">
        <f t="shared" si="58"/>
        <v>0</v>
      </c>
      <c r="BJ2099" s="18" t="s">
        <v>83</v>
      </c>
      <c r="BK2099" s="206">
        <f t="shared" si="59"/>
        <v>0</v>
      </c>
      <c r="BL2099" s="18" t="s">
        <v>199</v>
      </c>
      <c r="BM2099" s="205" t="s">
        <v>2325</v>
      </c>
    </row>
    <row r="2100" spans="1:65" s="2" customFormat="1" ht="44.25" customHeight="1">
      <c r="A2100" s="35"/>
      <c r="B2100" s="36"/>
      <c r="C2100" s="251" t="s">
        <v>2326</v>
      </c>
      <c r="D2100" s="251" t="s">
        <v>1021</v>
      </c>
      <c r="E2100" s="252" t="s">
        <v>2327</v>
      </c>
      <c r="F2100" s="253" t="s">
        <v>2328</v>
      </c>
      <c r="G2100" s="254" t="s">
        <v>614</v>
      </c>
      <c r="H2100" s="255">
        <v>1</v>
      </c>
      <c r="I2100" s="256"/>
      <c r="J2100" s="257">
        <f t="shared" si="50"/>
        <v>0</v>
      </c>
      <c r="K2100" s="258"/>
      <c r="L2100" s="259"/>
      <c r="M2100" s="260" t="s">
        <v>1</v>
      </c>
      <c r="N2100" s="261" t="s">
        <v>41</v>
      </c>
      <c r="O2100" s="72"/>
      <c r="P2100" s="203">
        <f t="shared" si="51"/>
        <v>0</v>
      </c>
      <c r="Q2100" s="203">
        <v>1.95E-2</v>
      </c>
      <c r="R2100" s="203">
        <f t="shared" si="52"/>
        <v>1.95E-2</v>
      </c>
      <c r="S2100" s="203">
        <v>0</v>
      </c>
      <c r="T2100" s="204">
        <f t="shared" si="53"/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205" t="s">
        <v>499</v>
      </c>
      <c r="AT2100" s="205" t="s">
        <v>1021</v>
      </c>
      <c r="AU2100" s="205" t="s">
        <v>85</v>
      </c>
      <c r="AY2100" s="18" t="s">
        <v>283</v>
      </c>
      <c r="BE2100" s="206">
        <f t="shared" si="54"/>
        <v>0</v>
      </c>
      <c r="BF2100" s="206">
        <f t="shared" si="55"/>
        <v>0</v>
      </c>
      <c r="BG2100" s="206">
        <f t="shared" si="56"/>
        <v>0</v>
      </c>
      <c r="BH2100" s="206">
        <f t="shared" si="57"/>
        <v>0</v>
      </c>
      <c r="BI2100" s="206">
        <f t="shared" si="58"/>
        <v>0</v>
      </c>
      <c r="BJ2100" s="18" t="s">
        <v>83</v>
      </c>
      <c r="BK2100" s="206">
        <f t="shared" si="59"/>
        <v>0</v>
      </c>
      <c r="BL2100" s="18" t="s">
        <v>199</v>
      </c>
      <c r="BM2100" s="205" t="s">
        <v>2329</v>
      </c>
    </row>
    <row r="2101" spans="1:65" s="2" customFormat="1" ht="55.5" customHeight="1">
      <c r="A2101" s="35"/>
      <c r="B2101" s="36"/>
      <c r="C2101" s="251" t="s">
        <v>2330</v>
      </c>
      <c r="D2101" s="251" t="s">
        <v>1021</v>
      </c>
      <c r="E2101" s="252" t="s">
        <v>2331</v>
      </c>
      <c r="F2101" s="253" t="s">
        <v>2332</v>
      </c>
      <c r="G2101" s="254" t="s">
        <v>614</v>
      </c>
      <c r="H2101" s="255">
        <v>1</v>
      </c>
      <c r="I2101" s="256"/>
      <c r="J2101" s="257">
        <f t="shared" si="50"/>
        <v>0</v>
      </c>
      <c r="K2101" s="258"/>
      <c r="L2101" s="259"/>
      <c r="M2101" s="260" t="s">
        <v>1</v>
      </c>
      <c r="N2101" s="261" t="s">
        <v>41</v>
      </c>
      <c r="O2101" s="72"/>
      <c r="P2101" s="203">
        <f t="shared" si="51"/>
        <v>0</v>
      </c>
      <c r="Q2101" s="203">
        <v>1.95E-2</v>
      </c>
      <c r="R2101" s="203">
        <f t="shared" si="52"/>
        <v>1.95E-2</v>
      </c>
      <c r="S2101" s="203">
        <v>0</v>
      </c>
      <c r="T2101" s="204">
        <f t="shared" si="53"/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5" t="s">
        <v>499</v>
      </c>
      <c r="AT2101" s="205" t="s">
        <v>1021</v>
      </c>
      <c r="AU2101" s="205" t="s">
        <v>85</v>
      </c>
      <c r="AY2101" s="18" t="s">
        <v>283</v>
      </c>
      <c r="BE2101" s="206">
        <f t="shared" si="54"/>
        <v>0</v>
      </c>
      <c r="BF2101" s="206">
        <f t="shared" si="55"/>
        <v>0</v>
      </c>
      <c r="BG2101" s="206">
        <f t="shared" si="56"/>
        <v>0</v>
      </c>
      <c r="BH2101" s="206">
        <f t="shared" si="57"/>
        <v>0</v>
      </c>
      <c r="BI2101" s="206">
        <f t="shared" si="58"/>
        <v>0</v>
      </c>
      <c r="BJ2101" s="18" t="s">
        <v>83</v>
      </c>
      <c r="BK2101" s="206">
        <f t="shared" si="59"/>
        <v>0</v>
      </c>
      <c r="BL2101" s="18" t="s">
        <v>199</v>
      </c>
      <c r="BM2101" s="205" t="s">
        <v>2333</v>
      </c>
    </row>
    <row r="2102" spans="1:65" s="2" customFormat="1" ht="44.25" customHeight="1">
      <c r="A2102" s="35"/>
      <c r="B2102" s="36"/>
      <c r="C2102" s="251" t="s">
        <v>2334</v>
      </c>
      <c r="D2102" s="251" t="s">
        <v>1021</v>
      </c>
      <c r="E2102" s="252" t="s">
        <v>2335</v>
      </c>
      <c r="F2102" s="253" t="s">
        <v>2336</v>
      </c>
      <c r="G2102" s="254" t="s">
        <v>614</v>
      </c>
      <c r="H2102" s="255">
        <v>1</v>
      </c>
      <c r="I2102" s="256"/>
      <c r="J2102" s="257">
        <f t="shared" si="50"/>
        <v>0</v>
      </c>
      <c r="K2102" s="258"/>
      <c r="L2102" s="259"/>
      <c r="M2102" s="260" t="s">
        <v>1</v>
      </c>
      <c r="N2102" s="261" t="s">
        <v>41</v>
      </c>
      <c r="O2102" s="72"/>
      <c r="P2102" s="203">
        <f t="shared" si="51"/>
        <v>0</v>
      </c>
      <c r="Q2102" s="203">
        <v>1.95E-2</v>
      </c>
      <c r="R2102" s="203">
        <f t="shared" si="52"/>
        <v>1.95E-2</v>
      </c>
      <c r="S2102" s="203">
        <v>0</v>
      </c>
      <c r="T2102" s="204">
        <f t="shared" si="53"/>
        <v>0</v>
      </c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R2102" s="205" t="s">
        <v>499</v>
      </c>
      <c r="AT2102" s="205" t="s">
        <v>1021</v>
      </c>
      <c r="AU2102" s="205" t="s">
        <v>85</v>
      </c>
      <c r="AY2102" s="18" t="s">
        <v>283</v>
      </c>
      <c r="BE2102" s="206">
        <f t="shared" si="54"/>
        <v>0</v>
      </c>
      <c r="BF2102" s="206">
        <f t="shared" si="55"/>
        <v>0</v>
      </c>
      <c r="BG2102" s="206">
        <f t="shared" si="56"/>
        <v>0</v>
      </c>
      <c r="BH2102" s="206">
        <f t="shared" si="57"/>
        <v>0</v>
      </c>
      <c r="BI2102" s="206">
        <f t="shared" si="58"/>
        <v>0</v>
      </c>
      <c r="BJ2102" s="18" t="s">
        <v>83</v>
      </c>
      <c r="BK2102" s="206">
        <f t="shared" si="59"/>
        <v>0</v>
      </c>
      <c r="BL2102" s="18" t="s">
        <v>199</v>
      </c>
      <c r="BM2102" s="205" t="s">
        <v>2337</v>
      </c>
    </row>
    <row r="2103" spans="1:65" s="2" customFormat="1" ht="44.25" customHeight="1">
      <c r="A2103" s="35"/>
      <c r="B2103" s="36"/>
      <c r="C2103" s="251" t="s">
        <v>2338</v>
      </c>
      <c r="D2103" s="251" t="s">
        <v>1021</v>
      </c>
      <c r="E2103" s="252" t="s">
        <v>2339</v>
      </c>
      <c r="F2103" s="253" t="s">
        <v>2340</v>
      </c>
      <c r="G2103" s="254" t="s">
        <v>614</v>
      </c>
      <c r="H2103" s="255">
        <v>2</v>
      </c>
      <c r="I2103" s="256"/>
      <c r="J2103" s="257">
        <f t="shared" si="50"/>
        <v>0</v>
      </c>
      <c r="K2103" s="258"/>
      <c r="L2103" s="259"/>
      <c r="M2103" s="260" t="s">
        <v>1</v>
      </c>
      <c r="N2103" s="261" t="s">
        <v>41</v>
      </c>
      <c r="O2103" s="72"/>
      <c r="P2103" s="203">
        <f t="shared" si="51"/>
        <v>0</v>
      </c>
      <c r="Q2103" s="203">
        <v>1.95E-2</v>
      </c>
      <c r="R2103" s="203">
        <f t="shared" si="52"/>
        <v>3.9E-2</v>
      </c>
      <c r="S2103" s="203">
        <v>0</v>
      </c>
      <c r="T2103" s="204">
        <f t="shared" si="53"/>
        <v>0</v>
      </c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R2103" s="205" t="s">
        <v>499</v>
      </c>
      <c r="AT2103" s="205" t="s">
        <v>1021</v>
      </c>
      <c r="AU2103" s="205" t="s">
        <v>85</v>
      </c>
      <c r="AY2103" s="18" t="s">
        <v>283</v>
      </c>
      <c r="BE2103" s="206">
        <f t="shared" si="54"/>
        <v>0</v>
      </c>
      <c r="BF2103" s="206">
        <f t="shared" si="55"/>
        <v>0</v>
      </c>
      <c r="BG2103" s="206">
        <f t="shared" si="56"/>
        <v>0</v>
      </c>
      <c r="BH2103" s="206">
        <f t="shared" si="57"/>
        <v>0</v>
      </c>
      <c r="BI2103" s="206">
        <f t="shared" si="58"/>
        <v>0</v>
      </c>
      <c r="BJ2103" s="18" t="s">
        <v>83</v>
      </c>
      <c r="BK2103" s="206">
        <f t="shared" si="59"/>
        <v>0</v>
      </c>
      <c r="BL2103" s="18" t="s">
        <v>199</v>
      </c>
      <c r="BM2103" s="205" t="s">
        <v>2341</v>
      </c>
    </row>
    <row r="2104" spans="1:65" s="2" customFormat="1" ht="44.25" customHeight="1">
      <c r="A2104" s="35"/>
      <c r="B2104" s="36"/>
      <c r="C2104" s="251" t="s">
        <v>2342</v>
      </c>
      <c r="D2104" s="251" t="s">
        <v>1021</v>
      </c>
      <c r="E2104" s="252" t="s">
        <v>2343</v>
      </c>
      <c r="F2104" s="253" t="s">
        <v>2344</v>
      </c>
      <c r="G2104" s="254" t="s">
        <v>614</v>
      </c>
      <c r="H2104" s="255">
        <v>1</v>
      </c>
      <c r="I2104" s="256"/>
      <c r="J2104" s="257">
        <f t="shared" si="50"/>
        <v>0</v>
      </c>
      <c r="K2104" s="258"/>
      <c r="L2104" s="259"/>
      <c r="M2104" s="260" t="s">
        <v>1</v>
      </c>
      <c r="N2104" s="261" t="s">
        <v>41</v>
      </c>
      <c r="O2104" s="72"/>
      <c r="P2104" s="203">
        <f t="shared" si="51"/>
        <v>0</v>
      </c>
      <c r="Q2104" s="203">
        <v>1.95E-2</v>
      </c>
      <c r="R2104" s="203">
        <f t="shared" si="52"/>
        <v>1.95E-2</v>
      </c>
      <c r="S2104" s="203">
        <v>0</v>
      </c>
      <c r="T2104" s="204">
        <f t="shared" si="53"/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205" t="s">
        <v>499</v>
      </c>
      <c r="AT2104" s="205" t="s">
        <v>1021</v>
      </c>
      <c r="AU2104" s="205" t="s">
        <v>85</v>
      </c>
      <c r="AY2104" s="18" t="s">
        <v>283</v>
      </c>
      <c r="BE2104" s="206">
        <f t="shared" si="54"/>
        <v>0</v>
      </c>
      <c r="BF2104" s="206">
        <f t="shared" si="55"/>
        <v>0</v>
      </c>
      <c r="BG2104" s="206">
        <f t="shared" si="56"/>
        <v>0</v>
      </c>
      <c r="BH2104" s="206">
        <f t="shared" si="57"/>
        <v>0</v>
      </c>
      <c r="BI2104" s="206">
        <f t="shared" si="58"/>
        <v>0</v>
      </c>
      <c r="BJ2104" s="18" t="s">
        <v>83</v>
      </c>
      <c r="BK2104" s="206">
        <f t="shared" si="59"/>
        <v>0</v>
      </c>
      <c r="BL2104" s="18" t="s">
        <v>199</v>
      </c>
      <c r="BM2104" s="205" t="s">
        <v>2345</v>
      </c>
    </row>
    <row r="2105" spans="1:65" s="2" customFormat="1" ht="49.15" customHeight="1">
      <c r="A2105" s="35"/>
      <c r="B2105" s="36"/>
      <c r="C2105" s="193" t="s">
        <v>2346</v>
      </c>
      <c r="D2105" s="193" t="s">
        <v>285</v>
      </c>
      <c r="E2105" s="194" t="s">
        <v>2347</v>
      </c>
      <c r="F2105" s="195" t="s">
        <v>2348</v>
      </c>
      <c r="G2105" s="196" t="s">
        <v>614</v>
      </c>
      <c r="H2105" s="197">
        <v>1</v>
      </c>
      <c r="I2105" s="198"/>
      <c r="J2105" s="199">
        <f t="shared" si="50"/>
        <v>0</v>
      </c>
      <c r="K2105" s="200"/>
      <c r="L2105" s="40"/>
      <c r="M2105" s="201" t="s">
        <v>1</v>
      </c>
      <c r="N2105" s="202" t="s">
        <v>41</v>
      </c>
      <c r="O2105" s="72"/>
      <c r="P2105" s="203">
        <f t="shared" si="51"/>
        <v>0</v>
      </c>
      <c r="Q2105" s="203">
        <v>0</v>
      </c>
      <c r="R2105" s="203">
        <f t="shared" si="52"/>
        <v>0</v>
      </c>
      <c r="S2105" s="203">
        <v>0</v>
      </c>
      <c r="T2105" s="204">
        <f t="shared" si="53"/>
        <v>0</v>
      </c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R2105" s="205" t="s">
        <v>199</v>
      </c>
      <c r="AT2105" s="205" t="s">
        <v>285</v>
      </c>
      <c r="AU2105" s="205" t="s">
        <v>85</v>
      </c>
      <c r="AY2105" s="18" t="s">
        <v>283</v>
      </c>
      <c r="BE2105" s="206">
        <f t="shared" si="54"/>
        <v>0</v>
      </c>
      <c r="BF2105" s="206">
        <f t="shared" si="55"/>
        <v>0</v>
      </c>
      <c r="BG2105" s="206">
        <f t="shared" si="56"/>
        <v>0</v>
      </c>
      <c r="BH2105" s="206">
        <f t="shared" si="57"/>
        <v>0</v>
      </c>
      <c r="BI2105" s="206">
        <f t="shared" si="58"/>
        <v>0</v>
      </c>
      <c r="BJ2105" s="18" t="s">
        <v>83</v>
      </c>
      <c r="BK2105" s="206">
        <f t="shared" si="59"/>
        <v>0</v>
      </c>
      <c r="BL2105" s="18" t="s">
        <v>199</v>
      </c>
      <c r="BM2105" s="205" t="s">
        <v>2349</v>
      </c>
    </row>
    <row r="2106" spans="1:65" s="2" customFormat="1" ht="44.25" customHeight="1">
      <c r="A2106" s="35"/>
      <c r="B2106" s="36"/>
      <c r="C2106" s="251" t="s">
        <v>2350</v>
      </c>
      <c r="D2106" s="251" t="s">
        <v>1021</v>
      </c>
      <c r="E2106" s="252" t="s">
        <v>2351</v>
      </c>
      <c r="F2106" s="253" t="s">
        <v>2352</v>
      </c>
      <c r="G2106" s="254" t="s">
        <v>614</v>
      </c>
      <c r="H2106" s="255">
        <v>1</v>
      </c>
      <c r="I2106" s="256"/>
      <c r="J2106" s="257">
        <f t="shared" si="50"/>
        <v>0</v>
      </c>
      <c r="K2106" s="258"/>
      <c r="L2106" s="259"/>
      <c r="M2106" s="260" t="s">
        <v>1</v>
      </c>
      <c r="N2106" s="261" t="s">
        <v>41</v>
      </c>
      <c r="O2106" s="72"/>
      <c r="P2106" s="203">
        <f t="shared" si="51"/>
        <v>0</v>
      </c>
      <c r="Q2106" s="203">
        <v>2.9000000000000001E-2</v>
      </c>
      <c r="R2106" s="203">
        <f t="shared" si="52"/>
        <v>2.9000000000000001E-2</v>
      </c>
      <c r="S2106" s="203">
        <v>0</v>
      </c>
      <c r="T2106" s="204">
        <f t="shared" si="53"/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205" t="s">
        <v>499</v>
      </c>
      <c r="AT2106" s="205" t="s">
        <v>1021</v>
      </c>
      <c r="AU2106" s="205" t="s">
        <v>85</v>
      </c>
      <c r="AY2106" s="18" t="s">
        <v>283</v>
      </c>
      <c r="BE2106" s="206">
        <f t="shared" si="54"/>
        <v>0</v>
      </c>
      <c r="BF2106" s="206">
        <f t="shared" si="55"/>
        <v>0</v>
      </c>
      <c r="BG2106" s="206">
        <f t="shared" si="56"/>
        <v>0</v>
      </c>
      <c r="BH2106" s="206">
        <f t="shared" si="57"/>
        <v>0</v>
      </c>
      <c r="BI2106" s="206">
        <f t="shared" si="58"/>
        <v>0</v>
      </c>
      <c r="BJ2106" s="18" t="s">
        <v>83</v>
      </c>
      <c r="BK2106" s="206">
        <f t="shared" si="59"/>
        <v>0</v>
      </c>
      <c r="BL2106" s="18" t="s">
        <v>199</v>
      </c>
      <c r="BM2106" s="205" t="s">
        <v>2353</v>
      </c>
    </row>
    <row r="2107" spans="1:65" s="2" customFormat="1" ht="49.15" customHeight="1">
      <c r="A2107" s="35"/>
      <c r="B2107" s="36"/>
      <c r="C2107" s="193" t="s">
        <v>2354</v>
      </c>
      <c r="D2107" s="193" t="s">
        <v>285</v>
      </c>
      <c r="E2107" s="194" t="s">
        <v>2355</v>
      </c>
      <c r="F2107" s="195" t="s">
        <v>2356</v>
      </c>
      <c r="G2107" s="196" t="s">
        <v>614</v>
      </c>
      <c r="H2107" s="197">
        <v>2</v>
      </c>
      <c r="I2107" s="198"/>
      <c r="J2107" s="199">
        <f t="shared" si="50"/>
        <v>0</v>
      </c>
      <c r="K2107" s="200"/>
      <c r="L2107" s="40"/>
      <c r="M2107" s="201" t="s">
        <v>1</v>
      </c>
      <c r="N2107" s="202" t="s">
        <v>41</v>
      </c>
      <c r="O2107" s="72"/>
      <c r="P2107" s="203">
        <f t="shared" si="51"/>
        <v>0</v>
      </c>
      <c r="Q2107" s="203">
        <v>0</v>
      </c>
      <c r="R2107" s="203">
        <f t="shared" si="52"/>
        <v>0</v>
      </c>
      <c r="S2107" s="203">
        <v>0</v>
      </c>
      <c r="T2107" s="204">
        <f t="shared" si="53"/>
        <v>0</v>
      </c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R2107" s="205" t="s">
        <v>199</v>
      </c>
      <c r="AT2107" s="205" t="s">
        <v>285</v>
      </c>
      <c r="AU2107" s="205" t="s">
        <v>85</v>
      </c>
      <c r="AY2107" s="18" t="s">
        <v>283</v>
      </c>
      <c r="BE2107" s="206">
        <f t="shared" si="54"/>
        <v>0</v>
      </c>
      <c r="BF2107" s="206">
        <f t="shared" si="55"/>
        <v>0</v>
      </c>
      <c r="BG2107" s="206">
        <f t="shared" si="56"/>
        <v>0</v>
      </c>
      <c r="BH2107" s="206">
        <f t="shared" si="57"/>
        <v>0</v>
      </c>
      <c r="BI2107" s="206">
        <f t="shared" si="58"/>
        <v>0</v>
      </c>
      <c r="BJ2107" s="18" t="s">
        <v>83</v>
      </c>
      <c r="BK2107" s="206">
        <f t="shared" si="59"/>
        <v>0</v>
      </c>
      <c r="BL2107" s="18" t="s">
        <v>199</v>
      </c>
      <c r="BM2107" s="205" t="s">
        <v>2357</v>
      </c>
    </row>
    <row r="2108" spans="1:65" s="2" customFormat="1" ht="49.15" customHeight="1">
      <c r="A2108" s="35"/>
      <c r="B2108" s="36"/>
      <c r="C2108" s="251" t="s">
        <v>2358</v>
      </c>
      <c r="D2108" s="251" t="s">
        <v>1021</v>
      </c>
      <c r="E2108" s="252" t="s">
        <v>2359</v>
      </c>
      <c r="F2108" s="253" t="s">
        <v>2360</v>
      </c>
      <c r="G2108" s="254" t="s">
        <v>614</v>
      </c>
      <c r="H2108" s="255">
        <v>1</v>
      </c>
      <c r="I2108" s="256"/>
      <c r="J2108" s="257">
        <f t="shared" si="50"/>
        <v>0</v>
      </c>
      <c r="K2108" s="258"/>
      <c r="L2108" s="259"/>
      <c r="M2108" s="260" t="s">
        <v>1</v>
      </c>
      <c r="N2108" s="261" t="s">
        <v>41</v>
      </c>
      <c r="O2108" s="72"/>
      <c r="P2108" s="203">
        <f t="shared" si="51"/>
        <v>0</v>
      </c>
      <c r="Q2108" s="203">
        <v>1.7500000000000002E-2</v>
      </c>
      <c r="R2108" s="203">
        <f t="shared" si="52"/>
        <v>1.7500000000000002E-2</v>
      </c>
      <c r="S2108" s="203">
        <v>0</v>
      </c>
      <c r="T2108" s="204">
        <f t="shared" si="53"/>
        <v>0</v>
      </c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R2108" s="205" t="s">
        <v>499</v>
      </c>
      <c r="AT2108" s="205" t="s">
        <v>1021</v>
      </c>
      <c r="AU2108" s="205" t="s">
        <v>85</v>
      </c>
      <c r="AY2108" s="18" t="s">
        <v>283</v>
      </c>
      <c r="BE2108" s="206">
        <f t="shared" si="54"/>
        <v>0</v>
      </c>
      <c r="BF2108" s="206">
        <f t="shared" si="55"/>
        <v>0</v>
      </c>
      <c r="BG2108" s="206">
        <f t="shared" si="56"/>
        <v>0</v>
      </c>
      <c r="BH2108" s="206">
        <f t="shared" si="57"/>
        <v>0</v>
      </c>
      <c r="BI2108" s="206">
        <f t="shared" si="58"/>
        <v>0</v>
      </c>
      <c r="BJ2108" s="18" t="s">
        <v>83</v>
      </c>
      <c r="BK2108" s="206">
        <f t="shared" si="59"/>
        <v>0</v>
      </c>
      <c r="BL2108" s="18" t="s">
        <v>199</v>
      </c>
      <c r="BM2108" s="205" t="s">
        <v>2361</v>
      </c>
    </row>
    <row r="2109" spans="1:65" s="2" customFormat="1" ht="49.15" customHeight="1">
      <c r="A2109" s="35"/>
      <c r="B2109" s="36"/>
      <c r="C2109" s="251" t="s">
        <v>2362</v>
      </c>
      <c r="D2109" s="251" t="s">
        <v>1021</v>
      </c>
      <c r="E2109" s="252" t="s">
        <v>2363</v>
      </c>
      <c r="F2109" s="253" t="s">
        <v>2364</v>
      </c>
      <c r="G2109" s="254" t="s">
        <v>614</v>
      </c>
      <c r="H2109" s="255">
        <v>1</v>
      </c>
      <c r="I2109" s="256"/>
      <c r="J2109" s="257">
        <f t="shared" si="50"/>
        <v>0</v>
      </c>
      <c r="K2109" s="258"/>
      <c r="L2109" s="259"/>
      <c r="M2109" s="260" t="s">
        <v>1</v>
      </c>
      <c r="N2109" s="261" t="s">
        <v>41</v>
      </c>
      <c r="O2109" s="72"/>
      <c r="P2109" s="203">
        <f t="shared" si="51"/>
        <v>0</v>
      </c>
      <c r="Q2109" s="203">
        <v>1.7500000000000002E-2</v>
      </c>
      <c r="R2109" s="203">
        <f t="shared" si="52"/>
        <v>1.7500000000000002E-2</v>
      </c>
      <c r="S2109" s="203">
        <v>0</v>
      </c>
      <c r="T2109" s="204">
        <f t="shared" si="53"/>
        <v>0</v>
      </c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R2109" s="205" t="s">
        <v>499</v>
      </c>
      <c r="AT2109" s="205" t="s">
        <v>1021</v>
      </c>
      <c r="AU2109" s="205" t="s">
        <v>85</v>
      </c>
      <c r="AY2109" s="18" t="s">
        <v>283</v>
      </c>
      <c r="BE2109" s="206">
        <f t="shared" si="54"/>
        <v>0</v>
      </c>
      <c r="BF2109" s="206">
        <f t="shared" si="55"/>
        <v>0</v>
      </c>
      <c r="BG2109" s="206">
        <f t="shared" si="56"/>
        <v>0</v>
      </c>
      <c r="BH2109" s="206">
        <f t="shared" si="57"/>
        <v>0</v>
      </c>
      <c r="BI2109" s="206">
        <f t="shared" si="58"/>
        <v>0</v>
      </c>
      <c r="BJ2109" s="18" t="s">
        <v>83</v>
      </c>
      <c r="BK2109" s="206">
        <f t="shared" si="59"/>
        <v>0</v>
      </c>
      <c r="BL2109" s="18" t="s">
        <v>199</v>
      </c>
      <c r="BM2109" s="205" t="s">
        <v>2365</v>
      </c>
    </row>
    <row r="2110" spans="1:65" s="2" customFormat="1" ht="49.15" customHeight="1">
      <c r="A2110" s="35"/>
      <c r="B2110" s="36"/>
      <c r="C2110" s="193" t="s">
        <v>2366</v>
      </c>
      <c r="D2110" s="193" t="s">
        <v>285</v>
      </c>
      <c r="E2110" s="194" t="s">
        <v>2367</v>
      </c>
      <c r="F2110" s="195" t="s">
        <v>2368</v>
      </c>
      <c r="G2110" s="196" t="s">
        <v>614</v>
      </c>
      <c r="H2110" s="197">
        <v>3</v>
      </c>
      <c r="I2110" s="198"/>
      <c r="J2110" s="199">
        <f t="shared" si="50"/>
        <v>0</v>
      </c>
      <c r="K2110" s="200"/>
      <c r="L2110" s="40"/>
      <c r="M2110" s="201" t="s">
        <v>1</v>
      </c>
      <c r="N2110" s="202" t="s">
        <v>41</v>
      </c>
      <c r="O2110" s="72"/>
      <c r="P2110" s="203">
        <f t="shared" si="51"/>
        <v>0</v>
      </c>
      <c r="Q2110" s="203">
        <v>0</v>
      </c>
      <c r="R2110" s="203">
        <f t="shared" si="52"/>
        <v>0</v>
      </c>
      <c r="S2110" s="203">
        <v>0</v>
      </c>
      <c r="T2110" s="204">
        <f t="shared" si="53"/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205" t="s">
        <v>199</v>
      </c>
      <c r="AT2110" s="205" t="s">
        <v>285</v>
      </c>
      <c r="AU2110" s="205" t="s">
        <v>85</v>
      </c>
      <c r="AY2110" s="18" t="s">
        <v>283</v>
      </c>
      <c r="BE2110" s="206">
        <f t="shared" si="54"/>
        <v>0</v>
      </c>
      <c r="BF2110" s="206">
        <f t="shared" si="55"/>
        <v>0</v>
      </c>
      <c r="BG2110" s="206">
        <f t="shared" si="56"/>
        <v>0</v>
      </c>
      <c r="BH2110" s="206">
        <f t="shared" si="57"/>
        <v>0</v>
      </c>
      <c r="BI2110" s="206">
        <f t="shared" si="58"/>
        <v>0</v>
      </c>
      <c r="BJ2110" s="18" t="s">
        <v>83</v>
      </c>
      <c r="BK2110" s="206">
        <f t="shared" si="59"/>
        <v>0</v>
      </c>
      <c r="BL2110" s="18" t="s">
        <v>199</v>
      </c>
      <c r="BM2110" s="205" t="s">
        <v>2369</v>
      </c>
    </row>
    <row r="2111" spans="1:65" s="2" customFormat="1" ht="44.25" customHeight="1">
      <c r="A2111" s="35"/>
      <c r="B2111" s="36"/>
      <c r="C2111" s="251" t="s">
        <v>2370</v>
      </c>
      <c r="D2111" s="251" t="s">
        <v>1021</v>
      </c>
      <c r="E2111" s="252" t="s">
        <v>2371</v>
      </c>
      <c r="F2111" s="253" t="s">
        <v>2372</v>
      </c>
      <c r="G2111" s="254" t="s">
        <v>614</v>
      </c>
      <c r="H2111" s="255">
        <v>1</v>
      </c>
      <c r="I2111" s="256"/>
      <c r="J2111" s="257">
        <f t="shared" si="50"/>
        <v>0</v>
      </c>
      <c r="K2111" s="258"/>
      <c r="L2111" s="259"/>
      <c r="M2111" s="260" t="s">
        <v>1</v>
      </c>
      <c r="N2111" s="261" t="s">
        <v>41</v>
      </c>
      <c r="O2111" s="72"/>
      <c r="P2111" s="203">
        <f t="shared" si="51"/>
        <v>0</v>
      </c>
      <c r="Q2111" s="203">
        <v>4.1000000000000002E-2</v>
      </c>
      <c r="R2111" s="203">
        <f t="shared" si="52"/>
        <v>4.1000000000000002E-2</v>
      </c>
      <c r="S2111" s="203">
        <v>0</v>
      </c>
      <c r="T2111" s="204">
        <f t="shared" si="53"/>
        <v>0</v>
      </c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R2111" s="205" t="s">
        <v>499</v>
      </c>
      <c r="AT2111" s="205" t="s">
        <v>1021</v>
      </c>
      <c r="AU2111" s="205" t="s">
        <v>85</v>
      </c>
      <c r="AY2111" s="18" t="s">
        <v>283</v>
      </c>
      <c r="BE2111" s="206">
        <f t="shared" si="54"/>
        <v>0</v>
      </c>
      <c r="BF2111" s="206">
        <f t="shared" si="55"/>
        <v>0</v>
      </c>
      <c r="BG2111" s="206">
        <f t="shared" si="56"/>
        <v>0</v>
      </c>
      <c r="BH2111" s="206">
        <f t="shared" si="57"/>
        <v>0</v>
      </c>
      <c r="BI2111" s="206">
        <f t="shared" si="58"/>
        <v>0</v>
      </c>
      <c r="BJ2111" s="18" t="s">
        <v>83</v>
      </c>
      <c r="BK2111" s="206">
        <f t="shared" si="59"/>
        <v>0</v>
      </c>
      <c r="BL2111" s="18" t="s">
        <v>199</v>
      </c>
      <c r="BM2111" s="205" t="s">
        <v>2373</v>
      </c>
    </row>
    <row r="2112" spans="1:65" s="2" customFormat="1" ht="55.5" customHeight="1">
      <c r="A2112" s="35"/>
      <c r="B2112" s="36"/>
      <c r="C2112" s="251" t="s">
        <v>2374</v>
      </c>
      <c r="D2112" s="251" t="s">
        <v>1021</v>
      </c>
      <c r="E2112" s="252" t="s">
        <v>2375</v>
      </c>
      <c r="F2112" s="253" t="s">
        <v>2376</v>
      </c>
      <c r="G2112" s="254" t="s">
        <v>614</v>
      </c>
      <c r="H2112" s="255">
        <v>1</v>
      </c>
      <c r="I2112" s="256"/>
      <c r="J2112" s="257">
        <f t="shared" si="50"/>
        <v>0</v>
      </c>
      <c r="K2112" s="258"/>
      <c r="L2112" s="259"/>
      <c r="M2112" s="260" t="s">
        <v>1</v>
      </c>
      <c r="N2112" s="261" t="s">
        <v>41</v>
      </c>
      <c r="O2112" s="72"/>
      <c r="P2112" s="203">
        <f t="shared" si="51"/>
        <v>0</v>
      </c>
      <c r="Q2112" s="203">
        <v>4.1000000000000002E-2</v>
      </c>
      <c r="R2112" s="203">
        <f t="shared" si="52"/>
        <v>4.1000000000000002E-2</v>
      </c>
      <c r="S2112" s="203">
        <v>0</v>
      </c>
      <c r="T2112" s="204">
        <f t="shared" si="53"/>
        <v>0</v>
      </c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R2112" s="205" t="s">
        <v>499</v>
      </c>
      <c r="AT2112" s="205" t="s">
        <v>1021</v>
      </c>
      <c r="AU2112" s="205" t="s">
        <v>85</v>
      </c>
      <c r="AY2112" s="18" t="s">
        <v>283</v>
      </c>
      <c r="BE2112" s="206">
        <f t="shared" si="54"/>
        <v>0</v>
      </c>
      <c r="BF2112" s="206">
        <f t="shared" si="55"/>
        <v>0</v>
      </c>
      <c r="BG2112" s="206">
        <f t="shared" si="56"/>
        <v>0</v>
      </c>
      <c r="BH2112" s="206">
        <f t="shared" si="57"/>
        <v>0</v>
      </c>
      <c r="BI2112" s="206">
        <f t="shared" si="58"/>
        <v>0</v>
      </c>
      <c r="BJ2112" s="18" t="s">
        <v>83</v>
      </c>
      <c r="BK2112" s="206">
        <f t="shared" si="59"/>
        <v>0</v>
      </c>
      <c r="BL2112" s="18" t="s">
        <v>199</v>
      </c>
      <c r="BM2112" s="205" t="s">
        <v>2377</v>
      </c>
    </row>
    <row r="2113" spans="1:65" s="2" customFormat="1" ht="37.9" customHeight="1">
      <c r="A2113" s="35"/>
      <c r="B2113" s="36"/>
      <c r="C2113" s="251" t="s">
        <v>2378</v>
      </c>
      <c r="D2113" s="251" t="s">
        <v>1021</v>
      </c>
      <c r="E2113" s="252" t="s">
        <v>2379</v>
      </c>
      <c r="F2113" s="253" t="s">
        <v>2380</v>
      </c>
      <c r="G2113" s="254" t="s">
        <v>614</v>
      </c>
      <c r="H2113" s="255">
        <v>1</v>
      </c>
      <c r="I2113" s="256"/>
      <c r="J2113" s="257">
        <f t="shared" si="50"/>
        <v>0</v>
      </c>
      <c r="K2113" s="258"/>
      <c r="L2113" s="259"/>
      <c r="M2113" s="260" t="s">
        <v>1</v>
      </c>
      <c r="N2113" s="261" t="s">
        <v>41</v>
      </c>
      <c r="O2113" s="72"/>
      <c r="P2113" s="203">
        <f t="shared" si="51"/>
        <v>0</v>
      </c>
      <c r="Q2113" s="203">
        <v>2.9000000000000001E-2</v>
      </c>
      <c r="R2113" s="203">
        <f t="shared" si="52"/>
        <v>2.9000000000000001E-2</v>
      </c>
      <c r="S2113" s="203">
        <v>0</v>
      </c>
      <c r="T2113" s="204">
        <f t="shared" si="53"/>
        <v>0</v>
      </c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R2113" s="205" t="s">
        <v>499</v>
      </c>
      <c r="AT2113" s="205" t="s">
        <v>1021</v>
      </c>
      <c r="AU2113" s="205" t="s">
        <v>85</v>
      </c>
      <c r="AY2113" s="18" t="s">
        <v>283</v>
      </c>
      <c r="BE2113" s="206">
        <f t="shared" si="54"/>
        <v>0</v>
      </c>
      <c r="BF2113" s="206">
        <f t="shared" si="55"/>
        <v>0</v>
      </c>
      <c r="BG2113" s="206">
        <f t="shared" si="56"/>
        <v>0</v>
      </c>
      <c r="BH2113" s="206">
        <f t="shared" si="57"/>
        <v>0</v>
      </c>
      <c r="BI2113" s="206">
        <f t="shared" si="58"/>
        <v>0</v>
      </c>
      <c r="BJ2113" s="18" t="s">
        <v>83</v>
      </c>
      <c r="BK2113" s="206">
        <f t="shared" si="59"/>
        <v>0</v>
      </c>
      <c r="BL2113" s="18" t="s">
        <v>199</v>
      </c>
      <c r="BM2113" s="205" t="s">
        <v>2381</v>
      </c>
    </row>
    <row r="2114" spans="1:65" s="2" customFormat="1" ht="49.15" customHeight="1">
      <c r="A2114" s="35"/>
      <c r="B2114" s="36"/>
      <c r="C2114" s="193" t="s">
        <v>2382</v>
      </c>
      <c r="D2114" s="193" t="s">
        <v>285</v>
      </c>
      <c r="E2114" s="194" t="s">
        <v>2383</v>
      </c>
      <c r="F2114" s="195" t="s">
        <v>2384</v>
      </c>
      <c r="G2114" s="196" t="s">
        <v>614</v>
      </c>
      <c r="H2114" s="197">
        <v>7</v>
      </c>
      <c r="I2114" s="198"/>
      <c r="J2114" s="199">
        <f t="shared" si="50"/>
        <v>0</v>
      </c>
      <c r="K2114" s="200"/>
      <c r="L2114" s="40"/>
      <c r="M2114" s="201" t="s">
        <v>1</v>
      </c>
      <c r="N2114" s="202" t="s">
        <v>41</v>
      </c>
      <c r="O2114" s="72"/>
      <c r="P2114" s="203">
        <f t="shared" si="51"/>
        <v>0</v>
      </c>
      <c r="Q2114" s="203">
        <v>0</v>
      </c>
      <c r="R2114" s="203">
        <f t="shared" si="52"/>
        <v>0</v>
      </c>
      <c r="S2114" s="203">
        <v>0</v>
      </c>
      <c r="T2114" s="204">
        <f t="shared" si="53"/>
        <v>0</v>
      </c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R2114" s="205" t="s">
        <v>199</v>
      </c>
      <c r="AT2114" s="205" t="s">
        <v>285</v>
      </c>
      <c r="AU2114" s="205" t="s">
        <v>85</v>
      </c>
      <c r="AY2114" s="18" t="s">
        <v>283</v>
      </c>
      <c r="BE2114" s="206">
        <f t="shared" si="54"/>
        <v>0</v>
      </c>
      <c r="BF2114" s="206">
        <f t="shared" si="55"/>
        <v>0</v>
      </c>
      <c r="BG2114" s="206">
        <f t="shared" si="56"/>
        <v>0</v>
      </c>
      <c r="BH2114" s="206">
        <f t="shared" si="57"/>
        <v>0</v>
      </c>
      <c r="BI2114" s="206">
        <f t="shared" si="58"/>
        <v>0</v>
      </c>
      <c r="BJ2114" s="18" t="s">
        <v>83</v>
      </c>
      <c r="BK2114" s="206">
        <f t="shared" si="59"/>
        <v>0</v>
      </c>
      <c r="BL2114" s="18" t="s">
        <v>199</v>
      </c>
      <c r="BM2114" s="205" t="s">
        <v>2385</v>
      </c>
    </row>
    <row r="2115" spans="1:65" s="2" customFormat="1" ht="44.25" customHeight="1">
      <c r="A2115" s="35"/>
      <c r="B2115" s="36"/>
      <c r="C2115" s="251" t="s">
        <v>2386</v>
      </c>
      <c r="D2115" s="251" t="s">
        <v>1021</v>
      </c>
      <c r="E2115" s="252" t="s">
        <v>2387</v>
      </c>
      <c r="F2115" s="253" t="s">
        <v>2388</v>
      </c>
      <c r="G2115" s="254" t="s">
        <v>614</v>
      </c>
      <c r="H2115" s="255">
        <v>1</v>
      </c>
      <c r="I2115" s="256"/>
      <c r="J2115" s="257">
        <f t="shared" si="50"/>
        <v>0</v>
      </c>
      <c r="K2115" s="258"/>
      <c r="L2115" s="259"/>
      <c r="M2115" s="260" t="s">
        <v>1</v>
      </c>
      <c r="N2115" s="261" t="s">
        <v>41</v>
      </c>
      <c r="O2115" s="72"/>
      <c r="P2115" s="203">
        <f t="shared" si="51"/>
        <v>0</v>
      </c>
      <c r="Q2115" s="203">
        <v>4.1000000000000002E-2</v>
      </c>
      <c r="R2115" s="203">
        <f t="shared" si="52"/>
        <v>4.1000000000000002E-2</v>
      </c>
      <c r="S2115" s="203">
        <v>0</v>
      </c>
      <c r="T2115" s="204">
        <f t="shared" si="53"/>
        <v>0</v>
      </c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R2115" s="205" t="s">
        <v>499</v>
      </c>
      <c r="AT2115" s="205" t="s">
        <v>1021</v>
      </c>
      <c r="AU2115" s="205" t="s">
        <v>85</v>
      </c>
      <c r="AY2115" s="18" t="s">
        <v>283</v>
      </c>
      <c r="BE2115" s="206">
        <f t="shared" si="54"/>
        <v>0</v>
      </c>
      <c r="BF2115" s="206">
        <f t="shared" si="55"/>
        <v>0</v>
      </c>
      <c r="BG2115" s="206">
        <f t="shared" si="56"/>
        <v>0</v>
      </c>
      <c r="BH2115" s="206">
        <f t="shared" si="57"/>
        <v>0</v>
      </c>
      <c r="BI2115" s="206">
        <f t="shared" si="58"/>
        <v>0</v>
      </c>
      <c r="BJ2115" s="18" t="s">
        <v>83</v>
      </c>
      <c r="BK2115" s="206">
        <f t="shared" si="59"/>
        <v>0</v>
      </c>
      <c r="BL2115" s="18" t="s">
        <v>199</v>
      </c>
      <c r="BM2115" s="205" t="s">
        <v>2389</v>
      </c>
    </row>
    <row r="2116" spans="1:65" s="2" customFormat="1" ht="49.15" customHeight="1">
      <c r="A2116" s="35"/>
      <c r="B2116" s="36"/>
      <c r="C2116" s="251" t="s">
        <v>2390</v>
      </c>
      <c r="D2116" s="251" t="s">
        <v>1021</v>
      </c>
      <c r="E2116" s="252" t="s">
        <v>2391</v>
      </c>
      <c r="F2116" s="253" t="s">
        <v>2392</v>
      </c>
      <c r="G2116" s="254" t="s">
        <v>614</v>
      </c>
      <c r="H2116" s="255">
        <v>1</v>
      </c>
      <c r="I2116" s="256"/>
      <c r="J2116" s="257">
        <f t="shared" si="50"/>
        <v>0</v>
      </c>
      <c r="K2116" s="258"/>
      <c r="L2116" s="259"/>
      <c r="M2116" s="260" t="s">
        <v>1</v>
      </c>
      <c r="N2116" s="261" t="s">
        <v>41</v>
      </c>
      <c r="O2116" s="72"/>
      <c r="P2116" s="203">
        <f t="shared" si="51"/>
        <v>0</v>
      </c>
      <c r="Q2116" s="203">
        <v>4.1000000000000002E-2</v>
      </c>
      <c r="R2116" s="203">
        <f t="shared" si="52"/>
        <v>4.1000000000000002E-2</v>
      </c>
      <c r="S2116" s="203">
        <v>0</v>
      </c>
      <c r="T2116" s="204">
        <f t="shared" si="53"/>
        <v>0</v>
      </c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R2116" s="205" t="s">
        <v>499</v>
      </c>
      <c r="AT2116" s="205" t="s">
        <v>1021</v>
      </c>
      <c r="AU2116" s="205" t="s">
        <v>85</v>
      </c>
      <c r="AY2116" s="18" t="s">
        <v>283</v>
      </c>
      <c r="BE2116" s="206">
        <f t="shared" si="54"/>
        <v>0</v>
      </c>
      <c r="BF2116" s="206">
        <f t="shared" si="55"/>
        <v>0</v>
      </c>
      <c r="BG2116" s="206">
        <f t="shared" si="56"/>
        <v>0</v>
      </c>
      <c r="BH2116" s="206">
        <f t="shared" si="57"/>
        <v>0</v>
      </c>
      <c r="BI2116" s="206">
        <f t="shared" si="58"/>
        <v>0</v>
      </c>
      <c r="BJ2116" s="18" t="s">
        <v>83</v>
      </c>
      <c r="BK2116" s="206">
        <f t="shared" si="59"/>
        <v>0</v>
      </c>
      <c r="BL2116" s="18" t="s">
        <v>199</v>
      </c>
      <c r="BM2116" s="205" t="s">
        <v>2393</v>
      </c>
    </row>
    <row r="2117" spans="1:65" s="2" customFormat="1" ht="37.9" customHeight="1">
      <c r="A2117" s="35"/>
      <c r="B2117" s="36"/>
      <c r="C2117" s="251" t="s">
        <v>2394</v>
      </c>
      <c r="D2117" s="251" t="s">
        <v>1021</v>
      </c>
      <c r="E2117" s="252" t="s">
        <v>2395</v>
      </c>
      <c r="F2117" s="253" t="s">
        <v>2396</v>
      </c>
      <c r="G2117" s="254" t="s">
        <v>614</v>
      </c>
      <c r="H2117" s="255">
        <v>1</v>
      </c>
      <c r="I2117" s="256"/>
      <c r="J2117" s="257">
        <f t="shared" si="50"/>
        <v>0</v>
      </c>
      <c r="K2117" s="258"/>
      <c r="L2117" s="259"/>
      <c r="M2117" s="260" t="s">
        <v>1</v>
      </c>
      <c r="N2117" s="261" t="s">
        <v>41</v>
      </c>
      <c r="O2117" s="72"/>
      <c r="P2117" s="203">
        <f t="shared" si="51"/>
        <v>0</v>
      </c>
      <c r="Q2117" s="203">
        <v>4.1000000000000002E-2</v>
      </c>
      <c r="R2117" s="203">
        <f t="shared" si="52"/>
        <v>4.1000000000000002E-2</v>
      </c>
      <c r="S2117" s="203">
        <v>0</v>
      </c>
      <c r="T2117" s="204">
        <f t="shared" si="53"/>
        <v>0</v>
      </c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R2117" s="205" t="s">
        <v>499</v>
      </c>
      <c r="AT2117" s="205" t="s">
        <v>1021</v>
      </c>
      <c r="AU2117" s="205" t="s">
        <v>85</v>
      </c>
      <c r="AY2117" s="18" t="s">
        <v>283</v>
      </c>
      <c r="BE2117" s="206">
        <f t="shared" si="54"/>
        <v>0</v>
      </c>
      <c r="BF2117" s="206">
        <f t="shared" si="55"/>
        <v>0</v>
      </c>
      <c r="BG2117" s="206">
        <f t="shared" si="56"/>
        <v>0</v>
      </c>
      <c r="BH2117" s="206">
        <f t="shared" si="57"/>
        <v>0</v>
      </c>
      <c r="BI2117" s="206">
        <f t="shared" si="58"/>
        <v>0</v>
      </c>
      <c r="BJ2117" s="18" t="s">
        <v>83</v>
      </c>
      <c r="BK2117" s="206">
        <f t="shared" si="59"/>
        <v>0</v>
      </c>
      <c r="BL2117" s="18" t="s">
        <v>199</v>
      </c>
      <c r="BM2117" s="205" t="s">
        <v>2397</v>
      </c>
    </row>
    <row r="2118" spans="1:65" s="2" customFormat="1" ht="37.9" customHeight="1">
      <c r="A2118" s="35"/>
      <c r="B2118" s="36"/>
      <c r="C2118" s="251" t="s">
        <v>2398</v>
      </c>
      <c r="D2118" s="251" t="s">
        <v>1021</v>
      </c>
      <c r="E2118" s="252" t="s">
        <v>2399</v>
      </c>
      <c r="F2118" s="253" t="s">
        <v>2400</v>
      </c>
      <c r="G2118" s="254" t="s">
        <v>614</v>
      </c>
      <c r="H2118" s="255">
        <v>1</v>
      </c>
      <c r="I2118" s="256"/>
      <c r="J2118" s="257">
        <f t="shared" si="50"/>
        <v>0</v>
      </c>
      <c r="K2118" s="258"/>
      <c r="L2118" s="259"/>
      <c r="M2118" s="260" t="s">
        <v>1</v>
      </c>
      <c r="N2118" s="261" t="s">
        <v>41</v>
      </c>
      <c r="O2118" s="72"/>
      <c r="P2118" s="203">
        <f t="shared" si="51"/>
        <v>0</v>
      </c>
      <c r="Q2118" s="203">
        <v>4.1000000000000002E-2</v>
      </c>
      <c r="R2118" s="203">
        <f t="shared" si="52"/>
        <v>4.1000000000000002E-2</v>
      </c>
      <c r="S2118" s="203">
        <v>0</v>
      </c>
      <c r="T2118" s="204">
        <f t="shared" si="53"/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205" t="s">
        <v>499</v>
      </c>
      <c r="AT2118" s="205" t="s">
        <v>1021</v>
      </c>
      <c r="AU2118" s="205" t="s">
        <v>85</v>
      </c>
      <c r="AY2118" s="18" t="s">
        <v>283</v>
      </c>
      <c r="BE2118" s="206">
        <f t="shared" si="54"/>
        <v>0</v>
      </c>
      <c r="BF2118" s="206">
        <f t="shared" si="55"/>
        <v>0</v>
      </c>
      <c r="BG2118" s="206">
        <f t="shared" si="56"/>
        <v>0</v>
      </c>
      <c r="BH2118" s="206">
        <f t="shared" si="57"/>
        <v>0</v>
      </c>
      <c r="BI2118" s="206">
        <f t="shared" si="58"/>
        <v>0</v>
      </c>
      <c r="BJ2118" s="18" t="s">
        <v>83</v>
      </c>
      <c r="BK2118" s="206">
        <f t="shared" si="59"/>
        <v>0</v>
      </c>
      <c r="BL2118" s="18" t="s">
        <v>199</v>
      </c>
      <c r="BM2118" s="205" t="s">
        <v>2401</v>
      </c>
    </row>
    <row r="2119" spans="1:65" s="2" customFormat="1" ht="37.9" customHeight="1">
      <c r="A2119" s="35"/>
      <c r="B2119" s="36"/>
      <c r="C2119" s="251" t="s">
        <v>2402</v>
      </c>
      <c r="D2119" s="251" t="s">
        <v>1021</v>
      </c>
      <c r="E2119" s="252" t="s">
        <v>2403</v>
      </c>
      <c r="F2119" s="253" t="s">
        <v>2404</v>
      </c>
      <c r="G2119" s="254" t="s">
        <v>614</v>
      </c>
      <c r="H2119" s="255">
        <v>1</v>
      </c>
      <c r="I2119" s="256"/>
      <c r="J2119" s="257">
        <f t="shared" si="50"/>
        <v>0</v>
      </c>
      <c r="K2119" s="258"/>
      <c r="L2119" s="259"/>
      <c r="M2119" s="260" t="s">
        <v>1</v>
      </c>
      <c r="N2119" s="261" t="s">
        <v>41</v>
      </c>
      <c r="O2119" s="72"/>
      <c r="P2119" s="203">
        <f t="shared" si="51"/>
        <v>0</v>
      </c>
      <c r="Q2119" s="203">
        <v>4.1000000000000002E-2</v>
      </c>
      <c r="R2119" s="203">
        <f t="shared" si="52"/>
        <v>4.1000000000000002E-2</v>
      </c>
      <c r="S2119" s="203">
        <v>0</v>
      </c>
      <c r="T2119" s="204">
        <f t="shared" si="53"/>
        <v>0</v>
      </c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R2119" s="205" t="s">
        <v>499</v>
      </c>
      <c r="AT2119" s="205" t="s">
        <v>1021</v>
      </c>
      <c r="AU2119" s="205" t="s">
        <v>85</v>
      </c>
      <c r="AY2119" s="18" t="s">
        <v>283</v>
      </c>
      <c r="BE2119" s="206">
        <f t="shared" si="54"/>
        <v>0</v>
      </c>
      <c r="BF2119" s="206">
        <f t="shared" si="55"/>
        <v>0</v>
      </c>
      <c r="BG2119" s="206">
        <f t="shared" si="56"/>
        <v>0</v>
      </c>
      <c r="BH2119" s="206">
        <f t="shared" si="57"/>
        <v>0</v>
      </c>
      <c r="BI2119" s="206">
        <f t="shared" si="58"/>
        <v>0</v>
      </c>
      <c r="BJ2119" s="18" t="s">
        <v>83</v>
      </c>
      <c r="BK2119" s="206">
        <f t="shared" si="59"/>
        <v>0</v>
      </c>
      <c r="BL2119" s="18" t="s">
        <v>199</v>
      </c>
      <c r="BM2119" s="205" t="s">
        <v>2405</v>
      </c>
    </row>
    <row r="2120" spans="1:65" s="2" customFormat="1" ht="37.9" customHeight="1">
      <c r="A2120" s="35"/>
      <c r="B2120" s="36"/>
      <c r="C2120" s="251" t="s">
        <v>2406</v>
      </c>
      <c r="D2120" s="251" t="s">
        <v>1021</v>
      </c>
      <c r="E2120" s="252" t="s">
        <v>2407</v>
      </c>
      <c r="F2120" s="253" t="s">
        <v>2408</v>
      </c>
      <c r="G2120" s="254" t="s">
        <v>614</v>
      </c>
      <c r="H2120" s="255">
        <v>1</v>
      </c>
      <c r="I2120" s="256"/>
      <c r="J2120" s="257">
        <f t="shared" si="50"/>
        <v>0</v>
      </c>
      <c r="K2120" s="258"/>
      <c r="L2120" s="259"/>
      <c r="M2120" s="260" t="s">
        <v>1</v>
      </c>
      <c r="N2120" s="261" t="s">
        <v>41</v>
      </c>
      <c r="O2120" s="72"/>
      <c r="P2120" s="203">
        <f t="shared" si="51"/>
        <v>0</v>
      </c>
      <c r="Q2120" s="203">
        <v>4.1000000000000002E-2</v>
      </c>
      <c r="R2120" s="203">
        <f t="shared" si="52"/>
        <v>4.1000000000000002E-2</v>
      </c>
      <c r="S2120" s="203">
        <v>0</v>
      </c>
      <c r="T2120" s="204">
        <f t="shared" si="53"/>
        <v>0</v>
      </c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R2120" s="205" t="s">
        <v>499</v>
      </c>
      <c r="AT2120" s="205" t="s">
        <v>1021</v>
      </c>
      <c r="AU2120" s="205" t="s">
        <v>85</v>
      </c>
      <c r="AY2120" s="18" t="s">
        <v>283</v>
      </c>
      <c r="BE2120" s="206">
        <f t="shared" si="54"/>
        <v>0</v>
      </c>
      <c r="BF2120" s="206">
        <f t="shared" si="55"/>
        <v>0</v>
      </c>
      <c r="BG2120" s="206">
        <f t="shared" si="56"/>
        <v>0</v>
      </c>
      <c r="BH2120" s="206">
        <f t="shared" si="57"/>
        <v>0</v>
      </c>
      <c r="BI2120" s="206">
        <f t="shared" si="58"/>
        <v>0</v>
      </c>
      <c r="BJ2120" s="18" t="s">
        <v>83</v>
      </c>
      <c r="BK2120" s="206">
        <f t="shared" si="59"/>
        <v>0</v>
      </c>
      <c r="BL2120" s="18" t="s">
        <v>199</v>
      </c>
      <c r="BM2120" s="205" t="s">
        <v>2409</v>
      </c>
    </row>
    <row r="2121" spans="1:65" s="2" customFormat="1" ht="55.5" customHeight="1">
      <c r="A2121" s="35"/>
      <c r="B2121" s="36"/>
      <c r="C2121" s="251" t="s">
        <v>2410</v>
      </c>
      <c r="D2121" s="251" t="s">
        <v>1021</v>
      </c>
      <c r="E2121" s="252" t="s">
        <v>2411</v>
      </c>
      <c r="F2121" s="253" t="s">
        <v>2412</v>
      </c>
      <c r="G2121" s="254" t="s">
        <v>614</v>
      </c>
      <c r="H2121" s="255">
        <v>1</v>
      </c>
      <c r="I2121" s="256"/>
      <c r="J2121" s="257">
        <f t="shared" si="50"/>
        <v>0</v>
      </c>
      <c r="K2121" s="258"/>
      <c r="L2121" s="259"/>
      <c r="M2121" s="260" t="s">
        <v>1</v>
      </c>
      <c r="N2121" s="261" t="s">
        <v>41</v>
      </c>
      <c r="O2121" s="72"/>
      <c r="P2121" s="203">
        <f t="shared" si="51"/>
        <v>0</v>
      </c>
      <c r="Q2121" s="203">
        <v>4.1000000000000002E-2</v>
      </c>
      <c r="R2121" s="203">
        <f t="shared" si="52"/>
        <v>4.1000000000000002E-2</v>
      </c>
      <c r="S2121" s="203">
        <v>0</v>
      </c>
      <c r="T2121" s="204">
        <f t="shared" si="53"/>
        <v>0</v>
      </c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R2121" s="205" t="s">
        <v>499</v>
      </c>
      <c r="AT2121" s="205" t="s">
        <v>1021</v>
      </c>
      <c r="AU2121" s="205" t="s">
        <v>85</v>
      </c>
      <c r="AY2121" s="18" t="s">
        <v>283</v>
      </c>
      <c r="BE2121" s="206">
        <f t="shared" si="54"/>
        <v>0</v>
      </c>
      <c r="BF2121" s="206">
        <f t="shared" si="55"/>
        <v>0</v>
      </c>
      <c r="BG2121" s="206">
        <f t="shared" si="56"/>
        <v>0</v>
      </c>
      <c r="BH2121" s="206">
        <f t="shared" si="57"/>
        <v>0</v>
      </c>
      <c r="BI2121" s="206">
        <f t="shared" si="58"/>
        <v>0</v>
      </c>
      <c r="BJ2121" s="18" t="s">
        <v>83</v>
      </c>
      <c r="BK2121" s="206">
        <f t="shared" si="59"/>
        <v>0</v>
      </c>
      <c r="BL2121" s="18" t="s">
        <v>199</v>
      </c>
      <c r="BM2121" s="205" t="s">
        <v>2413</v>
      </c>
    </row>
    <row r="2122" spans="1:65" s="2" customFormat="1" ht="49.15" customHeight="1">
      <c r="A2122" s="35"/>
      <c r="B2122" s="36"/>
      <c r="C2122" s="193" t="s">
        <v>2414</v>
      </c>
      <c r="D2122" s="193" t="s">
        <v>285</v>
      </c>
      <c r="E2122" s="194" t="s">
        <v>2415</v>
      </c>
      <c r="F2122" s="195" t="s">
        <v>2416</v>
      </c>
      <c r="G2122" s="196" t="s">
        <v>614</v>
      </c>
      <c r="H2122" s="197">
        <v>5</v>
      </c>
      <c r="I2122" s="198"/>
      <c r="J2122" s="199">
        <f t="shared" si="50"/>
        <v>0</v>
      </c>
      <c r="K2122" s="200"/>
      <c r="L2122" s="40"/>
      <c r="M2122" s="201" t="s">
        <v>1</v>
      </c>
      <c r="N2122" s="202" t="s">
        <v>41</v>
      </c>
      <c r="O2122" s="72"/>
      <c r="P2122" s="203">
        <f t="shared" si="51"/>
        <v>0</v>
      </c>
      <c r="Q2122" s="203">
        <v>0</v>
      </c>
      <c r="R2122" s="203">
        <f t="shared" si="52"/>
        <v>0</v>
      </c>
      <c r="S2122" s="203">
        <v>0</v>
      </c>
      <c r="T2122" s="204">
        <f t="shared" si="53"/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205" t="s">
        <v>199</v>
      </c>
      <c r="AT2122" s="205" t="s">
        <v>285</v>
      </c>
      <c r="AU2122" s="205" t="s">
        <v>85</v>
      </c>
      <c r="AY2122" s="18" t="s">
        <v>283</v>
      </c>
      <c r="BE2122" s="206">
        <f t="shared" si="54"/>
        <v>0</v>
      </c>
      <c r="BF2122" s="206">
        <f t="shared" si="55"/>
        <v>0</v>
      </c>
      <c r="BG2122" s="206">
        <f t="shared" si="56"/>
        <v>0</v>
      </c>
      <c r="BH2122" s="206">
        <f t="shared" si="57"/>
        <v>0</v>
      </c>
      <c r="BI2122" s="206">
        <f t="shared" si="58"/>
        <v>0</v>
      </c>
      <c r="BJ2122" s="18" t="s">
        <v>83</v>
      </c>
      <c r="BK2122" s="206">
        <f t="shared" si="59"/>
        <v>0</v>
      </c>
      <c r="BL2122" s="18" t="s">
        <v>199</v>
      </c>
      <c r="BM2122" s="205" t="s">
        <v>2417</v>
      </c>
    </row>
    <row r="2123" spans="1:65" s="2" customFormat="1" ht="44.25" customHeight="1">
      <c r="A2123" s="35"/>
      <c r="B2123" s="36"/>
      <c r="C2123" s="251" t="s">
        <v>2418</v>
      </c>
      <c r="D2123" s="251" t="s">
        <v>1021</v>
      </c>
      <c r="E2123" s="252" t="s">
        <v>2419</v>
      </c>
      <c r="F2123" s="253" t="s">
        <v>2420</v>
      </c>
      <c r="G2123" s="254" t="s">
        <v>614</v>
      </c>
      <c r="H2123" s="255">
        <v>1</v>
      </c>
      <c r="I2123" s="256"/>
      <c r="J2123" s="257">
        <f t="shared" si="50"/>
        <v>0</v>
      </c>
      <c r="K2123" s="258"/>
      <c r="L2123" s="259"/>
      <c r="M2123" s="260" t="s">
        <v>1</v>
      </c>
      <c r="N2123" s="261" t="s">
        <v>41</v>
      </c>
      <c r="O2123" s="72"/>
      <c r="P2123" s="203">
        <f t="shared" si="51"/>
        <v>0</v>
      </c>
      <c r="Q2123" s="203">
        <v>4.1000000000000002E-2</v>
      </c>
      <c r="R2123" s="203">
        <f t="shared" si="52"/>
        <v>4.1000000000000002E-2</v>
      </c>
      <c r="S2123" s="203">
        <v>0</v>
      </c>
      <c r="T2123" s="204">
        <f t="shared" si="53"/>
        <v>0</v>
      </c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R2123" s="205" t="s">
        <v>499</v>
      </c>
      <c r="AT2123" s="205" t="s">
        <v>1021</v>
      </c>
      <c r="AU2123" s="205" t="s">
        <v>85</v>
      </c>
      <c r="AY2123" s="18" t="s">
        <v>283</v>
      </c>
      <c r="BE2123" s="206">
        <f t="shared" si="54"/>
        <v>0</v>
      </c>
      <c r="BF2123" s="206">
        <f t="shared" si="55"/>
        <v>0</v>
      </c>
      <c r="BG2123" s="206">
        <f t="shared" si="56"/>
        <v>0</v>
      </c>
      <c r="BH2123" s="206">
        <f t="shared" si="57"/>
        <v>0</v>
      </c>
      <c r="BI2123" s="206">
        <f t="shared" si="58"/>
        <v>0</v>
      </c>
      <c r="BJ2123" s="18" t="s">
        <v>83</v>
      </c>
      <c r="BK2123" s="206">
        <f t="shared" si="59"/>
        <v>0</v>
      </c>
      <c r="BL2123" s="18" t="s">
        <v>199</v>
      </c>
      <c r="BM2123" s="205" t="s">
        <v>2421</v>
      </c>
    </row>
    <row r="2124" spans="1:65" s="2" customFormat="1" ht="44.25" customHeight="1">
      <c r="A2124" s="35"/>
      <c r="B2124" s="36"/>
      <c r="C2124" s="251" t="s">
        <v>2422</v>
      </c>
      <c r="D2124" s="251" t="s">
        <v>1021</v>
      </c>
      <c r="E2124" s="252" t="s">
        <v>2423</v>
      </c>
      <c r="F2124" s="253" t="s">
        <v>2424</v>
      </c>
      <c r="G2124" s="254" t="s">
        <v>614</v>
      </c>
      <c r="H2124" s="255">
        <v>3</v>
      </c>
      <c r="I2124" s="256"/>
      <c r="J2124" s="257">
        <f t="shared" si="50"/>
        <v>0</v>
      </c>
      <c r="K2124" s="258"/>
      <c r="L2124" s="259"/>
      <c r="M2124" s="260" t="s">
        <v>1</v>
      </c>
      <c r="N2124" s="261" t="s">
        <v>41</v>
      </c>
      <c r="O2124" s="72"/>
      <c r="P2124" s="203">
        <f t="shared" si="51"/>
        <v>0</v>
      </c>
      <c r="Q2124" s="203">
        <v>4.1000000000000002E-2</v>
      </c>
      <c r="R2124" s="203">
        <f t="shared" si="52"/>
        <v>0.123</v>
      </c>
      <c r="S2124" s="203">
        <v>0</v>
      </c>
      <c r="T2124" s="204">
        <f t="shared" si="53"/>
        <v>0</v>
      </c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R2124" s="205" t="s">
        <v>499</v>
      </c>
      <c r="AT2124" s="205" t="s">
        <v>1021</v>
      </c>
      <c r="AU2124" s="205" t="s">
        <v>85</v>
      </c>
      <c r="AY2124" s="18" t="s">
        <v>283</v>
      </c>
      <c r="BE2124" s="206">
        <f t="shared" si="54"/>
        <v>0</v>
      </c>
      <c r="BF2124" s="206">
        <f t="shared" si="55"/>
        <v>0</v>
      </c>
      <c r="BG2124" s="206">
        <f t="shared" si="56"/>
        <v>0</v>
      </c>
      <c r="BH2124" s="206">
        <f t="shared" si="57"/>
        <v>0</v>
      </c>
      <c r="BI2124" s="206">
        <f t="shared" si="58"/>
        <v>0</v>
      </c>
      <c r="BJ2124" s="18" t="s">
        <v>83</v>
      </c>
      <c r="BK2124" s="206">
        <f t="shared" si="59"/>
        <v>0</v>
      </c>
      <c r="BL2124" s="18" t="s">
        <v>199</v>
      </c>
      <c r="BM2124" s="205" t="s">
        <v>2425</v>
      </c>
    </row>
    <row r="2125" spans="1:65" s="2" customFormat="1" ht="44.25" customHeight="1">
      <c r="A2125" s="35"/>
      <c r="B2125" s="36"/>
      <c r="C2125" s="251" t="s">
        <v>2426</v>
      </c>
      <c r="D2125" s="251" t="s">
        <v>1021</v>
      </c>
      <c r="E2125" s="252" t="s">
        <v>2427</v>
      </c>
      <c r="F2125" s="253" t="s">
        <v>2428</v>
      </c>
      <c r="G2125" s="254" t="s">
        <v>614</v>
      </c>
      <c r="H2125" s="255">
        <v>1</v>
      </c>
      <c r="I2125" s="256"/>
      <c r="J2125" s="257">
        <f t="shared" ref="J2125:J2144" si="60">ROUND(I2125*H2125,2)</f>
        <v>0</v>
      </c>
      <c r="K2125" s="258"/>
      <c r="L2125" s="259"/>
      <c r="M2125" s="260" t="s">
        <v>1</v>
      </c>
      <c r="N2125" s="261" t="s">
        <v>41</v>
      </c>
      <c r="O2125" s="72"/>
      <c r="P2125" s="203">
        <f t="shared" ref="P2125:P2144" si="61">O2125*H2125</f>
        <v>0</v>
      </c>
      <c r="Q2125" s="203">
        <v>4.1000000000000002E-2</v>
      </c>
      <c r="R2125" s="203">
        <f t="shared" ref="R2125:R2144" si="62">Q2125*H2125</f>
        <v>4.1000000000000002E-2</v>
      </c>
      <c r="S2125" s="203">
        <v>0</v>
      </c>
      <c r="T2125" s="204">
        <f t="shared" ref="T2125:T2144" si="63">S2125*H2125</f>
        <v>0</v>
      </c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R2125" s="205" t="s">
        <v>499</v>
      </c>
      <c r="AT2125" s="205" t="s">
        <v>1021</v>
      </c>
      <c r="AU2125" s="205" t="s">
        <v>85</v>
      </c>
      <c r="AY2125" s="18" t="s">
        <v>283</v>
      </c>
      <c r="BE2125" s="206">
        <f t="shared" ref="BE2125:BE2144" si="64">IF(N2125="základní",J2125,0)</f>
        <v>0</v>
      </c>
      <c r="BF2125" s="206">
        <f t="shared" ref="BF2125:BF2144" si="65">IF(N2125="snížená",J2125,0)</f>
        <v>0</v>
      </c>
      <c r="BG2125" s="206">
        <f t="shared" ref="BG2125:BG2144" si="66">IF(N2125="zákl. přenesená",J2125,0)</f>
        <v>0</v>
      </c>
      <c r="BH2125" s="206">
        <f t="shared" ref="BH2125:BH2144" si="67">IF(N2125="sníž. přenesená",J2125,0)</f>
        <v>0</v>
      </c>
      <c r="BI2125" s="206">
        <f t="shared" ref="BI2125:BI2144" si="68">IF(N2125="nulová",J2125,0)</f>
        <v>0</v>
      </c>
      <c r="BJ2125" s="18" t="s">
        <v>83</v>
      </c>
      <c r="BK2125" s="206">
        <f t="shared" ref="BK2125:BK2144" si="69">ROUND(I2125*H2125,2)</f>
        <v>0</v>
      </c>
      <c r="BL2125" s="18" t="s">
        <v>199</v>
      </c>
      <c r="BM2125" s="205" t="s">
        <v>2429</v>
      </c>
    </row>
    <row r="2126" spans="1:65" s="2" customFormat="1" ht="49.15" customHeight="1">
      <c r="A2126" s="35"/>
      <c r="B2126" s="36"/>
      <c r="C2126" s="193" t="s">
        <v>2430</v>
      </c>
      <c r="D2126" s="193" t="s">
        <v>285</v>
      </c>
      <c r="E2126" s="194" t="s">
        <v>2431</v>
      </c>
      <c r="F2126" s="195" t="s">
        <v>2432</v>
      </c>
      <c r="G2126" s="196" t="s">
        <v>614</v>
      </c>
      <c r="H2126" s="197">
        <v>10</v>
      </c>
      <c r="I2126" s="198"/>
      <c r="J2126" s="199">
        <f t="shared" si="60"/>
        <v>0</v>
      </c>
      <c r="K2126" s="200"/>
      <c r="L2126" s="40"/>
      <c r="M2126" s="201" t="s">
        <v>1</v>
      </c>
      <c r="N2126" s="202" t="s">
        <v>41</v>
      </c>
      <c r="O2126" s="72"/>
      <c r="P2126" s="203">
        <f t="shared" si="61"/>
        <v>0</v>
      </c>
      <c r="Q2126" s="203">
        <v>0</v>
      </c>
      <c r="R2126" s="203">
        <f t="shared" si="62"/>
        <v>0</v>
      </c>
      <c r="S2126" s="203">
        <v>0</v>
      </c>
      <c r="T2126" s="204">
        <f t="shared" si="63"/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205" t="s">
        <v>199</v>
      </c>
      <c r="AT2126" s="205" t="s">
        <v>285</v>
      </c>
      <c r="AU2126" s="205" t="s">
        <v>85</v>
      </c>
      <c r="AY2126" s="18" t="s">
        <v>283</v>
      </c>
      <c r="BE2126" s="206">
        <f t="shared" si="64"/>
        <v>0</v>
      </c>
      <c r="BF2126" s="206">
        <f t="shared" si="65"/>
        <v>0</v>
      </c>
      <c r="BG2126" s="206">
        <f t="shared" si="66"/>
        <v>0</v>
      </c>
      <c r="BH2126" s="206">
        <f t="shared" si="67"/>
        <v>0</v>
      </c>
      <c r="BI2126" s="206">
        <f t="shared" si="68"/>
        <v>0</v>
      </c>
      <c r="BJ2126" s="18" t="s">
        <v>83</v>
      </c>
      <c r="BK2126" s="206">
        <f t="shared" si="69"/>
        <v>0</v>
      </c>
      <c r="BL2126" s="18" t="s">
        <v>199</v>
      </c>
      <c r="BM2126" s="205" t="s">
        <v>2433</v>
      </c>
    </row>
    <row r="2127" spans="1:65" s="2" customFormat="1" ht="44.25" customHeight="1">
      <c r="A2127" s="35"/>
      <c r="B2127" s="36"/>
      <c r="C2127" s="251" t="s">
        <v>2434</v>
      </c>
      <c r="D2127" s="251" t="s">
        <v>1021</v>
      </c>
      <c r="E2127" s="252" t="s">
        <v>2435</v>
      </c>
      <c r="F2127" s="253" t="s">
        <v>2436</v>
      </c>
      <c r="G2127" s="254" t="s">
        <v>614</v>
      </c>
      <c r="H2127" s="255">
        <v>1</v>
      </c>
      <c r="I2127" s="256"/>
      <c r="J2127" s="257">
        <f t="shared" si="60"/>
        <v>0</v>
      </c>
      <c r="K2127" s="258"/>
      <c r="L2127" s="259"/>
      <c r="M2127" s="260" t="s">
        <v>1</v>
      </c>
      <c r="N2127" s="261" t="s">
        <v>41</v>
      </c>
      <c r="O2127" s="72"/>
      <c r="P2127" s="203">
        <f t="shared" si="61"/>
        <v>0</v>
      </c>
      <c r="Q2127" s="203">
        <v>1.6E-2</v>
      </c>
      <c r="R2127" s="203">
        <f t="shared" si="62"/>
        <v>1.6E-2</v>
      </c>
      <c r="S2127" s="203">
        <v>0</v>
      </c>
      <c r="T2127" s="204">
        <f t="shared" si="63"/>
        <v>0</v>
      </c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R2127" s="205" t="s">
        <v>499</v>
      </c>
      <c r="AT2127" s="205" t="s">
        <v>1021</v>
      </c>
      <c r="AU2127" s="205" t="s">
        <v>85</v>
      </c>
      <c r="AY2127" s="18" t="s">
        <v>283</v>
      </c>
      <c r="BE2127" s="206">
        <f t="shared" si="64"/>
        <v>0</v>
      </c>
      <c r="BF2127" s="206">
        <f t="shared" si="65"/>
        <v>0</v>
      </c>
      <c r="BG2127" s="206">
        <f t="shared" si="66"/>
        <v>0</v>
      </c>
      <c r="BH2127" s="206">
        <f t="shared" si="67"/>
        <v>0</v>
      </c>
      <c r="BI2127" s="206">
        <f t="shared" si="68"/>
        <v>0</v>
      </c>
      <c r="BJ2127" s="18" t="s">
        <v>83</v>
      </c>
      <c r="BK2127" s="206">
        <f t="shared" si="69"/>
        <v>0</v>
      </c>
      <c r="BL2127" s="18" t="s">
        <v>199</v>
      </c>
      <c r="BM2127" s="205" t="s">
        <v>2437</v>
      </c>
    </row>
    <row r="2128" spans="1:65" s="2" customFormat="1" ht="44.25" customHeight="1">
      <c r="A2128" s="35"/>
      <c r="B2128" s="36"/>
      <c r="C2128" s="251" t="s">
        <v>2438</v>
      </c>
      <c r="D2128" s="251" t="s">
        <v>1021</v>
      </c>
      <c r="E2128" s="252" t="s">
        <v>2439</v>
      </c>
      <c r="F2128" s="253" t="s">
        <v>2440</v>
      </c>
      <c r="G2128" s="254" t="s">
        <v>614</v>
      </c>
      <c r="H2128" s="255">
        <v>3</v>
      </c>
      <c r="I2128" s="256"/>
      <c r="J2128" s="257">
        <f t="shared" si="60"/>
        <v>0</v>
      </c>
      <c r="K2128" s="258"/>
      <c r="L2128" s="259"/>
      <c r="M2128" s="260" t="s">
        <v>1</v>
      </c>
      <c r="N2128" s="261" t="s">
        <v>41</v>
      </c>
      <c r="O2128" s="72"/>
      <c r="P2128" s="203">
        <f t="shared" si="61"/>
        <v>0</v>
      </c>
      <c r="Q2128" s="203">
        <v>1.6E-2</v>
      </c>
      <c r="R2128" s="203">
        <f t="shared" si="62"/>
        <v>4.8000000000000001E-2</v>
      </c>
      <c r="S2128" s="203">
        <v>0</v>
      </c>
      <c r="T2128" s="204">
        <f t="shared" si="63"/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205" t="s">
        <v>499</v>
      </c>
      <c r="AT2128" s="205" t="s">
        <v>1021</v>
      </c>
      <c r="AU2128" s="205" t="s">
        <v>85</v>
      </c>
      <c r="AY2128" s="18" t="s">
        <v>283</v>
      </c>
      <c r="BE2128" s="206">
        <f t="shared" si="64"/>
        <v>0</v>
      </c>
      <c r="BF2128" s="206">
        <f t="shared" si="65"/>
        <v>0</v>
      </c>
      <c r="BG2128" s="206">
        <f t="shared" si="66"/>
        <v>0</v>
      </c>
      <c r="BH2128" s="206">
        <f t="shared" si="67"/>
        <v>0</v>
      </c>
      <c r="BI2128" s="206">
        <f t="shared" si="68"/>
        <v>0</v>
      </c>
      <c r="BJ2128" s="18" t="s">
        <v>83</v>
      </c>
      <c r="BK2128" s="206">
        <f t="shared" si="69"/>
        <v>0</v>
      </c>
      <c r="BL2128" s="18" t="s">
        <v>199</v>
      </c>
      <c r="BM2128" s="205" t="s">
        <v>2441</v>
      </c>
    </row>
    <row r="2129" spans="1:65" s="2" customFormat="1" ht="49.15" customHeight="1">
      <c r="A2129" s="35"/>
      <c r="B2129" s="36"/>
      <c r="C2129" s="251" t="s">
        <v>2442</v>
      </c>
      <c r="D2129" s="251" t="s">
        <v>1021</v>
      </c>
      <c r="E2129" s="252" t="s">
        <v>2443</v>
      </c>
      <c r="F2129" s="253" t="s">
        <v>2444</v>
      </c>
      <c r="G2129" s="254" t="s">
        <v>614</v>
      </c>
      <c r="H2129" s="255">
        <v>1</v>
      </c>
      <c r="I2129" s="256"/>
      <c r="J2129" s="257">
        <f t="shared" si="60"/>
        <v>0</v>
      </c>
      <c r="K2129" s="258"/>
      <c r="L2129" s="259"/>
      <c r="M2129" s="260" t="s">
        <v>1</v>
      </c>
      <c r="N2129" s="261" t="s">
        <v>41</v>
      </c>
      <c r="O2129" s="72"/>
      <c r="P2129" s="203">
        <f t="shared" si="61"/>
        <v>0</v>
      </c>
      <c r="Q2129" s="203">
        <v>1.6E-2</v>
      </c>
      <c r="R2129" s="203">
        <f t="shared" si="62"/>
        <v>1.6E-2</v>
      </c>
      <c r="S2129" s="203">
        <v>0</v>
      </c>
      <c r="T2129" s="204">
        <f t="shared" si="63"/>
        <v>0</v>
      </c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R2129" s="205" t="s">
        <v>499</v>
      </c>
      <c r="AT2129" s="205" t="s">
        <v>1021</v>
      </c>
      <c r="AU2129" s="205" t="s">
        <v>85</v>
      </c>
      <c r="AY2129" s="18" t="s">
        <v>283</v>
      </c>
      <c r="BE2129" s="206">
        <f t="shared" si="64"/>
        <v>0</v>
      </c>
      <c r="BF2129" s="206">
        <f t="shared" si="65"/>
        <v>0</v>
      </c>
      <c r="BG2129" s="206">
        <f t="shared" si="66"/>
        <v>0</v>
      </c>
      <c r="BH2129" s="206">
        <f t="shared" si="67"/>
        <v>0</v>
      </c>
      <c r="BI2129" s="206">
        <f t="shared" si="68"/>
        <v>0</v>
      </c>
      <c r="BJ2129" s="18" t="s">
        <v>83</v>
      </c>
      <c r="BK2129" s="206">
        <f t="shared" si="69"/>
        <v>0</v>
      </c>
      <c r="BL2129" s="18" t="s">
        <v>199</v>
      </c>
      <c r="BM2129" s="205" t="s">
        <v>2445</v>
      </c>
    </row>
    <row r="2130" spans="1:65" s="2" customFormat="1" ht="49.15" customHeight="1">
      <c r="A2130" s="35"/>
      <c r="B2130" s="36"/>
      <c r="C2130" s="251" t="s">
        <v>2446</v>
      </c>
      <c r="D2130" s="251" t="s">
        <v>1021</v>
      </c>
      <c r="E2130" s="252" t="s">
        <v>2447</v>
      </c>
      <c r="F2130" s="253" t="s">
        <v>2448</v>
      </c>
      <c r="G2130" s="254" t="s">
        <v>614</v>
      </c>
      <c r="H2130" s="255">
        <v>2</v>
      </c>
      <c r="I2130" s="256"/>
      <c r="J2130" s="257">
        <f t="shared" si="60"/>
        <v>0</v>
      </c>
      <c r="K2130" s="258"/>
      <c r="L2130" s="259"/>
      <c r="M2130" s="260" t="s">
        <v>1</v>
      </c>
      <c r="N2130" s="261" t="s">
        <v>41</v>
      </c>
      <c r="O2130" s="72"/>
      <c r="P2130" s="203">
        <f t="shared" si="61"/>
        <v>0</v>
      </c>
      <c r="Q2130" s="203">
        <v>1.6E-2</v>
      </c>
      <c r="R2130" s="203">
        <f t="shared" si="62"/>
        <v>3.2000000000000001E-2</v>
      </c>
      <c r="S2130" s="203">
        <v>0</v>
      </c>
      <c r="T2130" s="204">
        <f t="shared" si="63"/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205" t="s">
        <v>499</v>
      </c>
      <c r="AT2130" s="205" t="s">
        <v>1021</v>
      </c>
      <c r="AU2130" s="205" t="s">
        <v>85</v>
      </c>
      <c r="AY2130" s="18" t="s">
        <v>283</v>
      </c>
      <c r="BE2130" s="206">
        <f t="shared" si="64"/>
        <v>0</v>
      </c>
      <c r="BF2130" s="206">
        <f t="shared" si="65"/>
        <v>0</v>
      </c>
      <c r="BG2130" s="206">
        <f t="shared" si="66"/>
        <v>0</v>
      </c>
      <c r="BH2130" s="206">
        <f t="shared" si="67"/>
        <v>0</v>
      </c>
      <c r="BI2130" s="206">
        <f t="shared" si="68"/>
        <v>0</v>
      </c>
      <c r="BJ2130" s="18" t="s">
        <v>83</v>
      </c>
      <c r="BK2130" s="206">
        <f t="shared" si="69"/>
        <v>0</v>
      </c>
      <c r="BL2130" s="18" t="s">
        <v>199</v>
      </c>
      <c r="BM2130" s="205" t="s">
        <v>2449</v>
      </c>
    </row>
    <row r="2131" spans="1:65" s="2" customFormat="1" ht="49.15" customHeight="1">
      <c r="A2131" s="35"/>
      <c r="B2131" s="36"/>
      <c r="C2131" s="251" t="s">
        <v>2450</v>
      </c>
      <c r="D2131" s="251" t="s">
        <v>1021</v>
      </c>
      <c r="E2131" s="252" t="s">
        <v>2451</v>
      </c>
      <c r="F2131" s="253" t="s">
        <v>2452</v>
      </c>
      <c r="G2131" s="254" t="s">
        <v>614</v>
      </c>
      <c r="H2131" s="255">
        <v>2</v>
      </c>
      <c r="I2131" s="256"/>
      <c r="J2131" s="257">
        <f t="shared" si="60"/>
        <v>0</v>
      </c>
      <c r="K2131" s="258"/>
      <c r="L2131" s="259"/>
      <c r="M2131" s="260" t="s">
        <v>1</v>
      </c>
      <c r="N2131" s="261" t="s">
        <v>41</v>
      </c>
      <c r="O2131" s="72"/>
      <c r="P2131" s="203">
        <f t="shared" si="61"/>
        <v>0</v>
      </c>
      <c r="Q2131" s="203">
        <v>1.6E-2</v>
      </c>
      <c r="R2131" s="203">
        <f t="shared" si="62"/>
        <v>3.2000000000000001E-2</v>
      </c>
      <c r="S2131" s="203">
        <v>0</v>
      </c>
      <c r="T2131" s="204">
        <f t="shared" si="63"/>
        <v>0</v>
      </c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R2131" s="205" t="s">
        <v>499</v>
      </c>
      <c r="AT2131" s="205" t="s">
        <v>1021</v>
      </c>
      <c r="AU2131" s="205" t="s">
        <v>85</v>
      </c>
      <c r="AY2131" s="18" t="s">
        <v>283</v>
      </c>
      <c r="BE2131" s="206">
        <f t="shared" si="64"/>
        <v>0</v>
      </c>
      <c r="BF2131" s="206">
        <f t="shared" si="65"/>
        <v>0</v>
      </c>
      <c r="BG2131" s="206">
        <f t="shared" si="66"/>
        <v>0</v>
      </c>
      <c r="BH2131" s="206">
        <f t="shared" si="67"/>
        <v>0</v>
      </c>
      <c r="BI2131" s="206">
        <f t="shared" si="68"/>
        <v>0</v>
      </c>
      <c r="BJ2131" s="18" t="s">
        <v>83</v>
      </c>
      <c r="BK2131" s="206">
        <f t="shared" si="69"/>
        <v>0</v>
      </c>
      <c r="BL2131" s="18" t="s">
        <v>199</v>
      </c>
      <c r="BM2131" s="205" t="s">
        <v>2453</v>
      </c>
    </row>
    <row r="2132" spans="1:65" s="2" customFormat="1" ht="37.9" customHeight="1">
      <c r="A2132" s="35"/>
      <c r="B2132" s="36"/>
      <c r="C2132" s="251" t="s">
        <v>2454</v>
      </c>
      <c r="D2132" s="251" t="s">
        <v>1021</v>
      </c>
      <c r="E2132" s="252" t="s">
        <v>2455</v>
      </c>
      <c r="F2132" s="253" t="s">
        <v>2456</v>
      </c>
      <c r="G2132" s="254" t="s">
        <v>614</v>
      </c>
      <c r="H2132" s="255">
        <v>1</v>
      </c>
      <c r="I2132" s="256"/>
      <c r="J2132" s="257">
        <f t="shared" si="60"/>
        <v>0</v>
      </c>
      <c r="K2132" s="258"/>
      <c r="L2132" s="259"/>
      <c r="M2132" s="260" t="s">
        <v>1</v>
      </c>
      <c r="N2132" s="261" t="s">
        <v>41</v>
      </c>
      <c r="O2132" s="72"/>
      <c r="P2132" s="203">
        <f t="shared" si="61"/>
        <v>0</v>
      </c>
      <c r="Q2132" s="203">
        <v>1.6E-2</v>
      </c>
      <c r="R2132" s="203">
        <f t="shared" si="62"/>
        <v>1.6E-2</v>
      </c>
      <c r="S2132" s="203">
        <v>0</v>
      </c>
      <c r="T2132" s="204">
        <f t="shared" si="63"/>
        <v>0</v>
      </c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R2132" s="205" t="s">
        <v>499</v>
      </c>
      <c r="AT2132" s="205" t="s">
        <v>1021</v>
      </c>
      <c r="AU2132" s="205" t="s">
        <v>85</v>
      </c>
      <c r="AY2132" s="18" t="s">
        <v>283</v>
      </c>
      <c r="BE2132" s="206">
        <f t="shared" si="64"/>
        <v>0</v>
      </c>
      <c r="BF2132" s="206">
        <f t="shared" si="65"/>
        <v>0</v>
      </c>
      <c r="BG2132" s="206">
        <f t="shared" si="66"/>
        <v>0</v>
      </c>
      <c r="BH2132" s="206">
        <f t="shared" si="67"/>
        <v>0</v>
      </c>
      <c r="BI2132" s="206">
        <f t="shared" si="68"/>
        <v>0</v>
      </c>
      <c r="BJ2132" s="18" t="s">
        <v>83</v>
      </c>
      <c r="BK2132" s="206">
        <f t="shared" si="69"/>
        <v>0</v>
      </c>
      <c r="BL2132" s="18" t="s">
        <v>199</v>
      </c>
      <c r="BM2132" s="205" t="s">
        <v>2457</v>
      </c>
    </row>
    <row r="2133" spans="1:65" s="2" customFormat="1" ht="49.15" customHeight="1">
      <c r="A2133" s="35"/>
      <c r="B2133" s="36"/>
      <c r="C2133" s="193" t="s">
        <v>2458</v>
      </c>
      <c r="D2133" s="193" t="s">
        <v>285</v>
      </c>
      <c r="E2133" s="194" t="s">
        <v>2459</v>
      </c>
      <c r="F2133" s="195" t="s">
        <v>2460</v>
      </c>
      <c r="G2133" s="196" t="s">
        <v>614</v>
      </c>
      <c r="H2133" s="197">
        <v>4</v>
      </c>
      <c r="I2133" s="198"/>
      <c r="J2133" s="199">
        <f t="shared" si="60"/>
        <v>0</v>
      </c>
      <c r="K2133" s="200"/>
      <c r="L2133" s="40"/>
      <c r="M2133" s="201" t="s">
        <v>1</v>
      </c>
      <c r="N2133" s="202" t="s">
        <v>41</v>
      </c>
      <c r="O2133" s="72"/>
      <c r="P2133" s="203">
        <f t="shared" si="61"/>
        <v>0</v>
      </c>
      <c r="Q2133" s="203">
        <v>0</v>
      </c>
      <c r="R2133" s="203">
        <f t="shared" si="62"/>
        <v>0</v>
      </c>
      <c r="S2133" s="203">
        <v>0</v>
      </c>
      <c r="T2133" s="204">
        <f t="shared" si="63"/>
        <v>0</v>
      </c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R2133" s="205" t="s">
        <v>199</v>
      </c>
      <c r="AT2133" s="205" t="s">
        <v>285</v>
      </c>
      <c r="AU2133" s="205" t="s">
        <v>85</v>
      </c>
      <c r="AY2133" s="18" t="s">
        <v>283</v>
      </c>
      <c r="BE2133" s="206">
        <f t="shared" si="64"/>
        <v>0</v>
      </c>
      <c r="BF2133" s="206">
        <f t="shared" si="65"/>
        <v>0</v>
      </c>
      <c r="BG2133" s="206">
        <f t="shared" si="66"/>
        <v>0</v>
      </c>
      <c r="BH2133" s="206">
        <f t="shared" si="67"/>
        <v>0</v>
      </c>
      <c r="BI2133" s="206">
        <f t="shared" si="68"/>
        <v>0</v>
      </c>
      <c r="BJ2133" s="18" t="s">
        <v>83</v>
      </c>
      <c r="BK2133" s="206">
        <f t="shared" si="69"/>
        <v>0</v>
      </c>
      <c r="BL2133" s="18" t="s">
        <v>199</v>
      </c>
      <c r="BM2133" s="205" t="s">
        <v>2461</v>
      </c>
    </row>
    <row r="2134" spans="1:65" s="2" customFormat="1" ht="24.2" customHeight="1">
      <c r="A2134" s="35"/>
      <c r="B2134" s="36"/>
      <c r="C2134" s="251" t="s">
        <v>2462</v>
      </c>
      <c r="D2134" s="251" t="s">
        <v>1021</v>
      </c>
      <c r="E2134" s="252" t="s">
        <v>2463</v>
      </c>
      <c r="F2134" s="253" t="s">
        <v>2464</v>
      </c>
      <c r="G2134" s="254" t="s">
        <v>614</v>
      </c>
      <c r="H2134" s="255">
        <v>4</v>
      </c>
      <c r="I2134" s="256"/>
      <c r="J2134" s="257">
        <f t="shared" si="60"/>
        <v>0</v>
      </c>
      <c r="K2134" s="258"/>
      <c r="L2134" s="259"/>
      <c r="M2134" s="260" t="s">
        <v>1</v>
      </c>
      <c r="N2134" s="261" t="s">
        <v>41</v>
      </c>
      <c r="O2134" s="72"/>
      <c r="P2134" s="203">
        <f t="shared" si="61"/>
        <v>0</v>
      </c>
      <c r="Q2134" s="203">
        <v>1.6000000000000001E-3</v>
      </c>
      <c r="R2134" s="203">
        <f t="shared" si="62"/>
        <v>6.4000000000000003E-3</v>
      </c>
      <c r="S2134" s="203">
        <v>0</v>
      </c>
      <c r="T2134" s="204">
        <f t="shared" si="63"/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205" t="s">
        <v>499</v>
      </c>
      <c r="AT2134" s="205" t="s">
        <v>1021</v>
      </c>
      <c r="AU2134" s="205" t="s">
        <v>85</v>
      </c>
      <c r="AY2134" s="18" t="s">
        <v>283</v>
      </c>
      <c r="BE2134" s="206">
        <f t="shared" si="64"/>
        <v>0</v>
      </c>
      <c r="BF2134" s="206">
        <f t="shared" si="65"/>
        <v>0</v>
      </c>
      <c r="BG2134" s="206">
        <f t="shared" si="66"/>
        <v>0</v>
      </c>
      <c r="BH2134" s="206">
        <f t="shared" si="67"/>
        <v>0</v>
      </c>
      <c r="BI2134" s="206">
        <f t="shared" si="68"/>
        <v>0</v>
      </c>
      <c r="BJ2134" s="18" t="s">
        <v>83</v>
      </c>
      <c r="BK2134" s="206">
        <f t="shared" si="69"/>
        <v>0</v>
      </c>
      <c r="BL2134" s="18" t="s">
        <v>199</v>
      </c>
      <c r="BM2134" s="205" t="s">
        <v>2465</v>
      </c>
    </row>
    <row r="2135" spans="1:65" s="2" customFormat="1" ht="44.25" customHeight="1">
      <c r="A2135" s="35"/>
      <c r="B2135" s="36"/>
      <c r="C2135" s="251" t="s">
        <v>2466</v>
      </c>
      <c r="D2135" s="251" t="s">
        <v>1021</v>
      </c>
      <c r="E2135" s="252" t="s">
        <v>2467</v>
      </c>
      <c r="F2135" s="253" t="s">
        <v>2468</v>
      </c>
      <c r="G2135" s="254" t="s">
        <v>614</v>
      </c>
      <c r="H2135" s="255">
        <v>1</v>
      </c>
      <c r="I2135" s="256"/>
      <c r="J2135" s="257">
        <f t="shared" si="60"/>
        <v>0</v>
      </c>
      <c r="K2135" s="258"/>
      <c r="L2135" s="259"/>
      <c r="M2135" s="260" t="s">
        <v>1</v>
      </c>
      <c r="N2135" s="261" t="s">
        <v>41</v>
      </c>
      <c r="O2135" s="72"/>
      <c r="P2135" s="203">
        <f t="shared" si="61"/>
        <v>0</v>
      </c>
      <c r="Q2135" s="203">
        <v>2.1000000000000001E-2</v>
      </c>
      <c r="R2135" s="203">
        <f t="shared" si="62"/>
        <v>2.1000000000000001E-2</v>
      </c>
      <c r="S2135" s="203">
        <v>0</v>
      </c>
      <c r="T2135" s="204">
        <f t="shared" si="63"/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5" t="s">
        <v>499</v>
      </c>
      <c r="AT2135" s="205" t="s">
        <v>1021</v>
      </c>
      <c r="AU2135" s="205" t="s">
        <v>85</v>
      </c>
      <c r="AY2135" s="18" t="s">
        <v>283</v>
      </c>
      <c r="BE2135" s="206">
        <f t="shared" si="64"/>
        <v>0</v>
      </c>
      <c r="BF2135" s="206">
        <f t="shared" si="65"/>
        <v>0</v>
      </c>
      <c r="BG2135" s="206">
        <f t="shared" si="66"/>
        <v>0</v>
      </c>
      <c r="BH2135" s="206">
        <f t="shared" si="67"/>
        <v>0</v>
      </c>
      <c r="BI2135" s="206">
        <f t="shared" si="68"/>
        <v>0</v>
      </c>
      <c r="BJ2135" s="18" t="s">
        <v>83</v>
      </c>
      <c r="BK2135" s="206">
        <f t="shared" si="69"/>
        <v>0</v>
      </c>
      <c r="BL2135" s="18" t="s">
        <v>199</v>
      </c>
      <c r="BM2135" s="205" t="s">
        <v>2469</v>
      </c>
    </row>
    <row r="2136" spans="1:65" s="2" customFormat="1" ht="44.25" customHeight="1">
      <c r="A2136" s="35"/>
      <c r="B2136" s="36"/>
      <c r="C2136" s="251" t="s">
        <v>2470</v>
      </c>
      <c r="D2136" s="251" t="s">
        <v>1021</v>
      </c>
      <c r="E2136" s="252" t="s">
        <v>2471</v>
      </c>
      <c r="F2136" s="253" t="s">
        <v>2472</v>
      </c>
      <c r="G2136" s="254" t="s">
        <v>614</v>
      </c>
      <c r="H2136" s="255">
        <v>3</v>
      </c>
      <c r="I2136" s="256"/>
      <c r="J2136" s="257">
        <f t="shared" si="60"/>
        <v>0</v>
      </c>
      <c r="K2136" s="258"/>
      <c r="L2136" s="259"/>
      <c r="M2136" s="260" t="s">
        <v>1</v>
      </c>
      <c r="N2136" s="261" t="s">
        <v>41</v>
      </c>
      <c r="O2136" s="72"/>
      <c r="P2136" s="203">
        <f t="shared" si="61"/>
        <v>0</v>
      </c>
      <c r="Q2136" s="203">
        <v>2.1000000000000001E-2</v>
      </c>
      <c r="R2136" s="203">
        <f t="shared" si="62"/>
        <v>6.3E-2</v>
      </c>
      <c r="S2136" s="203">
        <v>0</v>
      </c>
      <c r="T2136" s="204">
        <f t="shared" si="63"/>
        <v>0</v>
      </c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R2136" s="205" t="s">
        <v>499</v>
      </c>
      <c r="AT2136" s="205" t="s">
        <v>1021</v>
      </c>
      <c r="AU2136" s="205" t="s">
        <v>85</v>
      </c>
      <c r="AY2136" s="18" t="s">
        <v>283</v>
      </c>
      <c r="BE2136" s="206">
        <f t="shared" si="64"/>
        <v>0</v>
      </c>
      <c r="BF2136" s="206">
        <f t="shared" si="65"/>
        <v>0</v>
      </c>
      <c r="BG2136" s="206">
        <f t="shared" si="66"/>
        <v>0</v>
      </c>
      <c r="BH2136" s="206">
        <f t="shared" si="67"/>
        <v>0</v>
      </c>
      <c r="BI2136" s="206">
        <f t="shared" si="68"/>
        <v>0</v>
      </c>
      <c r="BJ2136" s="18" t="s">
        <v>83</v>
      </c>
      <c r="BK2136" s="206">
        <f t="shared" si="69"/>
        <v>0</v>
      </c>
      <c r="BL2136" s="18" t="s">
        <v>199</v>
      </c>
      <c r="BM2136" s="205" t="s">
        <v>2473</v>
      </c>
    </row>
    <row r="2137" spans="1:65" s="2" customFormat="1" ht="24.2" customHeight="1">
      <c r="A2137" s="35"/>
      <c r="B2137" s="36"/>
      <c r="C2137" s="193" t="s">
        <v>2474</v>
      </c>
      <c r="D2137" s="193" t="s">
        <v>285</v>
      </c>
      <c r="E2137" s="194" t="s">
        <v>2475</v>
      </c>
      <c r="F2137" s="195" t="s">
        <v>2476</v>
      </c>
      <c r="G2137" s="196" t="s">
        <v>614</v>
      </c>
      <c r="H2137" s="197">
        <v>5</v>
      </c>
      <c r="I2137" s="198"/>
      <c r="J2137" s="199">
        <f t="shared" si="60"/>
        <v>0</v>
      </c>
      <c r="K2137" s="200"/>
      <c r="L2137" s="40"/>
      <c r="M2137" s="201" t="s">
        <v>1</v>
      </c>
      <c r="N2137" s="202" t="s">
        <v>41</v>
      </c>
      <c r="O2137" s="72"/>
      <c r="P2137" s="203">
        <f t="shared" si="61"/>
        <v>0</v>
      </c>
      <c r="Q2137" s="203">
        <v>0</v>
      </c>
      <c r="R2137" s="203">
        <f t="shared" si="62"/>
        <v>0</v>
      </c>
      <c r="S2137" s="203">
        <v>0</v>
      </c>
      <c r="T2137" s="204">
        <f t="shared" si="63"/>
        <v>0</v>
      </c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R2137" s="205" t="s">
        <v>199</v>
      </c>
      <c r="AT2137" s="205" t="s">
        <v>285</v>
      </c>
      <c r="AU2137" s="205" t="s">
        <v>85</v>
      </c>
      <c r="AY2137" s="18" t="s">
        <v>283</v>
      </c>
      <c r="BE2137" s="206">
        <f t="shared" si="64"/>
        <v>0</v>
      </c>
      <c r="BF2137" s="206">
        <f t="shared" si="65"/>
        <v>0</v>
      </c>
      <c r="BG2137" s="206">
        <f t="shared" si="66"/>
        <v>0</v>
      </c>
      <c r="BH2137" s="206">
        <f t="shared" si="67"/>
        <v>0</v>
      </c>
      <c r="BI2137" s="206">
        <f t="shared" si="68"/>
        <v>0</v>
      </c>
      <c r="BJ2137" s="18" t="s">
        <v>83</v>
      </c>
      <c r="BK2137" s="206">
        <f t="shared" si="69"/>
        <v>0</v>
      </c>
      <c r="BL2137" s="18" t="s">
        <v>199</v>
      </c>
      <c r="BM2137" s="205" t="s">
        <v>2477</v>
      </c>
    </row>
    <row r="2138" spans="1:65" s="2" customFormat="1" ht="16.5" customHeight="1">
      <c r="A2138" s="35"/>
      <c r="B2138" s="36"/>
      <c r="C2138" s="251" t="s">
        <v>2478</v>
      </c>
      <c r="D2138" s="251" t="s">
        <v>1021</v>
      </c>
      <c r="E2138" s="252" t="s">
        <v>2479</v>
      </c>
      <c r="F2138" s="253" t="s">
        <v>2480</v>
      </c>
      <c r="G2138" s="254" t="s">
        <v>614</v>
      </c>
      <c r="H2138" s="255">
        <v>5</v>
      </c>
      <c r="I2138" s="256"/>
      <c r="J2138" s="257">
        <f t="shared" si="60"/>
        <v>0</v>
      </c>
      <c r="K2138" s="258"/>
      <c r="L2138" s="259"/>
      <c r="M2138" s="260" t="s">
        <v>1</v>
      </c>
      <c r="N2138" s="261" t="s">
        <v>41</v>
      </c>
      <c r="O2138" s="72"/>
      <c r="P2138" s="203">
        <f t="shared" si="61"/>
        <v>0</v>
      </c>
      <c r="Q2138" s="203">
        <v>2.3999999999999998E-3</v>
      </c>
      <c r="R2138" s="203">
        <f t="shared" si="62"/>
        <v>1.1999999999999999E-2</v>
      </c>
      <c r="S2138" s="203">
        <v>0</v>
      </c>
      <c r="T2138" s="204">
        <f t="shared" si="63"/>
        <v>0</v>
      </c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R2138" s="205" t="s">
        <v>499</v>
      </c>
      <c r="AT2138" s="205" t="s">
        <v>1021</v>
      </c>
      <c r="AU2138" s="205" t="s">
        <v>85</v>
      </c>
      <c r="AY2138" s="18" t="s">
        <v>283</v>
      </c>
      <c r="BE2138" s="206">
        <f t="shared" si="64"/>
        <v>0</v>
      </c>
      <c r="BF2138" s="206">
        <f t="shared" si="65"/>
        <v>0</v>
      </c>
      <c r="BG2138" s="206">
        <f t="shared" si="66"/>
        <v>0</v>
      </c>
      <c r="BH2138" s="206">
        <f t="shared" si="67"/>
        <v>0</v>
      </c>
      <c r="BI2138" s="206">
        <f t="shared" si="68"/>
        <v>0</v>
      </c>
      <c r="BJ2138" s="18" t="s">
        <v>83</v>
      </c>
      <c r="BK2138" s="206">
        <f t="shared" si="69"/>
        <v>0</v>
      </c>
      <c r="BL2138" s="18" t="s">
        <v>199</v>
      </c>
      <c r="BM2138" s="205" t="s">
        <v>2481</v>
      </c>
    </row>
    <row r="2139" spans="1:65" s="2" customFormat="1" ht="24.2" customHeight="1">
      <c r="A2139" s="35"/>
      <c r="B2139" s="36"/>
      <c r="C2139" s="193" t="s">
        <v>2482</v>
      </c>
      <c r="D2139" s="193" t="s">
        <v>285</v>
      </c>
      <c r="E2139" s="194" t="s">
        <v>2483</v>
      </c>
      <c r="F2139" s="195" t="s">
        <v>2484</v>
      </c>
      <c r="G2139" s="196" t="s">
        <v>614</v>
      </c>
      <c r="H2139" s="197">
        <v>4</v>
      </c>
      <c r="I2139" s="198"/>
      <c r="J2139" s="199">
        <f t="shared" si="60"/>
        <v>0</v>
      </c>
      <c r="K2139" s="200"/>
      <c r="L2139" s="40"/>
      <c r="M2139" s="201" t="s">
        <v>1</v>
      </c>
      <c r="N2139" s="202" t="s">
        <v>41</v>
      </c>
      <c r="O2139" s="72"/>
      <c r="P2139" s="203">
        <f t="shared" si="61"/>
        <v>0</v>
      </c>
      <c r="Q2139" s="203">
        <v>0</v>
      </c>
      <c r="R2139" s="203">
        <f t="shared" si="62"/>
        <v>0</v>
      </c>
      <c r="S2139" s="203">
        <v>0</v>
      </c>
      <c r="T2139" s="204">
        <f t="shared" si="63"/>
        <v>0</v>
      </c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R2139" s="205" t="s">
        <v>199</v>
      </c>
      <c r="AT2139" s="205" t="s">
        <v>285</v>
      </c>
      <c r="AU2139" s="205" t="s">
        <v>85</v>
      </c>
      <c r="AY2139" s="18" t="s">
        <v>283</v>
      </c>
      <c r="BE2139" s="206">
        <f t="shared" si="64"/>
        <v>0</v>
      </c>
      <c r="BF2139" s="206">
        <f t="shared" si="65"/>
        <v>0</v>
      </c>
      <c r="BG2139" s="206">
        <f t="shared" si="66"/>
        <v>0</v>
      </c>
      <c r="BH2139" s="206">
        <f t="shared" si="67"/>
        <v>0</v>
      </c>
      <c r="BI2139" s="206">
        <f t="shared" si="68"/>
        <v>0</v>
      </c>
      <c r="BJ2139" s="18" t="s">
        <v>83</v>
      </c>
      <c r="BK2139" s="206">
        <f t="shared" si="69"/>
        <v>0</v>
      </c>
      <c r="BL2139" s="18" t="s">
        <v>199</v>
      </c>
      <c r="BM2139" s="205" t="s">
        <v>2485</v>
      </c>
    </row>
    <row r="2140" spans="1:65" s="2" customFormat="1" ht="16.5" customHeight="1">
      <c r="A2140" s="35"/>
      <c r="B2140" s="36"/>
      <c r="C2140" s="251" t="s">
        <v>2486</v>
      </c>
      <c r="D2140" s="251" t="s">
        <v>1021</v>
      </c>
      <c r="E2140" s="252" t="s">
        <v>2487</v>
      </c>
      <c r="F2140" s="253" t="s">
        <v>2480</v>
      </c>
      <c r="G2140" s="254" t="s">
        <v>614</v>
      </c>
      <c r="H2140" s="255">
        <v>4</v>
      </c>
      <c r="I2140" s="256"/>
      <c r="J2140" s="257">
        <f t="shared" si="60"/>
        <v>0</v>
      </c>
      <c r="K2140" s="258"/>
      <c r="L2140" s="259"/>
      <c r="M2140" s="260" t="s">
        <v>1</v>
      </c>
      <c r="N2140" s="261" t="s">
        <v>41</v>
      </c>
      <c r="O2140" s="72"/>
      <c r="P2140" s="203">
        <f t="shared" si="61"/>
        <v>0</v>
      </c>
      <c r="Q2140" s="203">
        <v>2.3999999999999998E-3</v>
      </c>
      <c r="R2140" s="203">
        <f t="shared" si="62"/>
        <v>9.5999999999999992E-3</v>
      </c>
      <c r="S2140" s="203">
        <v>0</v>
      </c>
      <c r="T2140" s="204">
        <f t="shared" si="63"/>
        <v>0</v>
      </c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R2140" s="205" t="s">
        <v>499</v>
      </c>
      <c r="AT2140" s="205" t="s">
        <v>1021</v>
      </c>
      <c r="AU2140" s="205" t="s">
        <v>85</v>
      </c>
      <c r="AY2140" s="18" t="s">
        <v>283</v>
      </c>
      <c r="BE2140" s="206">
        <f t="shared" si="64"/>
        <v>0</v>
      </c>
      <c r="BF2140" s="206">
        <f t="shared" si="65"/>
        <v>0</v>
      </c>
      <c r="BG2140" s="206">
        <f t="shared" si="66"/>
        <v>0</v>
      </c>
      <c r="BH2140" s="206">
        <f t="shared" si="67"/>
        <v>0</v>
      </c>
      <c r="BI2140" s="206">
        <f t="shared" si="68"/>
        <v>0</v>
      </c>
      <c r="BJ2140" s="18" t="s">
        <v>83</v>
      </c>
      <c r="BK2140" s="206">
        <f t="shared" si="69"/>
        <v>0</v>
      </c>
      <c r="BL2140" s="18" t="s">
        <v>199</v>
      </c>
      <c r="BM2140" s="205" t="s">
        <v>2488</v>
      </c>
    </row>
    <row r="2141" spans="1:65" s="2" customFormat="1" ht="16.5" customHeight="1">
      <c r="A2141" s="35"/>
      <c r="B2141" s="36"/>
      <c r="C2141" s="193" t="s">
        <v>2489</v>
      </c>
      <c r="D2141" s="193" t="s">
        <v>285</v>
      </c>
      <c r="E2141" s="194" t="s">
        <v>2490</v>
      </c>
      <c r="F2141" s="195" t="s">
        <v>2491</v>
      </c>
      <c r="G2141" s="196" t="s">
        <v>2492</v>
      </c>
      <c r="H2141" s="197">
        <v>1</v>
      </c>
      <c r="I2141" s="198"/>
      <c r="J2141" s="199">
        <f t="shared" si="60"/>
        <v>0</v>
      </c>
      <c r="K2141" s="200"/>
      <c r="L2141" s="40"/>
      <c r="M2141" s="201" t="s">
        <v>1</v>
      </c>
      <c r="N2141" s="202" t="s">
        <v>41</v>
      </c>
      <c r="O2141" s="72"/>
      <c r="P2141" s="203">
        <f t="shared" si="61"/>
        <v>0</v>
      </c>
      <c r="Q2141" s="203">
        <v>0</v>
      </c>
      <c r="R2141" s="203">
        <f t="shared" si="62"/>
        <v>0</v>
      </c>
      <c r="S2141" s="203">
        <v>0</v>
      </c>
      <c r="T2141" s="204">
        <f t="shared" si="63"/>
        <v>0</v>
      </c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R2141" s="205" t="s">
        <v>199</v>
      </c>
      <c r="AT2141" s="205" t="s">
        <v>285</v>
      </c>
      <c r="AU2141" s="205" t="s">
        <v>85</v>
      </c>
      <c r="AY2141" s="18" t="s">
        <v>283</v>
      </c>
      <c r="BE2141" s="206">
        <f t="shared" si="64"/>
        <v>0</v>
      </c>
      <c r="BF2141" s="206">
        <f t="shared" si="65"/>
        <v>0</v>
      </c>
      <c r="BG2141" s="206">
        <f t="shared" si="66"/>
        <v>0</v>
      </c>
      <c r="BH2141" s="206">
        <f t="shared" si="67"/>
        <v>0</v>
      </c>
      <c r="BI2141" s="206">
        <f t="shared" si="68"/>
        <v>0</v>
      </c>
      <c r="BJ2141" s="18" t="s">
        <v>83</v>
      </c>
      <c r="BK2141" s="206">
        <f t="shared" si="69"/>
        <v>0</v>
      </c>
      <c r="BL2141" s="18" t="s">
        <v>199</v>
      </c>
      <c r="BM2141" s="205" t="s">
        <v>2493</v>
      </c>
    </row>
    <row r="2142" spans="1:65" s="2" customFormat="1" ht="21.75" customHeight="1">
      <c r="A2142" s="35"/>
      <c r="B2142" s="36"/>
      <c r="C2142" s="193" t="s">
        <v>2494</v>
      </c>
      <c r="D2142" s="193" t="s">
        <v>285</v>
      </c>
      <c r="E2142" s="194" t="s">
        <v>2495</v>
      </c>
      <c r="F2142" s="195" t="s">
        <v>2496</v>
      </c>
      <c r="G2142" s="196" t="s">
        <v>614</v>
      </c>
      <c r="H2142" s="197">
        <v>1</v>
      </c>
      <c r="I2142" s="198"/>
      <c r="J2142" s="199">
        <f t="shared" si="60"/>
        <v>0</v>
      </c>
      <c r="K2142" s="200"/>
      <c r="L2142" s="40"/>
      <c r="M2142" s="201" t="s">
        <v>1</v>
      </c>
      <c r="N2142" s="202" t="s">
        <v>41</v>
      </c>
      <c r="O2142" s="72"/>
      <c r="P2142" s="203">
        <f t="shared" si="61"/>
        <v>0</v>
      </c>
      <c r="Q2142" s="203">
        <v>2.5999999999999998E-4</v>
      </c>
      <c r="R2142" s="203">
        <f t="shared" si="62"/>
        <v>2.5999999999999998E-4</v>
      </c>
      <c r="S2142" s="203">
        <v>0</v>
      </c>
      <c r="T2142" s="204">
        <f t="shared" si="63"/>
        <v>0</v>
      </c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R2142" s="205" t="s">
        <v>199</v>
      </c>
      <c r="AT2142" s="205" t="s">
        <v>285</v>
      </c>
      <c r="AU2142" s="205" t="s">
        <v>85</v>
      </c>
      <c r="AY2142" s="18" t="s">
        <v>283</v>
      </c>
      <c r="BE2142" s="206">
        <f t="shared" si="64"/>
        <v>0</v>
      </c>
      <c r="BF2142" s="206">
        <f t="shared" si="65"/>
        <v>0</v>
      </c>
      <c r="BG2142" s="206">
        <f t="shared" si="66"/>
        <v>0</v>
      </c>
      <c r="BH2142" s="206">
        <f t="shared" si="67"/>
        <v>0</v>
      </c>
      <c r="BI2142" s="206">
        <f t="shared" si="68"/>
        <v>0</v>
      </c>
      <c r="BJ2142" s="18" t="s">
        <v>83</v>
      </c>
      <c r="BK2142" s="206">
        <f t="shared" si="69"/>
        <v>0</v>
      </c>
      <c r="BL2142" s="18" t="s">
        <v>199</v>
      </c>
      <c r="BM2142" s="205" t="s">
        <v>2497</v>
      </c>
    </row>
    <row r="2143" spans="1:65" s="2" customFormat="1" ht="37.9" customHeight="1">
      <c r="A2143" s="35"/>
      <c r="B2143" s="36"/>
      <c r="C2143" s="251" t="s">
        <v>2498</v>
      </c>
      <c r="D2143" s="251" t="s">
        <v>1021</v>
      </c>
      <c r="E2143" s="252" t="s">
        <v>2499</v>
      </c>
      <c r="F2143" s="253" t="s">
        <v>2500</v>
      </c>
      <c r="G2143" s="254" t="s">
        <v>614</v>
      </c>
      <c r="H2143" s="255">
        <v>1</v>
      </c>
      <c r="I2143" s="256"/>
      <c r="J2143" s="257">
        <f t="shared" si="60"/>
        <v>0</v>
      </c>
      <c r="K2143" s="258"/>
      <c r="L2143" s="259"/>
      <c r="M2143" s="260" t="s">
        <v>1</v>
      </c>
      <c r="N2143" s="261" t="s">
        <v>41</v>
      </c>
      <c r="O2143" s="72"/>
      <c r="P2143" s="203">
        <f t="shared" si="61"/>
        <v>0</v>
      </c>
      <c r="Q2143" s="203">
        <v>3.5000000000000003E-2</v>
      </c>
      <c r="R2143" s="203">
        <f t="shared" si="62"/>
        <v>3.5000000000000003E-2</v>
      </c>
      <c r="S2143" s="203">
        <v>0</v>
      </c>
      <c r="T2143" s="204">
        <f t="shared" si="63"/>
        <v>0</v>
      </c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R2143" s="205" t="s">
        <v>499</v>
      </c>
      <c r="AT2143" s="205" t="s">
        <v>1021</v>
      </c>
      <c r="AU2143" s="205" t="s">
        <v>85</v>
      </c>
      <c r="AY2143" s="18" t="s">
        <v>283</v>
      </c>
      <c r="BE2143" s="206">
        <f t="shared" si="64"/>
        <v>0</v>
      </c>
      <c r="BF2143" s="206">
        <f t="shared" si="65"/>
        <v>0</v>
      </c>
      <c r="BG2143" s="206">
        <f t="shared" si="66"/>
        <v>0</v>
      </c>
      <c r="BH2143" s="206">
        <f t="shared" si="67"/>
        <v>0</v>
      </c>
      <c r="BI2143" s="206">
        <f t="shared" si="68"/>
        <v>0</v>
      </c>
      <c r="BJ2143" s="18" t="s">
        <v>83</v>
      </c>
      <c r="BK2143" s="206">
        <f t="shared" si="69"/>
        <v>0</v>
      </c>
      <c r="BL2143" s="18" t="s">
        <v>199</v>
      </c>
      <c r="BM2143" s="205" t="s">
        <v>2501</v>
      </c>
    </row>
    <row r="2144" spans="1:65" s="2" customFormat="1" ht="37.9" customHeight="1">
      <c r="A2144" s="35"/>
      <c r="B2144" s="36"/>
      <c r="C2144" s="193" t="s">
        <v>2502</v>
      </c>
      <c r="D2144" s="193" t="s">
        <v>285</v>
      </c>
      <c r="E2144" s="194" t="s">
        <v>2503</v>
      </c>
      <c r="F2144" s="195" t="s">
        <v>2504</v>
      </c>
      <c r="G2144" s="196" t="s">
        <v>614</v>
      </c>
      <c r="H2144" s="197">
        <v>30</v>
      </c>
      <c r="I2144" s="198"/>
      <c r="J2144" s="199">
        <f t="shared" si="60"/>
        <v>0</v>
      </c>
      <c r="K2144" s="200"/>
      <c r="L2144" s="40"/>
      <c r="M2144" s="201" t="s">
        <v>1</v>
      </c>
      <c r="N2144" s="202" t="s">
        <v>41</v>
      </c>
      <c r="O2144" s="72"/>
      <c r="P2144" s="203">
        <f t="shared" si="61"/>
        <v>0</v>
      </c>
      <c r="Q2144" s="203">
        <v>2.5999999999999998E-4</v>
      </c>
      <c r="R2144" s="203">
        <f t="shared" si="62"/>
        <v>7.7999999999999996E-3</v>
      </c>
      <c r="S2144" s="203">
        <v>0</v>
      </c>
      <c r="T2144" s="204">
        <f t="shared" si="63"/>
        <v>0</v>
      </c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R2144" s="205" t="s">
        <v>199</v>
      </c>
      <c r="AT2144" s="205" t="s">
        <v>285</v>
      </c>
      <c r="AU2144" s="205" t="s">
        <v>85</v>
      </c>
      <c r="AY2144" s="18" t="s">
        <v>283</v>
      </c>
      <c r="BE2144" s="206">
        <f t="shared" si="64"/>
        <v>0</v>
      </c>
      <c r="BF2144" s="206">
        <f t="shared" si="65"/>
        <v>0</v>
      </c>
      <c r="BG2144" s="206">
        <f t="shared" si="66"/>
        <v>0</v>
      </c>
      <c r="BH2144" s="206">
        <f t="shared" si="67"/>
        <v>0</v>
      </c>
      <c r="BI2144" s="206">
        <f t="shared" si="68"/>
        <v>0</v>
      </c>
      <c r="BJ2144" s="18" t="s">
        <v>83</v>
      </c>
      <c r="BK2144" s="206">
        <f t="shared" si="69"/>
        <v>0</v>
      </c>
      <c r="BL2144" s="18" t="s">
        <v>199</v>
      </c>
      <c r="BM2144" s="205" t="s">
        <v>2505</v>
      </c>
    </row>
    <row r="2145" spans="1:65" s="13" customFormat="1">
      <c r="B2145" s="207"/>
      <c r="C2145" s="208"/>
      <c r="D2145" s="209" t="s">
        <v>291</v>
      </c>
      <c r="E2145" s="210" t="s">
        <v>1</v>
      </c>
      <c r="F2145" s="211" t="s">
        <v>2506</v>
      </c>
      <c r="G2145" s="208"/>
      <c r="H2145" s="212">
        <v>30</v>
      </c>
      <c r="I2145" s="213"/>
      <c r="J2145" s="208"/>
      <c r="K2145" s="208"/>
      <c r="L2145" s="214"/>
      <c r="M2145" s="215"/>
      <c r="N2145" s="216"/>
      <c r="O2145" s="216"/>
      <c r="P2145" s="216"/>
      <c r="Q2145" s="216"/>
      <c r="R2145" s="216"/>
      <c r="S2145" s="216"/>
      <c r="T2145" s="217"/>
      <c r="AT2145" s="218" t="s">
        <v>291</v>
      </c>
      <c r="AU2145" s="218" t="s">
        <v>85</v>
      </c>
      <c r="AV2145" s="13" t="s">
        <v>85</v>
      </c>
      <c r="AW2145" s="13" t="s">
        <v>32</v>
      </c>
      <c r="AX2145" s="13" t="s">
        <v>76</v>
      </c>
      <c r="AY2145" s="218" t="s">
        <v>283</v>
      </c>
    </row>
    <row r="2146" spans="1:65" s="14" customFormat="1">
      <c r="B2146" s="219"/>
      <c r="C2146" s="220"/>
      <c r="D2146" s="209" t="s">
        <v>291</v>
      </c>
      <c r="E2146" s="221" t="s">
        <v>1</v>
      </c>
      <c r="F2146" s="222" t="s">
        <v>293</v>
      </c>
      <c r="G2146" s="220"/>
      <c r="H2146" s="223">
        <v>30</v>
      </c>
      <c r="I2146" s="224"/>
      <c r="J2146" s="220"/>
      <c r="K2146" s="220"/>
      <c r="L2146" s="225"/>
      <c r="M2146" s="226"/>
      <c r="N2146" s="227"/>
      <c r="O2146" s="227"/>
      <c r="P2146" s="227"/>
      <c r="Q2146" s="227"/>
      <c r="R2146" s="227"/>
      <c r="S2146" s="227"/>
      <c r="T2146" s="228"/>
      <c r="AT2146" s="229" t="s">
        <v>291</v>
      </c>
      <c r="AU2146" s="229" t="s">
        <v>85</v>
      </c>
      <c r="AV2146" s="14" t="s">
        <v>289</v>
      </c>
      <c r="AW2146" s="14" t="s">
        <v>32</v>
      </c>
      <c r="AX2146" s="14" t="s">
        <v>83</v>
      </c>
      <c r="AY2146" s="229" t="s">
        <v>283</v>
      </c>
    </row>
    <row r="2147" spans="1:65" s="2" customFormat="1" ht="66.75" customHeight="1">
      <c r="A2147" s="35"/>
      <c r="B2147" s="36"/>
      <c r="C2147" s="251" t="s">
        <v>2507</v>
      </c>
      <c r="D2147" s="251" t="s">
        <v>1021</v>
      </c>
      <c r="E2147" s="252" t="s">
        <v>2508</v>
      </c>
      <c r="F2147" s="253" t="s">
        <v>2509</v>
      </c>
      <c r="G2147" s="254" t="s">
        <v>614</v>
      </c>
      <c r="H2147" s="255">
        <v>10</v>
      </c>
      <c r="I2147" s="256"/>
      <c r="J2147" s="257">
        <f>ROUND(I2147*H2147,2)</f>
        <v>0</v>
      </c>
      <c r="K2147" s="258"/>
      <c r="L2147" s="259"/>
      <c r="M2147" s="260" t="s">
        <v>1</v>
      </c>
      <c r="N2147" s="261" t="s">
        <v>41</v>
      </c>
      <c r="O2147" s="72"/>
      <c r="P2147" s="203">
        <f>O2147*H2147</f>
        <v>0</v>
      </c>
      <c r="Q2147" s="203">
        <v>5.0999999999999997E-2</v>
      </c>
      <c r="R2147" s="203">
        <f>Q2147*H2147</f>
        <v>0.51</v>
      </c>
      <c r="S2147" s="203">
        <v>0</v>
      </c>
      <c r="T2147" s="204">
        <f>S2147*H2147</f>
        <v>0</v>
      </c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R2147" s="205" t="s">
        <v>499</v>
      </c>
      <c r="AT2147" s="205" t="s">
        <v>1021</v>
      </c>
      <c r="AU2147" s="205" t="s">
        <v>85</v>
      </c>
      <c r="AY2147" s="18" t="s">
        <v>283</v>
      </c>
      <c r="BE2147" s="206">
        <f>IF(N2147="základní",J2147,0)</f>
        <v>0</v>
      </c>
      <c r="BF2147" s="206">
        <f>IF(N2147="snížená",J2147,0)</f>
        <v>0</v>
      </c>
      <c r="BG2147" s="206">
        <f>IF(N2147="zákl. přenesená",J2147,0)</f>
        <v>0</v>
      </c>
      <c r="BH2147" s="206">
        <f>IF(N2147="sníž. přenesená",J2147,0)</f>
        <v>0</v>
      </c>
      <c r="BI2147" s="206">
        <f>IF(N2147="nulová",J2147,0)</f>
        <v>0</v>
      </c>
      <c r="BJ2147" s="18" t="s">
        <v>83</v>
      </c>
      <c r="BK2147" s="206">
        <f>ROUND(I2147*H2147,2)</f>
        <v>0</v>
      </c>
      <c r="BL2147" s="18" t="s">
        <v>199</v>
      </c>
      <c r="BM2147" s="205" t="s">
        <v>2510</v>
      </c>
    </row>
    <row r="2148" spans="1:65" s="2" customFormat="1" ht="62.65" customHeight="1">
      <c r="A2148" s="35"/>
      <c r="B2148" s="36"/>
      <c r="C2148" s="251" t="s">
        <v>2511</v>
      </c>
      <c r="D2148" s="251" t="s">
        <v>1021</v>
      </c>
      <c r="E2148" s="252" t="s">
        <v>2512</v>
      </c>
      <c r="F2148" s="253" t="s">
        <v>2513</v>
      </c>
      <c r="G2148" s="254" t="s">
        <v>614</v>
      </c>
      <c r="H2148" s="255">
        <v>20</v>
      </c>
      <c r="I2148" s="256"/>
      <c r="J2148" s="257">
        <f>ROUND(I2148*H2148,2)</f>
        <v>0</v>
      </c>
      <c r="K2148" s="258"/>
      <c r="L2148" s="259"/>
      <c r="M2148" s="260" t="s">
        <v>1</v>
      </c>
      <c r="N2148" s="261" t="s">
        <v>41</v>
      </c>
      <c r="O2148" s="72"/>
      <c r="P2148" s="203">
        <f>O2148*H2148</f>
        <v>0</v>
      </c>
      <c r="Q2148" s="203">
        <v>4.9000000000000002E-2</v>
      </c>
      <c r="R2148" s="203">
        <f>Q2148*H2148</f>
        <v>0.98</v>
      </c>
      <c r="S2148" s="203">
        <v>0</v>
      </c>
      <c r="T2148" s="204">
        <f>S2148*H2148</f>
        <v>0</v>
      </c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R2148" s="205" t="s">
        <v>499</v>
      </c>
      <c r="AT2148" s="205" t="s">
        <v>1021</v>
      </c>
      <c r="AU2148" s="205" t="s">
        <v>85</v>
      </c>
      <c r="AY2148" s="18" t="s">
        <v>283</v>
      </c>
      <c r="BE2148" s="206">
        <f>IF(N2148="základní",J2148,0)</f>
        <v>0</v>
      </c>
      <c r="BF2148" s="206">
        <f>IF(N2148="snížená",J2148,0)</f>
        <v>0</v>
      </c>
      <c r="BG2148" s="206">
        <f>IF(N2148="zákl. přenesená",J2148,0)</f>
        <v>0</v>
      </c>
      <c r="BH2148" s="206">
        <f>IF(N2148="sníž. přenesená",J2148,0)</f>
        <v>0</v>
      </c>
      <c r="BI2148" s="206">
        <f>IF(N2148="nulová",J2148,0)</f>
        <v>0</v>
      </c>
      <c r="BJ2148" s="18" t="s">
        <v>83</v>
      </c>
      <c r="BK2148" s="206">
        <f>ROUND(I2148*H2148,2)</f>
        <v>0</v>
      </c>
      <c r="BL2148" s="18" t="s">
        <v>199</v>
      </c>
      <c r="BM2148" s="205" t="s">
        <v>2514</v>
      </c>
    </row>
    <row r="2149" spans="1:65" s="2" customFormat="1" ht="37.9" customHeight="1">
      <c r="A2149" s="35"/>
      <c r="B2149" s="36"/>
      <c r="C2149" s="193" t="s">
        <v>2515</v>
      </c>
      <c r="D2149" s="193" t="s">
        <v>285</v>
      </c>
      <c r="E2149" s="194" t="s">
        <v>2516</v>
      </c>
      <c r="F2149" s="195" t="s">
        <v>2517</v>
      </c>
      <c r="G2149" s="196" t="s">
        <v>614</v>
      </c>
      <c r="H2149" s="197">
        <v>7</v>
      </c>
      <c r="I2149" s="198"/>
      <c r="J2149" s="199">
        <f>ROUND(I2149*H2149,2)</f>
        <v>0</v>
      </c>
      <c r="K2149" s="200"/>
      <c r="L2149" s="40"/>
      <c r="M2149" s="201" t="s">
        <v>1</v>
      </c>
      <c r="N2149" s="202" t="s">
        <v>41</v>
      </c>
      <c r="O2149" s="72"/>
      <c r="P2149" s="203">
        <f>O2149*H2149</f>
        <v>0</v>
      </c>
      <c r="Q2149" s="203">
        <v>4.8000000000000001E-4</v>
      </c>
      <c r="R2149" s="203">
        <f>Q2149*H2149</f>
        <v>3.3600000000000001E-3</v>
      </c>
      <c r="S2149" s="203">
        <v>0</v>
      </c>
      <c r="T2149" s="204">
        <f>S2149*H2149</f>
        <v>0</v>
      </c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R2149" s="205" t="s">
        <v>199</v>
      </c>
      <c r="AT2149" s="205" t="s">
        <v>285</v>
      </c>
      <c r="AU2149" s="205" t="s">
        <v>85</v>
      </c>
      <c r="AY2149" s="18" t="s">
        <v>283</v>
      </c>
      <c r="BE2149" s="206">
        <f>IF(N2149="základní",J2149,0)</f>
        <v>0</v>
      </c>
      <c r="BF2149" s="206">
        <f>IF(N2149="snížená",J2149,0)</f>
        <v>0</v>
      </c>
      <c r="BG2149" s="206">
        <f>IF(N2149="zákl. přenesená",J2149,0)</f>
        <v>0</v>
      </c>
      <c r="BH2149" s="206">
        <f>IF(N2149="sníž. přenesená",J2149,0)</f>
        <v>0</v>
      </c>
      <c r="BI2149" s="206">
        <f>IF(N2149="nulová",J2149,0)</f>
        <v>0</v>
      </c>
      <c r="BJ2149" s="18" t="s">
        <v>83</v>
      </c>
      <c r="BK2149" s="206">
        <f>ROUND(I2149*H2149,2)</f>
        <v>0</v>
      </c>
      <c r="BL2149" s="18" t="s">
        <v>199</v>
      </c>
      <c r="BM2149" s="205" t="s">
        <v>2518</v>
      </c>
    </row>
    <row r="2150" spans="1:65" s="2" customFormat="1" ht="33" customHeight="1">
      <c r="A2150" s="35"/>
      <c r="B2150" s="36"/>
      <c r="C2150" s="251" t="s">
        <v>2519</v>
      </c>
      <c r="D2150" s="251" t="s">
        <v>1021</v>
      </c>
      <c r="E2150" s="252" t="s">
        <v>2520</v>
      </c>
      <c r="F2150" s="253" t="s">
        <v>2521</v>
      </c>
      <c r="G2150" s="254" t="s">
        <v>614</v>
      </c>
      <c r="H2150" s="255">
        <v>5</v>
      </c>
      <c r="I2150" s="256"/>
      <c r="J2150" s="257">
        <f>ROUND(I2150*H2150,2)</f>
        <v>0</v>
      </c>
      <c r="K2150" s="258"/>
      <c r="L2150" s="259"/>
      <c r="M2150" s="260" t="s">
        <v>1</v>
      </c>
      <c r="N2150" s="261" t="s">
        <v>41</v>
      </c>
      <c r="O2150" s="72"/>
      <c r="P2150" s="203">
        <f>O2150*H2150</f>
        <v>0</v>
      </c>
      <c r="Q2150" s="203">
        <v>1.2500000000000001E-2</v>
      </c>
      <c r="R2150" s="203">
        <f>Q2150*H2150</f>
        <v>6.25E-2</v>
      </c>
      <c r="S2150" s="203">
        <v>0</v>
      </c>
      <c r="T2150" s="204">
        <f>S2150*H2150</f>
        <v>0</v>
      </c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R2150" s="205" t="s">
        <v>499</v>
      </c>
      <c r="AT2150" s="205" t="s">
        <v>1021</v>
      </c>
      <c r="AU2150" s="205" t="s">
        <v>85</v>
      </c>
      <c r="AY2150" s="18" t="s">
        <v>283</v>
      </c>
      <c r="BE2150" s="206">
        <f>IF(N2150="základní",J2150,0)</f>
        <v>0</v>
      </c>
      <c r="BF2150" s="206">
        <f>IF(N2150="snížená",J2150,0)</f>
        <v>0</v>
      </c>
      <c r="BG2150" s="206">
        <f>IF(N2150="zákl. přenesená",J2150,0)</f>
        <v>0</v>
      </c>
      <c r="BH2150" s="206">
        <f>IF(N2150="sníž. přenesená",J2150,0)</f>
        <v>0</v>
      </c>
      <c r="BI2150" s="206">
        <f>IF(N2150="nulová",J2150,0)</f>
        <v>0</v>
      </c>
      <c r="BJ2150" s="18" t="s">
        <v>83</v>
      </c>
      <c r="BK2150" s="206">
        <f>ROUND(I2150*H2150,2)</f>
        <v>0</v>
      </c>
      <c r="BL2150" s="18" t="s">
        <v>199</v>
      </c>
      <c r="BM2150" s="205" t="s">
        <v>2522</v>
      </c>
    </row>
    <row r="2151" spans="1:65" s="16" customFormat="1">
      <c r="B2151" s="241"/>
      <c r="C2151" s="242"/>
      <c r="D2151" s="209" t="s">
        <v>291</v>
      </c>
      <c r="E2151" s="243" t="s">
        <v>1</v>
      </c>
      <c r="F2151" s="244" t="s">
        <v>2523</v>
      </c>
      <c r="G2151" s="242"/>
      <c r="H2151" s="243" t="s">
        <v>1</v>
      </c>
      <c r="I2151" s="245"/>
      <c r="J2151" s="242"/>
      <c r="K2151" s="242"/>
      <c r="L2151" s="246"/>
      <c r="M2151" s="247"/>
      <c r="N2151" s="248"/>
      <c r="O2151" s="248"/>
      <c r="P2151" s="248"/>
      <c r="Q2151" s="248"/>
      <c r="R2151" s="248"/>
      <c r="S2151" s="248"/>
      <c r="T2151" s="249"/>
      <c r="AT2151" s="250" t="s">
        <v>291</v>
      </c>
      <c r="AU2151" s="250" t="s">
        <v>85</v>
      </c>
      <c r="AV2151" s="16" t="s">
        <v>83</v>
      </c>
      <c r="AW2151" s="16" t="s">
        <v>32</v>
      </c>
      <c r="AX2151" s="16" t="s">
        <v>76</v>
      </c>
      <c r="AY2151" s="250" t="s">
        <v>283</v>
      </c>
    </row>
    <row r="2152" spans="1:65" s="13" customFormat="1">
      <c r="B2152" s="207"/>
      <c r="C2152" s="208"/>
      <c r="D2152" s="209" t="s">
        <v>291</v>
      </c>
      <c r="E2152" s="210" t="s">
        <v>1</v>
      </c>
      <c r="F2152" s="211" t="s">
        <v>2524</v>
      </c>
      <c r="G2152" s="208"/>
      <c r="H2152" s="212">
        <v>5</v>
      </c>
      <c r="I2152" s="213"/>
      <c r="J2152" s="208"/>
      <c r="K2152" s="208"/>
      <c r="L2152" s="214"/>
      <c r="M2152" s="215"/>
      <c r="N2152" s="216"/>
      <c r="O2152" s="216"/>
      <c r="P2152" s="216"/>
      <c r="Q2152" s="216"/>
      <c r="R2152" s="216"/>
      <c r="S2152" s="216"/>
      <c r="T2152" s="217"/>
      <c r="AT2152" s="218" t="s">
        <v>291</v>
      </c>
      <c r="AU2152" s="218" t="s">
        <v>85</v>
      </c>
      <c r="AV2152" s="13" t="s">
        <v>85</v>
      </c>
      <c r="AW2152" s="13" t="s">
        <v>32</v>
      </c>
      <c r="AX2152" s="13" t="s">
        <v>76</v>
      </c>
      <c r="AY2152" s="218" t="s">
        <v>283</v>
      </c>
    </row>
    <row r="2153" spans="1:65" s="15" customFormat="1">
      <c r="B2153" s="230"/>
      <c r="C2153" s="231"/>
      <c r="D2153" s="209" t="s">
        <v>291</v>
      </c>
      <c r="E2153" s="232" t="s">
        <v>1</v>
      </c>
      <c r="F2153" s="233" t="s">
        <v>307</v>
      </c>
      <c r="G2153" s="231"/>
      <c r="H2153" s="234">
        <v>5</v>
      </c>
      <c r="I2153" s="235"/>
      <c r="J2153" s="231"/>
      <c r="K2153" s="231"/>
      <c r="L2153" s="236"/>
      <c r="M2153" s="237"/>
      <c r="N2153" s="238"/>
      <c r="O2153" s="238"/>
      <c r="P2153" s="238"/>
      <c r="Q2153" s="238"/>
      <c r="R2153" s="238"/>
      <c r="S2153" s="238"/>
      <c r="T2153" s="239"/>
      <c r="AT2153" s="240" t="s">
        <v>291</v>
      </c>
      <c r="AU2153" s="240" t="s">
        <v>85</v>
      </c>
      <c r="AV2153" s="15" t="s">
        <v>105</v>
      </c>
      <c r="AW2153" s="15" t="s">
        <v>32</v>
      </c>
      <c r="AX2153" s="15" t="s">
        <v>76</v>
      </c>
      <c r="AY2153" s="240" t="s">
        <v>283</v>
      </c>
    </row>
    <row r="2154" spans="1:65" s="14" customFormat="1">
      <c r="B2154" s="219"/>
      <c r="C2154" s="220"/>
      <c r="D2154" s="209" t="s">
        <v>291</v>
      </c>
      <c r="E2154" s="221" t="s">
        <v>1</v>
      </c>
      <c r="F2154" s="222" t="s">
        <v>293</v>
      </c>
      <c r="G2154" s="220"/>
      <c r="H2154" s="223">
        <v>5</v>
      </c>
      <c r="I2154" s="224"/>
      <c r="J2154" s="220"/>
      <c r="K2154" s="220"/>
      <c r="L2154" s="225"/>
      <c r="M2154" s="226"/>
      <c r="N2154" s="227"/>
      <c r="O2154" s="227"/>
      <c r="P2154" s="227"/>
      <c r="Q2154" s="227"/>
      <c r="R2154" s="227"/>
      <c r="S2154" s="227"/>
      <c r="T2154" s="228"/>
      <c r="AT2154" s="229" t="s">
        <v>291</v>
      </c>
      <c r="AU2154" s="229" t="s">
        <v>85</v>
      </c>
      <c r="AV2154" s="14" t="s">
        <v>289</v>
      </c>
      <c r="AW2154" s="14" t="s">
        <v>32</v>
      </c>
      <c r="AX2154" s="14" t="s">
        <v>83</v>
      </c>
      <c r="AY2154" s="229" t="s">
        <v>283</v>
      </c>
    </row>
    <row r="2155" spans="1:65" s="2" customFormat="1" ht="33" customHeight="1">
      <c r="A2155" s="35"/>
      <c r="B2155" s="36"/>
      <c r="C2155" s="251" t="s">
        <v>2525</v>
      </c>
      <c r="D2155" s="251" t="s">
        <v>1021</v>
      </c>
      <c r="E2155" s="252" t="s">
        <v>2526</v>
      </c>
      <c r="F2155" s="253" t="s">
        <v>2527</v>
      </c>
      <c r="G2155" s="254" t="s">
        <v>614</v>
      </c>
      <c r="H2155" s="255">
        <v>1</v>
      </c>
      <c r="I2155" s="256"/>
      <c r="J2155" s="257">
        <f>ROUND(I2155*H2155,2)</f>
        <v>0</v>
      </c>
      <c r="K2155" s="258"/>
      <c r="L2155" s="259"/>
      <c r="M2155" s="260" t="s">
        <v>1</v>
      </c>
      <c r="N2155" s="261" t="s">
        <v>41</v>
      </c>
      <c r="O2155" s="72"/>
      <c r="P2155" s="203">
        <f>O2155*H2155</f>
        <v>0</v>
      </c>
      <c r="Q2155" s="203">
        <v>1.2500000000000001E-2</v>
      </c>
      <c r="R2155" s="203">
        <f>Q2155*H2155</f>
        <v>1.2500000000000001E-2</v>
      </c>
      <c r="S2155" s="203">
        <v>0</v>
      </c>
      <c r="T2155" s="204">
        <f>S2155*H2155</f>
        <v>0</v>
      </c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R2155" s="205" t="s">
        <v>499</v>
      </c>
      <c r="AT2155" s="205" t="s">
        <v>1021</v>
      </c>
      <c r="AU2155" s="205" t="s">
        <v>85</v>
      </c>
      <c r="AY2155" s="18" t="s">
        <v>283</v>
      </c>
      <c r="BE2155" s="206">
        <f>IF(N2155="základní",J2155,0)</f>
        <v>0</v>
      </c>
      <c r="BF2155" s="206">
        <f>IF(N2155="snížená",J2155,0)</f>
        <v>0</v>
      </c>
      <c r="BG2155" s="206">
        <f>IF(N2155="zákl. přenesená",J2155,0)</f>
        <v>0</v>
      </c>
      <c r="BH2155" s="206">
        <f>IF(N2155="sníž. přenesená",J2155,0)</f>
        <v>0</v>
      </c>
      <c r="BI2155" s="206">
        <f>IF(N2155="nulová",J2155,0)</f>
        <v>0</v>
      </c>
      <c r="BJ2155" s="18" t="s">
        <v>83</v>
      </c>
      <c r="BK2155" s="206">
        <f>ROUND(I2155*H2155,2)</f>
        <v>0</v>
      </c>
      <c r="BL2155" s="18" t="s">
        <v>199</v>
      </c>
      <c r="BM2155" s="205" t="s">
        <v>2528</v>
      </c>
    </row>
    <row r="2156" spans="1:65" s="16" customFormat="1">
      <c r="B2156" s="241"/>
      <c r="C2156" s="242"/>
      <c r="D2156" s="209" t="s">
        <v>291</v>
      </c>
      <c r="E2156" s="243" t="s">
        <v>1</v>
      </c>
      <c r="F2156" s="244" t="s">
        <v>2529</v>
      </c>
      <c r="G2156" s="242"/>
      <c r="H2156" s="243" t="s">
        <v>1</v>
      </c>
      <c r="I2156" s="245"/>
      <c r="J2156" s="242"/>
      <c r="K2156" s="242"/>
      <c r="L2156" s="246"/>
      <c r="M2156" s="247"/>
      <c r="N2156" s="248"/>
      <c r="O2156" s="248"/>
      <c r="P2156" s="248"/>
      <c r="Q2156" s="248"/>
      <c r="R2156" s="248"/>
      <c r="S2156" s="248"/>
      <c r="T2156" s="249"/>
      <c r="AT2156" s="250" t="s">
        <v>291</v>
      </c>
      <c r="AU2156" s="250" t="s">
        <v>85</v>
      </c>
      <c r="AV2156" s="16" t="s">
        <v>83</v>
      </c>
      <c r="AW2156" s="16" t="s">
        <v>32</v>
      </c>
      <c r="AX2156" s="16" t="s">
        <v>76</v>
      </c>
      <c r="AY2156" s="250" t="s">
        <v>283</v>
      </c>
    </row>
    <row r="2157" spans="1:65" s="13" customFormat="1">
      <c r="B2157" s="207"/>
      <c r="C2157" s="208"/>
      <c r="D2157" s="209" t="s">
        <v>291</v>
      </c>
      <c r="E2157" s="210" t="s">
        <v>1</v>
      </c>
      <c r="F2157" s="211" t="s">
        <v>83</v>
      </c>
      <c r="G2157" s="208"/>
      <c r="H2157" s="212">
        <v>1</v>
      </c>
      <c r="I2157" s="213"/>
      <c r="J2157" s="208"/>
      <c r="K2157" s="208"/>
      <c r="L2157" s="214"/>
      <c r="M2157" s="215"/>
      <c r="N2157" s="216"/>
      <c r="O2157" s="216"/>
      <c r="P2157" s="216"/>
      <c r="Q2157" s="216"/>
      <c r="R2157" s="216"/>
      <c r="S2157" s="216"/>
      <c r="T2157" s="217"/>
      <c r="AT2157" s="218" t="s">
        <v>291</v>
      </c>
      <c r="AU2157" s="218" t="s">
        <v>85</v>
      </c>
      <c r="AV2157" s="13" t="s">
        <v>85</v>
      </c>
      <c r="AW2157" s="13" t="s">
        <v>32</v>
      </c>
      <c r="AX2157" s="13" t="s">
        <v>76</v>
      </c>
      <c r="AY2157" s="218" t="s">
        <v>283</v>
      </c>
    </row>
    <row r="2158" spans="1:65" s="15" customFormat="1">
      <c r="B2158" s="230"/>
      <c r="C2158" s="231"/>
      <c r="D2158" s="209" t="s">
        <v>291</v>
      </c>
      <c r="E2158" s="232" t="s">
        <v>1</v>
      </c>
      <c r="F2158" s="233" t="s">
        <v>307</v>
      </c>
      <c r="G2158" s="231"/>
      <c r="H2158" s="234">
        <v>1</v>
      </c>
      <c r="I2158" s="235"/>
      <c r="J2158" s="231"/>
      <c r="K2158" s="231"/>
      <c r="L2158" s="236"/>
      <c r="M2158" s="237"/>
      <c r="N2158" s="238"/>
      <c r="O2158" s="238"/>
      <c r="P2158" s="238"/>
      <c r="Q2158" s="238"/>
      <c r="R2158" s="238"/>
      <c r="S2158" s="238"/>
      <c r="T2158" s="239"/>
      <c r="AT2158" s="240" t="s">
        <v>291</v>
      </c>
      <c r="AU2158" s="240" t="s">
        <v>85</v>
      </c>
      <c r="AV2158" s="15" t="s">
        <v>105</v>
      </c>
      <c r="AW2158" s="15" t="s">
        <v>32</v>
      </c>
      <c r="AX2158" s="15" t="s">
        <v>76</v>
      </c>
      <c r="AY2158" s="240" t="s">
        <v>283</v>
      </c>
    </row>
    <row r="2159" spans="1:65" s="14" customFormat="1">
      <c r="B2159" s="219"/>
      <c r="C2159" s="220"/>
      <c r="D2159" s="209" t="s">
        <v>291</v>
      </c>
      <c r="E2159" s="221" t="s">
        <v>1</v>
      </c>
      <c r="F2159" s="222" t="s">
        <v>293</v>
      </c>
      <c r="G2159" s="220"/>
      <c r="H2159" s="223">
        <v>1</v>
      </c>
      <c r="I2159" s="224"/>
      <c r="J2159" s="220"/>
      <c r="K2159" s="220"/>
      <c r="L2159" s="225"/>
      <c r="M2159" s="226"/>
      <c r="N2159" s="227"/>
      <c r="O2159" s="227"/>
      <c r="P2159" s="227"/>
      <c r="Q2159" s="227"/>
      <c r="R2159" s="227"/>
      <c r="S2159" s="227"/>
      <c r="T2159" s="228"/>
      <c r="AT2159" s="229" t="s">
        <v>291</v>
      </c>
      <c r="AU2159" s="229" t="s">
        <v>85</v>
      </c>
      <c r="AV2159" s="14" t="s">
        <v>289</v>
      </c>
      <c r="AW2159" s="14" t="s">
        <v>32</v>
      </c>
      <c r="AX2159" s="14" t="s">
        <v>83</v>
      </c>
      <c r="AY2159" s="229" t="s">
        <v>283</v>
      </c>
    </row>
    <row r="2160" spans="1:65" s="2" customFormat="1" ht="33" customHeight="1">
      <c r="A2160" s="35"/>
      <c r="B2160" s="36"/>
      <c r="C2160" s="251" t="s">
        <v>2530</v>
      </c>
      <c r="D2160" s="251" t="s">
        <v>1021</v>
      </c>
      <c r="E2160" s="252" t="s">
        <v>2531</v>
      </c>
      <c r="F2160" s="253" t="s">
        <v>2532</v>
      </c>
      <c r="G2160" s="254" t="s">
        <v>614</v>
      </c>
      <c r="H2160" s="255">
        <v>1</v>
      </c>
      <c r="I2160" s="256"/>
      <c r="J2160" s="257">
        <f>ROUND(I2160*H2160,2)</f>
        <v>0</v>
      </c>
      <c r="K2160" s="258"/>
      <c r="L2160" s="259"/>
      <c r="M2160" s="260" t="s">
        <v>1</v>
      </c>
      <c r="N2160" s="261" t="s">
        <v>41</v>
      </c>
      <c r="O2160" s="72"/>
      <c r="P2160" s="203">
        <f>O2160*H2160</f>
        <v>0</v>
      </c>
      <c r="Q2160" s="203">
        <v>1.2500000000000001E-2</v>
      </c>
      <c r="R2160" s="203">
        <f>Q2160*H2160</f>
        <v>1.2500000000000001E-2</v>
      </c>
      <c r="S2160" s="203">
        <v>0</v>
      </c>
      <c r="T2160" s="204">
        <f>S2160*H2160</f>
        <v>0</v>
      </c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R2160" s="205" t="s">
        <v>499</v>
      </c>
      <c r="AT2160" s="205" t="s">
        <v>1021</v>
      </c>
      <c r="AU2160" s="205" t="s">
        <v>85</v>
      </c>
      <c r="AY2160" s="18" t="s">
        <v>283</v>
      </c>
      <c r="BE2160" s="206">
        <f>IF(N2160="základní",J2160,0)</f>
        <v>0</v>
      </c>
      <c r="BF2160" s="206">
        <f>IF(N2160="snížená",J2160,0)</f>
        <v>0</v>
      </c>
      <c r="BG2160" s="206">
        <f>IF(N2160="zákl. přenesená",J2160,0)</f>
        <v>0</v>
      </c>
      <c r="BH2160" s="206">
        <f>IF(N2160="sníž. přenesená",J2160,0)</f>
        <v>0</v>
      </c>
      <c r="BI2160" s="206">
        <f>IF(N2160="nulová",J2160,0)</f>
        <v>0</v>
      </c>
      <c r="BJ2160" s="18" t="s">
        <v>83</v>
      </c>
      <c r="BK2160" s="206">
        <f>ROUND(I2160*H2160,2)</f>
        <v>0</v>
      </c>
      <c r="BL2160" s="18" t="s">
        <v>199</v>
      </c>
      <c r="BM2160" s="205" t="s">
        <v>2533</v>
      </c>
    </row>
    <row r="2161" spans="1:65" s="16" customFormat="1">
      <c r="B2161" s="241"/>
      <c r="C2161" s="242"/>
      <c r="D2161" s="209" t="s">
        <v>291</v>
      </c>
      <c r="E2161" s="243" t="s">
        <v>1</v>
      </c>
      <c r="F2161" s="244" t="s">
        <v>2534</v>
      </c>
      <c r="G2161" s="242"/>
      <c r="H2161" s="243" t="s">
        <v>1</v>
      </c>
      <c r="I2161" s="245"/>
      <c r="J2161" s="242"/>
      <c r="K2161" s="242"/>
      <c r="L2161" s="246"/>
      <c r="M2161" s="247"/>
      <c r="N2161" s="248"/>
      <c r="O2161" s="248"/>
      <c r="P2161" s="248"/>
      <c r="Q2161" s="248"/>
      <c r="R2161" s="248"/>
      <c r="S2161" s="248"/>
      <c r="T2161" s="249"/>
      <c r="AT2161" s="250" t="s">
        <v>291</v>
      </c>
      <c r="AU2161" s="250" t="s">
        <v>85</v>
      </c>
      <c r="AV2161" s="16" t="s">
        <v>83</v>
      </c>
      <c r="AW2161" s="16" t="s">
        <v>32</v>
      </c>
      <c r="AX2161" s="16" t="s">
        <v>76</v>
      </c>
      <c r="AY2161" s="250" t="s">
        <v>283</v>
      </c>
    </row>
    <row r="2162" spans="1:65" s="13" customFormat="1">
      <c r="B2162" s="207"/>
      <c r="C2162" s="208"/>
      <c r="D2162" s="209" t="s">
        <v>291</v>
      </c>
      <c r="E2162" s="210" t="s">
        <v>1</v>
      </c>
      <c r="F2162" s="211" t="s">
        <v>83</v>
      </c>
      <c r="G2162" s="208"/>
      <c r="H2162" s="212">
        <v>1</v>
      </c>
      <c r="I2162" s="213"/>
      <c r="J2162" s="208"/>
      <c r="K2162" s="208"/>
      <c r="L2162" s="214"/>
      <c r="M2162" s="215"/>
      <c r="N2162" s="216"/>
      <c r="O2162" s="216"/>
      <c r="P2162" s="216"/>
      <c r="Q2162" s="216"/>
      <c r="R2162" s="216"/>
      <c r="S2162" s="216"/>
      <c r="T2162" s="217"/>
      <c r="AT2162" s="218" t="s">
        <v>291</v>
      </c>
      <c r="AU2162" s="218" t="s">
        <v>85</v>
      </c>
      <c r="AV2162" s="13" t="s">
        <v>85</v>
      </c>
      <c r="AW2162" s="13" t="s">
        <v>32</v>
      </c>
      <c r="AX2162" s="13" t="s">
        <v>76</v>
      </c>
      <c r="AY2162" s="218" t="s">
        <v>283</v>
      </c>
    </row>
    <row r="2163" spans="1:65" s="15" customFormat="1">
      <c r="B2163" s="230"/>
      <c r="C2163" s="231"/>
      <c r="D2163" s="209" t="s">
        <v>291</v>
      </c>
      <c r="E2163" s="232" t="s">
        <v>1</v>
      </c>
      <c r="F2163" s="233" t="s">
        <v>307</v>
      </c>
      <c r="G2163" s="231"/>
      <c r="H2163" s="234">
        <v>1</v>
      </c>
      <c r="I2163" s="235"/>
      <c r="J2163" s="231"/>
      <c r="K2163" s="231"/>
      <c r="L2163" s="236"/>
      <c r="M2163" s="237"/>
      <c r="N2163" s="238"/>
      <c r="O2163" s="238"/>
      <c r="P2163" s="238"/>
      <c r="Q2163" s="238"/>
      <c r="R2163" s="238"/>
      <c r="S2163" s="238"/>
      <c r="T2163" s="239"/>
      <c r="AT2163" s="240" t="s">
        <v>291</v>
      </c>
      <c r="AU2163" s="240" t="s">
        <v>85</v>
      </c>
      <c r="AV2163" s="15" t="s">
        <v>105</v>
      </c>
      <c r="AW2163" s="15" t="s">
        <v>32</v>
      </c>
      <c r="AX2163" s="15" t="s">
        <v>76</v>
      </c>
      <c r="AY2163" s="240" t="s">
        <v>283</v>
      </c>
    </row>
    <row r="2164" spans="1:65" s="14" customFormat="1">
      <c r="B2164" s="219"/>
      <c r="C2164" s="220"/>
      <c r="D2164" s="209" t="s">
        <v>291</v>
      </c>
      <c r="E2164" s="221" t="s">
        <v>1</v>
      </c>
      <c r="F2164" s="222" t="s">
        <v>293</v>
      </c>
      <c r="G2164" s="220"/>
      <c r="H2164" s="223">
        <v>1</v>
      </c>
      <c r="I2164" s="224"/>
      <c r="J2164" s="220"/>
      <c r="K2164" s="220"/>
      <c r="L2164" s="225"/>
      <c r="M2164" s="226"/>
      <c r="N2164" s="227"/>
      <c r="O2164" s="227"/>
      <c r="P2164" s="227"/>
      <c r="Q2164" s="227"/>
      <c r="R2164" s="227"/>
      <c r="S2164" s="227"/>
      <c r="T2164" s="228"/>
      <c r="AT2164" s="229" t="s">
        <v>291</v>
      </c>
      <c r="AU2164" s="229" t="s">
        <v>85</v>
      </c>
      <c r="AV2164" s="14" t="s">
        <v>289</v>
      </c>
      <c r="AW2164" s="14" t="s">
        <v>32</v>
      </c>
      <c r="AX2164" s="14" t="s">
        <v>83</v>
      </c>
      <c r="AY2164" s="229" t="s">
        <v>283</v>
      </c>
    </row>
    <row r="2165" spans="1:65" s="2" customFormat="1" ht="44.25" customHeight="1">
      <c r="A2165" s="35"/>
      <c r="B2165" s="36"/>
      <c r="C2165" s="193" t="s">
        <v>2535</v>
      </c>
      <c r="D2165" s="193" t="s">
        <v>285</v>
      </c>
      <c r="E2165" s="194" t="s">
        <v>2536</v>
      </c>
      <c r="F2165" s="195" t="s">
        <v>2537</v>
      </c>
      <c r="G2165" s="196" t="s">
        <v>614</v>
      </c>
      <c r="H2165" s="197">
        <v>5</v>
      </c>
      <c r="I2165" s="198"/>
      <c r="J2165" s="199">
        <f>ROUND(I2165*H2165,2)</f>
        <v>0</v>
      </c>
      <c r="K2165" s="200"/>
      <c r="L2165" s="40"/>
      <c r="M2165" s="201" t="s">
        <v>1</v>
      </c>
      <c r="N2165" s="202" t="s">
        <v>41</v>
      </c>
      <c r="O2165" s="72"/>
      <c r="P2165" s="203">
        <f>O2165*H2165</f>
        <v>0</v>
      </c>
      <c r="Q2165" s="203">
        <v>4.8000000000000001E-4</v>
      </c>
      <c r="R2165" s="203">
        <f>Q2165*H2165</f>
        <v>2.4000000000000002E-3</v>
      </c>
      <c r="S2165" s="203">
        <v>0</v>
      </c>
      <c r="T2165" s="204">
        <f>S2165*H2165</f>
        <v>0</v>
      </c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/>
      <c r="AE2165" s="35"/>
      <c r="AR2165" s="205" t="s">
        <v>199</v>
      </c>
      <c r="AT2165" s="205" t="s">
        <v>285</v>
      </c>
      <c r="AU2165" s="205" t="s">
        <v>85</v>
      </c>
      <c r="AY2165" s="18" t="s">
        <v>283</v>
      </c>
      <c r="BE2165" s="206">
        <f>IF(N2165="základní",J2165,0)</f>
        <v>0</v>
      </c>
      <c r="BF2165" s="206">
        <f>IF(N2165="snížená",J2165,0)</f>
        <v>0</v>
      </c>
      <c r="BG2165" s="206">
        <f>IF(N2165="zákl. přenesená",J2165,0)</f>
        <v>0</v>
      </c>
      <c r="BH2165" s="206">
        <f>IF(N2165="sníž. přenesená",J2165,0)</f>
        <v>0</v>
      </c>
      <c r="BI2165" s="206">
        <f>IF(N2165="nulová",J2165,0)</f>
        <v>0</v>
      </c>
      <c r="BJ2165" s="18" t="s">
        <v>83</v>
      </c>
      <c r="BK2165" s="206">
        <f>ROUND(I2165*H2165,2)</f>
        <v>0</v>
      </c>
      <c r="BL2165" s="18" t="s">
        <v>199</v>
      </c>
      <c r="BM2165" s="205" t="s">
        <v>2538</v>
      </c>
    </row>
    <row r="2166" spans="1:65" s="2" customFormat="1" ht="37.9" customHeight="1">
      <c r="A2166" s="35"/>
      <c r="B2166" s="36"/>
      <c r="C2166" s="251" t="s">
        <v>2539</v>
      </c>
      <c r="D2166" s="251" t="s">
        <v>1021</v>
      </c>
      <c r="E2166" s="252" t="s">
        <v>2540</v>
      </c>
      <c r="F2166" s="253" t="s">
        <v>2541</v>
      </c>
      <c r="G2166" s="254" t="s">
        <v>614</v>
      </c>
      <c r="H2166" s="255">
        <v>5</v>
      </c>
      <c r="I2166" s="256"/>
      <c r="J2166" s="257">
        <f>ROUND(I2166*H2166,2)</f>
        <v>0</v>
      </c>
      <c r="K2166" s="258"/>
      <c r="L2166" s="259"/>
      <c r="M2166" s="260" t="s">
        <v>1</v>
      </c>
      <c r="N2166" s="261" t="s">
        <v>41</v>
      </c>
      <c r="O2166" s="72"/>
      <c r="P2166" s="203">
        <f>O2166*H2166</f>
        <v>0</v>
      </c>
      <c r="Q2166" s="203">
        <v>1.2500000000000001E-2</v>
      </c>
      <c r="R2166" s="203">
        <f>Q2166*H2166</f>
        <v>6.25E-2</v>
      </c>
      <c r="S2166" s="203">
        <v>0</v>
      </c>
      <c r="T2166" s="204">
        <f>S2166*H2166</f>
        <v>0</v>
      </c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R2166" s="205" t="s">
        <v>499</v>
      </c>
      <c r="AT2166" s="205" t="s">
        <v>1021</v>
      </c>
      <c r="AU2166" s="205" t="s">
        <v>85</v>
      </c>
      <c r="AY2166" s="18" t="s">
        <v>283</v>
      </c>
      <c r="BE2166" s="206">
        <f>IF(N2166="základní",J2166,0)</f>
        <v>0</v>
      </c>
      <c r="BF2166" s="206">
        <f>IF(N2166="snížená",J2166,0)</f>
        <v>0</v>
      </c>
      <c r="BG2166" s="206">
        <f>IF(N2166="zákl. přenesená",J2166,0)</f>
        <v>0</v>
      </c>
      <c r="BH2166" s="206">
        <f>IF(N2166="sníž. přenesená",J2166,0)</f>
        <v>0</v>
      </c>
      <c r="BI2166" s="206">
        <f>IF(N2166="nulová",J2166,0)</f>
        <v>0</v>
      </c>
      <c r="BJ2166" s="18" t="s">
        <v>83</v>
      </c>
      <c r="BK2166" s="206">
        <f>ROUND(I2166*H2166,2)</f>
        <v>0</v>
      </c>
      <c r="BL2166" s="18" t="s">
        <v>199</v>
      </c>
      <c r="BM2166" s="205" t="s">
        <v>2542</v>
      </c>
    </row>
    <row r="2167" spans="1:65" s="16" customFormat="1">
      <c r="B2167" s="241"/>
      <c r="C2167" s="242"/>
      <c r="D2167" s="209" t="s">
        <v>291</v>
      </c>
      <c r="E2167" s="243" t="s">
        <v>1</v>
      </c>
      <c r="F2167" s="244" t="s">
        <v>2543</v>
      </c>
      <c r="G2167" s="242"/>
      <c r="H2167" s="243" t="s">
        <v>1</v>
      </c>
      <c r="I2167" s="245"/>
      <c r="J2167" s="242"/>
      <c r="K2167" s="242"/>
      <c r="L2167" s="246"/>
      <c r="M2167" s="247"/>
      <c r="N2167" s="248"/>
      <c r="O2167" s="248"/>
      <c r="P2167" s="248"/>
      <c r="Q2167" s="248"/>
      <c r="R2167" s="248"/>
      <c r="S2167" s="248"/>
      <c r="T2167" s="249"/>
      <c r="AT2167" s="250" t="s">
        <v>291</v>
      </c>
      <c r="AU2167" s="250" t="s">
        <v>85</v>
      </c>
      <c r="AV2167" s="16" t="s">
        <v>83</v>
      </c>
      <c r="AW2167" s="16" t="s">
        <v>32</v>
      </c>
      <c r="AX2167" s="16" t="s">
        <v>76</v>
      </c>
      <c r="AY2167" s="250" t="s">
        <v>283</v>
      </c>
    </row>
    <row r="2168" spans="1:65" s="13" customFormat="1">
      <c r="B2168" s="207"/>
      <c r="C2168" s="208"/>
      <c r="D2168" s="209" t="s">
        <v>291</v>
      </c>
      <c r="E2168" s="210" t="s">
        <v>1</v>
      </c>
      <c r="F2168" s="211" t="s">
        <v>2544</v>
      </c>
      <c r="G2168" s="208"/>
      <c r="H2168" s="212">
        <v>5</v>
      </c>
      <c r="I2168" s="213"/>
      <c r="J2168" s="208"/>
      <c r="K2168" s="208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291</v>
      </c>
      <c r="AU2168" s="218" t="s">
        <v>85</v>
      </c>
      <c r="AV2168" s="13" t="s">
        <v>85</v>
      </c>
      <c r="AW2168" s="13" t="s">
        <v>32</v>
      </c>
      <c r="AX2168" s="13" t="s">
        <v>76</v>
      </c>
      <c r="AY2168" s="218" t="s">
        <v>283</v>
      </c>
    </row>
    <row r="2169" spans="1:65" s="15" customFormat="1">
      <c r="B2169" s="230"/>
      <c r="C2169" s="231"/>
      <c r="D2169" s="209" t="s">
        <v>291</v>
      </c>
      <c r="E2169" s="232" t="s">
        <v>1</v>
      </c>
      <c r="F2169" s="233" t="s">
        <v>307</v>
      </c>
      <c r="G2169" s="231"/>
      <c r="H2169" s="234">
        <v>5</v>
      </c>
      <c r="I2169" s="235"/>
      <c r="J2169" s="231"/>
      <c r="K2169" s="231"/>
      <c r="L2169" s="236"/>
      <c r="M2169" s="237"/>
      <c r="N2169" s="238"/>
      <c r="O2169" s="238"/>
      <c r="P2169" s="238"/>
      <c r="Q2169" s="238"/>
      <c r="R2169" s="238"/>
      <c r="S2169" s="238"/>
      <c r="T2169" s="239"/>
      <c r="AT2169" s="240" t="s">
        <v>291</v>
      </c>
      <c r="AU2169" s="240" t="s">
        <v>85</v>
      </c>
      <c r="AV2169" s="15" t="s">
        <v>105</v>
      </c>
      <c r="AW2169" s="15" t="s">
        <v>32</v>
      </c>
      <c r="AX2169" s="15" t="s">
        <v>76</v>
      </c>
      <c r="AY2169" s="240" t="s">
        <v>283</v>
      </c>
    </row>
    <row r="2170" spans="1:65" s="14" customFormat="1">
      <c r="B2170" s="219"/>
      <c r="C2170" s="220"/>
      <c r="D2170" s="209" t="s">
        <v>291</v>
      </c>
      <c r="E2170" s="221" t="s">
        <v>1</v>
      </c>
      <c r="F2170" s="222" t="s">
        <v>293</v>
      </c>
      <c r="G2170" s="220"/>
      <c r="H2170" s="223">
        <v>5</v>
      </c>
      <c r="I2170" s="224"/>
      <c r="J2170" s="220"/>
      <c r="K2170" s="220"/>
      <c r="L2170" s="225"/>
      <c r="M2170" s="226"/>
      <c r="N2170" s="227"/>
      <c r="O2170" s="227"/>
      <c r="P2170" s="227"/>
      <c r="Q2170" s="227"/>
      <c r="R2170" s="227"/>
      <c r="S2170" s="227"/>
      <c r="T2170" s="228"/>
      <c r="AT2170" s="229" t="s">
        <v>291</v>
      </c>
      <c r="AU2170" s="229" t="s">
        <v>85</v>
      </c>
      <c r="AV2170" s="14" t="s">
        <v>289</v>
      </c>
      <c r="AW2170" s="14" t="s">
        <v>32</v>
      </c>
      <c r="AX2170" s="14" t="s">
        <v>83</v>
      </c>
      <c r="AY2170" s="229" t="s">
        <v>283</v>
      </c>
    </row>
    <row r="2171" spans="1:65" s="2" customFormat="1" ht="24.2" customHeight="1">
      <c r="A2171" s="35"/>
      <c r="B2171" s="36"/>
      <c r="C2171" s="193" t="s">
        <v>2545</v>
      </c>
      <c r="D2171" s="193" t="s">
        <v>285</v>
      </c>
      <c r="E2171" s="194" t="s">
        <v>2546</v>
      </c>
      <c r="F2171" s="195" t="s">
        <v>2547</v>
      </c>
      <c r="G2171" s="196" t="s">
        <v>614</v>
      </c>
      <c r="H2171" s="197">
        <v>12</v>
      </c>
      <c r="I2171" s="198"/>
      <c r="J2171" s="199">
        <f>ROUND(I2171*H2171,2)</f>
        <v>0</v>
      </c>
      <c r="K2171" s="200"/>
      <c r="L2171" s="40"/>
      <c r="M2171" s="201" t="s">
        <v>1</v>
      </c>
      <c r="N2171" s="202" t="s">
        <v>41</v>
      </c>
      <c r="O2171" s="72"/>
      <c r="P2171" s="203">
        <f>O2171*H2171</f>
        <v>0</v>
      </c>
      <c r="Q2171" s="203">
        <v>0</v>
      </c>
      <c r="R2171" s="203">
        <f>Q2171*H2171</f>
        <v>0</v>
      </c>
      <c r="S2171" s="203">
        <v>0</v>
      </c>
      <c r="T2171" s="204">
        <f>S2171*H2171</f>
        <v>0</v>
      </c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R2171" s="205" t="s">
        <v>199</v>
      </c>
      <c r="AT2171" s="205" t="s">
        <v>285</v>
      </c>
      <c r="AU2171" s="205" t="s">
        <v>85</v>
      </c>
      <c r="AY2171" s="18" t="s">
        <v>283</v>
      </c>
      <c r="BE2171" s="206">
        <f>IF(N2171="základní",J2171,0)</f>
        <v>0</v>
      </c>
      <c r="BF2171" s="206">
        <f>IF(N2171="snížená",J2171,0)</f>
        <v>0</v>
      </c>
      <c r="BG2171" s="206">
        <f>IF(N2171="zákl. přenesená",J2171,0)</f>
        <v>0</v>
      </c>
      <c r="BH2171" s="206">
        <f>IF(N2171="sníž. přenesená",J2171,0)</f>
        <v>0</v>
      </c>
      <c r="BI2171" s="206">
        <f>IF(N2171="nulová",J2171,0)</f>
        <v>0</v>
      </c>
      <c r="BJ2171" s="18" t="s">
        <v>83</v>
      </c>
      <c r="BK2171" s="206">
        <f>ROUND(I2171*H2171,2)</f>
        <v>0</v>
      </c>
      <c r="BL2171" s="18" t="s">
        <v>199</v>
      </c>
      <c r="BM2171" s="205" t="s">
        <v>2548</v>
      </c>
    </row>
    <row r="2172" spans="1:65" s="13" customFormat="1">
      <c r="B2172" s="207"/>
      <c r="C2172" s="208"/>
      <c r="D2172" s="209" t="s">
        <v>291</v>
      </c>
      <c r="E2172" s="210" t="s">
        <v>1</v>
      </c>
      <c r="F2172" s="211" t="s">
        <v>2549</v>
      </c>
      <c r="G2172" s="208"/>
      <c r="H2172" s="212">
        <v>12</v>
      </c>
      <c r="I2172" s="213"/>
      <c r="J2172" s="208"/>
      <c r="K2172" s="208"/>
      <c r="L2172" s="214"/>
      <c r="M2172" s="215"/>
      <c r="N2172" s="216"/>
      <c r="O2172" s="216"/>
      <c r="P2172" s="216"/>
      <c r="Q2172" s="216"/>
      <c r="R2172" s="216"/>
      <c r="S2172" s="216"/>
      <c r="T2172" s="217"/>
      <c r="AT2172" s="218" t="s">
        <v>291</v>
      </c>
      <c r="AU2172" s="218" t="s">
        <v>85</v>
      </c>
      <c r="AV2172" s="13" t="s">
        <v>85</v>
      </c>
      <c r="AW2172" s="13" t="s">
        <v>32</v>
      </c>
      <c r="AX2172" s="13" t="s">
        <v>76</v>
      </c>
      <c r="AY2172" s="218" t="s">
        <v>283</v>
      </c>
    </row>
    <row r="2173" spans="1:65" s="14" customFormat="1">
      <c r="B2173" s="219"/>
      <c r="C2173" s="220"/>
      <c r="D2173" s="209" t="s">
        <v>291</v>
      </c>
      <c r="E2173" s="221" t="s">
        <v>1</v>
      </c>
      <c r="F2173" s="222" t="s">
        <v>293</v>
      </c>
      <c r="G2173" s="220"/>
      <c r="H2173" s="223">
        <v>12</v>
      </c>
      <c r="I2173" s="224"/>
      <c r="J2173" s="220"/>
      <c r="K2173" s="220"/>
      <c r="L2173" s="225"/>
      <c r="M2173" s="226"/>
      <c r="N2173" s="227"/>
      <c r="O2173" s="227"/>
      <c r="P2173" s="227"/>
      <c r="Q2173" s="227"/>
      <c r="R2173" s="227"/>
      <c r="S2173" s="227"/>
      <c r="T2173" s="228"/>
      <c r="AT2173" s="229" t="s">
        <v>291</v>
      </c>
      <c r="AU2173" s="229" t="s">
        <v>85</v>
      </c>
      <c r="AV2173" s="14" t="s">
        <v>289</v>
      </c>
      <c r="AW2173" s="14" t="s">
        <v>32</v>
      </c>
      <c r="AX2173" s="14" t="s">
        <v>83</v>
      </c>
      <c r="AY2173" s="229" t="s">
        <v>283</v>
      </c>
    </row>
    <row r="2174" spans="1:65" s="2" customFormat="1" ht="24.2" customHeight="1">
      <c r="A2174" s="35"/>
      <c r="B2174" s="36"/>
      <c r="C2174" s="193" t="s">
        <v>2550</v>
      </c>
      <c r="D2174" s="193" t="s">
        <v>285</v>
      </c>
      <c r="E2174" s="194" t="s">
        <v>2551</v>
      </c>
      <c r="F2174" s="195" t="s">
        <v>2552</v>
      </c>
      <c r="G2174" s="196" t="s">
        <v>614</v>
      </c>
      <c r="H2174" s="197">
        <v>5</v>
      </c>
      <c r="I2174" s="198"/>
      <c r="J2174" s="199">
        <f>ROUND(I2174*H2174,2)</f>
        <v>0</v>
      </c>
      <c r="K2174" s="200"/>
      <c r="L2174" s="40"/>
      <c r="M2174" s="201" t="s">
        <v>1</v>
      </c>
      <c r="N2174" s="202" t="s">
        <v>41</v>
      </c>
      <c r="O2174" s="72"/>
      <c r="P2174" s="203">
        <f>O2174*H2174</f>
        <v>0</v>
      </c>
      <c r="Q2174" s="203">
        <v>0</v>
      </c>
      <c r="R2174" s="203">
        <f>Q2174*H2174</f>
        <v>0</v>
      </c>
      <c r="S2174" s="203">
        <v>0</v>
      </c>
      <c r="T2174" s="204">
        <f>S2174*H2174</f>
        <v>0</v>
      </c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R2174" s="205" t="s">
        <v>199</v>
      </c>
      <c r="AT2174" s="205" t="s">
        <v>285</v>
      </c>
      <c r="AU2174" s="205" t="s">
        <v>85</v>
      </c>
      <c r="AY2174" s="18" t="s">
        <v>283</v>
      </c>
      <c r="BE2174" s="206">
        <f>IF(N2174="základní",J2174,0)</f>
        <v>0</v>
      </c>
      <c r="BF2174" s="206">
        <f>IF(N2174="snížená",J2174,0)</f>
        <v>0</v>
      </c>
      <c r="BG2174" s="206">
        <f>IF(N2174="zákl. přenesená",J2174,0)</f>
        <v>0</v>
      </c>
      <c r="BH2174" s="206">
        <f>IF(N2174="sníž. přenesená",J2174,0)</f>
        <v>0</v>
      </c>
      <c r="BI2174" s="206">
        <f>IF(N2174="nulová",J2174,0)</f>
        <v>0</v>
      </c>
      <c r="BJ2174" s="18" t="s">
        <v>83</v>
      </c>
      <c r="BK2174" s="206">
        <f>ROUND(I2174*H2174,2)</f>
        <v>0</v>
      </c>
      <c r="BL2174" s="18" t="s">
        <v>199</v>
      </c>
      <c r="BM2174" s="205" t="s">
        <v>2553</v>
      </c>
    </row>
    <row r="2175" spans="1:65" s="13" customFormat="1">
      <c r="B2175" s="207"/>
      <c r="C2175" s="208"/>
      <c r="D2175" s="209" t="s">
        <v>291</v>
      </c>
      <c r="E2175" s="210" t="s">
        <v>1</v>
      </c>
      <c r="F2175" s="211" t="s">
        <v>2554</v>
      </c>
      <c r="G2175" s="208"/>
      <c r="H2175" s="212">
        <v>5</v>
      </c>
      <c r="I2175" s="213"/>
      <c r="J2175" s="208"/>
      <c r="K2175" s="208"/>
      <c r="L2175" s="214"/>
      <c r="M2175" s="215"/>
      <c r="N2175" s="216"/>
      <c r="O2175" s="216"/>
      <c r="P2175" s="216"/>
      <c r="Q2175" s="216"/>
      <c r="R2175" s="216"/>
      <c r="S2175" s="216"/>
      <c r="T2175" s="217"/>
      <c r="AT2175" s="218" t="s">
        <v>291</v>
      </c>
      <c r="AU2175" s="218" t="s">
        <v>85</v>
      </c>
      <c r="AV2175" s="13" t="s">
        <v>85</v>
      </c>
      <c r="AW2175" s="13" t="s">
        <v>32</v>
      </c>
      <c r="AX2175" s="13" t="s">
        <v>76</v>
      </c>
      <c r="AY2175" s="218" t="s">
        <v>283</v>
      </c>
    </row>
    <row r="2176" spans="1:65" s="14" customFormat="1">
      <c r="B2176" s="219"/>
      <c r="C2176" s="220"/>
      <c r="D2176" s="209" t="s">
        <v>291</v>
      </c>
      <c r="E2176" s="221" t="s">
        <v>1</v>
      </c>
      <c r="F2176" s="222" t="s">
        <v>293</v>
      </c>
      <c r="G2176" s="220"/>
      <c r="H2176" s="223">
        <v>5</v>
      </c>
      <c r="I2176" s="224"/>
      <c r="J2176" s="220"/>
      <c r="K2176" s="220"/>
      <c r="L2176" s="225"/>
      <c r="M2176" s="226"/>
      <c r="N2176" s="227"/>
      <c r="O2176" s="227"/>
      <c r="P2176" s="227"/>
      <c r="Q2176" s="227"/>
      <c r="R2176" s="227"/>
      <c r="S2176" s="227"/>
      <c r="T2176" s="228"/>
      <c r="AT2176" s="229" t="s">
        <v>291</v>
      </c>
      <c r="AU2176" s="229" t="s">
        <v>85</v>
      </c>
      <c r="AV2176" s="14" t="s">
        <v>289</v>
      </c>
      <c r="AW2176" s="14" t="s">
        <v>32</v>
      </c>
      <c r="AX2176" s="14" t="s">
        <v>83</v>
      </c>
      <c r="AY2176" s="229" t="s">
        <v>283</v>
      </c>
    </row>
    <row r="2177" spans="1:65" s="2" customFormat="1" ht="24.2" customHeight="1">
      <c r="A2177" s="35"/>
      <c r="B2177" s="36"/>
      <c r="C2177" s="193" t="s">
        <v>2555</v>
      </c>
      <c r="D2177" s="193" t="s">
        <v>285</v>
      </c>
      <c r="E2177" s="194" t="s">
        <v>2556</v>
      </c>
      <c r="F2177" s="195" t="s">
        <v>2557</v>
      </c>
      <c r="G2177" s="196" t="s">
        <v>614</v>
      </c>
      <c r="H2177" s="197">
        <v>5</v>
      </c>
      <c r="I2177" s="198"/>
      <c r="J2177" s="199">
        <f>ROUND(I2177*H2177,2)</f>
        <v>0</v>
      </c>
      <c r="K2177" s="200"/>
      <c r="L2177" s="40"/>
      <c r="M2177" s="201" t="s">
        <v>1</v>
      </c>
      <c r="N2177" s="202" t="s">
        <v>41</v>
      </c>
      <c r="O2177" s="72"/>
      <c r="P2177" s="203">
        <f>O2177*H2177</f>
        <v>0</v>
      </c>
      <c r="Q2177" s="203">
        <v>0</v>
      </c>
      <c r="R2177" s="203">
        <f>Q2177*H2177</f>
        <v>0</v>
      </c>
      <c r="S2177" s="203">
        <v>0</v>
      </c>
      <c r="T2177" s="204">
        <f>S2177*H2177</f>
        <v>0</v>
      </c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R2177" s="205" t="s">
        <v>199</v>
      </c>
      <c r="AT2177" s="205" t="s">
        <v>285</v>
      </c>
      <c r="AU2177" s="205" t="s">
        <v>85</v>
      </c>
      <c r="AY2177" s="18" t="s">
        <v>283</v>
      </c>
      <c r="BE2177" s="206">
        <f>IF(N2177="základní",J2177,0)</f>
        <v>0</v>
      </c>
      <c r="BF2177" s="206">
        <f>IF(N2177="snížená",J2177,0)</f>
        <v>0</v>
      </c>
      <c r="BG2177" s="206">
        <f>IF(N2177="zákl. přenesená",J2177,0)</f>
        <v>0</v>
      </c>
      <c r="BH2177" s="206">
        <f>IF(N2177="sníž. přenesená",J2177,0)</f>
        <v>0</v>
      </c>
      <c r="BI2177" s="206">
        <f>IF(N2177="nulová",J2177,0)</f>
        <v>0</v>
      </c>
      <c r="BJ2177" s="18" t="s">
        <v>83</v>
      </c>
      <c r="BK2177" s="206">
        <f>ROUND(I2177*H2177,2)</f>
        <v>0</v>
      </c>
      <c r="BL2177" s="18" t="s">
        <v>199</v>
      </c>
      <c r="BM2177" s="205" t="s">
        <v>2558</v>
      </c>
    </row>
    <row r="2178" spans="1:65" s="13" customFormat="1">
      <c r="B2178" s="207"/>
      <c r="C2178" s="208"/>
      <c r="D2178" s="209" t="s">
        <v>291</v>
      </c>
      <c r="E2178" s="210" t="s">
        <v>1</v>
      </c>
      <c r="F2178" s="211" t="s">
        <v>2554</v>
      </c>
      <c r="G2178" s="208"/>
      <c r="H2178" s="212">
        <v>5</v>
      </c>
      <c r="I2178" s="213"/>
      <c r="J2178" s="208"/>
      <c r="K2178" s="208"/>
      <c r="L2178" s="214"/>
      <c r="M2178" s="215"/>
      <c r="N2178" s="216"/>
      <c r="O2178" s="216"/>
      <c r="P2178" s="216"/>
      <c r="Q2178" s="216"/>
      <c r="R2178" s="216"/>
      <c r="S2178" s="216"/>
      <c r="T2178" s="217"/>
      <c r="AT2178" s="218" t="s">
        <v>291</v>
      </c>
      <c r="AU2178" s="218" t="s">
        <v>85</v>
      </c>
      <c r="AV2178" s="13" t="s">
        <v>85</v>
      </c>
      <c r="AW2178" s="13" t="s">
        <v>32</v>
      </c>
      <c r="AX2178" s="13" t="s">
        <v>76</v>
      </c>
      <c r="AY2178" s="218" t="s">
        <v>283</v>
      </c>
    </row>
    <row r="2179" spans="1:65" s="14" customFormat="1">
      <c r="B2179" s="219"/>
      <c r="C2179" s="220"/>
      <c r="D2179" s="209" t="s">
        <v>291</v>
      </c>
      <c r="E2179" s="221" t="s">
        <v>1</v>
      </c>
      <c r="F2179" s="222" t="s">
        <v>293</v>
      </c>
      <c r="G2179" s="220"/>
      <c r="H2179" s="223">
        <v>5</v>
      </c>
      <c r="I2179" s="224"/>
      <c r="J2179" s="220"/>
      <c r="K2179" s="220"/>
      <c r="L2179" s="225"/>
      <c r="M2179" s="226"/>
      <c r="N2179" s="227"/>
      <c r="O2179" s="227"/>
      <c r="P2179" s="227"/>
      <c r="Q2179" s="227"/>
      <c r="R2179" s="227"/>
      <c r="S2179" s="227"/>
      <c r="T2179" s="228"/>
      <c r="AT2179" s="229" t="s">
        <v>291</v>
      </c>
      <c r="AU2179" s="229" t="s">
        <v>85</v>
      </c>
      <c r="AV2179" s="14" t="s">
        <v>289</v>
      </c>
      <c r="AW2179" s="14" t="s">
        <v>32</v>
      </c>
      <c r="AX2179" s="14" t="s">
        <v>83</v>
      </c>
      <c r="AY2179" s="229" t="s">
        <v>283</v>
      </c>
    </row>
    <row r="2180" spans="1:65" s="2" customFormat="1" ht="37.9" customHeight="1">
      <c r="A2180" s="35"/>
      <c r="B2180" s="36"/>
      <c r="C2180" s="251" t="s">
        <v>2559</v>
      </c>
      <c r="D2180" s="251" t="s">
        <v>1021</v>
      </c>
      <c r="E2180" s="252" t="s">
        <v>2560</v>
      </c>
      <c r="F2180" s="253" t="s">
        <v>2561</v>
      </c>
      <c r="G2180" s="254" t="s">
        <v>472</v>
      </c>
      <c r="H2180" s="255">
        <v>15</v>
      </c>
      <c r="I2180" s="256"/>
      <c r="J2180" s="257">
        <f>ROUND(I2180*H2180,2)</f>
        <v>0</v>
      </c>
      <c r="K2180" s="258"/>
      <c r="L2180" s="259"/>
      <c r="M2180" s="260" t="s">
        <v>1</v>
      </c>
      <c r="N2180" s="261" t="s">
        <v>41</v>
      </c>
      <c r="O2180" s="72"/>
      <c r="P2180" s="203">
        <f>O2180*H2180</f>
        <v>0</v>
      </c>
      <c r="Q2180" s="203">
        <v>3.0000000000000001E-3</v>
      </c>
      <c r="R2180" s="203">
        <f>Q2180*H2180</f>
        <v>4.4999999999999998E-2</v>
      </c>
      <c r="S2180" s="203">
        <v>0</v>
      </c>
      <c r="T2180" s="204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205" t="s">
        <v>499</v>
      </c>
      <c r="AT2180" s="205" t="s">
        <v>1021</v>
      </c>
      <c r="AU2180" s="205" t="s">
        <v>85</v>
      </c>
      <c r="AY2180" s="18" t="s">
        <v>283</v>
      </c>
      <c r="BE2180" s="206">
        <f>IF(N2180="základní",J2180,0)</f>
        <v>0</v>
      </c>
      <c r="BF2180" s="206">
        <f>IF(N2180="snížená",J2180,0)</f>
        <v>0</v>
      </c>
      <c r="BG2180" s="206">
        <f>IF(N2180="zákl. přenesená",J2180,0)</f>
        <v>0</v>
      </c>
      <c r="BH2180" s="206">
        <f>IF(N2180="sníž. přenesená",J2180,0)</f>
        <v>0</v>
      </c>
      <c r="BI2180" s="206">
        <f>IF(N2180="nulová",J2180,0)</f>
        <v>0</v>
      </c>
      <c r="BJ2180" s="18" t="s">
        <v>83</v>
      </c>
      <c r="BK2180" s="206">
        <f>ROUND(I2180*H2180,2)</f>
        <v>0</v>
      </c>
      <c r="BL2180" s="18" t="s">
        <v>199</v>
      </c>
      <c r="BM2180" s="205" t="s">
        <v>2562</v>
      </c>
    </row>
    <row r="2181" spans="1:65" s="16" customFormat="1">
      <c r="B2181" s="241"/>
      <c r="C2181" s="242"/>
      <c r="D2181" s="209" t="s">
        <v>291</v>
      </c>
      <c r="E2181" s="243" t="s">
        <v>1</v>
      </c>
      <c r="F2181" s="244" t="s">
        <v>2563</v>
      </c>
      <c r="G2181" s="242"/>
      <c r="H2181" s="243" t="s">
        <v>1</v>
      </c>
      <c r="I2181" s="245"/>
      <c r="J2181" s="242"/>
      <c r="K2181" s="242"/>
      <c r="L2181" s="246"/>
      <c r="M2181" s="247"/>
      <c r="N2181" s="248"/>
      <c r="O2181" s="248"/>
      <c r="P2181" s="248"/>
      <c r="Q2181" s="248"/>
      <c r="R2181" s="248"/>
      <c r="S2181" s="248"/>
      <c r="T2181" s="249"/>
      <c r="AT2181" s="250" t="s">
        <v>291</v>
      </c>
      <c r="AU2181" s="250" t="s">
        <v>85</v>
      </c>
      <c r="AV2181" s="16" t="s">
        <v>83</v>
      </c>
      <c r="AW2181" s="16" t="s">
        <v>32</v>
      </c>
      <c r="AX2181" s="16" t="s">
        <v>76</v>
      </c>
      <c r="AY2181" s="250" t="s">
        <v>283</v>
      </c>
    </row>
    <row r="2182" spans="1:65" s="13" customFormat="1">
      <c r="B2182" s="207"/>
      <c r="C2182" s="208"/>
      <c r="D2182" s="209" t="s">
        <v>291</v>
      </c>
      <c r="E2182" s="210" t="s">
        <v>1</v>
      </c>
      <c r="F2182" s="211" t="s">
        <v>2564</v>
      </c>
      <c r="G2182" s="208"/>
      <c r="H2182" s="212">
        <v>15</v>
      </c>
      <c r="I2182" s="213"/>
      <c r="J2182" s="208"/>
      <c r="K2182" s="208"/>
      <c r="L2182" s="214"/>
      <c r="M2182" s="215"/>
      <c r="N2182" s="216"/>
      <c r="O2182" s="216"/>
      <c r="P2182" s="216"/>
      <c r="Q2182" s="216"/>
      <c r="R2182" s="216"/>
      <c r="S2182" s="216"/>
      <c r="T2182" s="217"/>
      <c r="AT2182" s="218" t="s">
        <v>291</v>
      </c>
      <c r="AU2182" s="218" t="s">
        <v>85</v>
      </c>
      <c r="AV2182" s="13" t="s">
        <v>85</v>
      </c>
      <c r="AW2182" s="13" t="s">
        <v>32</v>
      </c>
      <c r="AX2182" s="13" t="s">
        <v>76</v>
      </c>
      <c r="AY2182" s="218" t="s">
        <v>283</v>
      </c>
    </row>
    <row r="2183" spans="1:65" s="14" customFormat="1">
      <c r="B2183" s="219"/>
      <c r="C2183" s="220"/>
      <c r="D2183" s="209" t="s">
        <v>291</v>
      </c>
      <c r="E2183" s="221" t="s">
        <v>1</v>
      </c>
      <c r="F2183" s="222" t="s">
        <v>293</v>
      </c>
      <c r="G2183" s="220"/>
      <c r="H2183" s="223">
        <v>15</v>
      </c>
      <c r="I2183" s="224"/>
      <c r="J2183" s="220"/>
      <c r="K2183" s="220"/>
      <c r="L2183" s="225"/>
      <c r="M2183" s="226"/>
      <c r="N2183" s="227"/>
      <c r="O2183" s="227"/>
      <c r="P2183" s="227"/>
      <c r="Q2183" s="227"/>
      <c r="R2183" s="227"/>
      <c r="S2183" s="227"/>
      <c r="T2183" s="228"/>
      <c r="AT2183" s="229" t="s">
        <v>291</v>
      </c>
      <c r="AU2183" s="229" t="s">
        <v>85</v>
      </c>
      <c r="AV2183" s="14" t="s">
        <v>289</v>
      </c>
      <c r="AW2183" s="14" t="s">
        <v>32</v>
      </c>
      <c r="AX2183" s="14" t="s">
        <v>83</v>
      </c>
      <c r="AY2183" s="229" t="s">
        <v>283</v>
      </c>
    </row>
    <row r="2184" spans="1:65" s="2" customFormat="1" ht="37.9" customHeight="1">
      <c r="A2184" s="35"/>
      <c r="B2184" s="36"/>
      <c r="C2184" s="251" t="s">
        <v>2565</v>
      </c>
      <c r="D2184" s="251" t="s">
        <v>1021</v>
      </c>
      <c r="E2184" s="252" t="s">
        <v>2566</v>
      </c>
      <c r="F2184" s="253" t="s">
        <v>2567</v>
      </c>
      <c r="G2184" s="254" t="s">
        <v>472</v>
      </c>
      <c r="H2184" s="255">
        <v>36.72</v>
      </c>
      <c r="I2184" s="256"/>
      <c r="J2184" s="257">
        <f>ROUND(I2184*H2184,2)</f>
        <v>0</v>
      </c>
      <c r="K2184" s="258"/>
      <c r="L2184" s="259"/>
      <c r="M2184" s="260" t="s">
        <v>1</v>
      </c>
      <c r="N2184" s="261" t="s">
        <v>41</v>
      </c>
      <c r="O2184" s="72"/>
      <c r="P2184" s="203">
        <f>O2184*H2184</f>
        <v>0</v>
      </c>
      <c r="Q2184" s="203">
        <v>3.0000000000000001E-3</v>
      </c>
      <c r="R2184" s="203">
        <f>Q2184*H2184</f>
        <v>0.11015999999999999</v>
      </c>
      <c r="S2184" s="203">
        <v>0</v>
      </c>
      <c r="T2184" s="204">
        <f>S2184*H2184</f>
        <v>0</v>
      </c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R2184" s="205" t="s">
        <v>499</v>
      </c>
      <c r="AT2184" s="205" t="s">
        <v>1021</v>
      </c>
      <c r="AU2184" s="205" t="s">
        <v>85</v>
      </c>
      <c r="AY2184" s="18" t="s">
        <v>283</v>
      </c>
      <c r="BE2184" s="206">
        <f>IF(N2184="základní",J2184,0)</f>
        <v>0</v>
      </c>
      <c r="BF2184" s="206">
        <f>IF(N2184="snížená",J2184,0)</f>
        <v>0</v>
      </c>
      <c r="BG2184" s="206">
        <f>IF(N2184="zákl. přenesená",J2184,0)</f>
        <v>0</v>
      </c>
      <c r="BH2184" s="206">
        <f>IF(N2184="sníž. přenesená",J2184,0)</f>
        <v>0</v>
      </c>
      <c r="BI2184" s="206">
        <f>IF(N2184="nulová",J2184,0)</f>
        <v>0</v>
      </c>
      <c r="BJ2184" s="18" t="s">
        <v>83</v>
      </c>
      <c r="BK2184" s="206">
        <f>ROUND(I2184*H2184,2)</f>
        <v>0</v>
      </c>
      <c r="BL2184" s="18" t="s">
        <v>199</v>
      </c>
      <c r="BM2184" s="205" t="s">
        <v>2568</v>
      </c>
    </row>
    <row r="2185" spans="1:65" s="16" customFormat="1">
      <c r="B2185" s="241"/>
      <c r="C2185" s="242"/>
      <c r="D2185" s="209" t="s">
        <v>291</v>
      </c>
      <c r="E2185" s="243" t="s">
        <v>1</v>
      </c>
      <c r="F2185" s="244" t="s">
        <v>2569</v>
      </c>
      <c r="G2185" s="242"/>
      <c r="H2185" s="243" t="s">
        <v>1</v>
      </c>
      <c r="I2185" s="245"/>
      <c r="J2185" s="242"/>
      <c r="K2185" s="242"/>
      <c r="L2185" s="246"/>
      <c r="M2185" s="247"/>
      <c r="N2185" s="248"/>
      <c r="O2185" s="248"/>
      <c r="P2185" s="248"/>
      <c r="Q2185" s="248"/>
      <c r="R2185" s="248"/>
      <c r="S2185" s="248"/>
      <c r="T2185" s="249"/>
      <c r="AT2185" s="250" t="s">
        <v>291</v>
      </c>
      <c r="AU2185" s="250" t="s">
        <v>85</v>
      </c>
      <c r="AV2185" s="16" t="s">
        <v>83</v>
      </c>
      <c r="AW2185" s="16" t="s">
        <v>32</v>
      </c>
      <c r="AX2185" s="16" t="s">
        <v>76</v>
      </c>
      <c r="AY2185" s="250" t="s">
        <v>283</v>
      </c>
    </row>
    <row r="2186" spans="1:65" s="13" customFormat="1">
      <c r="B2186" s="207"/>
      <c r="C2186" s="208"/>
      <c r="D2186" s="209" t="s">
        <v>291</v>
      </c>
      <c r="E2186" s="210" t="s">
        <v>1</v>
      </c>
      <c r="F2186" s="211" t="s">
        <v>2570</v>
      </c>
      <c r="G2186" s="208"/>
      <c r="H2186" s="212">
        <v>36.72</v>
      </c>
      <c r="I2186" s="213"/>
      <c r="J2186" s="208"/>
      <c r="K2186" s="208"/>
      <c r="L2186" s="214"/>
      <c r="M2186" s="215"/>
      <c r="N2186" s="216"/>
      <c r="O2186" s="216"/>
      <c r="P2186" s="216"/>
      <c r="Q2186" s="216"/>
      <c r="R2186" s="216"/>
      <c r="S2186" s="216"/>
      <c r="T2186" s="217"/>
      <c r="AT2186" s="218" t="s">
        <v>291</v>
      </c>
      <c r="AU2186" s="218" t="s">
        <v>85</v>
      </c>
      <c r="AV2186" s="13" t="s">
        <v>85</v>
      </c>
      <c r="AW2186" s="13" t="s">
        <v>32</v>
      </c>
      <c r="AX2186" s="13" t="s">
        <v>76</v>
      </c>
      <c r="AY2186" s="218" t="s">
        <v>283</v>
      </c>
    </row>
    <row r="2187" spans="1:65" s="15" customFormat="1">
      <c r="B2187" s="230"/>
      <c r="C2187" s="231"/>
      <c r="D2187" s="209" t="s">
        <v>291</v>
      </c>
      <c r="E2187" s="232" t="s">
        <v>1</v>
      </c>
      <c r="F2187" s="233" t="s">
        <v>307</v>
      </c>
      <c r="G2187" s="231"/>
      <c r="H2187" s="234">
        <v>36.72</v>
      </c>
      <c r="I2187" s="235"/>
      <c r="J2187" s="231"/>
      <c r="K2187" s="231"/>
      <c r="L2187" s="236"/>
      <c r="M2187" s="237"/>
      <c r="N2187" s="238"/>
      <c r="O2187" s="238"/>
      <c r="P2187" s="238"/>
      <c r="Q2187" s="238"/>
      <c r="R2187" s="238"/>
      <c r="S2187" s="238"/>
      <c r="T2187" s="239"/>
      <c r="AT2187" s="240" t="s">
        <v>291</v>
      </c>
      <c r="AU2187" s="240" t="s">
        <v>85</v>
      </c>
      <c r="AV2187" s="15" t="s">
        <v>105</v>
      </c>
      <c r="AW2187" s="15" t="s">
        <v>32</v>
      </c>
      <c r="AX2187" s="15" t="s">
        <v>76</v>
      </c>
      <c r="AY2187" s="240" t="s">
        <v>283</v>
      </c>
    </row>
    <row r="2188" spans="1:65" s="14" customFormat="1">
      <c r="B2188" s="219"/>
      <c r="C2188" s="220"/>
      <c r="D2188" s="209" t="s">
        <v>291</v>
      </c>
      <c r="E2188" s="221" t="s">
        <v>1</v>
      </c>
      <c r="F2188" s="222" t="s">
        <v>293</v>
      </c>
      <c r="G2188" s="220"/>
      <c r="H2188" s="223">
        <v>36.72</v>
      </c>
      <c r="I2188" s="224"/>
      <c r="J2188" s="220"/>
      <c r="K2188" s="220"/>
      <c r="L2188" s="225"/>
      <c r="M2188" s="226"/>
      <c r="N2188" s="227"/>
      <c r="O2188" s="227"/>
      <c r="P2188" s="227"/>
      <c r="Q2188" s="227"/>
      <c r="R2188" s="227"/>
      <c r="S2188" s="227"/>
      <c r="T2188" s="228"/>
      <c r="AT2188" s="229" t="s">
        <v>291</v>
      </c>
      <c r="AU2188" s="229" t="s">
        <v>85</v>
      </c>
      <c r="AV2188" s="14" t="s">
        <v>289</v>
      </c>
      <c r="AW2188" s="14" t="s">
        <v>32</v>
      </c>
      <c r="AX2188" s="14" t="s">
        <v>83</v>
      </c>
      <c r="AY2188" s="229" t="s">
        <v>283</v>
      </c>
    </row>
    <row r="2189" spans="1:65" s="2" customFormat="1" ht="16.5" customHeight="1">
      <c r="A2189" s="35"/>
      <c r="B2189" s="36"/>
      <c r="C2189" s="251" t="s">
        <v>2571</v>
      </c>
      <c r="D2189" s="251" t="s">
        <v>1021</v>
      </c>
      <c r="E2189" s="252" t="s">
        <v>2572</v>
      </c>
      <c r="F2189" s="253" t="s">
        <v>2573</v>
      </c>
      <c r="G2189" s="254" t="s">
        <v>614</v>
      </c>
      <c r="H2189" s="255">
        <v>44</v>
      </c>
      <c r="I2189" s="256"/>
      <c r="J2189" s="257">
        <f>ROUND(I2189*H2189,2)</f>
        <v>0</v>
      </c>
      <c r="K2189" s="258"/>
      <c r="L2189" s="259"/>
      <c r="M2189" s="260" t="s">
        <v>1</v>
      </c>
      <c r="N2189" s="261" t="s">
        <v>41</v>
      </c>
      <c r="O2189" s="72"/>
      <c r="P2189" s="203">
        <f>O2189*H2189</f>
        <v>0</v>
      </c>
      <c r="Q2189" s="203">
        <v>6.0000000000000002E-5</v>
      </c>
      <c r="R2189" s="203">
        <f>Q2189*H2189</f>
        <v>2.64E-3</v>
      </c>
      <c r="S2189" s="203">
        <v>0</v>
      </c>
      <c r="T2189" s="204">
        <f>S2189*H2189</f>
        <v>0</v>
      </c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R2189" s="205" t="s">
        <v>499</v>
      </c>
      <c r="AT2189" s="205" t="s">
        <v>1021</v>
      </c>
      <c r="AU2189" s="205" t="s">
        <v>85</v>
      </c>
      <c r="AY2189" s="18" t="s">
        <v>283</v>
      </c>
      <c r="BE2189" s="206">
        <f>IF(N2189="základní",J2189,0)</f>
        <v>0</v>
      </c>
      <c r="BF2189" s="206">
        <f>IF(N2189="snížená",J2189,0)</f>
        <v>0</v>
      </c>
      <c r="BG2189" s="206">
        <f>IF(N2189="zákl. přenesená",J2189,0)</f>
        <v>0</v>
      </c>
      <c r="BH2189" s="206">
        <f>IF(N2189="sníž. přenesená",J2189,0)</f>
        <v>0</v>
      </c>
      <c r="BI2189" s="206">
        <f>IF(N2189="nulová",J2189,0)</f>
        <v>0</v>
      </c>
      <c r="BJ2189" s="18" t="s">
        <v>83</v>
      </c>
      <c r="BK2189" s="206">
        <f>ROUND(I2189*H2189,2)</f>
        <v>0</v>
      </c>
      <c r="BL2189" s="18" t="s">
        <v>199</v>
      </c>
      <c r="BM2189" s="205" t="s">
        <v>2574</v>
      </c>
    </row>
    <row r="2190" spans="1:65" s="13" customFormat="1">
      <c r="B2190" s="207"/>
      <c r="C2190" s="208"/>
      <c r="D2190" s="209" t="s">
        <v>291</v>
      </c>
      <c r="E2190" s="210" t="s">
        <v>1</v>
      </c>
      <c r="F2190" s="211" t="s">
        <v>2575</v>
      </c>
      <c r="G2190" s="208"/>
      <c r="H2190" s="212">
        <v>44</v>
      </c>
      <c r="I2190" s="213"/>
      <c r="J2190" s="208"/>
      <c r="K2190" s="208"/>
      <c r="L2190" s="214"/>
      <c r="M2190" s="215"/>
      <c r="N2190" s="216"/>
      <c r="O2190" s="216"/>
      <c r="P2190" s="216"/>
      <c r="Q2190" s="216"/>
      <c r="R2190" s="216"/>
      <c r="S2190" s="216"/>
      <c r="T2190" s="217"/>
      <c r="AT2190" s="218" t="s">
        <v>291</v>
      </c>
      <c r="AU2190" s="218" t="s">
        <v>85</v>
      </c>
      <c r="AV2190" s="13" t="s">
        <v>85</v>
      </c>
      <c r="AW2190" s="13" t="s">
        <v>32</v>
      </c>
      <c r="AX2190" s="13" t="s">
        <v>76</v>
      </c>
      <c r="AY2190" s="218" t="s">
        <v>283</v>
      </c>
    </row>
    <row r="2191" spans="1:65" s="14" customFormat="1">
      <c r="B2191" s="219"/>
      <c r="C2191" s="220"/>
      <c r="D2191" s="209" t="s">
        <v>291</v>
      </c>
      <c r="E2191" s="221" t="s">
        <v>1</v>
      </c>
      <c r="F2191" s="222" t="s">
        <v>293</v>
      </c>
      <c r="G2191" s="220"/>
      <c r="H2191" s="223">
        <v>44</v>
      </c>
      <c r="I2191" s="224"/>
      <c r="J2191" s="220"/>
      <c r="K2191" s="220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291</v>
      </c>
      <c r="AU2191" s="229" t="s">
        <v>85</v>
      </c>
      <c r="AV2191" s="14" t="s">
        <v>289</v>
      </c>
      <c r="AW2191" s="14" t="s">
        <v>32</v>
      </c>
      <c r="AX2191" s="14" t="s">
        <v>83</v>
      </c>
      <c r="AY2191" s="229" t="s">
        <v>283</v>
      </c>
    </row>
    <row r="2192" spans="1:65" s="2" customFormat="1" ht="16.5" customHeight="1">
      <c r="A2192" s="35"/>
      <c r="B2192" s="36"/>
      <c r="C2192" s="193" t="s">
        <v>2576</v>
      </c>
      <c r="D2192" s="193" t="s">
        <v>285</v>
      </c>
      <c r="E2192" s="194" t="s">
        <v>2577</v>
      </c>
      <c r="F2192" s="195" t="s">
        <v>2578</v>
      </c>
      <c r="G2192" s="196" t="s">
        <v>614</v>
      </c>
      <c r="H2192" s="197">
        <v>8</v>
      </c>
      <c r="I2192" s="198"/>
      <c r="J2192" s="199">
        <f>ROUND(I2192*H2192,2)</f>
        <v>0</v>
      </c>
      <c r="K2192" s="200"/>
      <c r="L2192" s="40"/>
      <c r="M2192" s="201" t="s">
        <v>1</v>
      </c>
      <c r="N2192" s="202" t="s">
        <v>41</v>
      </c>
      <c r="O2192" s="72"/>
      <c r="P2192" s="203">
        <f>O2192*H2192</f>
        <v>0</v>
      </c>
      <c r="Q2192" s="203">
        <v>0</v>
      </c>
      <c r="R2192" s="203">
        <f>Q2192*H2192</f>
        <v>0</v>
      </c>
      <c r="S2192" s="203">
        <v>0</v>
      </c>
      <c r="T2192" s="204">
        <f>S2192*H2192</f>
        <v>0</v>
      </c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R2192" s="205" t="s">
        <v>199</v>
      </c>
      <c r="AT2192" s="205" t="s">
        <v>285</v>
      </c>
      <c r="AU2192" s="205" t="s">
        <v>85</v>
      </c>
      <c r="AY2192" s="18" t="s">
        <v>283</v>
      </c>
      <c r="BE2192" s="206">
        <f>IF(N2192="základní",J2192,0)</f>
        <v>0</v>
      </c>
      <c r="BF2192" s="206">
        <f>IF(N2192="snížená",J2192,0)</f>
        <v>0</v>
      </c>
      <c r="BG2192" s="206">
        <f>IF(N2192="zákl. přenesená",J2192,0)</f>
        <v>0</v>
      </c>
      <c r="BH2192" s="206">
        <f>IF(N2192="sníž. přenesená",J2192,0)</f>
        <v>0</v>
      </c>
      <c r="BI2192" s="206">
        <f>IF(N2192="nulová",J2192,0)</f>
        <v>0</v>
      </c>
      <c r="BJ2192" s="18" t="s">
        <v>83</v>
      </c>
      <c r="BK2192" s="206">
        <f>ROUND(I2192*H2192,2)</f>
        <v>0</v>
      </c>
      <c r="BL2192" s="18" t="s">
        <v>199</v>
      </c>
      <c r="BM2192" s="205" t="s">
        <v>2579</v>
      </c>
    </row>
    <row r="2193" spans="1:65" s="2" customFormat="1" ht="55.5" customHeight="1">
      <c r="A2193" s="35"/>
      <c r="B2193" s="36"/>
      <c r="C2193" s="251" t="s">
        <v>2580</v>
      </c>
      <c r="D2193" s="251" t="s">
        <v>1021</v>
      </c>
      <c r="E2193" s="252" t="s">
        <v>2581</v>
      </c>
      <c r="F2193" s="253" t="s">
        <v>2582</v>
      </c>
      <c r="G2193" s="254" t="s">
        <v>614</v>
      </c>
      <c r="H2193" s="255">
        <v>8</v>
      </c>
      <c r="I2193" s="256"/>
      <c r="J2193" s="257">
        <f>ROUND(I2193*H2193,2)</f>
        <v>0</v>
      </c>
      <c r="K2193" s="258"/>
      <c r="L2193" s="259"/>
      <c r="M2193" s="260" t="s">
        <v>1</v>
      </c>
      <c r="N2193" s="261" t="s">
        <v>41</v>
      </c>
      <c r="O2193" s="72"/>
      <c r="P2193" s="203">
        <f>O2193*H2193</f>
        <v>0</v>
      </c>
      <c r="Q2193" s="203">
        <v>0</v>
      </c>
      <c r="R2193" s="203">
        <f>Q2193*H2193</f>
        <v>0</v>
      </c>
      <c r="S2193" s="203">
        <v>0</v>
      </c>
      <c r="T2193" s="204">
        <f>S2193*H2193</f>
        <v>0</v>
      </c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R2193" s="205" t="s">
        <v>499</v>
      </c>
      <c r="AT2193" s="205" t="s">
        <v>1021</v>
      </c>
      <c r="AU2193" s="205" t="s">
        <v>85</v>
      </c>
      <c r="AY2193" s="18" t="s">
        <v>283</v>
      </c>
      <c r="BE2193" s="206">
        <f>IF(N2193="základní",J2193,0)</f>
        <v>0</v>
      </c>
      <c r="BF2193" s="206">
        <f>IF(N2193="snížená",J2193,0)</f>
        <v>0</v>
      </c>
      <c r="BG2193" s="206">
        <f>IF(N2193="zákl. přenesená",J2193,0)</f>
        <v>0</v>
      </c>
      <c r="BH2193" s="206">
        <f>IF(N2193="sníž. přenesená",J2193,0)</f>
        <v>0</v>
      </c>
      <c r="BI2193" s="206">
        <f>IF(N2193="nulová",J2193,0)</f>
        <v>0</v>
      </c>
      <c r="BJ2193" s="18" t="s">
        <v>83</v>
      </c>
      <c r="BK2193" s="206">
        <f>ROUND(I2193*H2193,2)</f>
        <v>0</v>
      </c>
      <c r="BL2193" s="18" t="s">
        <v>199</v>
      </c>
      <c r="BM2193" s="205" t="s">
        <v>2583</v>
      </c>
    </row>
    <row r="2194" spans="1:65" s="2" customFormat="1" ht="24.2" customHeight="1">
      <c r="A2194" s="35"/>
      <c r="B2194" s="36"/>
      <c r="C2194" s="193" t="s">
        <v>2584</v>
      </c>
      <c r="D2194" s="193" t="s">
        <v>285</v>
      </c>
      <c r="E2194" s="194" t="s">
        <v>2585</v>
      </c>
      <c r="F2194" s="195" t="s">
        <v>2586</v>
      </c>
      <c r="G2194" s="196" t="s">
        <v>377</v>
      </c>
      <c r="H2194" s="197">
        <v>10.081</v>
      </c>
      <c r="I2194" s="198"/>
      <c r="J2194" s="199">
        <f>ROUND(I2194*H2194,2)</f>
        <v>0</v>
      </c>
      <c r="K2194" s="200"/>
      <c r="L2194" s="40"/>
      <c r="M2194" s="201" t="s">
        <v>1</v>
      </c>
      <c r="N2194" s="202" t="s">
        <v>41</v>
      </c>
      <c r="O2194" s="72"/>
      <c r="P2194" s="203">
        <f>O2194*H2194</f>
        <v>0</v>
      </c>
      <c r="Q2194" s="203">
        <v>0</v>
      </c>
      <c r="R2194" s="203">
        <f>Q2194*H2194</f>
        <v>0</v>
      </c>
      <c r="S2194" s="203">
        <v>0</v>
      </c>
      <c r="T2194" s="204">
        <f>S2194*H2194</f>
        <v>0</v>
      </c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R2194" s="205" t="s">
        <v>199</v>
      </c>
      <c r="AT2194" s="205" t="s">
        <v>285</v>
      </c>
      <c r="AU2194" s="205" t="s">
        <v>85</v>
      </c>
      <c r="AY2194" s="18" t="s">
        <v>283</v>
      </c>
      <c r="BE2194" s="206">
        <f>IF(N2194="základní",J2194,0)</f>
        <v>0</v>
      </c>
      <c r="BF2194" s="206">
        <f>IF(N2194="snížená",J2194,0)</f>
        <v>0</v>
      </c>
      <c r="BG2194" s="206">
        <f>IF(N2194="zákl. přenesená",J2194,0)</f>
        <v>0</v>
      </c>
      <c r="BH2194" s="206">
        <f>IF(N2194="sníž. přenesená",J2194,0)</f>
        <v>0</v>
      </c>
      <c r="BI2194" s="206">
        <f>IF(N2194="nulová",J2194,0)</f>
        <v>0</v>
      </c>
      <c r="BJ2194" s="18" t="s">
        <v>83</v>
      </c>
      <c r="BK2194" s="206">
        <f>ROUND(I2194*H2194,2)</f>
        <v>0</v>
      </c>
      <c r="BL2194" s="18" t="s">
        <v>199</v>
      </c>
      <c r="BM2194" s="205" t="s">
        <v>2587</v>
      </c>
    </row>
    <row r="2195" spans="1:65" s="12" customFormat="1" ht="22.9" customHeight="1">
      <c r="B2195" s="177"/>
      <c r="C2195" s="178"/>
      <c r="D2195" s="179" t="s">
        <v>75</v>
      </c>
      <c r="E2195" s="191" t="s">
        <v>2588</v>
      </c>
      <c r="F2195" s="191" t="s">
        <v>2589</v>
      </c>
      <c r="G2195" s="178"/>
      <c r="H2195" s="178"/>
      <c r="I2195" s="181"/>
      <c r="J2195" s="192">
        <f>BK2195</f>
        <v>0</v>
      </c>
      <c r="K2195" s="178"/>
      <c r="L2195" s="183"/>
      <c r="M2195" s="184"/>
      <c r="N2195" s="185"/>
      <c r="O2195" s="185"/>
      <c r="P2195" s="186">
        <f>SUM(P2196:P2431)</f>
        <v>0</v>
      </c>
      <c r="Q2195" s="185"/>
      <c r="R2195" s="186">
        <f>SUM(R2196:R2431)</f>
        <v>23.781969170000004</v>
      </c>
      <c r="S2195" s="185"/>
      <c r="T2195" s="187">
        <f>SUM(T2196:T2431)</f>
        <v>0</v>
      </c>
      <c r="AR2195" s="188" t="s">
        <v>85</v>
      </c>
      <c r="AT2195" s="189" t="s">
        <v>75</v>
      </c>
      <c r="AU2195" s="189" t="s">
        <v>83</v>
      </c>
      <c r="AY2195" s="188" t="s">
        <v>283</v>
      </c>
      <c r="BK2195" s="190">
        <f>SUM(BK2196:BK2431)</f>
        <v>0</v>
      </c>
    </row>
    <row r="2196" spans="1:65" s="2" customFormat="1" ht="16.5" customHeight="1">
      <c r="A2196" s="35"/>
      <c r="B2196" s="36"/>
      <c r="C2196" s="193" t="s">
        <v>2590</v>
      </c>
      <c r="D2196" s="193" t="s">
        <v>285</v>
      </c>
      <c r="E2196" s="194" t="s">
        <v>2591</v>
      </c>
      <c r="F2196" s="195" t="s">
        <v>2592</v>
      </c>
      <c r="G2196" s="196" t="s">
        <v>472</v>
      </c>
      <c r="H2196" s="197">
        <v>451.93599999999998</v>
      </c>
      <c r="I2196" s="198"/>
      <c r="J2196" s="199">
        <f>ROUND(I2196*H2196,2)</f>
        <v>0</v>
      </c>
      <c r="K2196" s="200"/>
      <c r="L2196" s="40"/>
      <c r="M2196" s="201" t="s">
        <v>1</v>
      </c>
      <c r="N2196" s="202" t="s">
        <v>41</v>
      </c>
      <c r="O2196" s="72"/>
      <c r="P2196" s="203">
        <f>O2196*H2196</f>
        <v>0</v>
      </c>
      <c r="Q2196" s="203">
        <v>2.0000000000000002E-5</v>
      </c>
      <c r="R2196" s="203">
        <f>Q2196*H2196</f>
        <v>9.0387200000000001E-3</v>
      </c>
      <c r="S2196" s="203">
        <v>0</v>
      </c>
      <c r="T2196" s="204">
        <f>S2196*H2196</f>
        <v>0</v>
      </c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R2196" s="205" t="s">
        <v>199</v>
      </c>
      <c r="AT2196" s="205" t="s">
        <v>285</v>
      </c>
      <c r="AU2196" s="205" t="s">
        <v>85</v>
      </c>
      <c r="AY2196" s="18" t="s">
        <v>283</v>
      </c>
      <c r="BE2196" s="206">
        <f>IF(N2196="základní",J2196,0)</f>
        <v>0</v>
      </c>
      <c r="BF2196" s="206">
        <f>IF(N2196="snížená",J2196,0)</f>
        <v>0</v>
      </c>
      <c r="BG2196" s="206">
        <f>IF(N2196="zákl. přenesená",J2196,0)</f>
        <v>0</v>
      </c>
      <c r="BH2196" s="206">
        <f>IF(N2196="sníž. přenesená",J2196,0)</f>
        <v>0</v>
      </c>
      <c r="BI2196" s="206">
        <f>IF(N2196="nulová",J2196,0)</f>
        <v>0</v>
      </c>
      <c r="BJ2196" s="18" t="s">
        <v>83</v>
      </c>
      <c r="BK2196" s="206">
        <f>ROUND(I2196*H2196,2)</f>
        <v>0</v>
      </c>
      <c r="BL2196" s="18" t="s">
        <v>199</v>
      </c>
      <c r="BM2196" s="205" t="s">
        <v>2593</v>
      </c>
    </row>
    <row r="2197" spans="1:65" s="16" customFormat="1">
      <c r="B2197" s="241"/>
      <c r="C2197" s="242"/>
      <c r="D2197" s="209" t="s">
        <v>291</v>
      </c>
      <c r="E2197" s="243" t="s">
        <v>1</v>
      </c>
      <c r="F2197" s="244" t="s">
        <v>1170</v>
      </c>
      <c r="G2197" s="242"/>
      <c r="H2197" s="243" t="s">
        <v>1</v>
      </c>
      <c r="I2197" s="245"/>
      <c r="J2197" s="242"/>
      <c r="K2197" s="242"/>
      <c r="L2197" s="246"/>
      <c r="M2197" s="247"/>
      <c r="N2197" s="248"/>
      <c r="O2197" s="248"/>
      <c r="P2197" s="248"/>
      <c r="Q2197" s="248"/>
      <c r="R2197" s="248"/>
      <c r="S2197" s="248"/>
      <c r="T2197" s="249"/>
      <c r="AT2197" s="250" t="s">
        <v>291</v>
      </c>
      <c r="AU2197" s="250" t="s">
        <v>85</v>
      </c>
      <c r="AV2197" s="16" t="s">
        <v>83</v>
      </c>
      <c r="AW2197" s="16" t="s">
        <v>32</v>
      </c>
      <c r="AX2197" s="16" t="s">
        <v>76</v>
      </c>
      <c r="AY2197" s="250" t="s">
        <v>283</v>
      </c>
    </row>
    <row r="2198" spans="1:65" s="13" customFormat="1" ht="22.5">
      <c r="B2198" s="207"/>
      <c r="C2198" s="208"/>
      <c r="D2198" s="209" t="s">
        <v>291</v>
      </c>
      <c r="E2198" s="210" t="s">
        <v>1</v>
      </c>
      <c r="F2198" s="211" t="s">
        <v>2594</v>
      </c>
      <c r="G2198" s="208"/>
      <c r="H2198" s="212">
        <v>386.32900000000001</v>
      </c>
      <c r="I2198" s="213"/>
      <c r="J2198" s="208"/>
      <c r="K2198" s="208"/>
      <c r="L2198" s="214"/>
      <c r="M2198" s="215"/>
      <c r="N2198" s="216"/>
      <c r="O2198" s="216"/>
      <c r="P2198" s="216"/>
      <c r="Q2198" s="216"/>
      <c r="R2198" s="216"/>
      <c r="S2198" s="216"/>
      <c r="T2198" s="217"/>
      <c r="AT2198" s="218" t="s">
        <v>291</v>
      </c>
      <c r="AU2198" s="218" t="s">
        <v>85</v>
      </c>
      <c r="AV2198" s="13" t="s">
        <v>85</v>
      </c>
      <c r="AW2198" s="13" t="s">
        <v>32</v>
      </c>
      <c r="AX2198" s="13" t="s">
        <v>76</v>
      </c>
      <c r="AY2198" s="218" t="s">
        <v>283</v>
      </c>
    </row>
    <row r="2199" spans="1:65" s="13" customFormat="1" ht="33.75">
      <c r="B2199" s="207"/>
      <c r="C2199" s="208"/>
      <c r="D2199" s="209" t="s">
        <v>291</v>
      </c>
      <c r="E2199" s="210" t="s">
        <v>1</v>
      </c>
      <c r="F2199" s="211" t="s">
        <v>2595</v>
      </c>
      <c r="G2199" s="208"/>
      <c r="H2199" s="212">
        <v>-108.75</v>
      </c>
      <c r="I2199" s="213"/>
      <c r="J2199" s="208"/>
      <c r="K2199" s="208"/>
      <c r="L2199" s="214"/>
      <c r="M2199" s="215"/>
      <c r="N2199" s="216"/>
      <c r="O2199" s="216"/>
      <c r="P2199" s="216"/>
      <c r="Q2199" s="216"/>
      <c r="R2199" s="216"/>
      <c r="S2199" s="216"/>
      <c r="T2199" s="217"/>
      <c r="AT2199" s="218" t="s">
        <v>291</v>
      </c>
      <c r="AU2199" s="218" t="s">
        <v>85</v>
      </c>
      <c r="AV2199" s="13" t="s">
        <v>85</v>
      </c>
      <c r="AW2199" s="13" t="s">
        <v>32</v>
      </c>
      <c r="AX2199" s="13" t="s">
        <v>76</v>
      </c>
      <c r="AY2199" s="218" t="s">
        <v>283</v>
      </c>
    </row>
    <row r="2200" spans="1:65" s="15" customFormat="1">
      <c r="B2200" s="230"/>
      <c r="C2200" s="231"/>
      <c r="D2200" s="209" t="s">
        <v>291</v>
      </c>
      <c r="E2200" s="232" t="s">
        <v>1</v>
      </c>
      <c r="F2200" s="233" t="s">
        <v>307</v>
      </c>
      <c r="G2200" s="231"/>
      <c r="H2200" s="234">
        <v>277.57900000000001</v>
      </c>
      <c r="I2200" s="235"/>
      <c r="J2200" s="231"/>
      <c r="K2200" s="231"/>
      <c r="L2200" s="236"/>
      <c r="M2200" s="237"/>
      <c r="N2200" s="238"/>
      <c r="O2200" s="238"/>
      <c r="P2200" s="238"/>
      <c r="Q2200" s="238"/>
      <c r="R2200" s="238"/>
      <c r="S2200" s="238"/>
      <c r="T2200" s="239"/>
      <c r="AT2200" s="240" t="s">
        <v>291</v>
      </c>
      <c r="AU2200" s="240" t="s">
        <v>85</v>
      </c>
      <c r="AV2200" s="15" t="s">
        <v>105</v>
      </c>
      <c r="AW2200" s="15" t="s">
        <v>32</v>
      </c>
      <c r="AX2200" s="15" t="s">
        <v>76</v>
      </c>
      <c r="AY2200" s="240" t="s">
        <v>283</v>
      </c>
    </row>
    <row r="2201" spans="1:65" s="16" customFormat="1">
      <c r="B2201" s="241"/>
      <c r="C2201" s="242"/>
      <c r="D2201" s="209" t="s">
        <v>291</v>
      </c>
      <c r="E2201" s="243" t="s">
        <v>1</v>
      </c>
      <c r="F2201" s="244" t="s">
        <v>1172</v>
      </c>
      <c r="G2201" s="242"/>
      <c r="H2201" s="243" t="s">
        <v>1</v>
      </c>
      <c r="I2201" s="245"/>
      <c r="J2201" s="242"/>
      <c r="K2201" s="242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291</v>
      </c>
      <c r="AU2201" s="250" t="s">
        <v>85</v>
      </c>
      <c r="AV2201" s="16" t="s">
        <v>83</v>
      </c>
      <c r="AW2201" s="16" t="s">
        <v>32</v>
      </c>
      <c r="AX2201" s="16" t="s">
        <v>76</v>
      </c>
      <c r="AY2201" s="250" t="s">
        <v>283</v>
      </c>
    </row>
    <row r="2202" spans="1:65" s="13" customFormat="1">
      <c r="B2202" s="207"/>
      <c r="C2202" s="208"/>
      <c r="D2202" s="209" t="s">
        <v>291</v>
      </c>
      <c r="E2202" s="210" t="s">
        <v>1</v>
      </c>
      <c r="F2202" s="211" t="s">
        <v>2596</v>
      </c>
      <c r="G2202" s="208"/>
      <c r="H2202" s="212">
        <v>135.62700000000001</v>
      </c>
      <c r="I2202" s="213"/>
      <c r="J2202" s="208"/>
      <c r="K2202" s="208"/>
      <c r="L2202" s="214"/>
      <c r="M2202" s="215"/>
      <c r="N2202" s="216"/>
      <c r="O2202" s="216"/>
      <c r="P2202" s="216"/>
      <c r="Q2202" s="216"/>
      <c r="R2202" s="216"/>
      <c r="S2202" s="216"/>
      <c r="T2202" s="217"/>
      <c r="AT2202" s="218" t="s">
        <v>291</v>
      </c>
      <c r="AU2202" s="218" t="s">
        <v>85</v>
      </c>
      <c r="AV2202" s="13" t="s">
        <v>85</v>
      </c>
      <c r="AW2202" s="13" t="s">
        <v>32</v>
      </c>
      <c r="AX2202" s="13" t="s">
        <v>76</v>
      </c>
      <c r="AY2202" s="218" t="s">
        <v>283</v>
      </c>
    </row>
    <row r="2203" spans="1:65" s="13" customFormat="1">
      <c r="B2203" s="207"/>
      <c r="C2203" s="208"/>
      <c r="D2203" s="209" t="s">
        <v>291</v>
      </c>
      <c r="E2203" s="210" t="s">
        <v>1</v>
      </c>
      <c r="F2203" s="211" t="s">
        <v>2597</v>
      </c>
      <c r="G2203" s="208"/>
      <c r="H2203" s="212">
        <v>-22.6</v>
      </c>
      <c r="I2203" s="213"/>
      <c r="J2203" s="208"/>
      <c r="K2203" s="208"/>
      <c r="L2203" s="214"/>
      <c r="M2203" s="215"/>
      <c r="N2203" s="216"/>
      <c r="O2203" s="216"/>
      <c r="P2203" s="216"/>
      <c r="Q2203" s="216"/>
      <c r="R2203" s="216"/>
      <c r="S2203" s="216"/>
      <c r="T2203" s="217"/>
      <c r="AT2203" s="218" t="s">
        <v>291</v>
      </c>
      <c r="AU2203" s="218" t="s">
        <v>85</v>
      </c>
      <c r="AV2203" s="13" t="s">
        <v>85</v>
      </c>
      <c r="AW2203" s="13" t="s">
        <v>32</v>
      </c>
      <c r="AX2203" s="13" t="s">
        <v>76</v>
      </c>
      <c r="AY2203" s="218" t="s">
        <v>283</v>
      </c>
    </row>
    <row r="2204" spans="1:65" s="15" customFormat="1">
      <c r="B2204" s="230"/>
      <c r="C2204" s="231"/>
      <c r="D2204" s="209" t="s">
        <v>291</v>
      </c>
      <c r="E2204" s="232" t="s">
        <v>1</v>
      </c>
      <c r="F2204" s="233" t="s">
        <v>307</v>
      </c>
      <c r="G2204" s="231"/>
      <c r="H2204" s="234">
        <v>113.027</v>
      </c>
      <c r="I2204" s="235"/>
      <c r="J2204" s="231"/>
      <c r="K2204" s="231"/>
      <c r="L2204" s="236"/>
      <c r="M2204" s="237"/>
      <c r="N2204" s="238"/>
      <c r="O2204" s="238"/>
      <c r="P2204" s="238"/>
      <c r="Q2204" s="238"/>
      <c r="R2204" s="238"/>
      <c r="S2204" s="238"/>
      <c r="T2204" s="239"/>
      <c r="AT2204" s="240" t="s">
        <v>291</v>
      </c>
      <c r="AU2204" s="240" t="s">
        <v>85</v>
      </c>
      <c r="AV2204" s="15" t="s">
        <v>105</v>
      </c>
      <c r="AW2204" s="15" t="s">
        <v>32</v>
      </c>
      <c r="AX2204" s="15" t="s">
        <v>76</v>
      </c>
      <c r="AY2204" s="240" t="s">
        <v>283</v>
      </c>
    </row>
    <row r="2205" spans="1:65" s="16" customFormat="1">
      <c r="B2205" s="241"/>
      <c r="C2205" s="242"/>
      <c r="D2205" s="209" t="s">
        <v>291</v>
      </c>
      <c r="E2205" s="243" t="s">
        <v>1</v>
      </c>
      <c r="F2205" s="244" t="s">
        <v>1186</v>
      </c>
      <c r="G2205" s="242"/>
      <c r="H2205" s="243" t="s">
        <v>1</v>
      </c>
      <c r="I2205" s="245"/>
      <c r="J2205" s="242"/>
      <c r="K2205" s="242"/>
      <c r="L2205" s="246"/>
      <c r="M2205" s="247"/>
      <c r="N2205" s="248"/>
      <c r="O2205" s="248"/>
      <c r="P2205" s="248"/>
      <c r="Q2205" s="248"/>
      <c r="R2205" s="248"/>
      <c r="S2205" s="248"/>
      <c r="T2205" s="249"/>
      <c r="AT2205" s="250" t="s">
        <v>291</v>
      </c>
      <c r="AU2205" s="250" t="s">
        <v>85</v>
      </c>
      <c r="AV2205" s="16" t="s">
        <v>83</v>
      </c>
      <c r="AW2205" s="16" t="s">
        <v>32</v>
      </c>
      <c r="AX2205" s="16" t="s">
        <v>76</v>
      </c>
      <c r="AY2205" s="250" t="s">
        <v>283</v>
      </c>
    </row>
    <row r="2206" spans="1:65" s="13" customFormat="1">
      <c r="B2206" s="207"/>
      <c r="C2206" s="208"/>
      <c r="D2206" s="209" t="s">
        <v>291</v>
      </c>
      <c r="E2206" s="210" t="s">
        <v>1</v>
      </c>
      <c r="F2206" s="211" t="s">
        <v>2598</v>
      </c>
      <c r="G2206" s="208"/>
      <c r="H2206" s="212">
        <v>28.68</v>
      </c>
      <c r="I2206" s="213"/>
      <c r="J2206" s="208"/>
      <c r="K2206" s="208"/>
      <c r="L2206" s="214"/>
      <c r="M2206" s="215"/>
      <c r="N2206" s="216"/>
      <c r="O2206" s="216"/>
      <c r="P2206" s="216"/>
      <c r="Q2206" s="216"/>
      <c r="R2206" s="216"/>
      <c r="S2206" s="216"/>
      <c r="T2206" s="217"/>
      <c r="AT2206" s="218" t="s">
        <v>291</v>
      </c>
      <c r="AU2206" s="218" t="s">
        <v>85</v>
      </c>
      <c r="AV2206" s="13" t="s">
        <v>85</v>
      </c>
      <c r="AW2206" s="13" t="s">
        <v>32</v>
      </c>
      <c r="AX2206" s="13" t="s">
        <v>76</v>
      </c>
      <c r="AY2206" s="218" t="s">
        <v>283</v>
      </c>
    </row>
    <row r="2207" spans="1:65" s="13" customFormat="1">
      <c r="B2207" s="207"/>
      <c r="C2207" s="208"/>
      <c r="D2207" s="209" t="s">
        <v>291</v>
      </c>
      <c r="E2207" s="210" t="s">
        <v>1</v>
      </c>
      <c r="F2207" s="211" t="s">
        <v>2599</v>
      </c>
      <c r="G2207" s="208"/>
      <c r="H2207" s="212">
        <v>-6</v>
      </c>
      <c r="I2207" s="213"/>
      <c r="J2207" s="208"/>
      <c r="K2207" s="208"/>
      <c r="L2207" s="214"/>
      <c r="M2207" s="215"/>
      <c r="N2207" s="216"/>
      <c r="O2207" s="216"/>
      <c r="P2207" s="216"/>
      <c r="Q2207" s="216"/>
      <c r="R2207" s="216"/>
      <c r="S2207" s="216"/>
      <c r="T2207" s="217"/>
      <c r="AT2207" s="218" t="s">
        <v>291</v>
      </c>
      <c r="AU2207" s="218" t="s">
        <v>85</v>
      </c>
      <c r="AV2207" s="13" t="s">
        <v>85</v>
      </c>
      <c r="AW2207" s="13" t="s">
        <v>32</v>
      </c>
      <c r="AX2207" s="13" t="s">
        <v>76</v>
      </c>
      <c r="AY2207" s="218" t="s">
        <v>283</v>
      </c>
    </row>
    <row r="2208" spans="1:65" s="15" customFormat="1">
      <c r="B2208" s="230"/>
      <c r="C2208" s="231"/>
      <c r="D2208" s="209" t="s">
        <v>291</v>
      </c>
      <c r="E2208" s="232" t="s">
        <v>1</v>
      </c>
      <c r="F2208" s="233" t="s">
        <v>307</v>
      </c>
      <c r="G2208" s="231"/>
      <c r="H2208" s="234">
        <v>22.68</v>
      </c>
      <c r="I2208" s="235"/>
      <c r="J2208" s="231"/>
      <c r="K2208" s="231"/>
      <c r="L2208" s="236"/>
      <c r="M2208" s="237"/>
      <c r="N2208" s="238"/>
      <c r="O2208" s="238"/>
      <c r="P2208" s="238"/>
      <c r="Q2208" s="238"/>
      <c r="R2208" s="238"/>
      <c r="S2208" s="238"/>
      <c r="T2208" s="239"/>
      <c r="AT2208" s="240" t="s">
        <v>291</v>
      </c>
      <c r="AU2208" s="240" t="s">
        <v>85</v>
      </c>
      <c r="AV2208" s="15" t="s">
        <v>105</v>
      </c>
      <c r="AW2208" s="15" t="s">
        <v>32</v>
      </c>
      <c r="AX2208" s="15" t="s">
        <v>76</v>
      </c>
      <c r="AY2208" s="240" t="s">
        <v>283</v>
      </c>
    </row>
    <row r="2209" spans="1:65" s="16" customFormat="1">
      <c r="B2209" s="241"/>
      <c r="C2209" s="242"/>
      <c r="D2209" s="209" t="s">
        <v>291</v>
      </c>
      <c r="E2209" s="243" t="s">
        <v>1</v>
      </c>
      <c r="F2209" s="244" t="s">
        <v>1176</v>
      </c>
      <c r="G2209" s="242"/>
      <c r="H2209" s="243" t="s">
        <v>1</v>
      </c>
      <c r="I2209" s="245"/>
      <c r="J2209" s="242"/>
      <c r="K2209" s="242"/>
      <c r="L2209" s="246"/>
      <c r="M2209" s="247"/>
      <c r="N2209" s="248"/>
      <c r="O2209" s="248"/>
      <c r="P2209" s="248"/>
      <c r="Q2209" s="248"/>
      <c r="R2209" s="248"/>
      <c r="S2209" s="248"/>
      <c r="T2209" s="249"/>
      <c r="AT2209" s="250" t="s">
        <v>291</v>
      </c>
      <c r="AU2209" s="250" t="s">
        <v>85</v>
      </c>
      <c r="AV2209" s="16" t="s">
        <v>83</v>
      </c>
      <c r="AW2209" s="16" t="s">
        <v>32</v>
      </c>
      <c r="AX2209" s="16" t="s">
        <v>76</v>
      </c>
      <c r="AY2209" s="250" t="s">
        <v>283</v>
      </c>
    </row>
    <row r="2210" spans="1:65" s="13" customFormat="1">
      <c r="B2210" s="207"/>
      <c r="C2210" s="208"/>
      <c r="D2210" s="209" t="s">
        <v>291</v>
      </c>
      <c r="E2210" s="210" t="s">
        <v>1</v>
      </c>
      <c r="F2210" s="211" t="s">
        <v>2600</v>
      </c>
      <c r="G2210" s="208"/>
      <c r="H2210" s="212">
        <v>50.8</v>
      </c>
      <c r="I2210" s="213"/>
      <c r="J2210" s="208"/>
      <c r="K2210" s="208"/>
      <c r="L2210" s="214"/>
      <c r="M2210" s="215"/>
      <c r="N2210" s="216"/>
      <c r="O2210" s="216"/>
      <c r="P2210" s="216"/>
      <c r="Q2210" s="216"/>
      <c r="R2210" s="216"/>
      <c r="S2210" s="216"/>
      <c r="T2210" s="217"/>
      <c r="AT2210" s="218" t="s">
        <v>291</v>
      </c>
      <c r="AU2210" s="218" t="s">
        <v>85</v>
      </c>
      <c r="AV2210" s="13" t="s">
        <v>85</v>
      </c>
      <c r="AW2210" s="13" t="s">
        <v>32</v>
      </c>
      <c r="AX2210" s="13" t="s">
        <v>76</v>
      </c>
      <c r="AY2210" s="218" t="s">
        <v>283</v>
      </c>
    </row>
    <row r="2211" spans="1:65" s="13" customFormat="1">
      <c r="B2211" s="207"/>
      <c r="C2211" s="208"/>
      <c r="D2211" s="209" t="s">
        <v>291</v>
      </c>
      <c r="E2211" s="210" t="s">
        <v>1</v>
      </c>
      <c r="F2211" s="211" t="s">
        <v>2601</v>
      </c>
      <c r="G2211" s="208"/>
      <c r="H2211" s="212">
        <v>-12.15</v>
      </c>
      <c r="I2211" s="213"/>
      <c r="J2211" s="208"/>
      <c r="K2211" s="208"/>
      <c r="L2211" s="214"/>
      <c r="M2211" s="215"/>
      <c r="N2211" s="216"/>
      <c r="O2211" s="216"/>
      <c r="P2211" s="216"/>
      <c r="Q2211" s="216"/>
      <c r="R2211" s="216"/>
      <c r="S2211" s="216"/>
      <c r="T2211" s="217"/>
      <c r="AT2211" s="218" t="s">
        <v>291</v>
      </c>
      <c r="AU2211" s="218" t="s">
        <v>85</v>
      </c>
      <c r="AV2211" s="13" t="s">
        <v>85</v>
      </c>
      <c r="AW2211" s="13" t="s">
        <v>32</v>
      </c>
      <c r="AX2211" s="13" t="s">
        <v>76</v>
      </c>
      <c r="AY2211" s="218" t="s">
        <v>283</v>
      </c>
    </row>
    <row r="2212" spans="1:65" s="15" customFormat="1">
      <c r="B2212" s="230"/>
      <c r="C2212" s="231"/>
      <c r="D2212" s="209" t="s">
        <v>291</v>
      </c>
      <c r="E2212" s="232" t="s">
        <v>1</v>
      </c>
      <c r="F2212" s="233" t="s">
        <v>307</v>
      </c>
      <c r="G2212" s="231"/>
      <c r="H2212" s="234">
        <v>38.65</v>
      </c>
      <c r="I2212" s="235"/>
      <c r="J2212" s="231"/>
      <c r="K2212" s="231"/>
      <c r="L2212" s="236"/>
      <c r="M2212" s="237"/>
      <c r="N2212" s="238"/>
      <c r="O2212" s="238"/>
      <c r="P2212" s="238"/>
      <c r="Q2212" s="238"/>
      <c r="R2212" s="238"/>
      <c r="S2212" s="238"/>
      <c r="T2212" s="239"/>
      <c r="AT2212" s="240" t="s">
        <v>291</v>
      </c>
      <c r="AU2212" s="240" t="s">
        <v>85</v>
      </c>
      <c r="AV2212" s="15" t="s">
        <v>105</v>
      </c>
      <c r="AW2212" s="15" t="s">
        <v>32</v>
      </c>
      <c r="AX2212" s="15" t="s">
        <v>76</v>
      </c>
      <c r="AY2212" s="240" t="s">
        <v>283</v>
      </c>
    </row>
    <row r="2213" spans="1:65" s="14" customFormat="1">
      <c r="B2213" s="219"/>
      <c r="C2213" s="220"/>
      <c r="D2213" s="209" t="s">
        <v>291</v>
      </c>
      <c r="E2213" s="221" t="s">
        <v>1</v>
      </c>
      <c r="F2213" s="222" t="s">
        <v>293</v>
      </c>
      <c r="G2213" s="220"/>
      <c r="H2213" s="223">
        <v>451.93599999999998</v>
      </c>
      <c r="I2213" s="224"/>
      <c r="J2213" s="220"/>
      <c r="K2213" s="220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291</v>
      </c>
      <c r="AU2213" s="229" t="s">
        <v>85</v>
      </c>
      <c r="AV2213" s="14" t="s">
        <v>289</v>
      </c>
      <c r="AW2213" s="14" t="s">
        <v>32</v>
      </c>
      <c r="AX2213" s="14" t="s">
        <v>83</v>
      </c>
      <c r="AY2213" s="229" t="s">
        <v>283</v>
      </c>
    </row>
    <row r="2214" spans="1:65" s="2" customFormat="1" ht="21.75" customHeight="1">
      <c r="A2214" s="35"/>
      <c r="B2214" s="36"/>
      <c r="C2214" s="251" t="s">
        <v>2602</v>
      </c>
      <c r="D2214" s="251" t="s">
        <v>1021</v>
      </c>
      <c r="E2214" s="252" t="s">
        <v>2603</v>
      </c>
      <c r="F2214" s="253" t="s">
        <v>2604</v>
      </c>
      <c r="G2214" s="254" t="s">
        <v>472</v>
      </c>
      <c r="H2214" s="255">
        <v>474.53300000000002</v>
      </c>
      <c r="I2214" s="256"/>
      <c r="J2214" s="257">
        <f>ROUND(I2214*H2214,2)</f>
        <v>0</v>
      </c>
      <c r="K2214" s="258"/>
      <c r="L2214" s="259"/>
      <c r="M2214" s="260" t="s">
        <v>1</v>
      </c>
      <c r="N2214" s="261" t="s">
        <v>41</v>
      </c>
      <c r="O2214" s="72"/>
      <c r="P2214" s="203">
        <f>O2214*H2214</f>
        <v>0</v>
      </c>
      <c r="Q2214" s="203">
        <v>1.1000000000000001E-3</v>
      </c>
      <c r="R2214" s="203">
        <f>Q2214*H2214</f>
        <v>0.52198630000000001</v>
      </c>
      <c r="S2214" s="203">
        <v>0</v>
      </c>
      <c r="T2214" s="204">
        <f>S2214*H2214</f>
        <v>0</v>
      </c>
      <c r="U2214" s="35"/>
      <c r="V2214" s="35"/>
      <c r="W2214" s="35"/>
      <c r="X2214" s="35"/>
      <c r="Y2214" s="35"/>
      <c r="Z2214" s="35"/>
      <c r="AA2214" s="35"/>
      <c r="AB2214" s="35"/>
      <c r="AC2214" s="35"/>
      <c r="AD2214" s="35"/>
      <c r="AE2214" s="35"/>
      <c r="AR2214" s="205" t="s">
        <v>499</v>
      </c>
      <c r="AT2214" s="205" t="s">
        <v>1021</v>
      </c>
      <c r="AU2214" s="205" t="s">
        <v>85</v>
      </c>
      <c r="AY2214" s="18" t="s">
        <v>283</v>
      </c>
      <c r="BE2214" s="206">
        <f>IF(N2214="základní",J2214,0)</f>
        <v>0</v>
      </c>
      <c r="BF2214" s="206">
        <f>IF(N2214="snížená",J2214,0)</f>
        <v>0</v>
      </c>
      <c r="BG2214" s="206">
        <f>IF(N2214="zákl. přenesená",J2214,0)</f>
        <v>0</v>
      </c>
      <c r="BH2214" s="206">
        <f>IF(N2214="sníž. přenesená",J2214,0)</f>
        <v>0</v>
      </c>
      <c r="BI2214" s="206">
        <f>IF(N2214="nulová",J2214,0)</f>
        <v>0</v>
      </c>
      <c r="BJ2214" s="18" t="s">
        <v>83</v>
      </c>
      <c r="BK2214" s="206">
        <f>ROUND(I2214*H2214,2)</f>
        <v>0</v>
      </c>
      <c r="BL2214" s="18" t="s">
        <v>199</v>
      </c>
      <c r="BM2214" s="205" t="s">
        <v>2605</v>
      </c>
    </row>
    <row r="2215" spans="1:65" s="13" customFormat="1">
      <c r="B2215" s="207"/>
      <c r="C2215" s="208"/>
      <c r="D2215" s="209" t="s">
        <v>291</v>
      </c>
      <c r="E2215" s="208"/>
      <c r="F2215" s="211" t="s">
        <v>2606</v>
      </c>
      <c r="G2215" s="208"/>
      <c r="H2215" s="212">
        <v>474.53300000000002</v>
      </c>
      <c r="I2215" s="213"/>
      <c r="J2215" s="208"/>
      <c r="K2215" s="208"/>
      <c r="L2215" s="214"/>
      <c r="M2215" s="215"/>
      <c r="N2215" s="216"/>
      <c r="O2215" s="216"/>
      <c r="P2215" s="216"/>
      <c r="Q2215" s="216"/>
      <c r="R2215" s="216"/>
      <c r="S2215" s="216"/>
      <c r="T2215" s="217"/>
      <c r="AT2215" s="218" t="s">
        <v>291</v>
      </c>
      <c r="AU2215" s="218" t="s">
        <v>85</v>
      </c>
      <c r="AV2215" s="13" t="s">
        <v>85</v>
      </c>
      <c r="AW2215" s="13" t="s">
        <v>4</v>
      </c>
      <c r="AX2215" s="13" t="s">
        <v>83</v>
      </c>
      <c r="AY2215" s="218" t="s">
        <v>283</v>
      </c>
    </row>
    <row r="2216" spans="1:65" s="2" customFormat="1" ht="24.2" customHeight="1">
      <c r="A2216" s="35"/>
      <c r="B2216" s="36"/>
      <c r="C2216" s="193" t="s">
        <v>2607</v>
      </c>
      <c r="D2216" s="193" t="s">
        <v>285</v>
      </c>
      <c r="E2216" s="194" t="s">
        <v>2608</v>
      </c>
      <c r="F2216" s="195" t="s">
        <v>2609</v>
      </c>
      <c r="G2216" s="196" t="s">
        <v>288</v>
      </c>
      <c r="H2216" s="197">
        <v>13.635</v>
      </c>
      <c r="I2216" s="198"/>
      <c r="J2216" s="199">
        <f>ROUND(I2216*H2216,2)</f>
        <v>0</v>
      </c>
      <c r="K2216" s="200"/>
      <c r="L2216" s="40"/>
      <c r="M2216" s="201" t="s">
        <v>1</v>
      </c>
      <c r="N2216" s="202" t="s">
        <v>41</v>
      </c>
      <c r="O2216" s="72"/>
      <c r="P2216" s="203">
        <f>O2216*H2216</f>
        <v>0</v>
      </c>
      <c r="Q2216" s="203">
        <v>0</v>
      </c>
      <c r="R2216" s="203">
        <f>Q2216*H2216</f>
        <v>0</v>
      </c>
      <c r="S2216" s="203">
        <v>0</v>
      </c>
      <c r="T2216" s="204">
        <f>S2216*H2216</f>
        <v>0</v>
      </c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R2216" s="205" t="s">
        <v>199</v>
      </c>
      <c r="AT2216" s="205" t="s">
        <v>285</v>
      </c>
      <c r="AU2216" s="205" t="s">
        <v>85</v>
      </c>
      <c r="AY2216" s="18" t="s">
        <v>283</v>
      </c>
      <c r="BE2216" s="206">
        <f>IF(N2216="základní",J2216,0)</f>
        <v>0</v>
      </c>
      <c r="BF2216" s="206">
        <f>IF(N2216="snížená",J2216,0)</f>
        <v>0</v>
      </c>
      <c r="BG2216" s="206">
        <f>IF(N2216="zákl. přenesená",J2216,0)</f>
        <v>0</v>
      </c>
      <c r="BH2216" s="206">
        <f>IF(N2216="sníž. přenesená",J2216,0)</f>
        <v>0</v>
      </c>
      <c r="BI2216" s="206">
        <f>IF(N2216="nulová",J2216,0)</f>
        <v>0</v>
      </c>
      <c r="BJ2216" s="18" t="s">
        <v>83</v>
      </c>
      <c r="BK2216" s="206">
        <f>ROUND(I2216*H2216,2)</f>
        <v>0</v>
      </c>
      <c r="BL2216" s="18" t="s">
        <v>199</v>
      </c>
      <c r="BM2216" s="205" t="s">
        <v>2610</v>
      </c>
    </row>
    <row r="2217" spans="1:65" s="13" customFormat="1">
      <c r="B2217" s="207"/>
      <c r="C2217" s="208"/>
      <c r="D2217" s="209" t="s">
        <v>291</v>
      </c>
      <c r="E2217" s="210" t="s">
        <v>1</v>
      </c>
      <c r="F2217" s="211" t="s">
        <v>2611</v>
      </c>
      <c r="G2217" s="208"/>
      <c r="H2217" s="212">
        <v>13.635</v>
      </c>
      <c r="I2217" s="213"/>
      <c r="J2217" s="208"/>
      <c r="K2217" s="208"/>
      <c r="L2217" s="214"/>
      <c r="M2217" s="215"/>
      <c r="N2217" s="216"/>
      <c r="O2217" s="216"/>
      <c r="P2217" s="216"/>
      <c r="Q2217" s="216"/>
      <c r="R2217" s="216"/>
      <c r="S2217" s="216"/>
      <c r="T2217" s="217"/>
      <c r="AT2217" s="218" t="s">
        <v>291</v>
      </c>
      <c r="AU2217" s="218" t="s">
        <v>85</v>
      </c>
      <c r="AV2217" s="13" t="s">
        <v>85</v>
      </c>
      <c r="AW2217" s="13" t="s">
        <v>32</v>
      </c>
      <c r="AX2217" s="13" t="s">
        <v>76</v>
      </c>
      <c r="AY2217" s="218" t="s">
        <v>283</v>
      </c>
    </row>
    <row r="2218" spans="1:65" s="14" customFormat="1">
      <c r="B2218" s="219"/>
      <c r="C2218" s="220"/>
      <c r="D2218" s="209" t="s">
        <v>291</v>
      </c>
      <c r="E2218" s="221" t="s">
        <v>1</v>
      </c>
      <c r="F2218" s="222" t="s">
        <v>293</v>
      </c>
      <c r="G2218" s="220"/>
      <c r="H2218" s="223">
        <v>13.635</v>
      </c>
      <c r="I2218" s="224"/>
      <c r="J2218" s="220"/>
      <c r="K2218" s="220"/>
      <c r="L2218" s="225"/>
      <c r="M2218" s="226"/>
      <c r="N2218" s="227"/>
      <c r="O2218" s="227"/>
      <c r="P2218" s="227"/>
      <c r="Q2218" s="227"/>
      <c r="R2218" s="227"/>
      <c r="S2218" s="227"/>
      <c r="T2218" s="228"/>
      <c r="AT2218" s="229" t="s">
        <v>291</v>
      </c>
      <c r="AU2218" s="229" t="s">
        <v>85</v>
      </c>
      <c r="AV2218" s="14" t="s">
        <v>289</v>
      </c>
      <c r="AW2218" s="14" t="s">
        <v>32</v>
      </c>
      <c r="AX2218" s="14" t="s">
        <v>83</v>
      </c>
      <c r="AY2218" s="229" t="s">
        <v>283</v>
      </c>
    </row>
    <row r="2219" spans="1:65" s="2" customFormat="1" ht="55.5" customHeight="1">
      <c r="A2219" s="35"/>
      <c r="B2219" s="36"/>
      <c r="C2219" s="251" t="s">
        <v>2612</v>
      </c>
      <c r="D2219" s="251" t="s">
        <v>1021</v>
      </c>
      <c r="E2219" s="252" t="s">
        <v>2613</v>
      </c>
      <c r="F2219" s="253" t="s">
        <v>2614</v>
      </c>
      <c r="G2219" s="254" t="s">
        <v>288</v>
      </c>
      <c r="H2219" s="255">
        <v>13.635</v>
      </c>
      <c r="I2219" s="256"/>
      <c r="J2219" s="257">
        <f>ROUND(I2219*H2219,2)</f>
        <v>0</v>
      </c>
      <c r="K2219" s="258"/>
      <c r="L2219" s="259"/>
      <c r="M2219" s="260" t="s">
        <v>1</v>
      </c>
      <c r="N2219" s="261" t="s">
        <v>41</v>
      </c>
      <c r="O2219" s="72"/>
      <c r="P2219" s="203">
        <f>O2219*H2219</f>
        <v>0</v>
      </c>
      <c r="Q2219" s="203">
        <v>2.5000000000000001E-2</v>
      </c>
      <c r="R2219" s="203">
        <f>Q2219*H2219</f>
        <v>0.34087500000000004</v>
      </c>
      <c r="S2219" s="203">
        <v>0</v>
      </c>
      <c r="T2219" s="204">
        <f>S2219*H2219</f>
        <v>0</v>
      </c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R2219" s="205" t="s">
        <v>499</v>
      </c>
      <c r="AT2219" s="205" t="s">
        <v>1021</v>
      </c>
      <c r="AU2219" s="205" t="s">
        <v>85</v>
      </c>
      <c r="AY2219" s="18" t="s">
        <v>283</v>
      </c>
      <c r="BE2219" s="206">
        <f>IF(N2219="základní",J2219,0)</f>
        <v>0</v>
      </c>
      <c r="BF2219" s="206">
        <f>IF(N2219="snížená",J2219,0)</f>
        <v>0</v>
      </c>
      <c r="BG2219" s="206">
        <f>IF(N2219="zákl. přenesená",J2219,0)</f>
        <v>0</v>
      </c>
      <c r="BH2219" s="206">
        <f>IF(N2219="sníž. přenesená",J2219,0)</f>
        <v>0</v>
      </c>
      <c r="BI2219" s="206">
        <f>IF(N2219="nulová",J2219,0)</f>
        <v>0</v>
      </c>
      <c r="BJ2219" s="18" t="s">
        <v>83</v>
      </c>
      <c r="BK2219" s="206">
        <f>ROUND(I2219*H2219,2)</f>
        <v>0</v>
      </c>
      <c r="BL2219" s="18" t="s">
        <v>199</v>
      </c>
      <c r="BM2219" s="205" t="s">
        <v>2615</v>
      </c>
    </row>
    <row r="2220" spans="1:65" s="2" customFormat="1" ht="16.5" customHeight="1">
      <c r="A2220" s="35"/>
      <c r="B2220" s="36"/>
      <c r="C2220" s="193" t="s">
        <v>2616</v>
      </c>
      <c r="D2220" s="193" t="s">
        <v>285</v>
      </c>
      <c r="E2220" s="194" t="s">
        <v>2617</v>
      </c>
      <c r="F2220" s="195" t="s">
        <v>2618</v>
      </c>
      <c r="G2220" s="196" t="s">
        <v>472</v>
      </c>
      <c r="H2220" s="197">
        <v>20.841999999999999</v>
      </c>
      <c r="I2220" s="198"/>
      <c r="J2220" s="199">
        <f>ROUND(I2220*H2220,2)</f>
        <v>0</v>
      </c>
      <c r="K2220" s="200"/>
      <c r="L2220" s="40"/>
      <c r="M2220" s="201" t="s">
        <v>1</v>
      </c>
      <c r="N2220" s="202" t="s">
        <v>41</v>
      </c>
      <c r="O2220" s="72"/>
      <c r="P2220" s="203">
        <f>O2220*H2220</f>
        <v>0</v>
      </c>
      <c r="Q2220" s="203">
        <v>4.0000000000000002E-4</v>
      </c>
      <c r="R2220" s="203">
        <f>Q2220*H2220</f>
        <v>8.3368000000000001E-3</v>
      </c>
      <c r="S2220" s="203">
        <v>0</v>
      </c>
      <c r="T2220" s="204">
        <f>S2220*H2220</f>
        <v>0</v>
      </c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R2220" s="205" t="s">
        <v>199</v>
      </c>
      <c r="AT2220" s="205" t="s">
        <v>285</v>
      </c>
      <c r="AU2220" s="205" t="s">
        <v>85</v>
      </c>
      <c r="AY2220" s="18" t="s">
        <v>283</v>
      </c>
      <c r="BE2220" s="206">
        <f>IF(N2220="základní",J2220,0)</f>
        <v>0</v>
      </c>
      <c r="BF2220" s="206">
        <f>IF(N2220="snížená",J2220,0)</f>
        <v>0</v>
      </c>
      <c r="BG2220" s="206">
        <f>IF(N2220="zákl. přenesená",J2220,0)</f>
        <v>0</v>
      </c>
      <c r="BH2220" s="206">
        <f>IF(N2220="sníž. přenesená",J2220,0)</f>
        <v>0</v>
      </c>
      <c r="BI2220" s="206">
        <f>IF(N2220="nulová",J2220,0)</f>
        <v>0</v>
      </c>
      <c r="BJ2220" s="18" t="s">
        <v>83</v>
      </c>
      <c r="BK2220" s="206">
        <f>ROUND(I2220*H2220,2)</f>
        <v>0</v>
      </c>
      <c r="BL2220" s="18" t="s">
        <v>199</v>
      </c>
      <c r="BM2220" s="205" t="s">
        <v>2619</v>
      </c>
    </row>
    <row r="2221" spans="1:65" s="16" customFormat="1">
      <c r="B2221" s="241"/>
      <c r="C2221" s="242"/>
      <c r="D2221" s="209" t="s">
        <v>291</v>
      </c>
      <c r="E2221" s="243" t="s">
        <v>1</v>
      </c>
      <c r="F2221" s="244" t="s">
        <v>2620</v>
      </c>
      <c r="G2221" s="242"/>
      <c r="H2221" s="243" t="s">
        <v>1</v>
      </c>
      <c r="I2221" s="245"/>
      <c r="J2221" s="242"/>
      <c r="K2221" s="242"/>
      <c r="L2221" s="246"/>
      <c r="M2221" s="247"/>
      <c r="N2221" s="248"/>
      <c r="O2221" s="248"/>
      <c r="P2221" s="248"/>
      <c r="Q2221" s="248"/>
      <c r="R2221" s="248"/>
      <c r="S2221" s="248"/>
      <c r="T2221" s="249"/>
      <c r="AT2221" s="250" t="s">
        <v>291</v>
      </c>
      <c r="AU2221" s="250" t="s">
        <v>85</v>
      </c>
      <c r="AV2221" s="16" t="s">
        <v>83</v>
      </c>
      <c r="AW2221" s="16" t="s">
        <v>32</v>
      </c>
      <c r="AX2221" s="16" t="s">
        <v>76</v>
      </c>
      <c r="AY2221" s="250" t="s">
        <v>283</v>
      </c>
    </row>
    <row r="2222" spans="1:65" s="13" customFormat="1">
      <c r="B2222" s="207"/>
      <c r="C2222" s="208"/>
      <c r="D2222" s="209" t="s">
        <v>291</v>
      </c>
      <c r="E2222" s="210" t="s">
        <v>1</v>
      </c>
      <c r="F2222" s="211" t="s">
        <v>2621</v>
      </c>
      <c r="G2222" s="208"/>
      <c r="H2222" s="212">
        <v>9.8119999999999994</v>
      </c>
      <c r="I2222" s="213"/>
      <c r="J2222" s="208"/>
      <c r="K2222" s="208"/>
      <c r="L2222" s="214"/>
      <c r="M2222" s="215"/>
      <c r="N2222" s="216"/>
      <c r="O2222" s="216"/>
      <c r="P2222" s="216"/>
      <c r="Q2222" s="216"/>
      <c r="R2222" s="216"/>
      <c r="S2222" s="216"/>
      <c r="T2222" s="217"/>
      <c r="AT2222" s="218" t="s">
        <v>291</v>
      </c>
      <c r="AU2222" s="218" t="s">
        <v>85</v>
      </c>
      <c r="AV2222" s="13" t="s">
        <v>85</v>
      </c>
      <c r="AW2222" s="13" t="s">
        <v>32</v>
      </c>
      <c r="AX2222" s="13" t="s">
        <v>76</v>
      </c>
      <c r="AY2222" s="218" t="s">
        <v>283</v>
      </c>
    </row>
    <row r="2223" spans="1:65" s="16" customFormat="1">
      <c r="B2223" s="241"/>
      <c r="C2223" s="242"/>
      <c r="D2223" s="209" t="s">
        <v>291</v>
      </c>
      <c r="E2223" s="243" t="s">
        <v>1</v>
      </c>
      <c r="F2223" s="244" t="s">
        <v>2622</v>
      </c>
      <c r="G2223" s="242"/>
      <c r="H2223" s="243" t="s">
        <v>1</v>
      </c>
      <c r="I2223" s="245"/>
      <c r="J2223" s="242"/>
      <c r="K2223" s="242"/>
      <c r="L2223" s="246"/>
      <c r="M2223" s="247"/>
      <c r="N2223" s="248"/>
      <c r="O2223" s="248"/>
      <c r="P2223" s="248"/>
      <c r="Q2223" s="248"/>
      <c r="R2223" s="248"/>
      <c r="S2223" s="248"/>
      <c r="T2223" s="249"/>
      <c r="AT2223" s="250" t="s">
        <v>291</v>
      </c>
      <c r="AU2223" s="250" t="s">
        <v>85</v>
      </c>
      <c r="AV2223" s="16" t="s">
        <v>83</v>
      </c>
      <c r="AW2223" s="16" t="s">
        <v>32</v>
      </c>
      <c r="AX2223" s="16" t="s">
        <v>76</v>
      </c>
      <c r="AY2223" s="250" t="s">
        <v>283</v>
      </c>
    </row>
    <row r="2224" spans="1:65" s="13" customFormat="1">
      <c r="B2224" s="207"/>
      <c r="C2224" s="208"/>
      <c r="D2224" s="209" t="s">
        <v>291</v>
      </c>
      <c r="E2224" s="210" t="s">
        <v>1</v>
      </c>
      <c r="F2224" s="211" t="s">
        <v>2623</v>
      </c>
      <c r="G2224" s="208"/>
      <c r="H2224" s="212">
        <v>11.03</v>
      </c>
      <c r="I2224" s="213"/>
      <c r="J2224" s="208"/>
      <c r="K2224" s="208"/>
      <c r="L2224" s="214"/>
      <c r="M2224" s="215"/>
      <c r="N2224" s="216"/>
      <c r="O2224" s="216"/>
      <c r="P2224" s="216"/>
      <c r="Q2224" s="216"/>
      <c r="R2224" s="216"/>
      <c r="S2224" s="216"/>
      <c r="T2224" s="217"/>
      <c r="AT2224" s="218" t="s">
        <v>291</v>
      </c>
      <c r="AU2224" s="218" t="s">
        <v>85</v>
      </c>
      <c r="AV2224" s="13" t="s">
        <v>85</v>
      </c>
      <c r="AW2224" s="13" t="s">
        <v>32</v>
      </c>
      <c r="AX2224" s="13" t="s">
        <v>76</v>
      </c>
      <c r="AY2224" s="218" t="s">
        <v>283</v>
      </c>
    </row>
    <row r="2225" spans="1:65" s="14" customFormat="1">
      <c r="B2225" s="219"/>
      <c r="C2225" s="220"/>
      <c r="D2225" s="209" t="s">
        <v>291</v>
      </c>
      <c r="E2225" s="221" t="s">
        <v>1</v>
      </c>
      <c r="F2225" s="222" t="s">
        <v>293</v>
      </c>
      <c r="G2225" s="220"/>
      <c r="H2225" s="223">
        <v>20.841999999999999</v>
      </c>
      <c r="I2225" s="224"/>
      <c r="J2225" s="220"/>
      <c r="K2225" s="220"/>
      <c r="L2225" s="225"/>
      <c r="M2225" s="226"/>
      <c r="N2225" s="227"/>
      <c r="O2225" s="227"/>
      <c r="P2225" s="227"/>
      <c r="Q2225" s="227"/>
      <c r="R2225" s="227"/>
      <c r="S2225" s="227"/>
      <c r="T2225" s="228"/>
      <c r="AT2225" s="229" t="s">
        <v>291</v>
      </c>
      <c r="AU2225" s="229" t="s">
        <v>85</v>
      </c>
      <c r="AV2225" s="14" t="s">
        <v>289</v>
      </c>
      <c r="AW2225" s="14" t="s">
        <v>32</v>
      </c>
      <c r="AX2225" s="14" t="s">
        <v>83</v>
      </c>
      <c r="AY2225" s="229" t="s">
        <v>283</v>
      </c>
    </row>
    <row r="2226" spans="1:65" s="2" customFormat="1" ht="66.75" customHeight="1">
      <c r="A2226" s="35"/>
      <c r="B2226" s="36"/>
      <c r="C2226" s="251" t="s">
        <v>2624</v>
      </c>
      <c r="D2226" s="251" t="s">
        <v>1021</v>
      </c>
      <c r="E2226" s="252" t="s">
        <v>2625</v>
      </c>
      <c r="F2226" s="253" t="s">
        <v>2626</v>
      </c>
      <c r="G2226" s="254" t="s">
        <v>472</v>
      </c>
      <c r="H2226" s="255">
        <v>9.8119999999999994</v>
      </c>
      <c r="I2226" s="256"/>
      <c r="J2226" s="257">
        <f>ROUND(I2226*H2226,2)</f>
        <v>0</v>
      </c>
      <c r="K2226" s="258"/>
      <c r="L2226" s="259"/>
      <c r="M2226" s="260" t="s">
        <v>1</v>
      </c>
      <c r="N2226" s="261" t="s">
        <v>41</v>
      </c>
      <c r="O2226" s="72"/>
      <c r="P2226" s="203">
        <f>O2226*H2226</f>
        <v>0</v>
      </c>
      <c r="Q2226" s="203">
        <v>0</v>
      </c>
      <c r="R2226" s="203">
        <f>Q2226*H2226</f>
        <v>0</v>
      </c>
      <c r="S2226" s="203">
        <v>0</v>
      </c>
      <c r="T2226" s="204">
        <f>S2226*H2226</f>
        <v>0</v>
      </c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R2226" s="205" t="s">
        <v>499</v>
      </c>
      <c r="AT2226" s="205" t="s">
        <v>1021</v>
      </c>
      <c r="AU2226" s="205" t="s">
        <v>85</v>
      </c>
      <c r="AY2226" s="18" t="s">
        <v>283</v>
      </c>
      <c r="BE2226" s="206">
        <f>IF(N2226="základní",J2226,0)</f>
        <v>0</v>
      </c>
      <c r="BF2226" s="206">
        <f>IF(N2226="snížená",J2226,0)</f>
        <v>0</v>
      </c>
      <c r="BG2226" s="206">
        <f>IF(N2226="zákl. přenesená",J2226,0)</f>
        <v>0</v>
      </c>
      <c r="BH2226" s="206">
        <f>IF(N2226="sníž. přenesená",J2226,0)</f>
        <v>0</v>
      </c>
      <c r="BI2226" s="206">
        <f>IF(N2226="nulová",J2226,0)</f>
        <v>0</v>
      </c>
      <c r="BJ2226" s="18" t="s">
        <v>83</v>
      </c>
      <c r="BK2226" s="206">
        <f>ROUND(I2226*H2226,2)</f>
        <v>0</v>
      </c>
      <c r="BL2226" s="18" t="s">
        <v>199</v>
      </c>
      <c r="BM2226" s="205" t="s">
        <v>2627</v>
      </c>
    </row>
    <row r="2227" spans="1:65" s="16" customFormat="1">
      <c r="B2227" s="241"/>
      <c r="C2227" s="242"/>
      <c r="D2227" s="209" t="s">
        <v>291</v>
      </c>
      <c r="E2227" s="243" t="s">
        <v>1</v>
      </c>
      <c r="F2227" s="244" t="s">
        <v>2620</v>
      </c>
      <c r="G2227" s="242"/>
      <c r="H2227" s="243" t="s">
        <v>1</v>
      </c>
      <c r="I2227" s="245"/>
      <c r="J2227" s="242"/>
      <c r="K2227" s="242"/>
      <c r="L2227" s="246"/>
      <c r="M2227" s="247"/>
      <c r="N2227" s="248"/>
      <c r="O2227" s="248"/>
      <c r="P2227" s="248"/>
      <c r="Q2227" s="248"/>
      <c r="R2227" s="248"/>
      <c r="S2227" s="248"/>
      <c r="T2227" s="249"/>
      <c r="AT2227" s="250" t="s">
        <v>291</v>
      </c>
      <c r="AU2227" s="250" t="s">
        <v>85</v>
      </c>
      <c r="AV2227" s="16" t="s">
        <v>83</v>
      </c>
      <c r="AW2227" s="16" t="s">
        <v>32</v>
      </c>
      <c r="AX2227" s="16" t="s">
        <v>76</v>
      </c>
      <c r="AY2227" s="250" t="s">
        <v>283</v>
      </c>
    </row>
    <row r="2228" spans="1:65" s="13" customFormat="1">
      <c r="B2228" s="207"/>
      <c r="C2228" s="208"/>
      <c r="D2228" s="209" t="s">
        <v>291</v>
      </c>
      <c r="E2228" s="210" t="s">
        <v>1</v>
      </c>
      <c r="F2228" s="211" t="s">
        <v>2621</v>
      </c>
      <c r="G2228" s="208"/>
      <c r="H2228" s="212">
        <v>9.8119999999999994</v>
      </c>
      <c r="I2228" s="213"/>
      <c r="J2228" s="208"/>
      <c r="K2228" s="208"/>
      <c r="L2228" s="214"/>
      <c r="M2228" s="215"/>
      <c r="N2228" s="216"/>
      <c r="O2228" s="216"/>
      <c r="P2228" s="216"/>
      <c r="Q2228" s="216"/>
      <c r="R2228" s="216"/>
      <c r="S2228" s="216"/>
      <c r="T2228" s="217"/>
      <c r="AT2228" s="218" t="s">
        <v>291</v>
      </c>
      <c r="AU2228" s="218" t="s">
        <v>85</v>
      </c>
      <c r="AV2228" s="13" t="s">
        <v>85</v>
      </c>
      <c r="AW2228" s="13" t="s">
        <v>32</v>
      </c>
      <c r="AX2228" s="13" t="s">
        <v>76</v>
      </c>
      <c r="AY2228" s="218" t="s">
        <v>283</v>
      </c>
    </row>
    <row r="2229" spans="1:65" s="15" customFormat="1">
      <c r="B2229" s="230"/>
      <c r="C2229" s="231"/>
      <c r="D2229" s="209" t="s">
        <v>291</v>
      </c>
      <c r="E2229" s="232" t="s">
        <v>1</v>
      </c>
      <c r="F2229" s="233" t="s">
        <v>307</v>
      </c>
      <c r="G2229" s="231"/>
      <c r="H2229" s="234">
        <v>9.8119999999999994</v>
      </c>
      <c r="I2229" s="235"/>
      <c r="J2229" s="231"/>
      <c r="K2229" s="231"/>
      <c r="L2229" s="236"/>
      <c r="M2229" s="237"/>
      <c r="N2229" s="238"/>
      <c r="O2229" s="238"/>
      <c r="P2229" s="238"/>
      <c r="Q2229" s="238"/>
      <c r="R2229" s="238"/>
      <c r="S2229" s="238"/>
      <c r="T2229" s="239"/>
      <c r="AT2229" s="240" t="s">
        <v>291</v>
      </c>
      <c r="AU2229" s="240" t="s">
        <v>85</v>
      </c>
      <c r="AV2229" s="15" t="s">
        <v>105</v>
      </c>
      <c r="AW2229" s="15" t="s">
        <v>32</v>
      </c>
      <c r="AX2229" s="15" t="s">
        <v>76</v>
      </c>
      <c r="AY2229" s="240" t="s">
        <v>283</v>
      </c>
    </row>
    <row r="2230" spans="1:65" s="14" customFormat="1">
      <c r="B2230" s="219"/>
      <c r="C2230" s="220"/>
      <c r="D2230" s="209" t="s">
        <v>291</v>
      </c>
      <c r="E2230" s="221" t="s">
        <v>1</v>
      </c>
      <c r="F2230" s="222" t="s">
        <v>293</v>
      </c>
      <c r="G2230" s="220"/>
      <c r="H2230" s="223">
        <v>9.8119999999999994</v>
      </c>
      <c r="I2230" s="224"/>
      <c r="J2230" s="220"/>
      <c r="K2230" s="220"/>
      <c r="L2230" s="225"/>
      <c r="M2230" s="226"/>
      <c r="N2230" s="227"/>
      <c r="O2230" s="227"/>
      <c r="P2230" s="227"/>
      <c r="Q2230" s="227"/>
      <c r="R2230" s="227"/>
      <c r="S2230" s="227"/>
      <c r="T2230" s="228"/>
      <c r="AT2230" s="229" t="s">
        <v>291</v>
      </c>
      <c r="AU2230" s="229" t="s">
        <v>85</v>
      </c>
      <c r="AV2230" s="14" t="s">
        <v>289</v>
      </c>
      <c r="AW2230" s="14" t="s">
        <v>32</v>
      </c>
      <c r="AX2230" s="14" t="s">
        <v>83</v>
      </c>
      <c r="AY2230" s="229" t="s">
        <v>283</v>
      </c>
    </row>
    <row r="2231" spans="1:65" s="2" customFormat="1" ht="66.75" customHeight="1">
      <c r="A2231" s="35"/>
      <c r="B2231" s="36"/>
      <c r="C2231" s="251" t="s">
        <v>2628</v>
      </c>
      <c r="D2231" s="251" t="s">
        <v>1021</v>
      </c>
      <c r="E2231" s="252" t="s">
        <v>2629</v>
      </c>
      <c r="F2231" s="253" t="s">
        <v>2630</v>
      </c>
      <c r="G2231" s="254" t="s">
        <v>472</v>
      </c>
      <c r="H2231" s="255">
        <v>11.03</v>
      </c>
      <c r="I2231" s="256"/>
      <c r="J2231" s="257">
        <f>ROUND(I2231*H2231,2)</f>
        <v>0</v>
      </c>
      <c r="K2231" s="258"/>
      <c r="L2231" s="259"/>
      <c r="M2231" s="260" t="s">
        <v>1</v>
      </c>
      <c r="N2231" s="261" t="s">
        <v>41</v>
      </c>
      <c r="O2231" s="72"/>
      <c r="P2231" s="203">
        <f>O2231*H2231</f>
        <v>0</v>
      </c>
      <c r="Q2231" s="203">
        <v>0</v>
      </c>
      <c r="R2231" s="203">
        <f>Q2231*H2231</f>
        <v>0</v>
      </c>
      <c r="S2231" s="203">
        <v>0</v>
      </c>
      <c r="T2231" s="204">
        <f>S2231*H2231</f>
        <v>0</v>
      </c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R2231" s="205" t="s">
        <v>499</v>
      </c>
      <c r="AT2231" s="205" t="s">
        <v>1021</v>
      </c>
      <c r="AU2231" s="205" t="s">
        <v>85</v>
      </c>
      <c r="AY2231" s="18" t="s">
        <v>283</v>
      </c>
      <c r="BE2231" s="206">
        <f>IF(N2231="základní",J2231,0)</f>
        <v>0</v>
      </c>
      <c r="BF2231" s="206">
        <f>IF(N2231="snížená",J2231,0)</f>
        <v>0</v>
      </c>
      <c r="BG2231" s="206">
        <f>IF(N2231="zákl. přenesená",J2231,0)</f>
        <v>0</v>
      </c>
      <c r="BH2231" s="206">
        <f>IF(N2231="sníž. přenesená",J2231,0)</f>
        <v>0</v>
      </c>
      <c r="BI2231" s="206">
        <f>IF(N2231="nulová",J2231,0)</f>
        <v>0</v>
      </c>
      <c r="BJ2231" s="18" t="s">
        <v>83</v>
      </c>
      <c r="BK2231" s="206">
        <f>ROUND(I2231*H2231,2)</f>
        <v>0</v>
      </c>
      <c r="BL2231" s="18" t="s">
        <v>199</v>
      </c>
      <c r="BM2231" s="205" t="s">
        <v>2631</v>
      </c>
    </row>
    <row r="2232" spans="1:65" s="16" customFormat="1">
      <c r="B2232" s="241"/>
      <c r="C2232" s="242"/>
      <c r="D2232" s="209" t="s">
        <v>291</v>
      </c>
      <c r="E2232" s="243" t="s">
        <v>1</v>
      </c>
      <c r="F2232" s="244" t="s">
        <v>2622</v>
      </c>
      <c r="G2232" s="242"/>
      <c r="H2232" s="243" t="s">
        <v>1</v>
      </c>
      <c r="I2232" s="245"/>
      <c r="J2232" s="242"/>
      <c r="K2232" s="242"/>
      <c r="L2232" s="246"/>
      <c r="M2232" s="247"/>
      <c r="N2232" s="248"/>
      <c r="O2232" s="248"/>
      <c r="P2232" s="248"/>
      <c r="Q2232" s="248"/>
      <c r="R2232" s="248"/>
      <c r="S2232" s="248"/>
      <c r="T2232" s="249"/>
      <c r="AT2232" s="250" t="s">
        <v>291</v>
      </c>
      <c r="AU2232" s="250" t="s">
        <v>85</v>
      </c>
      <c r="AV2232" s="16" t="s">
        <v>83</v>
      </c>
      <c r="AW2232" s="16" t="s">
        <v>32</v>
      </c>
      <c r="AX2232" s="16" t="s">
        <v>76</v>
      </c>
      <c r="AY2232" s="250" t="s">
        <v>283</v>
      </c>
    </row>
    <row r="2233" spans="1:65" s="13" customFormat="1">
      <c r="B2233" s="207"/>
      <c r="C2233" s="208"/>
      <c r="D2233" s="209" t="s">
        <v>291</v>
      </c>
      <c r="E2233" s="210" t="s">
        <v>1</v>
      </c>
      <c r="F2233" s="211" t="s">
        <v>2623</v>
      </c>
      <c r="G2233" s="208"/>
      <c r="H2233" s="212">
        <v>11.03</v>
      </c>
      <c r="I2233" s="213"/>
      <c r="J2233" s="208"/>
      <c r="K2233" s="208"/>
      <c r="L2233" s="214"/>
      <c r="M2233" s="215"/>
      <c r="N2233" s="216"/>
      <c r="O2233" s="216"/>
      <c r="P2233" s="216"/>
      <c r="Q2233" s="216"/>
      <c r="R2233" s="216"/>
      <c r="S2233" s="216"/>
      <c r="T2233" s="217"/>
      <c r="AT2233" s="218" t="s">
        <v>291</v>
      </c>
      <c r="AU2233" s="218" t="s">
        <v>85</v>
      </c>
      <c r="AV2233" s="13" t="s">
        <v>85</v>
      </c>
      <c r="AW2233" s="13" t="s">
        <v>32</v>
      </c>
      <c r="AX2233" s="13" t="s">
        <v>76</v>
      </c>
      <c r="AY2233" s="218" t="s">
        <v>283</v>
      </c>
    </row>
    <row r="2234" spans="1:65" s="15" customFormat="1">
      <c r="B2234" s="230"/>
      <c r="C2234" s="231"/>
      <c r="D2234" s="209" t="s">
        <v>291</v>
      </c>
      <c r="E2234" s="232" t="s">
        <v>1</v>
      </c>
      <c r="F2234" s="233" t="s">
        <v>307</v>
      </c>
      <c r="G2234" s="231"/>
      <c r="H2234" s="234">
        <v>11.03</v>
      </c>
      <c r="I2234" s="235"/>
      <c r="J2234" s="231"/>
      <c r="K2234" s="231"/>
      <c r="L2234" s="236"/>
      <c r="M2234" s="237"/>
      <c r="N2234" s="238"/>
      <c r="O2234" s="238"/>
      <c r="P2234" s="238"/>
      <c r="Q2234" s="238"/>
      <c r="R2234" s="238"/>
      <c r="S2234" s="238"/>
      <c r="T2234" s="239"/>
      <c r="AT2234" s="240" t="s">
        <v>291</v>
      </c>
      <c r="AU2234" s="240" t="s">
        <v>85</v>
      </c>
      <c r="AV2234" s="15" t="s">
        <v>105</v>
      </c>
      <c r="AW2234" s="15" t="s">
        <v>32</v>
      </c>
      <c r="AX2234" s="15" t="s">
        <v>76</v>
      </c>
      <c r="AY2234" s="240" t="s">
        <v>283</v>
      </c>
    </row>
    <row r="2235" spans="1:65" s="14" customFormat="1">
      <c r="B2235" s="219"/>
      <c r="C2235" s="220"/>
      <c r="D2235" s="209" t="s">
        <v>291</v>
      </c>
      <c r="E2235" s="221" t="s">
        <v>1</v>
      </c>
      <c r="F2235" s="222" t="s">
        <v>293</v>
      </c>
      <c r="G2235" s="220"/>
      <c r="H2235" s="223">
        <v>11.03</v>
      </c>
      <c r="I2235" s="224"/>
      <c r="J2235" s="220"/>
      <c r="K2235" s="220"/>
      <c r="L2235" s="225"/>
      <c r="M2235" s="226"/>
      <c r="N2235" s="227"/>
      <c r="O2235" s="227"/>
      <c r="P2235" s="227"/>
      <c r="Q2235" s="227"/>
      <c r="R2235" s="227"/>
      <c r="S2235" s="227"/>
      <c r="T2235" s="228"/>
      <c r="AT2235" s="229" t="s">
        <v>291</v>
      </c>
      <c r="AU2235" s="229" t="s">
        <v>85</v>
      </c>
      <c r="AV2235" s="14" t="s">
        <v>289</v>
      </c>
      <c r="AW2235" s="14" t="s">
        <v>32</v>
      </c>
      <c r="AX2235" s="14" t="s">
        <v>83</v>
      </c>
      <c r="AY2235" s="229" t="s">
        <v>283</v>
      </c>
    </row>
    <row r="2236" spans="1:65" s="2" customFormat="1" ht="16.5" customHeight="1">
      <c r="A2236" s="35"/>
      <c r="B2236" s="36"/>
      <c r="C2236" s="193" t="s">
        <v>2632</v>
      </c>
      <c r="D2236" s="193" t="s">
        <v>285</v>
      </c>
      <c r="E2236" s="194" t="s">
        <v>2633</v>
      </c>
      <c r="F2236" s="195" t="s">
        <v>2634</v>
      </c>
      <c r="G2236" s="196" t="s">
        <v>472</v>
      </c>
      <c r="H2236" s="197">
        <v>35.996000000000002</v>
      </c>
      <c r="I2236" s="198"/>
      <c r="J2236" s="199">
        <f>ROUND(I2236*H2236,2)</f>
        <v>0</v>
      </c>
      <c r="K2236" s="200"/>
      <c r="L2236" s="40"/>
      <c r="M2236" s="201" t="s">
        <v>1</v>
      </c>
      <c r="N2236" s="202" t="s">
        <v>41</v>
      </c>
      <c r="O2236" s="72"/>
      <c r="P2236" s="203">
        <f>O2236*H2236</f>
        <v>0</v>
      </c>
      <c r="Q2236" s="203">
        <v>4.0000000000000002E-4</v>
      </c>
      <c r="R2236" s="203">
        <f>Q2236*H2236</f>
        <v>1.4398400000000002E-2</v>
      </c>
      <c r="S2236" s="203">
        <v>0</v>
      </c>
      <c r="T2236" s="204">
        <f>S2236*H2236</f>
        <v>0</v>
      </c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R2236" s="205" t="s">
        <v>199</v>
      </c>
      <c r="AT2236" s="205" t="s">
        <v>285</v>
      </c>
      <c r="AU2236" s="205" t="s">
        <v>85</v>
      </c>
      <c r="AY2236" s="18" t="s">
        <v>283</v>
      </c>
      <c r="BE2236" s="206">
        <f>IF(N2236="základní",J2236,0)</f>
        <v>0</v>
      </c>
      <c r="BF2236" s="206">
        <f>IF(N2236="snížená",J2236,0)</f>
        <v>0</v>
      </c>
      <c r="BG2236" s="206">
        <f>IF(N2236="zákl. přenesená",J2236,0)</f>
        <v>0</v>
      </c>
      <c r="BH2236" s="206">
        <f>IF(N2236="sníž. přenesená",J2236,0)</f>
        <v>0</v>
      </c>
      <c r="BI2236" s="206">
        <f>IF(N2236="nulová",J2236,0)</f>
        <v>0</v>
      </c>
      <c r="BJ2236" s="18" t="s">
        <v>83</v>
      </c>
      <c r="BK2236" s="206">
        <f>ROUND(I2236*H2236,2)</f>
        <v>0</v>
      </c>
      <c r="BL2236" s="18" t="s">
        <v>199</v>
      </c>
      <c r="BM2236" s="205" t="s">
        <v>2635</v>
      </c>
    </row>
    <row r="2237" spans="1:65" s="16" customFormat="1">
      <c r="B2237" s="241"/>
      <c r="C2237" s="242"/>
      <c r="D2237" s="209" t="s">
        <v>291</v>
      </c>
      <c r="E2237" s="243" t="s">
        <v>1</v>
      </c>
      <c r="F2237" s="244" t="s">
        <v>2636</v>
      </c>
      <c r="G2237" s="242"/>
      <c r="H2237" s="243" t="s">
        <v>1</v>
      </c>
      <c r="I2237" s="245"/>
      <c r="J2237" s="242"/>
      <c r="K2237" s="242"/>
      <c r="L2237" s="246"/>
      <c r="M2237" s="247"/>
      <c r="N2237" s="248"/>
      <c r="O2237" s="248"/>
      <c r="P2237" s="248"/>
      <c r="Q2237" s="248"/>
      <c r="R2237" s="248"/>
      <c r="S2237" s="248"/>
      <c r="T2237" s="249"/>
      <c r="AT2237" s="250" t="s">
        <v>291</v>
      </c>
      <c r="AU2237" s="250" t="s">
        <v>85</v>
      </c>
      <c r="AV2237" s="16" t="s">
        <v>83</v>
      </c>
      <c r="AW2237" s="16" t="s">
        <v>32</v>
      </c>
      <c r="AX2237" s="16" t="s">
        <v>76</v>
      </c>
      <c r="AY2237" s="250" t="s">
        <v>283</v>
      </c>
    </row>
    <row r="2238" spans="1:65" s="13" customFormat="1">
      <c r="B2238" s="207"/>
      <c r="C2238" s="208"/>
      <c r="D2238" s="209" t="s">
        <v>291</v>
      </c>
      <c r="E2238" s="210" t="s">
        <v>1</v>
      </c>
      <c r="F2238" s="211" t="s">
        <v>2637</v>
      </c>
      <c r="G2238" s="208"/>
      <c r="H2238" s="212">
        <v>3.36</v>
      </c>
      <c r="I2238" s="213"/>
      <c r="J2238" s="208"/>
      <c r="K2238" s="208"/>
      <c r="L2238" s="214"/>
      <c r="M2238" s="215"/>
      <c r="N2238" s="216"/>
      <c r="O2238" s="216"/>
      <c r="P2238" s="216"/>
      <c r="Q2238" s="216"/>
      <c r="R2238" s="216"/>
      <c r="S2238" s="216"/>
      <c r="T2238" s="217"/>
      <c r="AT2238" s="218" t="s">
        <v>291</v>
      </c>
      <c r="AU2238" s="218" t="s">
        <v>85</v>
      </c>
      <c r="AV2238" s="13" t="s">
        <v>85</v>
      </c>
      <c r="AW2238" s="13" t="s">
        <v>32</v>
      </c>
      <c r="AX2238" s="13" t="s">
        <v>76</v>
      </c>
      <c r="AY2238" s="218" t="s">
        <v>283</v>
      </c>
    </row>
    <row r="2239" spans="1:65" s="16" customFormat="1">
      <c r="B2239" s="241"/>
      <c r="C2239" s="242"/>
      <c r="D2239" s="209" t="s">
        <v>291</v>
      </c>
      <c r="E2239" s="243" t="s">
        <v>1</v>
      </c>
      <c r="F2239" s="244" t="s">
        <v>2638</v>
      </c>
      <c r="G2239" s="242"/>
      <c r="H2239" s="243" t="s">
        <v>1</v>
      </c>
      <c r="I2239" s="245"/>
      <c r="J2239" s="242"/>
      <c r="K2239" s="242"/>
      <c r="L2239" s="246"/>
      <c r="M2239" s="247"/>
      <c r="N2239" s="248"/>
      <c r="O2239" s="248"/>
      <c r="P2239" s="248"/>
      <c r="Q2239" s="248"/>
      <c r="R2239" s="248"/>
      <c r="S2239" s="248"/>
      <c r="T2239" s="249"/>
      <c r="AT2239" s="250" t="s">
        <v>291</v>
      </c>
      <c r="AU2239" s="250" t="s">
        <v>85</v>
      </c>
      <c r="AV2239" s="16" t="s">
        <v>83</v>
      </c>
      <c r="AW2239" s="16" t="s">
        <v>32</v>
      </c>
      <c r="AX2239" s="16" t="s">
        <v>76</v>
      </c>
      <c r="AY2239" s="250" t="s">
        <v>283</v>
      </c>
    </row>
    <row r="2240" spans="1:65" s="13" customFormat="1">
      <c r="B2240" s="207"/>
      <c r="C2240" s="208"/>
      <c r="D2240" s="209" t="s">
        <v>291</v>
      </c>
      <c r="E2240" s="210" t="s">
        <v>1</v>
      </c>
      <c r="F2240" s="211" t="s">
        <v>2639</v>
      </c>
      <c r="G2240" s="208"/>
      <c r="H2240" s="212">
        <v>6.14</v>
      </c>
      <c r="I2240" s="213"/>
      <c r="J2240" s="208"/>
      <c r="K2240" s="208"/>
      <c r="L2240" s="214"/>
      <c r="M2240" s="215"/>
      <c r="N2240" s="216"/>
      <c r="O2240" s="216"/>
      <c r="P2240" s="216"/>
      <c r="Q2240" s="216"/>
      <c r="R2240" s="216"/>
      <c r="S2240" s="216"/>
      <c r="T2240" s="217"/>
      <c r="AT2240" s="218" t="s">
        <v>291</v>
      </c>
      <c r="AU2240" s="218" t="s">
        <v>85</v>
      </c>
      <c r="AV2240" s="13" t="s">
        <v>85</v>
      </c>
      <c r="AW2240" s="13" t="s">
        <v>32</v>
      </c>
      <c r="AX2240" s="13" t="s">
        <v>76</v>
      </c>
      <c r="AY2240" s="218" t="s">
        <v>283</v>
      </c>
    </row>
    <row r="2241" spans="1:65" s="16" customFormat="1">
      <c r="B2241" s="241"/>
      <c r="C2241" s="242"/>
      <c r="D2241" s="209" t="s">
        <v>291</v>
      </c>
      <c r="E2241" s="243" t="s">
        <v>1</v>
      </c>
      <c r="F2241" s="244" t="s">
        <v>2640</v>
      </c>
      <c r="G2241" s="242"/>
      <c r="H2241" s="243" t="s">
        <v>1</v>
      </c>
      <c r="I2241" s="245"/>
      <c r="J2241" s="242"/>
      <c r="K2241" s="242"/>
      <c r="L2241" s="246"/>
      <c r="M2241" s="247"/>
      <c r="N2241" s="248"/>
      <c r="O2241" s="248"/>
      <c r="P2241" s="248"/>
      <c r="Q2241" s="248"/>
      <c r="R2241" s="248"/>
      <c r="S2241" s="248"/>
      <c r="T2241" s="249"/>
      <c r="AT2241" s="250" t="s">
        <v>291</v>
      </c>
      <c r="AU2241" s="250" t="s">
        <v>85</v>
      </c>
      <c r="AV2241" s="16" t="s">
        <v>83</v>
      </c>
      <c r="AW2241" s="16" t="s">
        <v>32</v>
      </c>
      <c r="AX2241" s="16" t="s">
        <v>76</v>
      </c>
      <c r="AY2241" s="250" t="s">
        <v>283</v>
      </c>
    </row>
    <row r="2242" spans="1:65" s="13" customFormat="1">
      <c r="B2242" s="207"/>
      <c r="C2242" s="208"/>
      <c r="D2242" s="209" t="s">
        <v>291</v>
      </c>
      <c r="E2242" s="210" t="s">
        <v>1</v>
      </c>
      <c r="F2242" s="211" t="s">
        <v>2641</v>
      </c>
      <c r="G2242" s="208"/>
      <c r="H2242" s="212">
        <v>7.5250000000000004</v>
      </c>
      <c r="I2242" s="213"/>
      <c r="J2242" s="208"/>
      <c r="K2242" s="208"/>
      <c r="L2242" s="214"/>
      <c r="M2242" s="215"/>
      <c r="N2242" s="216"/>
      <c r="O2242" s="216"/>
      <c r="P2242" s="216"/>
      <c r="Q2242" s="216"/>
      <c r="R2242" s="216"/>
      <c r="S2242" s="216"/>
      <c r="T2242" s="217"/>
      <c r="AT2242" s="218" t="s">
        <v>291</v>
      </c>
      <c r="AU2242" s="218" t="s">
        <v>85</v>
      </c>
      <c r="AV2242" s="13" t="s">
        <v>85</v>
      </c>
      <c r="AW2242" s="13" t="s">
        <v>32</v>
      </c>
      <c r="AX2242" s="13" t="s">
        <v>76</v>
      </c>
      <c r="AY2242" s="218" t="s">
        <v>283</v>
      </c>
    </row>
    <row r="2243" spans="1:65" s="16" customFormat="1">
      <c r="B2243" s="241"/>
      <c r="C2243" s="242"/>
      <c r="D2243" s="209" t="s">
        <v>291</v>
      </c>
      <c r="E2243" s="243" t="s">
        <v>1</v>
      </c>
      <c r="F2243" s="244" t="s">
        <v>2642</v>
      </c>
      <c r="G2243" s="242"/>
      <c r="H2243" s="243" t="s">
        <v>1</v>
      </c>
      <c r="I2243" s="245"/>
      <c r="J2243" s="242"/>
      <c r="K2243" s="242"/>
      <c r="L2243" s="246"/>
      <c r="M2243" s="247"/>
      <c r="N2243" s="248"/>
      <c r="O2243" s="248"/>
      <c r="P2243" s="248"/>
      <c r="Q2243" s="248"/>
      <c r="R2243" s="248"/>
      <c r="S2243" s="248"/>
      <c r="T2243" s="249"/>
      <c r="AT2243" s="250" t="s">
        <v>291</v>
      </c>
      <c r="AU2243" s="250" t="s">
        <v>85</v>
      </c>
      <c r="AV2243" s="16" t="s">
        <v>83</v>
      </c>
      <c r="AW2243" s="16" t="s">
        <v>32</v>
      </c>
      <c r="AX2243" s="16" t="s">
        <v>76</v>
      </c>
      <c r="AY2243" s="250" t="s">
        <v>283</v>
      </c>
    </row>
    <row r="2244" spans="1:65" s="13" customFormat="1">
      <c r="B2244" s="207"/>
      <c r="C2244" s="208"/>
      <c r="D2244" s="209" t="s">
        <v>291</v>
      </c>
      <c r="E2244" s="210" t="s">
        <v>1</v>
      </c>
      <c r="F2244" s="211" t="s">
        <v>2643</v>
      </c>
      <c r="G2244" s="208"/>
      <c r="H2244" s="212">
        <v>12.28</v>
      </c>
      <c r="I2244" s="213"/>
      <c r="J2244" s="208"/>
      <c r="K2244" s="208"/>
      <c r="L2244" s="214"/>
      <c r="M2244" s="215"/>
      <c r="N2244" s="216"/>
      <c r="O2244" s="216"/>
      <c r="P2244" s="216"/>
      <c r="Q2244" s="216"/>
      <c r="R2244" s="216"/>
      <c r="S2244" s="216"/>
      <c r="T2244" s="217"/>
      <c r="AT2244" s="218" t="s">
        <v>291</v>
      </c>
      <c r="AU2244" s="218" t="s">
        <v>85</v>
      </c>
      <c r="AV2244" s="13" t="s">
        <v>85</v>
      </c>
      <c r="AW2244" s="13" t="s">
        <v>32</v>
      </c>
      <c r="AX2244" s="13" t="s">
        <v>76</v>
      </c>
      <c r="AY2244" s="218" t="s">
        <v>283</v>
      </c>
    </row>
    <row r="2245" spans="1:65" s="16" customFormat="1">
      <c r="B2245" s="241"/>
      <c r="C2245" s="242"/>
      <c r="D2245" s="209" t="s">
        <v>291</v>
      </c>
      <c r="E2245" s="243" t="s">
        <v>1</v>
      </c>
      <c r="F2245" s="244" t="s">
        <v>2644</v>
      </c>
      <c r="G2245" s="242"/>
      <c r="H2245" s="243" t="s">
        <v>1</v>
      </c>
      <c r="I2245" s="245"/>
      <c r="J2245" s="242"/>
      <c r="K2245" s="242"/>
      <c r="L2245" s="246"/>
      <c r="M2245" s="247"/>
      <c r="N2245" s="248"/>
      <c r="O2245" s="248"/>
      <c r="P2245" s="248"/>
      <c r="Q2245" s="248"/>
      <c r="R2245" s="248"/>
      <c r="S2245" s="248"/>
      <c r="T2245" s="249"/>
      <c r="AT2245" s="250" t="s">
        <v>291</v>
      </c>
      <c r="AU2245" s="250" t="s">
        <v>85</v>
      </c>
      <c r="AV2245" s="16" t="s">
        <v>83</v>
      </c>
      <c r="AW2245" s="16" t="s">
        <v>32</v>
      </c>
      <c r="AX2245" s="16" t="s">
        <v>76</v>
      </c>
      <c r="AY2245" s="250" t="s">
        <v>283</v>
      </c>
    </row>
    <row r="2246" spans="1:65" s="13" customFormat="1">
      <c r="B2246" s="207"/>
      <c r="C2246" s="208"/>
      <c r="D2246" s="209" t="s">
        <v>291</v>
      </c>
      <c r="E2246" s="210" t="s">
        <v>1</v>
      </c>
      <c r="F2246" s="211" t="s">
        <v>2645</v>
      </c>
      <c r="G2246" s="208"/>
      <c r="H2246" s="212">
        <v>3.07</v>
      </c>
      <c r="I2246" s="213"/>
      <c r="J2246" s="208"/>
      <c r="K2246" s="208"/>
      <c r="L2246" s="214"/>
      <c r="M2246" s="215"/>
      <c r="N2246" s="216"/>
      <c r="O2246" s="216"/>
      <c r="P2246" s="216"/>
      <c r="Q2246" s="216"/>
      <c r="R2246" s="216"/>
      <c r="S2246" s="216"/>
      <c r="T2246" s="217"/>
      <c r="AT2246" s="218" t="s">
        <v>291</v>
      </c>
      <c r="AU2246" s="218" t="s">
        <v>85</v>
      </c>
      <c r="AV2246" s="13" t="s">
        <v>85</v>
      </c>
      <c r="AW2246" s="13" t="s">
        <v>32</v>
      </c>
      <c r="AX2246" s="13" t="s">
        <v>76</v>
      </c>
      <c r="AY2246" s="218" t="s">
        <v>283</v>
      </c>
    </row>
    <row r="2247" spans="1:65" s="16" customFormat="1">
      <c r="B2247" s="241"/>
      <c r="C2247" s="242"/>
      <c r="D2247" s="209" t="s">
        <v>291</v>
      </c>
      <c r="E2247" s="243" t="s">
        <v>1</v>
      </c>
      <c r="F2247" s="244" t="s">
        <v>2646</v>
      </c>
      <c r="G2247" s="242"/>
      <c r="H2247" s="243" t="s">
        <v>1</v>
      </c>
      <c r="I2247" s="245"/>
      <c r="J2247" s="242"/>
      <c r="K2247" s="242"/>
      <c r="L2247" s="246"/>
      <c r="M2247" s="247"/>
      <c r="N2247" s="248"/>
      <c r="O2247" s="248"/>
      <c r="P2247" s="248"/>
      <c r="Q2247" s="248"/>
      <c r="R2247" s="248"/>
      <c r="S2247" s="248"/>
      <c r="T2247" s="249"/>
      <c r="AT2247" s="250" t="s">
        <v>291</v>
      </c>
      <c r="AU2247" s="250" t="s">
        <v>85</v>
      </c>
      <c r="AV2247" s="16" t="s">
        <v>83</v>
      </c>
      <c r="AW2247" s="16" t="s">
        <v>32</v>
      </c>
      <c r="AX2247" s="16" t="s">
        <v>76</v>
      </c>
      <c r="AY2247" s="250" t="s">
        <v>283</v>
      </c>
    </row>
    <row r="2248" spans="1:65" s="13" customFormat="1">
      <c r="B2248" s="207"/>
      <c r="C2248" s="208"/>
      <c r="D2248" s="209" t="s">
        <v>291</v>
      </c>
      <c r="E2248" s="210" t="s">
        <v>1</v>
      </c>
      <c r="F2248" s="211" t="s">
        <v>2647</v>
      </c>
      <c r="G2248" s="208"/>
      <c r="H2248" s="212">
        <v>1.5349999999999999</v>
      </c>
      <c r="I2248" s="213"/>
      <c r="J2248" s="208"/>
      <c r="K2248" s="208"/>
      <c r="L2248" s="214"/>
      <c r="M2248" s="215"/>
      <c r="N2248" s="216"/>
      <c r="O2248" s="216"/>
      <c r="P2248" s="216"/>
      <c r="Q2248" s="216"/>
      <c r="R2248" s="216"/>
      <c r="S2248" s="216"/>
      <c r="T2248" s="217"/>
      <c r="AT2248" s="218" t="s">
        <v>291</v>
      </c>
      <c r="AU2248" s="218" t="s">
        <v>85</v>
      </c>
      <c r="AV2248" s="13" t="s">
        <v>85</v>
      </c>
      <c r="AW2248" s="13" t="s">
        <v>32</v>
      </c>
      <c r="AX2248" s="13" t="s">
        <v>76</v>
      </c>
      <c r="AY2248" s="218" t="s">
        <v>283</v>
      </c>
    </row>
    <row r="2249" spans="1:65" s="16" customFormat="1">
      <c r="B2249" s="241"/>
      <c r="C2249" s="242"/>
      <c r="D2249" s="209" t="s">
        <v>291</v>
      </c>
      <c r="E2249" s="243" t="s">
        <v>1</v>
      </c>
      <c r="F2249" s="244" t="s">
        <v>2648</v>
      </c>
      <c r="G2249" s="242"/>
      <c r="H2249" s="243" t="s">
        <v>1</v>
      </c>
      <c r="I2249" s="245"/>
      <c r="J2249" s="242"/>
      <c r="K2249" s="242"/>
      <c r="L2249" s="246"/>
      <c r="M2249" s="247"/>
      <c r="N2249" s="248"/>
      <c r="O2249" s="248"/>
      <c r="P2249" s="248"/>
      <c r="Q2249" s="248"/>
      <c r="R2249" s="248"/>
      <c r="S2249" s="248"/>
      <c r="T2249" s="249"/>
      <c r="AT2249" s="250" t="s">
        <v>291</v>
      </c>
      <c r="AU2249" s="250" t="s">
        <v>85</v>
      </c>
      <c r="AV2249" s="16" t="s">
        <v>83</v>
      </c>
      <c r="AW2249" s="16" t="s">
        <v>32</v>
      </c>
      <c r="AX2249" s="16" t="s">
        <v>76</v>
      </c>
      <c r="AY2249" s="250" t="s">
        <v>283</v>
      </c>
    </row>
    <row r="2250" spans="1:65" s="13" customFormat="1">
      <c r="B2250" s="207"/>
      <c r="C2250" s="208"/>
      <c r="D2250" s="209" t="s">
        <v>291</v>
      </c>
      <c r="E2250" s="210" t="s">
        <v>1</v>
      </c>
      <c r="F2250" s="211" t="s">
        <v>2649</v>
      </c>
      <c r="G2250" s="208"/>
      <c r="H2250" s="212">
        <v>1.0429999999999999</v>
      </c>
      <c r="I2250" s="213"/>
      <c r="J2250" s="208"/>
      <c r="K2250" s="208"/>
      <c r="L2250" s="214"/>
      <c r="M2250" s="215"/>
      <c r="N2250" s="216"/>
      <c r="O2250" s="216"/>
      <c r="P2250" s="216"/>
      <c r="Q2250" s="216"/>
      <c r="R2250" s="216"/>
      <c r="S2250" s="216"/>
      <c r="T2250" s="217"/>
      <c r="AT2250" s="218" t="s">
        <v>291</v>
      </c>
      <c r="AU2250" s="218" t="s">
        <v>85</v>
      </c>
      <c r="AV2250" s="13" t="s">
        <v>85</v>
      </c>
      <c r="AW2250" s="13" t="s">
        <v>32</v>
      </c>
      <c r="AX2250" s="13" t="s">
        <v>76</v>
      </c>
      <c r="AY2250" s="218" t="s">
        <v>283</v>
      </c>
    </row>
    <row r="2251" spans="1:65" s="16" customFormat="1">
      <c r="B2251" s="241"/>
      <c r="C2251" s="242"/>
      <c r="D2251" s="209" t="s">
        <v>291</v>
      </c>
      <c r="E2251" s="243" t="s">
        <v>1</v>
      </c>
      <c r="F2251" s="244" t="s">
        <v>2650</v>
      </c>
      <c r="G2251" s="242"/>
      <c r="H2251" s="243" t="s">
        <v>1</v>
      </c>
      <c r="I2251" s="245"/>
      <c r="J2251" s="242"/>
      <c r="K2251" s="242"/>
      <c r="L2251" s="246"/>
      <c r="M2251" s="247"/>
      <c r="N2251" s="248"/>
      <c r="O2251" s="248"/>
      <c r="P2251" s="248"/>
      <c r="Q2251" s="248"/>
      <c r="R2251" s="248"/>
      <c r="S2251" s="248"/>
      <c r="T2251" s="249"/>
      <c r="AT2251" s="250" t="s">
        <v>291</v>
      </c>
      <c r="AU2251" s="250" t="s">
        <v>85</v>
      </c>
      <c r="AV2251" s="16" t="s">
        <v>83</v>
      </c>
      <c r="AW2251" s="16" t="s">
        <v>32</v>
      </c>
      <c r="AX2251" s="16" t="s">
        <v>76</v>
      </c>
      <c r="AY2251" s="250" t="s">
        <v>283</v>
      </c>
    </row>
    <row r="2252" spans="1:65" s="13" customFormat="1">
      <c r="B2252" s="207"/>
      <c r="C2252" s="208"/>
      <c r="D2252" s="209" t="s">
        <v>291</v>
      </c>
      <c r="E2252" s="210" t="s">
        <v>1</v>
      </c>
      <c r="F2252" s="211" t="s">
        <v>2649</v>
      </c>
      <c r="G2252" s="208"/>
      <c r="H2252" s="212">
        <v>1.0429999999999999</v>
      </c>
      <c r="I2252" s="213"/>
      <c r="J2252" s="208"/>
      <c r="K2252" s="208"/>
      <c r="L2252" s="214"/>
      <c r="M2252" s="215"/>
      <c r="N2252" s="216"/>
      <c r="O2252" s="216"/>
      <c r="P2252" s="216"/>
      <c r="Q2252" s="216"/>
      <c r="R2252" s="216"/>
      <c r="S2252" s="216"/>
      <c r="T2252" s="217"/>
      <c r="AT2252" s="218" t="s">
        <v>291</v>
      </c>
      <c r="AU2252" s="218" t="s">
        <v>85</v>
      </c>
      <c r="AV2252" s="13" t="s">
        <v>85</v>
      </c>
      <c r="AW2252" s="13" t="s">
        <v>32</v>
      </c>
      <c r="AX2252" s="13" t="s">
        <v>76</v>
      </c>
      <c r="AY2252" s="218" t="s">
        <v>283</v>
      </c>
    </row>
    <row r="2253" spans="1:65" s="14" customFormat="1">
      <c r="B2253" s="219"/>
      <c r="C2253" s="220"/>
      <c r="D2253" s="209" t="s">
        <v>291</v>
      </c>
      <c r="E2253" s="221" t="s">
        <v>1</v>
      </c>
      <c r="F2253" s="222" t="s">
        <v>293</v>
      </c>
      <c r="G2253" s="220"/>
      <c r="H2253" s="223">
        <v>35.996000000000002</v>
      </c>
      <c r="I2253" s="224"/>
      <c r="J2253" s="220"/>
      <c r="K2253" s="220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291</v>
      </c>
      <c r="AU2253" s="229" t="s">
        <v>85</v>
      </c>
      <c r="AV2253" s="14" t="s">
        <v>289</v>
      </c>
      <c r="AW2253" s="14" t="s">
        <v>32</v>
      </c>
      <c r="AX2253" s="14" t="s">
        <v>83</v>
      </c>
      <c r="AY2253" s="229" t="s">
        <v>283</v>
      </c>
    </row>
    <row r="2254" spans="1:65" s="2" customFormat="1" ht="66.75" customHeight="1">
      <c r="A2254" s="35"/>
      <c r="B2254" s="36"/>
      <c r="C2254" s="251" t="s">
        <v>2651</v>
      </c>
      <c r="D2254" s="251" t="s">
        <v>1021</v>
      </c>
      <c r="E2254" s="252" t="s">
        <v>2652</v>
      </c>
      <c r="F2254" s="253" t="s">
        <v>2653</v>
      </c>
      <c r="G2254" s="254" t="s">
        <v>472</v>
      </c>
      <c r="H2254" s="255">
        <v>3.36</v>
      </c>
      <c r="I2254" s="256"/>
      <c r="J2254" s="257">
        <f>ROUND(I2254*H2254,2)</f>
        <v>0</v>
      </c>
      <c r="K2254" s="258"/>
      <c r="L2254" s="259"/>
      <c r="M2254" s="260" t="s">
        <v>1</v>
      </c>
      <c r="N2254" s="261" t="s">
        <v>41</v>
      </c>
      <c r="O2254" s="72"/>
      <c r="P2254" s="203">
        <f>O2254*H2254</f>
        <v>0</v>
      </c>
      <c r="Q2254" s="203">
        <v>0</v>
      </c>
      <c r="R2254" s="203">
        <f>Q2254*H2254</f>
        <v>0</v>
      </c>
      <c r="S2254" s="203">
        <v>0</v>
      </c>
      <c r="T2254" s="204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205" t="s">
        <v>499</v>
      </c>
      <c r="AT2254" s="205" t="s">
        <v>1021</v>
      </c>
      <c r="AU2254" s="205" t="s">
        <v>85</v>
      </c>
      <c r="AY2254" s="18" t="s">
        <v>283</v>
      </c>
      <c r="BE2254" s="206">
        <f>IF(N2254="základní",J2254,0)</f>
        <v>0</v>
      </c>
      <c r="BF2254" s="206">
        <f>IF(N2254="snížená",J2254,0)</f>
        <v>0</v>
      </c>
      <c r="BG2254" s="206">
        <f>IF(N2254="zákl. přenesená",J2254,0)</f>
        <v>0</v>
      </c>
      <c r="BH2254" s="206">
        <f>IF(N2254="sníž. přenesená",J2254,0)</f>
        <v>0</v>
      </c>
      <c r="BI2254" s="206">
        <f>IF(N2254="nulová",J2254,0)</f>
        <v>0</v>
      </c>
      <c r="BJ2254" s="18" t="s">
        <v>83</v>
      </c>
      <c r="BK2254" s="206">
        <f>ROUND(I2254*H2254,2)</f>
        <v>0</v>
      </c>
      <c r="BL2254" s="18" t="s">
        <v>199</v>
      </c>
      <c r="BM2254" s="205" t="s">
        <v>2654</v>
      </c>
    </row>
    <row r="2255" spans="1:65" s="16" customFormat="1">
      <c r="B2255" s="241"/>
      <c r="C2255" s="242"/>
      <c r="D2255" s="209" t="s">
        <v>291</v>
      </c>
      <c r="E2255" s="243" t="s">
        <v>1</v>
      </c>
      <c r="F2255" s="244" t="s">
        <v>2636</v>
      </c>
      <c r="G2255" s="242"/>
      <c r="H2255" s="243" t="s">
        <v>1</v>
      </c>
      <c r="I2255" s="245"/>
      <c r="J2255" s="242"/>
      <c r="K2255" s="242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291</v>
      </c>
      <c r="AU2255" s="250" t="s">
        <v>85</v>
      </c>
      <c r="AV2255" s="16" t="s">
        <v>83</v>
      </c>
      <c r="AW2255" s="16" t="s">
        <v>32</v>
      </c>
      <c r="AX2255" s="16" t="s">
        <v>76</v>
      </c>
      <c r="AY2255" s="250" t="s">
        <v>283</v>
      </c>
    </row>
    <row r="2256" spans="1:65" s="13" customFormat="1">
      <c r="B2256" s="207"/>
      <c r="C2256" s="208"/>
      <c r="D2256" s="209" t="s">
        <v>291</v>
      </c>
      <c r="E2256" s="210" t="s">
        <v>1</v>
      </c>
      <c r="F2256" s="211" t="s">
        <v>2655</v>
      </c>
      <c r="G2256" s="208"/>
      <c r="H2256" s="212">
        <v>3.36</v>
      </c>
      <c r="I2256" s="213"/>
      <c r="J2256" s="208"/>
      <c r="K2256" s="208"/>
      <c r="L2256" s="214"/>
      <c r="M2256" s="215"/>
      <c r="N2256" s="216"/>
      <c r="O2256" s="216"/>
      <c r="P2256" s="216"/>
      <c r="Q2256" s="216"/>
      <c r="R2256" s="216"/>
      <c r="S2256" s="216"/>
      <c r="T2256" s="217"/>
      <c r="AT2256" s="218" t="s">
        <v>291</v>
      </c>
      <c r="AU2256" s="218" t="s">
        <v>85</v>
      </c>
      <c r="AV2256" s="13" t="s">
        <v>85</v>
      </c>
      <c r="AW2256" s="13" t="s">
        <v>32</v>
      </c>
      <c r="AX2256" s="13" t="s">
        <v>76</v>
      </c>
      <c r="AY2256" s="218" t="s">
        <v>283</v>
      </c>
    </row>
    <row r="2257" spans="1:65" s="14" customFormat="1">
      <c r="B2257" s="219"/>
      <c r="C2257" s="220"/>
      <c r="D2257" s="209" t="s">
        <v>291</v>
      </c>
      <c r="E2257" s="221" t="s">
        <v>1</v>
      </c>
      <c r="F2257" s="222" t="s">
        <v>293</v>
      </c>
      <c r="G2257" s="220"/>
      <c r="H2257" s="223">
        <v>3.36</v>
      </c>
      <c r="I2257" s="224"/>
      <c r="J2257" s="220"/>
      <c r="K2257" s="220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291</v>
      </c>
      <c r="AU2257" s="229" t="s">
        <v>85</v>
      </c>
      <c r="AV2257" s="14" t="s">
        <v>289</v>
      </c>
      <c r="AW2257" s="14" t="s">
        <v>32</v>
      </c>
      <c r="AX2257" s="14" t="s">
        <v>83</v>
      </c>
      <c r="AY2257" s="229" t="s">
        <v>283</v>
      </c>
    </row>
    <row r="2258" spans="1:65" s="2" customFormat="1" ht="66.75" customHeight="1">
      <c r="A2258" s="35"/>
      <c r="B2258" s="36"/>
      <c r="C2258" s="251" t="s">
        <v>2656</v>
      </c>
      <c r="D2258" s="251" t="s">
        <v>1021</v>
      </c>
      <c r="E2258" s="252" t="s">
        <v>2657</v>
      </c>
      <c r="F2258" s="253" t="s">
        <v>2658</v>
      </c>
      <c r="G2258" s="254" t="s">
        <v>472</v>
      </c>
      <c r="H2258" s="255">
        <v>6.14</v>
      </c>
      <c r="I2258" s="256"/>
      <c r="J2258" s="257">
        <f>ROUND(I2258*H2258,2)</f>
        <v>0</v>
      </c>
      <c r="K2258" s="258"/>
      <c r="L2258" s="259"/>
      <c r="M2258" s="260" t="s">
        <v>1</v>
      </c>
      <c r="N2258" s="261" t="s">
        <v>41</v>
      </c>
      <c r="O2258" s="72"/>
      <c r="P2258" s="203">
        <f>O2258*H2258</f>
        <v>0</v>
      </c>
      <c r="Q2258" s="203">
        <v>0</v>
      </c>
      <c r="R2258" s="203">
        <f>Q2258*H2258</f>
        <v>0</v>
      </c>
      <c r="S2258" s="203">
        <v>0</v>
      </c>
      <c r="T2258" s="204">
        <f>S2258*H2258</f>
        <v>0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205" t="s">
        <v>499</v>
      </c>
      <c r="AT2258" s="205" t="s">
        <v>1021</v>
      </c>
      <c r="AU2258" s="205" t="s">
        <v>85</v>
      </c>
      <c r="AY2258" s="18" t="s">
        <v>283</v>
      </c>
      <c r="BE2258" s="206">
        <f>IF(N2258="základní",J2258,0)</f>
        <v>0</v>
      </c>
      <c r="BF2258" s="206">
        <f>IF(N2258="snížená",J2258,0)</f>
        <v>0</v>
      </c>
      <c r="BG2258" s="206">
        <f>IF(N2258="zákl. přenesená",J2258,0)</f>
        <v>0</v>
      </c>
      <c r="BH2258" s="206">
        <f>IF(N2258="sníž. přenesená",J2258,0)</f>
        <v>0</v>
      </c>
      <c r="BI2258" s="206">
        <f>IF(N2258="nulová",J2258,0)</f>
        <v>0</v>
      </c>
      <c r="BJ2258" s="18" t="s">
        <v>83</v>
      </c>
      <c r="BK2258" s="206">
        <f>ROUND(I2258*H2258,2)</f>
        <v>0</v>
      </c>
      <c r="BL2258" s="18" t="s">
        <v>199</v>
      </c>
      <c r="BM2258" s="205" t="s">
        <v>2659</v>
      </c>
    </row>
    <row r="2259" spans="1:65" s="16" customFormat="1">
      <c r="B2259" s="241"/>
      <c r="C2259" s="242"/>
      <c r="D2259" s="209" t="s">
        <v>291</v>
      </c>
      <c r="E2259" s="243" t="s">
        <v>1</v>
      </c>
      <c r="F2259" s="244" t="s">
        <v>2638</v>
      </c>
      <c r="G2259" s="242"/>
      <c r="H2259" s="243" t="s">
        <v>1</v>
      </c>
      <c r="I2259" s="245"/>
      <c r="J2259" s="242"/>
      <c r="K2259" s="242"/>
      <c r="L2259" s="246"/>
      <c r="M2259" s="247"/>
      <c r="N2259" s="248"/>
      <c r="O2259" s="248"/>
      <c r="P2259" s="248"/>
      <c r="Q2259" s="248"/>
      <c r="R2259" s="248"/>
      <c r="S2259" s="248"/>
      <c r="T2259" s="249"/>
      <c r="AT2259" s="250" t="s">
        <v>291</v>
      </c>
      <c r="AU2259" s="250" t="s">
        <v>85</v>
      </c>
      <c r="AV2259" s="16" t="s">
        <v>83</v>
      </c>
      <c r="AW2259" s="16" t="s">
        <v>32</v>
      </c>
      <c r="AX2259" s="16" t="s">
        <v>76</v>
      </c>
      <c r="AY2259" s="250" t="s">
        <v>283</v>
      </c>
    </row>
    <row r="2260" spans="1:65" s="13" customFormat="1">
      <c r="B2260" s="207"/>
      <c r="C2260" s="208"/>
      <c r="D2260" s="209" t="s">
        <v>291</v>
      </c>
      <c r="E2260" s="210" t="s">
        <v>1</v>
      </c>
      <c r="F2260" s="211" t="s">
        <v>2639</v>
      </c>
      <c r="G2260" s="208"/>
      <c r="H2260" s="212">
        <v>6.14</v>
      </c>
      <c r="I2260" s="213"/>
      <c r="J2260" s="208"/>
      <c r="K2260" s="208"/>
      <c r="L2260" s="214"/>
      <c r="M2260" s="215"/>
      <c r="N2260" s="216"/>
      <c r="O2260" s="216"/>
      <c r="P2260" s="216"/>
      <c r="Q2260" s="216"/>
      <c r="R2260" s="216"/>
      <c r="S2260" s="216"/>
      <c r="T2260" s="217"/>
      <c r="AT2260" s="218" t="s">
        <v>291</v>
      </c>
      <c r="AU2260" s="218" t="s">
        <v>85</v>
      </c>
      <c r="AV2260" s="13" t="s">
        <v>85</v>
      </c>
      <c r="AW2260" s="13" t="s">
        <v>32</v>
      </c>
      <c r="AX2260" s="13" t="s">
        <v>76</v>
      </c>
      <c r="AY2260" s="218" t="s">
        <v>283</v>
      </c>
    </row>
    <row r="2261" spans="1:65" s="14" customFormat="1">
      <c r="B2261" s="219"/>
      <c r="C2261" s="220"/>
      <c r="D2261" s="209" t="s">
        <v>291</v>
      </c>
      <c r="E2261" s="221" t="s">
        <v>1</v>
      </c>
      <c r="F2261" s="222" t="s">
        <v>293</v>
      </c>
      <c r="G2261" s="220"/>
      <c r="H2261" s="223">
        <v>6.14</v>
      </c>
      <c r="I2261" s="224"/>
      <c r="J2261" s="220"/>
      <c r="K2261" s="220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291</v>
      </c>
      <c r="AU2261" s="229" t="s">
        <v>85</v>
      </c>
      <c r="AV2261" s="14" t="s">
        <v>289</v>
      </c>
      <c r="AW2261" s="14" t="s">
        <v>32</v>
      </c>
      <c r="AX2261" s="14" t="s">
        <v>83</v>
      </c>
      <c r="AY2261" s="229" t="s">
        <v>283</v>
      </c>
    </row>
    <row r="2262" spans="1:65" s="2" customFormat="1" ht="66.75" customHeight="1">
      <c r="A2262" s="35"/>
      <c r="B2262" s="36"/>
      <c r="C2262" s="251" t="s">
        <v>2660</v>
      </c>
      <c r="D2262" s="251" t="s">
        <v>1021</v>
      </c>
      <c r="E2262" s="252" t="s">
        <v>2661</v>
      </c>
      <c r="F2262" s="253" t="s">
        <v>2662</v>
      </c>
      <c r="G2262" s="254" t="s">
        <v>472</v>
      </c>
      <c r="H2262" s="255">
        <v>7.5250000000000004</v>
      </c>
      <c r="I2262" s="256"/>
      <c r="J2262" s="257">
        <f>ROUND(I2262*H2262,2)</f>
        <v>0</v>
      </c>
      <c r="K2262" s="258"/>
      <c r="L2262" s="259"/>
      <c r="M2262" s="260" t="s">
        <v>1</v>
      </c>
      <c r="N2262" s="261" t="s">
        <v>41</v>
      </c>
      <c r="O2262" s="72"/>
      <c r="P2262" s="203">
        <f>O2262*H2262</f>
        <v>0</v>
      </c>
      <c r="Q2262" s="203">
        <v>0</v>
      </c>
      <c r="R2262" s="203">
        <f>Q2262*H2262</f>
        <v>0</v>
      </c>
      <c r="S2262" s="203">
        <v>0</v>
      </c>
      <c r="T2262" s="204">
        <f>S2262*H2262</f>
        <v>0</v>
      </c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R2262" s="205" t="s">
        <v>499</v>
      </c>
      <c r="AT2262" s="205" t="s">
        <v>1021</v>
      </c>
      <c r="AU2262" s="205" t="s">
        <v>85</v>
      </c>
      <c r="AY2262" s="18" t="s">
        <v>283</v>
      </c>
      <c r="BE2262" s="206">
        <f>IF(N2262="základní",J2262,0)</f>
        <v>0</v>
      </c>
      <c r="BF2262" s="206">
        <f>IF(N2262="snížená",J2262,0)</f>
        <v>0</v>
      </c>
      <c r="BG2262" s="206">
        <f>IF(N2262="zákl. přenesená",J2262,0)</f>
        <v>0</v>
      </c>
      <c r="BH2262" s="206">
        <f>IF(N2262="sníž. přenesená",J2262,0)</f>
        <v>0</v>
      </c>
      <c r="BI2262" s="206">
        <f>IF(N2262="nulová",J2262,0)</f>
        <v>0</v>
      </c>
      <c r="BJ2262" s="18" t="s">
        <v>83</v>
      </c>
      <c r="BK2262" s="206">
        <f>ROUND(I2262*H2262,2)</f>
        <v>0</v>
      </c>
      <c r="BL2262" s="18" t="s">
        <v>199</v>
      </c>
      <c r="BM2262" s="205" t="s">
        <v>2663</v>
      </c>
    </row>
    <row r="2263" spans="1:65" s="16" customFormat="1">
      <c r="B2263" s="241"/>
      <c r="C2263" s="242"/>
      <c r="D2263" s="209" t="s">
        <v>291</v>
      </c>
      <c r="E2263" s="243" t="s">
        <v>1</v>
      </c>
      <c r="F2263" s="244" t="s">
        <v>2640</v>
      </c>
      <c r="G2263" s="242"/>
      <c r="H2263" s="243" t="s">
        <v>1</v>
      </c>
      <c r="I2263" s="245"/>
      <c r="J2263" s="242"/>
      <c r="K2263" s="242"/>
      <c r="L2263" s="246"/>
      <c r="M2263" s="247"/>
      <c r="N2263" s="248"/>
      <c r="O2263" s="248"/>
      <c r="P2263" s="248"/>
      <c r="Q2263" s="248"/>
      <c r="R2263" s="248"/>
      <c r="S2263" s="248"/>
      <c r="T2263" s="249"/>
      <c r="AT2263" s="250" t="s">
        <v>291</v>
      </c>
      <c r="AU2263" s="250" t="s">
        <v>85</v>
      </c>
      <c r="AV2263" s="16" t="s">
        <v>83</v>
      </c>
      <c r="AW2263" s="16" t="s">
        <v>32</v>
      </c>
      <c r="AX2263" s="16" t="s">
        <v>76</v>
      </c>
      <c r="AY2263" s="250" t="s">
        <v>283</v>
      </c>
    </row>
    <row r="2264" spans="1:65" s="13" customFormat="1">
      <c r="B2264" s="207"/>
      <c r="C2264" s="208"/>
      <c r="D2264" s="209" t="s">
        <v>291</v>
      </c>
      <c r="E2264" s="210" t="s">
        <v>1</v>
      </c>
      <c r="F2264" s="211" t="s">
        <v>2641</v>
      </c>
      <c r="G2264" s="208"/>
      <c r="H2264" s="212">
        <v>7.5250000000000004</v>
      </c>
      <c r="I2264" s="213"/>
      <c r="J2264" s="208"/>
      <c r="K2264" s="208"/>
      <c r="L2264" s="214"/>
      <c r="M2264" s="215"/>
      <c r="N2264" s="216"/>
      <c r="O2264" s="216"/>
      <c r="P2264" s="216"/>
      <c r="Q2264" s="216"/>
      <c r="R2264" s="216"/>
      <c r="S2264" s="216"/>
      <c r="T2264" s="217"/>
      <c r="AT2264" s="218" t="s">
        <v>291</v>
      </c>
      <c r="AU2264" s="218" t="s">
        <v>85</v>
      </c>
      <c r="AV2264" s="13" t="s">
        <v>85</v>
      </c>
      <c r="AW2264" s="13" t="s">
        <v>32</v>
      </c>
      <c r="AX2264" s="13" t="s">
        <v>76</v>
      </c>
      <c r="AY2264" s="218" t="s">
        <v>283</v>
      </c>
    </row>
    <row r="2265" spans="1:65" s="14" customFormat="1">
      <c r="B2265" s="219"/>
      <c r="C2265" s="220"/>
      <c r="D2265" s="209" t="s">
        <v>291</v>
      </c>
      <c r="E2265" s="221" t="s">
        <v>1</v>
      </c>
      <c r="F2265" s="222" t="s">
        <v>293</v>
      </c>
      <c r="G2265" s="220"/>
      <c r="H2265" s="223">
        <v>7.5250000000000004</v>
      </c>
      <c r="I2265" s="224"/>
      <c r="J2265" s="220"/>
      <c r="K2265" s="220"/>
      <c r="L2265" s="225"/>
      <c r="M2265" s="226"/>
      <c r="N2265" s="227"/>
      <c r="O2265" s="227"/>
      <c r="P2265" s="227"/>
      <c r="Q2265" s="227"/>
      <c r="R2265" s="227"/>
      <c r="S2265" s="227"/>
      <c r="T2265" s="228"/>
      <c r="AT2265" s="229" t="s">
        <v>291</v>
      </c>
      <c r="AU2265" s="229" t="s">
        <v>85</v>
      </c>
      <c r="AV2265" s="14" t="s">
        <v>289</v>
      </c>
      <c r="AW2265" s="14" t="s">
        <v>32</v>
      </c>
      <c r="AX2265" s="14" t="s">
        <v>83</v>
      </c>
      <c r="AY2265" s="229" t="s">
        <v>283</v>
      </c>
    </row>
    <row r="2266" spans="1:65" s="2" customFormat="1" ht="66.75" customHeight="1">
      <c r="A2266" s="35"/>
      <c r="B2266" s="36"/>
      <c r="C2266" s="251" t="s">
        <v>2664</v>
      </c>
      <c r="D2266" s="251" t="s">
        <v>1021</v>
      </c>
      <c r="E2266" s="252" t="s">
        <v>2665</v>
      </c>
      <c r="F2266" s="253" t="s">
        <v>2666</v>
      </c>
      <c r="G2266" s="254" t="s">
        <v>472</v>
      </c>
      <c r="H2266" s="255">
        <v>12.28</v>
      </c>
      <c r="I2266" s="256"/>
      <c r="J2266" s="257">
        <f>ROUND(I2266*H2266,2)</f>
        <v>0</v>
      </c>
      <c r="K2266" s="258"/>
      <c r="L2266" s="259"/>
      <c r="M2266" s="260" t="s">
        <v>1</v>
      </c>
      <c r="N2266" s="261" t="s">
        <v>41</v>
      </c>
      <c r="O2266" s="72"/>
      <c r="P2266" s="203">
        <f>O2266*H2266</f>
        <v>0</v>
      </c>
      <c r="Q2266" s="203">
        <v>0</v>
      </c>
      <c r="R2266" s="203">
        <f>Q2266*H2266</f>
        <v>0</v>
      </c>
      <c r="S2266" s="203">
        <v>0</v>
      </c>
      <c r="T2266" s="204">
        <f>S2266*H2266</f>
        <v>0</v>
      </c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R2266" s="205" t="s">
        <v>499</v>
      </c>
      <c r="AT2266" s="205" t="s">
        <v>1021</v>
      </c>
      <c r="AU2266" s="205" t="s">
        <v>85</v>
      </c>
      <c r="AY2266" s="18" t="s">
        <v>283</v>
      </c>
      <c r="BE2266" s="206">
        <f>IF(N2266="základní",J2266,0)</f>
        <v>0</v>
      </c>
      <c r="BF2266" s="206">
        <f>IF(N2266="snížená",J2266,0)</f>
        <v>0</v>
      </c>
      <c r="BG2266" s="206">
        <f>IF(N2266="zákl. přenesená",J2266,0)</f>
        <v>0</v>
      </c>
      <c r="BH2266" s="206">
        <f>IF(N2266="sníž. přenesená",J2266,0)</f>
        <v>0</v>
      </c>
      <c r="BI2266" s="206">
        <f>IF(N2266="nulová",J2266,0)</f>
        <v>0</v>
      </c>
      <c r="BJ2266" s="18" t="s">
        <v>83</v>
      </c>
      <c r="BK2266" s="206">
        <f>ROUND(I2266*H2266,2)</f>
        <v>0</v>
      </c>
      <c r="BL2266" s="18" t="s">
        <v>199</v>
      </c>
      <c r="BM2266" s="205" t="s">
        <v>2667</v>
      </c>
    </row>
    <row r="2267" spans="1:65" s="16" customFormat="1">
      <c r="B2267" s="241"/>
      <c r="C2267" s="242"/>
      <c r="D2267" s="209" t="s">
        <v>291</v>
      </c>
      <c r="E2267" s="243" t="s">
        <v>1</v>
      </c>
      <c r="F2267" s="244" t="s">
        <v>2642</v>
      </c>
      <c r="G2267" s="242"/>
      <c r="H2267" s="243" t="s">
        <v>1</v>
      </c>
      <c r="I2267" s="245"/>
      <c r="J2267" s="242"/>
      <c r="K2267" s="242"/>
      <c r="L2267" s="246"/>
      <c r="M2267" s="247"/>
      <c r="N2267" s="248"/>
      <c r="O2267" s="248"/>
      <c r="P2267" s="248"/>
      <c r="Q2267" s="248"/>
      <c r="R2267" s="248"/>
      <c r="S2267" s="248"/>
      <c r="T2267" s="249"/>
      <c r="AT2267" s="250" t="s">
        <v>291</v>
      </c>
      <c r="AU2267" s="250" t="s">
        <v>85</v>
      </c>
      <c r="AV2267" s="16" t="s">
        <v>83</v>
      </c>
      <c r="AW2267" s="16" t="s">
        <v>32</v>
      </c>
      <c r="AX2267" s="16" t="s">
        <v>76</v>
      </c>
      <c r="AY2267" s="250" t="s">
        <v>283</v>
      </c>
    </row>
    <row r="2268" spans="1:65" s="13" customFormat="1">
      <c r="B2268" s="207"/>
      <c r="C2268" s="208"/>
      <c r="D2268" s="209" t="s">
        <v>291</v>
      </c>
      <c r="E2268" s="210" t="s">
        <v>1</v>
      </c>
      <c r="F2268" s="211" t="s">
        <v>2643</v>
      </c>
      <c r="G2268" s="208"/>
      <c r="H2268" s="212">
        <v>12.28</v>
      </c>
      <c r="I2268" s="213"/>
      <c r="J2268" s="208"/>
      <c r="K2268" s="208"/>
      <c r="L2268" s="214"/>
      <c r="M2268" s="215"/>
      <c r="N2268" s="216"/>
      <c r="O2268" s="216"/>
      <c r="P2268" s="216"/>
      <c r="Q2268" s="216"/>
      <c r="R2268" s="216"/>
      <c r="S2268" s="216"/>
      <c r="T2268" s="217"/>
      <c r="AT2268" s="218" t="s">
        <v>291</v>
      </c>
      <c r="AU2268" s="218" t="s">
        <v>85</v>
      </c>
      <c r="AV2268" s="13" t="s">
        <v>85</v>
      </c>
      <c r="AW2268" s="13" t="s">
        <v>32</v>
      </c>
      <c r="AX2268" s="13" t="s">
        <v>76</v>
      </c>
      <c r="AY2268" s="218" t="s">
        <v>283</v>
      </c>
    </row>
    <row r="2269" spans="1:65" s="14" customFormat="1">
      <c r="B2269" s="219"/>
      <c r="C2269" s="220"/>
      <c r="D2269" s="209" t="s">
        <v>291</v>
      </c>
      <c r="E2269" s="221" t="s">
        <v>1</v>
      </c>
      <c r="F2269" s="222" t="s">
        <v>293</v>
      </c>
      <c r="G2269" s="220"/>
      <c r="H2269" s="223">
        <v>12.28</v>
      </c>
      <c r="I2269" s="224"/>
      <c r="J2269" s="220"/>
      <c r="K2269" s="220"/>
      <c r="L2269" s="225"/>
      <c r="M2269" s="226"/>
      <c r="N2269" s="227"/>
      <c r="O2269" s="227"/>
      <c r="P2269" s="227"/>
      <c r="Q2269" s="227"/>
      <c r="R2269" s="227"/>
      <c r="S2269" s="227"/>
      <c r="T2269" s="228"/>
      <c r="AT2269" s="229" t="s">
        <v>291</v>
      </c>
      <c r="AU2269" s="229" t="s">
        <v>85</v>
      </c>
      <c r="AV2269" s="14" t="s">
        <v>289</v>
      </c>
      <c r="AW2269" s="14" t="s">
        <v>32</v>
      </c>
      <c r="AX2269" s="14" t="s">
        <v>83</v>
      </c>
      <c r="AY2269" s="229" t="s">
        <v>283</v>
      </c>
    </row>
    <row r="2270" spans="1:65" s="2" customFormat="1" ht="66.75" customHeight="1">
      <c r="A2270" s="35"/>
      <c r="B2270" s="36"/>
      <c r="C2270" s="251" t="s">
        <v>2668</v>
      </c>
      <c r="D2270" s="251" t="s">
        <v>1021</v>
      </c>
      <c r="E2270" s="252" t="s">
        <v>2669</v>
      </c>
      <c r="F2270" s="253" t="s">
        <v>2670</v>
      </c>
      <c r="G2270" s="254" t="s">
        <v>472</v>
      </c>
      <c r="H2270" s="255">
        <v>3.07</v>
      </c>
      <c r="I2270" s="256"/>
      <c r="J2270" s="257">
        <f>ROUND(I2270*H2270,2)</f>
        <v>0</v>
      </c>
      <c r="K2270" s="258"/>
      <c r="L2270" s="259"/>
      <c r="M2270" s="260" t="s">
        <v>1</v>
      </c>
      <c r="N2270" s="261" t="s">
        <v>41</v>
      </c>
      <c r="O2270" s="72"/>
      <c r="P2270" s="203">
        <f>O2270*H2270</f>
        <v>0</v>
      </c>
      <c r="Q2270" s="203">
        <v>0</v>
      </c>
      <c r="R2270" s="203">
        <f>Q2270*H2270</f>
        <v>0</v>
      </c>
      <c r="S2270" s="203">
        <v>0</v>
      </c>
      <c r="T2270" s="204">
        <f>S2270*H2270</f>
        <v>0</v>
      </c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R2270" s="205" t="s">
        <v>499</v>
      </c>
      <c r="AT2270" s="205" t="s">
        <v>1021</v>
      </c>
      <c r="AU2270" s="205" t="s">
        <v>85</v>
      </c>
      <c r="AY2270" s="18" t="s">
        <v>283</v>
      </c>
      <c r="BE2270" s="206">
        <f>IF(N2270="základní",J2270,0)</f>
        <v>0</v>
      </c>
      <c r="BF2270" s="206">
        <f>IF(N2270="snížená",J2270,0)</f>
        <v>0</v>
      </c>
      <c r="BG2270" s="206">
        <f>IF(N2270="zákl. přenesená",J2270,0)</f>
        <v>0</v>
      </c>
      <c r="BH2270" s="206">
        <f>IF(N2270="sníž. přenesená",J2270,0)</f>
        <v>0</v>
      </c>
      <c r="BI2270" s="206">
        <f>IF(N2270="nulová",J2270,0)</f>
        <v>0</v>
      </c>
      <c r="BJ2270" s="18" t="s">
        <v>83</v>
      </c>
      <c r="BK2270" s="206">
        <f>ROUND(I2270*H2270,2)</f>
        <v>0</v>
      </c>
      <c r="BL2270" s="18" t="s">
        <v>199</v>
      </c>
      <c r="BM2270" s="205" t="s">
        <v>2671</v>
      </c>
    </row>
    <row r="2271" spans="1:65" s="16" customFormat="1">
      <c r="B2271" s="241"/>
      <c r="C2271" s="242"/>
      <c r="D2271" s="209" t="s">
        <v>291</v>
      </c>
      <c r="E2271" s="243" t="s">
        <v>1</v>
      </c>
      <c r="F2271" s="244" t="s">
        <v>2644</v>
      </c>
      <c r="G2271" s="242"/>
      <c r="H2271" s="243" t="s">
        <v>1</v>
      </c>
      <c r="I2271" s="245"/>
      <c r="J2271" s="242"/>
      <c r="K2271" s="242"/>
      <c r="L2271" s="246"/>
      <c r="M2271" s="247"/>
      <c r="N2271" s="248"/>
      <c r="O2271" s="248"/>
      <c r="P2271" s="248"/>
      <c r="Q2271" s="248"/>
      <c r="R2271" s="248"/>
      <c r="S2271" s="248"/>
      <c r="T2271" s="249"/>
      <c r="AT2271" s="250" t="s">
        <v>291</v>
      </c>
      <c r="AU2271" s="250" t="s">
        <v>85</v>
      </c>
      <c r="AV2271" s="16" t="s">
        <v>83</v>
      </c>
      <c r="AW2271" s="16" t="s">
        <v>32</v>
      </c>
      <c r="AX2271" s="16" t="s">
        <v>76</v>
      </c>
      <c r="AY2271" s="250" t="s">
        <v>283</v>
      </c>
    </row>
    <row r="2272" spans="1:65" s="13" customFormat="1">
      <c r="B2272" s="207"/>
      <c r="C2272" s="208"/>
      <c r="D2272" s="209" t="s">
        <v>291</v>
      </c>
      <c r="E2272" s="210" t="s">
        <v>1</v>
      </c>
      <c r="F2272" s="211" t="s">
        <v>2645</v>
      </c>
      <c r="G2272" s="208"/>
      <c r="H2272" s="212">
        <v>3.07</v>
      </c>
      <c r="I2272" s="213"/>
      <c r="J2272" s="208"/>
      <c r="K2272" s="208"/>
      <c r="L2272" s="214"/>
      <c r="M2272" s="215"/>
      <c r="N2272" s="216"/>
      <c r="O2272" s="216"/>
      <c r="P2272" s="216"/>
      <c r="Q2272" s="216"/>
      <c r="R2272" s="216"/>
      <c r="S2272" s="216"/>
      <c r="T2272" s="217"/>
      <c r="AT2272" s="218" t="s">
        <v>291</v>
      </c>
      <c r="AU2272" s="218" t="s">
        <v>85</v>
      </c>
      <c r="AV2272" s="13" t="s">
        <v>85</v>
      </c>
      <c r="AW2272" s="13" t="s">
        <v>32</v>
      </c>
      <c r="AX2272" s="13" t="s">
        <v>76</v>
      </c>
      <c r="AY2272" s="218" t="s">
        <v>283</v>
      </c>
    </row>
    <row r="2273" spans="1:65" s="14" customFormat="1">
      <c r="B2273" s="219"/>
      <c r="C2273" s="220"/>
      <c r="D2273" s="209" t="s">
        <v>291</v>
      </c>
      <c r="E2273" s="221" t="s">
        <v>1</v>
      </c>
      <c r="F2273" s="222" t="s">
        <v>293</v>
      </c>
      <c r="G2273" s="220"/>
      <c r="H2273" s="223">
        <v>3.07</v>
      </c>
      <c r="I2273" s="224"/>
      <c r="J2273" s="220"/>
      <c r="K2273" s="220"/>
      <c r="L2273" s="225"/>
      <c r="M2273" s="226"/>
      <c r="N2273" s="227"/>
      <c r="O2273" s="227"/>
      <c r="P2273" s="227"/>
      <c r="Q2273" s="227"/>
      <c r="R2273" s="227"/>
      <c r="S2273" s="227"/>
      <c r="T2273" s="228"/>
      <c r="AT2273" s="229" t="s">
        <v>291</v>
      </c>
      <c r="AU2273" s="229" t="s">
        <v>85</v>
      </c>
      <c r="AV2273" s="14" t="s">
        <v>289</v>
      </c>
      <c r="AW2273" s="14" t="s">
        <v>32</v>
      </c>
      <c r="AX2273" s="14" t="s">
        <v>83</v>
      </c>
      <c r="AY2273" s="229" t="s">
        <v>283</v>
      </c>
    </row>
    <row r="2274" spans="1:65" s="2" customFormat="1" ht="66.75" customHeight="1">
      <c r="A2274" s="35"/>
      <c r="B2274" s="36"/>
      <c r="C2274" s="251" t="s">
        <v>2672</v>
      </c>
      <c r="D2274" s="251" t="s">
        <v>1021</v>
      </c>
      <c r="E2274" s="252" t="s">
        <v>2673</v>
      </c>
      <c r="F2274" s="253" t="s">
        <v>2674</v>
      </c>
      <c r="G2274" s="254" t="s">
        <v>472</v>
      </c>
      <c r="H2274" s="255">
        <v>1.5349999999999999</v>
      </c>
      <c r="I2274" s="256"/>
      <c r="J2274" s="257">
        <f>ROUND(I2274*H2274,2)</f>
        <v>0</v>
      </c>
      <c r="K2274" s="258"/>
      <c r="L2274" s="259"/>
      <c r="M2274" s="260" t="s">
        <v>1</v>
      </c>
      <c r="N2274" s="261" t="s">
        <v>41</v>
      </c>
      <c r="O2274" s="72"/>
      <c r="P2274" s="203">
        <f>O2274*H2274</f>
        <v>0</v>
      </c>
      <c r="Q2274" s="203">
        <v>0</v>
      </c>
      <c r="R2274" s="203">
        <f>Q2274*H2274</f>
        <v>0</v>
      </c>
      <c r="S2274" s="203">
        <v>0</v>
      </c>
      <c r="T2274" s="204">
        <f>S2274*H2274</f>
        <v>0</v>
      </c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R2274" s="205" t="s">
        <v>499</v>
      </c>
      <c r="AT2274" s="205" t="s">
        <v>1021</v>
      </c>
      <c r="AU2274" s="205" t="s">
        <v>85</v>
      </c>
      <c r="AY2274" s="18" t="s">
        <v>283</v>
      </c>
      <c r="BE2274" s="206">
        <f>IF(N2274="základní",J2274,0)</f>
        <v>0</v>
      </c>
      <c r="BF2274" s="206">
        <f>IF(N2274="snížená",J2274,0)</f>
        <v>0</v>
      </c>
      <c r="BG2274" s="206">
        <f>IF(N2274="zákl. přenesená",J2274,0)</f>
        <v>0</v>
      </c>
      <c r="BH2274" s="206">
        <f>IF(N2274="sníž. přenesená",J2274,0)</f>
        <v>0</v>
      </c>
      <c r="BI2274" s="206">
        <f>IF(N2274="nulová",J2274,0)</f>
        <v>0</v>
      </c>
      <c r="BJ2274" s="18" t="s">
        <v>83</v>
      </c>
      <c r="BK2274" s="206">
        <f>ROUND(I2274*H2274,2)</f>
        <v>0</v>
      </c>
      <c r="BL2274" s="18" t="s">
        <v>199</v>
      </c>
      <c r="BM2274" s="205" t="s">
        <v>2675</v>
      </c>
    </row>
    <row r="2275" spans="1:65" s="16" customFormat="1">
      <c r="B2275" s="241"/>
      <c r="C2275" s="242"/>
      <c r="D2275" s="209" t="s">
        <v>291</v>
      </c>
      <c r="E2275" s="243" t="s">
        <v>1</v>
      </c>
      <c r="F2275" s="244" t="s">
        <v>2646</v>
      </c>
      <c r="G2275" s="242"/>
      <c r="H2275" s="243" t="s">
        <v>1</v>
      </c>
      <c r="I2275" s="245"/>
      <c r="J2275" s="242"/>
      <c r="K2275" s="242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291</v>
      </c>
      <c r="AU2275" s="250" t="s">
        <v>85</v>
      </c>
      <c r="AV2275" s="16" t="s">
        <v>83</v>
      </c>
      <c r="AW2275" s="16" t="s">
        <v>32</v>
      </c>
      <c r="AX2275" s="16" t="s">
        <v>76</v>
      </c>
      <c r="AY2275" s="250" t="s">
        <v>283</v>
      </c>
    </row>
    <row r="2276" spans="1:65" s="13" customFormat="1">
      <c r="B2276" s="207"/>
      <c r="C2276" s="208"/>
      <c r="D2276" s="209" t="s">
        <v>291</v>
      </c>
      <c r="E2276" s="210" t="s">
        <v>1</v>
      </c>
      <c r="F2276" s="211" t="s">
        <v>2647</v>
      </c>
      <c r="G2276" s="208"/>
      <c r="H2276" s="212">
        <v>1.5349999999999999</v>
      </c>
      <c r="I2276" s="213"/>
      <c r="J2276" s="208"/>
      <c r="K2276" s="208"/>
      <c r="L2276" s="214"/>
      <c r="M2276" s="215"/>
      <c r="N2276" s="216"/>
      <c r="O2276" s="216"/>
      <c r="P2276" s="216"/>
      <c r="Q2276" s="216"/>
      <c r="R2276" s="216"/>
      <c r="S2276" s="216"/>
      <c r="T2276" s="217"/>
      <c r="AT2276" s="218" t="s">
        <v>291</v>
      </c>
      <c r="AU2276" s="218" t="s">
        <v>85</v>
      </c>
      <c r="AV2276" s="13" t="s">
        <v>85</v>
      </c>
      <c r="AW2276" s="13" t="s">
        <v>32</v>
      </c>
      <c r="AX2276" s="13" t="s">
        <v>76</v>
      </c>
      <c r="AY2276" s="218" t="s">
        <v>283</v>
      </c>
    </row>
    <row r="2277" spans="1:65" s="14" customFormat="1">
      <c r="B2277" s="219"/>
      <c r="C2277" s="220"/>
      <c r="D2277" s="209" t="s">
        <v>291</v>
      </c>
      <c r="E2277" s="221" t="s">
        <v>1</v>
      </c>
      <c r="F2277" s="222" t="s">
        <v>293</v>
      </c>
      <c r="G2277" s="220"/>
      <c r="H2277" s="223">
        <v>1.5349999999999999</v>
      </c>
      <c r="I2277" s="224"/>
      <c r="J2277" s="220"/>
      <c r="K2277" s="220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291</v>
      </c>
      <c r="AU2277" s="229" t="s">
        <v>85</v>
      </c>
      <c r="AV2277" s="14" t="s">
        <v>289</v>
      </c>
      <c r="AW2277" s="14" t="s">
        <v>32</v>
      </c>
      <c r="AX2277" s="14" t="s">
        <v>83</v>
      </c>
      <c r="AY2277" s="229" t="s">
        <v>283</v>
      </c>
    </row>
    <row r="2278" spans="1:65" s="2" customFormat="1" ht="66.75" customHeight="1">
      <c r="A2278" s="35"/>
      <c r="B2278" s="36"/>
      <c r="C2278" s="251" t="s">
        <v>2676</v>
      </c>
      <c r="D2278" s="251" t="s">
        <v>1021</v>
      </c>
      <c r="E2278" s="252" t="s">
        <v>2677</v>
      </c>
      <c r="F2278" s="253" t="s">
        <v>2678</v>
      </c>
      <c r="G2278" s="254" t="s">
        <v>472</v>
      </c>
      <c r="H2278" s="255">
        <v>1.0429999999999999</v>
      </c>
      <c r="I2278" s="256"/>
      <c r="J2278" s="257">
        <f>ROUND(I2278*H2278,2)</f>
        <v>0</v>
      </c>
      <c r="K2278" s="258"/>
      <c r="L2278" s="259"/>
      <c r="M2278" s="260" t="s">
        <v>1</v>
      </c>
      <c r="N2278" s="261" t="s">
        <v>41</v>
      </c>
      <c r="O2278" s="72"/>
      <c r="P2278" s="203">
        <f>O2278*H2278</f>
        <v>0</v>
      </c>
      <c r="Q2278" s="203">
        <v>0</v>
      </c>
      <c r="R2278" s="203">
        <f>Q2278*H2278</f>
        <v>0</v>
      </c>
      <c r="S2278" s="203">
        <v>0</v>
      </c>
      <c r="T2278" s="204">
        <f>S2278*H2278</f>
        <v>0</v>
      </c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R2278" s="205" t="s">
        <v>499</v>
      </c>
      <c r="AT2278" s="205" t="s">
        <v>1021</v>
      </c>
      <c r="AU2278" s="205" t="s">
        <v>85</v>
      </c>
      <c r="AY2278" s="18" t="s">
        <v>283</v>
      </c>
      <c r="BE2278" s="206">
        <f>IF(N2278="základní",J2278,0)</f>
        <v>0</v>
      </c>
      <c r="BF2278" s="206">
        <f>IF(N2278="snížená",J2278,0)</f>
        <v>0</v>
      </c>
      <c r="BG2278" s="206">
        <f>IF(N2278="zákl. přenesená",J2278,0)</f>
        <v>0</v>
      </c>
      <c r="BH2278" s="206">
        <f>IF(N2278="sníž. přenesená",J2278,0)</f>
        <v>0</v>
      </c>
      <c r="BI2278" s="206">
        <f>IF(N2278="nulová",J2278,0)</f>
        <v>0</v>
      </c>
      <c r="BJ2278" s="18" t="s">
        <v>83</v>
      </c>
      <c r="BK2278" s="206">
        <f>ROUND(I2278*H2278,2)</f>
        <v>0</v>
      </c>
      <c r="BL2278" s="18" t="s">
        <v>199</v>
      </c>
      <c r="BM2278" s="205" t="s">
        <v>2679</v>
      </c>
    </row>
    <row r="2279" spans="1:65" s="16" customFormat="1">
      <c r="B2279" s="241"/>
      <c r="C2279" s="242"/>
      <c r="D2279" s="209" t="s">
        <v>291</v>
      </c>
      <c r="E2279" s="243" t="s">
        <v>1</v>
      </c>
      <c r="F2279" s="244" t="s">
        <v>2648</v>
      </c>
      <c r="G2279" s="242"/>
      <c r="H2279" s="243" t="s">
        <v>1</v>
      </c>
      <c r="I2279" s="245"/>
      <c r="J2279" s="242"/>
      <c r="K2279" s="242"/>
      <c r="L2279" s="246"/>
      <c r="M2279" s="247"/>
      <c r="N2279" s="248"/>
      <c r="O2279" s="248"/>
      <c r="P2279" s="248"/>
      <c r="Q2279" s="248"/>
      <c r="R2279" s="248"/>
      <c r="S2279" s="248"/>
      <c r="T2279" s="249"/>
      <c r="AT2279" s="250" t="s">
        <v>291</v>
      </c>
      <c r="AU2279" s="250" t="s">
        <v>85</v>
      </c>
      <c r="AV2279" s="16" t="s">
        <v>83</v>
      </c>
      <c r="AW2279" s="16" t="s">
        <v>32</v>
      </c>
      <c r="AX2279" s="16" t="s">
        <v>76</v>
      </c>
      <c r="AY2279" s="250" t="s">
        <v>283</v>
      </c>
    </row>
    <row r="2280" spans="1:65" s="13" customFormat="1">
      <c r="B2280" s="207"/>
      <c r="C2280" s="208"/>
      <c r="D2280" s="209" t="s">
        <v>291</v>
      </c>
      <c r="E2280" s="210" t="s">
        <v>1</v>
      </c>
      <c r="F2280" s="211" t="s">
        <v>2649</v>
      </c>
      <c r="G2280" s="208"/>
      <c r="H2280" s="212">
        <v>1.0429999999999999</v>
      </c>
      <c r="I2280" s="213"/>
      <c r="J2280" s="208"/>
      <c r="K2280" s="208"/>
      <c r="L2280" s="214"/>
      <c r="M2280" s="215"/>
      <c r="N2280" s="216"/>
      <c r="O2280" s="216"/>
      <c r="P2280" s="216"/>
      <c r="Q2280" s="216"/>
      <c r="R2280" s="216"/>
      <c r="S2280" s="216"/>
      <c r="T2280" s="217"/>
      <c r="AT2280" s="218" t="s">
        <v>291</v>
      </c>
      <c r="AU2280" s="218" t="s">
        <v>85</v>
      </c>
      <c r="AV2280" s="13" t="s">
        <v>85</v>
      </c>
      <c r="AW2280" s="13" t="s">
        <v>32</v>
      </c>
      <c r="AX2280" s="13" t="s">
        <v>76</v>
      </c>
      <c r="AY2280" s="218" t="s">
        <v>283</v>
      </c>
    </row>
    <row r="2281" spans="1:65" s="14" customFormat="1">
      <c r="B2281" s="219"/>
      <c r="C2281" s="220"/>
      <c r="D2281" s="209" t="s">
        <v>291</v>
      </c>
      <c r="E2281" s="221" t="s">
        <v>1</v>
      </c>
      <c r="F2281" s="222" t="s">
        <v>293</v>
      </c>
      <c r="G2281" s="220"/>
      <c r="H2281" s="223">
        <v>1.0429999999999999</v>
      </c>
      <c r="I2281" s="224"/>
      <c r="J2281" s="220"/>
      <c r="K2281" s="220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291</v>
      </c>
      <c r="AU2281" s="229" t="s">
        <v>85</v>
      </c>
      <c r="AV2281" s="14" t="s">
        <v>289</v>
      </c>
      <c r="AW2281" s="14" t="s">
        <v>32</v>
      </c>
      <c r="AX2281" s="14" t="s">
        <v>83</v>
      </c>
      <c r="AY2281" s="229" t="s">
        <v>283</v>
      </c>
    </row>
    <row r="2282" spans="1:65" s="2" customFormat="1" ht="66.75" customHeight="1">
      <c r="A2282" s="35"/>
      <c r="B2282" s="36"/>
      <c r="C2282" s="251" t="s">
        <v>2680</v>
      </c>
      <c r="D2282" s="251" t="s">
        <v>1021</v>
      </c>
      <c r="E2282" s="252" t="s">
        <v>2681</v>
      </c>
      <c r="F2282" s="253" t="s">
        <v>2682</v>
      </c>
      <c r="G2282" s="254" t="s">
        <v>472</v>
      </c>
      <c r="H2282" s="255">
        <v>1.0429999999999999</v>
      </c>
      <c r="I2282" s="256"/>
      <c r="J2282" s="257">
        <f>ROUND(I2282*H2282,2)</f>
        <v>0</v>
      </c>
      <c r="K2282" s="258"/>
      <c r="L2282" s="259"/>
      <c r="M2282" s="260" t="s">
        <v>1</v>
      </c>
      <c r="N2282" s="261" t="s">
        <v>41</v>
      </c>
      <c r="O2282" s="72"/>
      <c r="P2282" s="203">
        <f>O2282*H2282</f>
        <v>0</v>
      </c>
      <c r="Q2282" s="203">
        <v>0</v>
      </c>
      <c r="R2282" s="203">
        <f>Q2282*H2282</f>
        <v>0</v>
      </c>
      <c r="S2282" s="203">
        <v>0</v>
      </c>
      <c r="T2282" s="204">
        <f>S2282*H2282</f>
        <v>0</v>
      </c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R2282" s="205" t="s">
        <v>499</v>
      </c>
      <c r="AT2282" s="205" t="s">
        <v>1021</v>
      </c>
      <c r="AU2282" s="205" t="s">
        <v>85</v>
      </c>
      <c r="AY2282" s="18" t="s">
        <v>283</v>
      </c>
      <c r="BE2282" s="206">
        <f>IF(N2282="základní",J2282,0)</f>
        <v>0</v>
      </c>
      <c r="BF2282" s="206">
        <f>IF(N2282="snížená",J2282,0)</f>
        <v>0</v>
      </c>
      <c r="BG2282" s="206">
        <f>IF(N2282="zákl. přenesená",J2282,0)</f>
        <v>0</v>
      </c>
      <c r="BH2282" s="206">
        <f>IF(N2282="sníž. přenesená",J2282,0)</f>
        <v>0</v>
      </c>
      <c r="BI2282" s="206">
        <f>IF(N2282="nulová",J2282,0)</f>
        <v>0</v>
      </c>
      <c r="BJ2282" s="18" t="s">
        <v>83</v>
      </c>
      <c r="BK2282" s="206">
        <f>ROUND(I2282*H2282,2)</f>
        <v>0</v>
      </c>
      <c r="BL2282" s="18" t="s">
        <v>199</v>
      </c>
      <c r="BM2282" s="205" t="s">
        <v>2683</v>
      </c>
    </row>
    <row r="2283" spans="1:65" s="16" customFormat="1">
      <c r="B2283" s="241"/>
      <c r="C2283" s="242"/>
      <c r="D2283" s="209" t="s">
        <v>291</v>
      </c>
      <c r="E2283" s="243" t="s">
        <v>1</v>
      </c>
      <c r="F2283" s="244" t="s">
        <v>2650</v>
      </c>
      <c r="G2283" s="242"/>
      <c r="H2283" s="243" t="s">
        <v>1</v>
      </c>
      <c r="I2283" s="245"/>
      <c r="J2283" s="242"/>
      <c r="K2283" s="242"/>
      <c r="L2283" s="246"/>
      <c r="M2283" s="247"/>
      <c r="N2283" s="248"/>
      <c r="O2283" s="248"/>
      <c r="P2283" s="248"/>
      <c r="Q2283" s="248"/>
      <c r="R2283" s="248"/>
      <c r="S2283" s="248"/>
      <c r="T2283" s="249"/>
      <c r="AT2283" s="250" t="s">
        <v>291</v>
      </c>
      <c r="AU2283" s="250" t="s">
        <v>85</v>
      </c>
      <c r="AV2283" s="16" t="s">
        <v>83</v>
      </c>
      <c r="AW2283" s="16" t="s">
        <v>32</v>
      </c>
      <c r="AX2283" s="16" t="s">
        <v>76</v>
      </c>
      <c r="AY2283" s="250" t="s">
        <v>283</v>
      </c>
    </row>
    <row r="2284" spans="1:65" s="13" customFormat="1">
      <c r="B2284" s="207"/>
      <c r="C2284" s="208"/>
      <c r="D2284" s="209" t="s">
        <v>291</v>
      </c>
      <c r="E2284" s="210" t="s">
        <v>1</v>
      </c>
      <c r="F2284" s="211" t="s">
        <v>2649</v>
      </c>
      <c r="G2284" s="208"/>
      <c r="H2284" s="212">
        <v>1.0429999999999999</v>
      </c>
      <c r="I2284" s="213"/>
      <c r="J2284" s="208"/>
      <c r="K2284" s="208"/>
      <c r="L2284" s="214"/>
      <c r="M2284" s="215"/>
      <c r="N2284" s="216"/>
      <c r="O2284" s="216"/>
      <c r="P2284" s="216"/>
      <c r="Q2284" s="216"/>
      <c r="R2284" s="216"/>
      <c r="S2284" s="216"/>
      <c r="T2284" s="217"/>
      <c r="AT2284" s="218" t="s">
        <v>291</v>
      </c>
      <c r="AU2284" s="218" t="s">
        <v>85</v>
      </c>
      <c r="AV2284" s="13" t="s">
        <v>85</v>
      </c>
      <c r="AW2284" s="13" t="s">
        <v>32</v>
      </c>
      <c r="AX2284" s="13" t="s">
        <v>76</v>
      </c>
      <c r="AY2284" s="218" t="s">
        <v>283</v>
      </c>
    </row>
    <row r="2285" spans="1:65" s="14" customFormat="1">
      <c r="B2285" s="219"/>
      <c r="C2285" s="220"/>
      <c r="D2285" s="209" t="s">
        <v>291</v>
      </c>
      <c r="E2285" s="221" t="s">
        <v>1</v>
      </c>
      <c r="F2285" s="222" t="s">
        <v>293</v>
      </c>
      <c r="G2285" s="220"/>
      <c r="H2285" s="223">
        <v>1.0429999999999999</v>
      </c>
      <c r="I2285" s="224"/>
      <c r="J2285" s="220"/>
      <c r="K2285" s="220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291</v>
      </c>
      <c r="AU2285" s="229" t="s">
        <v>85</v>
      </c>
      <c r="AV2285" s="14" t="s">
        <v>289</v>
      </c>
      <c r="AW2285" s="14" t="s">
        <v>32</v>
      </c>
      <c r="AX2285" s="14" t="s">
        <v>83</v>
      </c>
      <c r="AY2285" s="229" t="s">
        <v>283</v>
      </c>
    </row>
    <row r="2286" spans="1:65" s="2" customFormat="1" ht="16.5" customHeight="1">
      <c r="A2286" s="35"/>
      <c r="B2286" s="36"/>
      <c r="C2286" s="193" t="s">
        <v>2684</v>
      </c>
      <c r="D2286" s="193" t="s">
        <v>285</v>
      </c>
      <c r="E2286" s="194" t="s">
        <v>2685</v>
      </c>
      <c r="F2286" s="195" t="s">
        <v>2686</v>
      </c>
      <c r="G2286" s="196" t="s">
        <v>288</v>
      </c>
      <c r="H2286" s="197">
        <v>42.66</v>
      </c>
      <c r="I2286" s="198"/>
      <c r="J2286" s="199">
        <f>ROUND(I2286*H2286,2)</f>
        <v>0</v>
      </c>
      <c r="K2286" s="200"/>
      <c r="L2286" s="40"/>
      <c r="M2286" s="201" t="s">
        <v>1</v>
      </c>
      <c r="N2286" s="202" t="s">
        <v>41</v>
      </c>
      <c r="O2286" s="72"/>
      <c r="P2286" s="203">
        <f>O2286*H2286</f>
        <v>0</v>
      </c>
      <c r="Q2286" s="203">
        <v>1.9000000000000001E-4</v>
      </c>
      <c r="R2286" s="203">
        <f>Q2286*H2286</f>
        <v>8.1054000000000005E-3</v>
      </c>
      <c r="S2286" s="203">
        <v>0</v>
      </c>
      <c r="T2286" s="204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5" t="s">
        <v>199</v>
      </c>
      <c r="AT2286" s="205" t="s">
        <v>285</v>
      </c>
      <c r="AU2286" s="205" t="s">
        <v>85</v>
      </c>
      <c r="AY2286" s="18" t="s">
        <v>283</v>
      </c>
      <c r="BE2286" s="206">
        <f>IF(N2286="základní",J2286,0)</f>
        <v>0</v>
      </c>
      <c r="BF2286" s="206">
        <f>IF(N2286="snížená",J2286,0)</f>
        <v>0</v>
      </c>
      <c r="BG2286" s="206">
        <f>IF(N2286="zákl. přenesená",J2286,0)</f>
        <v>0</v>
      </c>
      <c r="BH2286" s="206">
        <f>IF(N2286="sníž. přenesená",J2286,0)</f>
        <v>0</v>
      </c>
      <c r="BI2286" s="206">
        <f>IF(N2286="nulová",J2286,0)</f>
        <v>0</v>
      </c>
      <c r="BJ2286" s="18" t="s">
        <v>83</v>
      </c>
      <c r="BK2286" s="206">
        <f>ROUND(I2286*H2286,2)</f>
        <v>0</v>
      </c>
      <c r="BL2286" s="18" t="s">
        <v>199</v>
      </c>
      <c r="BM2286" s="205" t="s">
        <v>2687</v>
      </c>
    </row>
    <row r="2287" spans="1:65" s="13" customFormat="1">
      <c r="B2287" s="207"/>
      <c r="C2287" s="208"/>
      <c r="D2287" s="209" t="s">
        <v>291</v>
      </c>
      <c r="E2287" s="210" t="s">
        <v>1</v>
      </c>
      <c r="F2287" s="211" t="s">
        <v>2688</v>
      </c>
      <c r="G2287" s="208"/>
      <c r="H2287" s="212">
        <v>42.66</v>
      </c>
      <c r="I2287" s="213"/>
      <c r="J2287" s="208"/>
      <c r="K2287" s="208"/>
      <c r="L2287" s="214"/>
      <c r="M2287" s="215"/>
      <c r="N2287" s="216"/>
      <c r="O2287" s="216"/>
      <c r="P2287" s="216"/>
      <c r="Q2287" s="216"/>
      <c r="R2287" s="216"/>
      <c r="S2287" s="216"/>
      <c r="T2287" s="217"/>
      <c r="AT2287" s="218" t="s">
        <v>291</v>
      </c>
      <c r="AU2287" s="218" t="s">
        <v>85</v>
      </c>
      <c r="AV2287" s="13" t="s">
        <v>85</v>
      </c>
      <c r="AW2287" s="13" t="s">
        <v>32</v>
      </c>
      <c r="AX2287" s="13" t="s">
        <v>76</v>
      </c>
      <c r="AY2287" s="218" t="s">
        <v>283</v>
      </c>
    </row>
    <row r="2288" spans="1:65" s="14" customFormat="1">
      <c r="B2288" s="219"/>
      <c r="C2288" s="220"/>
      <c r="D2288" s="209" t="s">
        <v>291</v>
      </c>
      <c r="E2288" s="221" t="s">
        <v>1</v>
      </c>
      <c r="F2288" s="222" t="s">
        <v>293</v>
      </c>
      <c r="G2288" s="220"/>
      <c r="H2288" s="223">
        <v>42.66</v>
      </c>
      <c r="I2288" s="224"/>
      <c r="J2288" s="220"/>
      <c r="K2288" s="220"/>
      <c r="L2288" s="225"/>
      <c r="M2288" s="226"/>
      <c r="N2288" s="227"/>
      <c r="O2288" s="227"/>
      <c r="P2288" s="227"/>
      <c r="Q2288" s="227"/>
      <c r="R2288" s="227"/>
      <c r="S2288" s="227"/>
      <c r="T2288" s="228"/>
      <c r="AT2288" s="229" t="s">
        <v>291</v>
      </c>
      <c r="AU2288" s="229" t="s">
        <v>85</v>
      </c>
      <c r="AV2288" s="14" t="s">
        <v>289</v>
      </c>
      <c r="AW2288" s="14" t="s">
        <v>32</v>
      </c>
      <c r="AX2288" s="14" t="s">
        <v>83</v>
      </c>
      <c r="AY2288" s="229" t="s">
        <v>283</v>
      </c>
    </row>
    <row r="2289" spans="1:65" s="2" customFormat="1" ht="62.65" customHeight="1">
      <c r="A2289" s="35"/>
      <c r="B2289" s="36"/>
      <c r="C2289" s="251" t="s">
        <v>2689</v>
      </c>
      <c r="D2289" s="251" t="s">
        <v>1021</v>
      </c>
      <c r="E2289" s="252" t="s">
        <v>2690</v>
      </c>
      <c r="F2289" s="253" t="s">
        <v>2691</v>
      </c>
      <c r="G2289" s="254" t="s">
        <v>288</v>
      </c>
      <c r="H2289" s="255">
        <v>42.66</v>
      </c>
      <c r="I2289" s="256"/>
      <c r="J2289" s="257">
        <f>ROUND(I2289*H2289,2)</f>
        <v>0</v>
      </c>
      <c r="K2289" s="258"/>
      <c r="L2289" s="259"/>
      <c r="M2289" s="260" t="s">
        <v>1</v>
      </c>
      <c r="N2289" s="261" t="s">
        <v>41</v>
      </c>
      <c r="O2289" s="72"/>
      <c r="P2289" s="203">
        <f>O2289*H2289</f>
        <v>0</v>
      </c>
      <c r="Q2289" s="203">
        <v>2.4000000000000001E-4</v>
      </c>
      <c r="R2289" s="203">
        <f>Q2289*H2289</f>
        <v>1.02384E-2</v>
      </c>
      <c r="S2289" s="203">
        <v>0</v>
      </c>
      <c r="T2289" s="204">
        <f>S2289*H2289</f>
        <v>0</v>
      </c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R2289" s="205" t="s">
        <v>499</v>
      </c>
      <c r="AT2289" s="205" t="s">
        <v>1021</v>
      </c>
      <c r="AU2289" s="205" t="s">
        <v>85</v>
      </c>
      <c r="AY2289" s="18" t="s">
        <v>283</v>
      </c>
      <c r="BE2289" s="206">
        <f>IF(N2289="základní",J2289,0)</f>
        <v>0</v>
      </c>
      <c r="BF2289" s="206">
        <f>IF(N2289="snížená",J2289,0)</f>
        <v>0</v>
      </c>
      <c r="BG2289" s="206">
        <f>IF(N2289="zákl. přenesená",J2289,0)</f>
        <v>0</v>
      </c>
      <c r="BH2289" s="206">
        <f>IF(N2289="sníž. přenesená",J2289,0)</f>
        <v>0</v>
      </c>
      <c r="BI2289" s="206">
        <f>IF(N2289="nulová",J2289,0)</f>
        <v>0</v>
      </c>
      <c r="BJ2289" s="18" t="s">
        <v>83</v>
      </c>
      <c r="BK2289" s="206">
        <f>ROUND(I2289*H2289,2)</f>
        <v>0</v>
      </c>
      <c r="BL2289" s="18" t="s">
        <v>199</v>
      </c>
      <c r="BM2289" s="205" t="s">
        <v>2692</v>
      </c>
    </row>
    <row r="2290" spans="1:65" s="2" customFormat="1" ht="16.5" customHeight="1">
      <c r="A2290" s="35"/>
      <c r="B2290" s="36"/>
      <c r="C2290" s="193" t="s">
        <v>2693</v>
      </c>
      <c r="D2290" s="193" t="s">
        <v>285</v>
      </c>
      <c r="E2290" s="194" t="s">
        <v>2694</v>
      </c>
      <c r="F2290" s="195" t="s">
        <v>2695</v>
      </c>
      <c r="G2290" s="196" t="s">
        <v>2247</v>
      </c>
      <c r="H2290" s="197">
        <v>4</v>
      </c>
      <c r="I2290" s="198"/>
      <c r="J2290" s="199">
        <f>ROUND(I2290*H2290,2)</f>
        <v>0</v>
      </c>
      <c r="K2290" s="200"/>
      <c r="L2290" s="40"/>
      <c r="M2290" s="201" t="s">
        <v>1</v>
      </c>
      <c r="N2290" s="202" t="s">
        <v>41</v>
      </c>
      <c r="O2290" s="72"/>
      <c r="P2290" s="203">
        <f>O2290*H2290</f>
        <v>0</v>
      </c>
      <c r="Q2290" s="203">
        <v>1.9000000000000001E-4</v>
      </c>
      <c r="R2290" s="203">
        <f>Q2290*H2290</f>
        <v>7.6000000000000004E-4</v>
      </c>
      <c r="S2290" s="203">
        <v>0</v>
      </c>
      <c r="T2290" s="204">
        <f>S2290*H2290</f>
        <v>0</v>
      </c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R2290" s="205" t="s">
        <v>199</v>
      </c>
      <c r="AT2290" s="205" t="s">
        <v>285</v>
      </c>
      <c r="AU2290" s="205" t="s">
        <v>85</v>
      </c>
      <c r="AY2290" s="18" t="s">
        <v>283</v>
      </c>
      <c r="BE2290" s="206">
        <f>IF(N2290="základní",J2290,0)</f>
        <v>0</v>
      </c>
      <c r="BF2290" s="206">
        <f>IF(N2290="snížená",J2290,0)</f>
        <v>0</v>
      </c>
      <c r="BG2290" s="206">
        <f>IF(N2290="zákl. přenesená",J2290,0)</f>
        <v>0</v>
      </c>
      <c r="BH2290" s="206">
        <f>IF(N2290="sníž. přenesená",J2290,0)</f>
        <v>0</v>
      </c>
      <c r="BI2290" s="206">
        <f>IF(N2290="nulová",J2290,0)</f>
        <v>0</v>
      </c>
      <c r="BJ2290" s="18" t="s">
        <v>83</v>
      </c>
      <c r="BK2290" s="206">
        <f>ROUND(I2290*H2290,2)</f>
        <v>0</v>
      </c>
      <c r="BL2290" s="18" t="s">
        <v>199</v>
      </c>
      <c r="BM2290" s="205" t="s">
        <v>2696</v>
      </c>
    </row>
    <row r="2291" spans="1:65" s="2" customFormat="1" ht="55.5" customHeight="1">
      <c r="A2291" s="35"/>
      <c r="B2291" s="36"/>
      <c r="C2291" s="251" t="s">
        <v>2697</v>
      </c>
      <c r="D2291" s="251" t="s">
        <v>1021</v>
      </c>
      <c r="E2291" s="252" t="s">
        <v>2698</v>
      </c>
      <c r="F2291" s="253" t="s">
        <v>2699</v>
      </c>
      <c r="G2291" s="254" t="s">
        <v>614</v>
      </c>
      <c r="H2291" s="255">
        <v>4</v>
      </c>
      <c r="I2291" s="256"/>
      <c r="J2291" s="257">
        <f>ROUND(I2291*H2291,2)</f>
        <v>0</v>
      </c>
      <c r="K2291" s="258"/>
      <c r="L2291" s="259"/>
      <c r="M2291" s="260" t="s">
        <v>1</v>
      </c>
      <c r="N2291" s="261" t="s">
        <v>41</v>
      </c>
      <c r="O2291" s="72"/>
      <c r="P2291" s="203">
        <f>O2291*H2291</f>
        <v>0</v>
      </c>
      <c r="Q2291" s="203">
        <v>2.0000000000000001E-4</v>
      </c>
      <c r="R2291" s="203">
        <f>Q2291*H2291</f>
        <v>8.0000000000000004E-4</v>
      </c>
      <c r="S2291" s="203">
        <v>0</v>
      </c>
      <c r="T2291" s="204">
        <f>S2291*H2291</f>
        <v>0</v>
      </c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R2291" s="205" t="s">
        <v>499</v>
      </c>
      <c r="AT2291" s="205" t="s">
        <v>1021</v>
      </c>
      <c r="AU2291" s="205" t="s">
        <v>85</v>
      </c>
      <c r="AY2291" s="18" t="s">
        <v>283</v>
      </c>
      <c r="BE2291" s="206">
        <f>IF(N2291="základní",J2291,0)</f>
        <v>0</v>
      </c>
      <c r="BF2291" s="206">
        <f>IF(N2291="snížená",J2291,0)</f>
        <v>0</v>
      </c>
      <c r="BG2291" s="206">
        <f>IF(N2291="zákl. přenesená",J2291,0)</f>
        <v>0</v>
      </c>
      <c r="BH2291" s="206">
        <f>IF(N2291="sníž. přenesená",J2291,0)</f>
        <v>0</v>
      </c>
      <c r="BI2291" s="206">
        <f>IF(N2291="nulová",J2291,0)</f>
        <v>0</v>
      </c>
      <c r="BJ2291" s="18" t="s">
        <v>83</v>
      </c>
      <c r="BK2291" s="206">
        <f>ROUND(I2291*H2291,2)</f>
        <v>0</v>
      </c>
      <c r="BL2291" s="18" t="s">
        <v>199</v>
      </c>
      <c r="BM2291" s="205" t="s">
        <v>2700</v>
      </c>
    </row>
    <row r="2292" spans="1:65" s="2" customFormat="1" ht="37.9" customHeight="1">
      <c r="A2292" s="35"/>
      <c r="B2292" s="36"/>
      <c r="C2292" s="193" t="s">
        <v>2701</v>
      </c>
      <c r="D2292" s="193" t="s">
        <v>285</v>
      </c>
      <c r="E2292" s="194" t="s">
        <v>2702</v>
      </c>
      <c r="F2292" s="195" t="s">
        <v>2703</v>
      </c>
      <c r="G2292" s="196" t="s">
        <v>288</v>
      </c>
      <c r="H2292" s="197">
        <v>44.1</v>
      </c>
      <c r="I2292" s="198"/>
      <c r="J2292" s="199">
        <f>ROUND(I2292*H2292,2)</f>
        <v>0</v>
      </c>
      <c r="K2292" s="200"/>
      <c r="L2292" s="40"/>
      <c r="M2292" s="201" t="s">
        <v>1</v>
      </c>
      <c r="N2292" s="202" t="s">
        <v>41</v>
      </c>
      <c r="O2292" s="72"/>
      <c r="P2292" s="203">
        <f>O2292*H2292</f>
        <v>0</v>
      </c>
      <c r="Q2292" s="203">
        <v>6.6600000000000001E-3</v>
      </c>
      <c r="R2292" s="203">
        <f>Q2292*H2292</f>
        <v>0.29370600000000002</v>
      </c>
      <c r="S2292" s="203">
        <v>0</v>
      </c>
      <c r="T2292" s="204">
        <f>S2292*H2292</f>
        <v>0</v>
      </c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R2292" s="205" t="s">
        <v>199</v>
      </c>
      <c r="AT2292" s="205" t="s">
        <v>285</v>
      </c>
      <c r="AU2292" s="205" t="s">
        <v>85</v>
      </c>
      <c r="AY2292" s="18" t="s">
        <v>283</v>
      </c>
      <c r="BE2292" s="206">
        <f>IF(N2292="základní",J2292,0)</f>
        <v>0</v>
      </c>
      <c r="BF2292" s="206">
        <f>IF(N2292="snížená",J2292,0)</f>
        <v>0</v>
      </c>
      <c r="BG2292" s="206">
        <f>IF(N2292="zákl. přenesená",J2292,0)</f>
        <v>0</v>
      </c>
      <c r="BH2292" s="206">
        <f>IF(N2292="sníž. přenesená",J2292,0)</f>
        <v>0</v>
      </c>
      <c r="BI2292" s="206">
        <f>IF(N2292="nulová",J2292,0)</f>
        <v>0</v>
      </c>
      <c r="BJ2292" s="18" t="s">
        <v>83</v>
      </c>
      <c r="BK2292" s="206">
        <f>ROUND(I2292*H2292,2)</f>
        <v>0</v>
      </c>
      <c r="BL2292" s="18" t="s">
        <v>199</v>
      </c>
      <c r="BM2292" s="205" t="s">
        <v>2704</v>
      </c>
    </row>
    <row r="2293" spans="1:65" s="16" customFormat="1">
      <c r="B2293" s="241"/>
      <c r="C2293" s="242"/>
      <c r="D2293" s="209" t="s">
        <v>291</v>
      </c>
      <c r="E2293" s="243" t="s">
        <v>1</v>
      </c>
      <c r="F2293" s="244" t="s">
        <v>2705</v>
      </c>
      <c r="G2293" s="242"/>
      <c r="H2293" s="243" t="s">
        <v>1</v>
      </c>
      <c r="I2293" s="245"/>
      <c r="J2293" s="242"/>
      <c r="K2293" s="242"/>
      <c r="L2293" s="246"/>
      <c r="M2293" s="247"/>
      <c r="N2293" s="248"/>
      <c r="O2293" s="248"/>
      <c r="P2293" s="248"/>
      <c r="Q2293" s="248"/>
      <c r="R2293" s="248"/>
      <c r="S2293" s="248"/>
      <c r="T2293" s="249"/>
      <c r="AT2293" s="250" t="s">
        <v>291</v>
      </c>
      <c r="AU2293" s="250" t="s">
        <v>85</v>
      </c>
      <c r="AV2293" s="16" t="s">
        <v>83</v>
      </c>
      <c r="AW2293" s="16" t="s">
        <v>32</v>
      </c>
      <c r="AX2293" s="16" t="s">
        <v>76</v>
      </c>
      <c r="AY2293" s="250" t="s">
        <v>283</v>
      </c>
    </row>
    <row r="2294" spans="1:65" s="13" customFormat="1">
      <c r="B2294" s="207"/>
      <c r="C2294" s="208"/>
      <c r="D2294" s="209" t="s">
        <v>291</v>
      </c>
      <c r="E2294" s="210" t="s">
        <v>1</v>
      </c>
      <c r="F2294" s="211" t="s">
        <v>2706</v>
      </c>
      <c r="G2294" s="208"/>
      <c r="H2294" s="212">
        <v>44.1</v>
      </c>
      <c r="I2294" s="213"/>
      <c r="J2294" s="208"/>
      <c r="K2294" s="208"/>
      <c r="L2294" s="214"/>
      <c r="M2294" s="215"/>
      <c r="N2294" s="216"/>
      <c r="O2294" s="216"/>
      <c r="P2294" s="216"/>
      <c r="Q2294" s="216"/>
      <c r="R2294" s="216"/>
      <c r="S2294" s="216"/>
      <c r="T2294" s="217"/>
      <c r="AT2294" s="218" t="s">
        <v>291</v>
      </c>
      <c r="AU2294" s="218" t="s">
        <v>85</v>
      </c>
      <c r="AV2294" s="13" t="s">
        <v>85</v>
      </c>
      <c r="AW2294" s="13" t="s">
        <v>32</v>
      </c>
      <c r="AX2294" s="13" t="s">
        <v>76</v>
      </c>
      <c r="AY2294" s="218" t="s">
        <v>283</v>
      </c>
    </row>
    <row r="2295" spans="1:65" s="14" customFormat="1">
      <c r="B2295" s="219"/>
      <c r="C2295" s="220"/>
      <c r="D2295" s="209" t="s">
        <v>291</v>
      </c>
      <c r="E2295" s="221" t="s">
        <v>1</v>
      </c>
      <c r="F2295" s="222" t="s">
        <v>293</v>
      </c>
      <c r="G2295" s="220"/>
      <c r="H2295" s="223">
        <v>44.1</v>
      </c>
      <c r="I2295" s="224"/>
      <c r="J2295" s="220"/>
      <c r="K2295" s="220"/>
      <c r="L2295" s="225"/>
      <c r="M2295" s="226"/>
      <c r="N2295" s="227"/>
      <c r="O2295" s="227"/>
      <c r="P2295" s="227"/>
      <c r="Q2295" s="227"/>
      <c r="R2295" s="227"/>
      <c r="S2295" s="227"/>
      <c r="T2295" s="228"/>
      <c r="AT2295" s="229" t="s">
        <v>291</v>
      </c>
      <c r="AU2295" s="229" t="s">
        <v>85</v>
      </c>
      <c r="AV2295" s="14" t="s">
        <v>289</v>
      </c>
      <c r="AW2295" s="14" t="s">
        <v>32</v>
      </c>
      <c r="AX2295" s="14" t="s">
        <v>83</v>
      </c>
      <c r="AY2295" s="229" t="s">
        <v>283</v>
      </c>
    </row>
    <row r="2296" spans="1:65" s="2" customFormat="1" ht="62.65" customHeight="1">
      <c r="A2296" s="35"/>
      <c r="B2296" s="36"/>
      <c r="C2296" s="251" t="s">
        <v>2707</v>
      </c>
      <c r="D2296" s="251" t="s">
        <v>1021</v>
      </c>
      <c r="E2296" s="252" t="s">
        <v>2708</v>
      </c>
      <c r="F2296" s="253" t="s">
        <v>2709</v>
      </c>
      <c r="G2296" s="254" t="s">
        <v>288</v>
      </c>
      <c r="H2296" s="255">
        <v>44.1</v>
      </c>
      <c r="I2296" s="256"/>
      <c r="J2296" s="257">
        <f>ROUND(I2296*H2296,2)</f>
        <v>0</v>
      </c>
      <c r="K2296" s="258"/>
      <c r="L2296" s="259"/>
      <c r="M2296" s="260" t="s">
        <v>1</v>
      </c>
      <c r="N2296" s="261" t="s">
        <v>41</v>
      </c>
      <c r="O2296" s="72"/>
      <c r="P2296" s="203">
        <f>O2296*H2296</f>
        <v>0</v>
      </c>
      <c r="Q2296" s="203">
        <v>5.1000000000000004E-3</v>
      </c>
      <c r="R2296" s="203">
        <f>Q2296*H2296</f>
        <v>0.22491000000000003</v>
      </c>
      <c r="S2296" s="203">
        <v>0</v>
      </c>
      <c r="T2296" s="204">
        <f>S2296*H2296</f>
        <v>0</v>
      </c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R2296" s="205" t="s">
        <v>499</v>
      </c>
      <c r="AT2296" s="205" t="s">
        <v>1021</v>
      </c>
      <c r="AU2296" s="205" t="s">
        <v>85</v>
      </c>
      <c r="AY2296" s="18" t="s">
        <v>283</v>
      </c>
      <c r="BE2296" s="206">
        <f>IF(N2296="základní",J2296,0)</f>
        <v>0</v>
      </c>
      <c r="BF2296" s="206">
        <f>IF(N2296="snížená",J2296,0)</f>
        <v>0</v>
      </c>
      <c r="BG2296" s="206">
        <f>IF(N2296="zákl. přenesená",J2296,0)</f>
        <v>0</v>
      </c>
      <c r="BH2296" s="206">
        <f>IF(N2296="sníž. přenesená",J2296,0)</f>
        <v>0</v>
      </c>
      <c r="BI2296" s="206">
        <f>IF(N2296="nulová",J2296,0)</f>
        <v>0</v>
      </c>
      <c r="BJ2296" s="18" t="s">
        <v>83</v>
      </c>
      <c r="BK2296" s="206">
        <f>ROUND(I2296*H2296,2)</f>
        <v>0</v>
      </c>
      <c r="BL2296" s="18" t="s">
        <v>199</v>
      </c>
      <c r="BM2296" s="205" t="s">
        <v>2710</v>
      </c>
    </row>
    <row r="2297" spans="1:65" s="2" customFormat="1" ht="16.5" customHeight="1">
      <c r="A2297" s="35"/>
      <c r="B2297" s="36"/>
      <c r="C2297" s="193" t="s">
        <v>2711</v>
      </c>
      <c r="D2297" s="193" t="s">
        <v>285</v>
      </c>
      <c r="E2297" s="194" t="s">
        <v>2712</v>
      </c>
      <c r="F2297" s="195" t="s">
        <v>2713</v>
      </c>
      <c r="G2297" s="196" t="s">
        <v>614</v>
      </c>
      <c r="H2297" s="197">
        <v>26</v>
      </c>
      <c r="I2297" s="198"/>
      <c r="J2297" s="199">
        <f>ROUND(I2297*H2297,2)</f>
        <v>0</v>
      </c>
      <c r="K2297" s="200"/>
      <c r="L2297" s="40"/>
      <c r="M2297" s="201" t="s">
        <v>1</v>
      </c>
      <c r="N2297" s="202" t="s">
        <v>41</v>
      </c>
      <c r="O2297" s="72"/>
      <c r="P2297" s="203">
        <f>O2297*H2297</f>
        <v>0</v>
      </c>
      <c r="Q2297" s="203">
        <v>6.0000000000000002E-5</v>
      </c>
      <c r="R2297" s="203">
        <f>Q2297*H2297</f>
        <v>1.56E-3</v>
      </c>
      <c r="S2297" s="203">
        <v>0</v>
      </c>
      <c r="T2297" s="204">
        <f>S2297*H2297</f>
        <v>0</v>
      </c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R2297" s="205" t="s">
        <v>199</v>
      </c>
      <c r="AT2297" s="205" t="s">
        <v>285</v>
      </c>
      <c r="AU2297" s="205" t="s">
        <v>85</v>
      </c>
      <c r="AY2297" s="18" t="s">
        <v>283</v>
      </c>
      <c r="BE2297" s="206">
        <f>IF(N2297="základní",J2297,0)</f>
        <v>0</v>
      </c>
      <c r="BF2297" s="206">
        <f>IF(N2297="snížená",J2297,0)</f>
        <v>0</v>
      </c>
      <c r="BG2297" s="206">
        <f>IF(N2297="zákl. přenesená",J2297,0)</f>
        <v>0</v>
      </c>
      <c r="BH2297" s="206">
        <f>IF(N2297="sníž. přenesená",J2297,0)</f>
        <v>0</v>
      </c>
      <c r="BI2297" s="206">
        <f>IF(N2297="nulová",J2297,0)</f>
        <v>0</v>
      </c>
      <c r="BJ2297" s="18" t="s">
        <v>83</v>
      </c>
      <c r="BK2297" s="206">
        <f>ROUND(I2297*H2297,2)</f>
        <v>0</v>
      </c>
      <c r="BL2297" s="18" t="s">
        <v>199</v>
      </c>
      <c r="BM2297" s="205" t="s">
        <v>2714</v>
      </c>
    </row>
    <row r="2298" spans="1:65" s="2" customFormat="1" ht="44.25" customHeight="1">
      <c r="A2298" s="35"/>
      <c r="B2298" s="36"/>
      <c r="C2298" s="251" t="s">
        <v>2715</v>
      </c>
      <c r="D2298" s="251" t="s">
        <v>1021</v>
      </c>
      <c r="E2298" s="252" t="s">
        <v>2716</v>
      </c>
      <c r="F2298" s="253" t="s">
        <v>2717</v>
      </c>
      <c r="G2298" s="254" t="s">
        <v>614</v>
      </c>
      <c r="H2298" s="255">
        <v>26</v>
      </c>
      <c r="I2298" s="256"/>
      <c r="J2298" s="257">
        <f>ROUND(I2298*H2298,2)</f>
        <v>0</v>
      </c>
      <c r="K2298" s="258"/>
      <c r="L2298" s="259"/>
      <c r="M2298" s="260" t="s">
        <v>1</v>
      </c>
      <c r="N2298" s="261" t="s">
        <v>41</v>
      </c>
      <c r="O2298" s="72"/>
      <c r="P2298" s="203">
        <f>O2298*H2298</f>
        <v>0</v>
      </c>
      <c r="Q2298" s="203">
        <v>2.9999999999999997E-4</v>
      </c>
      <c r="R2298" s="203">
        <f>Q2298*H2298</f>
        <v>7.7999999999999996E-3</v>
      </c>
      <c r="S2298" s="203">
        <v>0</v>
      </c>
      <c r="T2298" s="204">
        <f>S2298*H2298</f>
        <v>0</v>
      </c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R2298" s="205" t="s">
        <v>499</v>
      </c>
      <c r="AT2298" s="205" t="s">
        <v>1021</v>
      </c>
      <c r="AU2298" s="205" t="s">
        <v>85</v>
      </c>
      <c r="AY2298" s="18" t="s">
        <v>283</v>
      </c>
      <c r="BE2298" s="206">
        <f>IF(N2298="základní",J2298,0)</f>
        <v>0</v>
      </c>
      <c r="BF2298" s="206">
        <f>IF(N2298="snížená",J2298,0)</f>
        <v>0</v>
      </c>
      <c r="BG2298" s="206">
        <f>IF(N2298="zákl. přenesená",J2298,0)</f>
        <v>0</v>
      </c>
      <c r="BH2298" s="206">
        <f>IF(N2298="sníž. přenesená",J2298,0)</f>
        <v>0</v>
      </c>
      <c r="BI2298" s="206">
        <f>IF(N2298="nulová",J2298,0)</f>
        <v>0</v>
      </c>
      <c r="BJ2298" s="18" t="s">
        <v>83</v>
      </c>
      <c r="BK2298" s="206">
        <f>ROUND(I2298*H2298,2)</f>
        <v>0</v>
      </c>
      <c r="BL2298" s="18" t="s">
        <v>199</v>
      </c>
      <c r="BM2298" s="205" t="s">
        <v>2718</v>
      </c>
    </row>
    <row r="2299" spans="1:65" s="2" customFormat="1" ht="24.2" customHeight="1">
      <c r="A2299" s="35"/>
      <c r="B2299" s="36"/>
      <c r="C2299" s="193" t="s">
        <v>2719</v>
      </c>
      <c r="D2299" s="193" t="s">
        <v>285</v>
      </c>
      <c r="E2299" s="194" t="s">
        <v>2720</v>
      </c>
      <c r="F2299" s="195" t="s">
        <v>2721</v>
      </c>
      <c r="G2299" s="196" t="s">
        <v>288</v>
      </c>
      <c r="H2299" s="197">
        <v>38.853000000000002</v>
      </c>
      <c r="I2299" s="198"/>
      <c r="J2299" s="199">
        <f>ROUND(I2299*H2299,2)</f>
        <v>0</v>
      </c>
      <c r="K2299" s="200"/>
      <c r="L2299" s="40"/>
      <c r="M2299" s="201" t="s">
        <v>1</v>
      </c>
      <c r="N2299" s="202" t="s">
        <v>41</v>
      </c>
      <c r="O2299" s="72"/>
      <c r="P2299" s="203">
        <f>O2299*H2299</f>
        <v>0</v>
      </c>
      <c r="Q2299" s="203">
        <v>0</v>
      </c>
      <c r="R2299" s="203">
        <f>Q2299*H2299</f>
        <v>0</v>
      </c>
      <c r="S2299" s="203">
        <v>0</v>
      </c>
      <c r="T2299" s="204">
        <f>S2299*H2299</f>
        <v>0</v>
      </c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R2299" s="205" t="s">
        <v>199</v>
      </c>
      <c r="AT2299" s="205" t="s">
        <v>285</v>
      </c>
      <c r="AU2299" s="205" t="s">
        <v>85</v>
      </c>
      <c r="AY2299" s="18" t="s">
        <v>283</v>
      </c>
      <c r="BE2299" s="206">
        <f>IF(N2299="základní",J2299,0)</f>
        <v>0</v>
      </c>
      <c r="BF2299" s="206">
        <f>IF(N2299="snížená",J2299,0)</f>
        <v>0</v>
      </c>
      <c r="BG2299" s="206">
        <f>IF(N2299="zákl. přenesená",J2299,0)</f>
        <v>0</v>
      </c>
      <c r="BH2299" s="206">
        <f>IF(N2299="sníž. přenesená",J2299,0)</f>
        <v>0</v>
      </c>
      <c r="BI2299" s="206">
        <f>IF(N2299="nulová",J2299,0)</f>
        <v>0</v>
      </c>
      <c r="BJ2299" s="18" t="s">
        <v>83</v>
      </c>
      <c r="BK2299" s="206">
        <f>ROUND(I2299*H2299,2)</f>
        <v>0</v>
      </c>
      <c r="BL2299" s="18" t="s">
        <v>199</v>
      </c>
      <c r="BM2299" s="205" t="s">
        <v>2722</v>
      </c>
    </row>
    <row r="2300" spans="1:65" s="16" customFormat="1">
      <c r="B2300" s="241"/>
      <c r="C2300" s="242"/>
      <c r="D2300" s="209" t="s">
        <v>291</v>
      </c>
      <c r="E2300" s="243" t="s">
        <v>1</v>
      </c>
      <c r="F2300" s="244" t="s">
        <v>1176</v>
      </c>
      <c r="G2300" s="242"/>
      <c r="H2300" s="243" t="s">
        <v>1</v>
      </c>
      <c r="I2300" s="245"/>
      <c r="J2300" s="242"/>
      <c r="K2300" s="242"/>
      <c r="L2300" s="246"/>
      <c r="M2300" s="247"/>
      <c r="N2300" s="248"/>
      <c r="O2300" s="248"/>
      <c r="P2300" s="248"/>
      <c r="Q2300" s="248"/>
      <c r="R2300" s="248"/>
      <c r="S2300" s="248"/>
      <c r="T2300" s="249"/>
      <c r="AT2300" s="250" t="s">
        <v>291</v>
      </c>
      <c r="AU2300" s="250" t="s">
        <v>85</v>
      </c>
      <c r="AV2300" s="16" t="s">
        <v>83</v>
      </c>
      <c r="AW2300" s="16" t="s">
        <v>32</v>
      </c>
      <c r="AX2300" s="16" t="s">
        <v>76</v>
      </c>
      <c r="AY2300" s="250" t="s">
        <v>283</v>
      </c>
    </row>
    <row r="2301" spans="1:65" s="13" customFormat="1">
      <c r="B2301" s="207"/>
      <c r="C2301" s="208"/>
      <c r="D2301" s="209" t="s">
        <v>291</v>
      </c>
      <c r="E2301" s="210" t="s">
        <v>1</v>
      </c>
      <c r="F2301" s="211" t="s">
        <v>2723</v>
      </c>
      <c r="G2301" s="208"/>
      <c r="H2301" s="212">
        <v>38.853000000000002</v>
      </c>
      <c r="I2301" s="213"/>
      <c r="J2301" s="208"/>
      <c r="K2301" s="208"/>
      <c r="L2301" s="214"/>
      <c r="M2301" s="215"/>
      <c r="N2301" s="216"/>
      <c r="O2301" s="216"/>
      <c r="P2301" s="216"/>
      <c r="Q2301" s="216"/>
      <c r="R2301" s="216"/>
      <c r="S2301" s="216"/>
      <c r="T2301" s="217"/>
      <c r="AT2301" s="218" t="s">
        <v>291</v>
      </c>
      <c r="AU2301" s="218" t="s">
        <v>85</v>
      </c>
      <c r="AV2301" s="13" t="s">
        <v>85</v>
      </c>
      <c r="AW2301" s="13" t="s">
        <v>32</v>
      </c>
      <c r="AX2301" s="13" t="s">
        <v>76</v>
      </c>
      <c r="AY2301" s="218" t="s">
        <v>283</v>
      </c>
    </row>
    <row r="2302" spans="1:65" s="15" customFormat="1">
      <c r="B2302" s="230"/>
      <c r="C2302" s="231"/>
      <c r="D2302" s="209" t="s">
        <v>291</v>
      </c>
      <c r="E2302" s="232" t="s">
        <v>1</v>
      </c>
      <c r="F2302" s="233" t="s">
        <v>307</v>
      </c>
      <c r="G2302" s="231"/>
      <c r="H2302" s="234">
        <v>38.853000000000002</v>
      </c>
      <c r="I2302" s="235"/>
      <c r="J2302" s="231"/>
      <c r="K2302" s="231"/>
      <c r="L2302" s="236"/>
      <c r="M2302" s="237"/>
      <c r="N2302" s="238"/>
      <c r="O2302" s="238"/>
      <c r="P2302" s="238"/>
      <c r="Q2302" s="238"/>
      <c r="R2302" s="238"/>
      <c r="S2302" s="238"/>
      <c r="T2302" s="239"/>
      <c r="AT2302" s="240" t="s">
        <v>291</v>
      </c>
      <c r="AU2302" s="240" t="s">
        <v>85</v>
      </c>
      <c r="AV2302" s="15" t="s">
        <v>105</v>
      </c>
      <c r="AW2302" s="15" t="s">
        <v>32</v>
      </c>
      <c r="AX2302" s="15" t="s">
        <v>76</v>
      </c>
      <c r="AY2302" s="240" t="s">
        <v>283</v>
      </c>
    </row>
    <row r="2303" spans="1:65" s="14" customFormat="1">
      <c r="B2303" s="219"/>
      <c r="C2303" s="220"/>
      <c r="D2303" s="209" t="s">
        <v>291</v>
      </c>
      <c r="E2303" s="221" t="s">
        <v>1</v>
      </c>
      <c r="F2303" s="222" t="s">
        <v>293</v>
      </c>
      <c r="G2303" s="220"/>
      <c r="H2303" s="223">
        <v>38.853000000000002</v>
      </c>
      <c r="I2303" s="224"/>
      <c r="J2303" s="220"/>
      <c r="K2303" s="220"/>
      <c r="L2303" s="225"/>
      <c r="M2303" s="226"/>
      <c r="N2303" s="227"/>
      <c r="O2303" s="227"/>
      <c r="P2303" s="227"/>
      <c r="Q2303" s="227"/>
      <c r="R2303" s="227"/>
      <c r="S2303" s="227"/>
      <c r="T2303" s="228"/>
      <c r="AT2303" s="229" t="s">
        <v>291</v>
      </c>
      <c r="AU2303" s="229" t="s">
        <v>85</v>
      </c>
      <c r="AV2303" s="14" t="s">
        <v>289</v>
      </c>
      <c r="AW2303" s="14" t="s">
        <v>32</v>
      </c>
      <c r="AX2303" s="14" t="s">
        <v>83</v>
      </c>
      <c r="AY2303" s="229" t="s">
        <v>283</v>
      </c>
    </row>
    <row r="2304" spans="1:65" s="2" customFormat="1" ht="37.9" customHeight="1">
      <c r="A2304" s="35"/>
      <c r="B2304" s="36"/>
      <c r="C2304" s="251" t="s">
        <v>2724</v>
      </c>
      <c r="D2304" s="251" t="s">
        <v>1021</v>
      </c>
      <c r="E2304" s="252" t="s">
        <v>2725</v>
      </c>
      <c r="F2304" s="253" t="s">
        <v>2726</v>
      </c>
      <c r="G2304" s="254" t="s">
        <v>288</v>
      </c>
      <c r="H2304" s="255">
        <v>38.853000000000002</v>
      </c>
      <c r="I2304" s="256"/>
      <c r="J2304" s="257">
        <f>ROUND(I2304*H2304,2)</f>
        <v>0</v>
      </c>
      <c r="K2304" s="258"/>
      <c r="L2304" s="259"/>
      <c r="M2304" s="260" t="s">
        <v>1</v>
      </c>
      <c r="N2304" s="261" t="s">
        <v>41</v>
      </c>
      <c r="O2304" s="72"/>
      <c r="P2304" s="203">
        <f>O2304*H2304</f>
        <v>0</v>
      </c>
      <c r="Q2304" s="203">
        <v>1.7999999999999999E-2</v>
      </c>
      <c r="R2304" s="203">
        <f>Q2304*H2304</f>
        <v>0.69935399999999992</v>
      </c>
      <c r="S2304" s="203">
        <v>0</v>
      </c>
      <c r="T2304" s="204">
        <f>S2304*H2304</f>
        <v>0</v>
      </c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R2304" s="205" t="s">
        <v>499</v>
      </c>
      <c r="AT2304" s="205" t="s">
        <v>1021</v>
      </c>
      <c r="AU2304" s="205" t="s">
        <v>85</v>
      </c>
      <c r="AY2304" s="18" t="s">
        <v>283</v>
      </c>
      <c r="BE2304" s="206">
        <f>IF(N2304="základní",J2304,0)</f>
        <v>0</v>
      </c>
      <c r="BF2304" s="206">
        <f>IF(N2304="snížená",J2304,0)</f>
        <v>0</v>
      </c>
      <c r="BG2304" s="206">
        <f>IF(N2304="zákl. přenesená",J2304,0)</f>
        <v>0</v>
      </c>
      <c r="BH2304" s="206">
        <f>IF(N2304="sníž. přenesená",J2304,0)</f>
        <v>0</v>
      </c>
      <c r="BI2304" s="206">
        <f>IF(N2304="nulová",J2304,0)</f>
        <v>0</v>
      </c>
      <c r="BJ2304" s="18" t="s">
        <v>83</v>
      </c>
      <c r="BK2304" s="206">
        <f>ROUND(I2304*H2304,2)</f>
        <v>0</v>
      </c>
      <c r="BL2304" s="18" t="s">
        <v>199</v>
      </c>
      <c r="BM2304" s="205" t="s">
        <v>2727</v>
      </c>
    </row>
    <row r="2305" spans="1:65" s="2" customFormat="1" ht="24.2" customHeight="1">
      <c r="A2305" s="35"/>
      <c r="B2305" s="36"/>
      <c r="C2305" s="193" t="s">
        <v>2728</v>
      </c>
      <c r="D2305" s="193" t="s">
        <v>285</v>
      </c>
      <c r="E2305" s="194" t="s">
        <v>2729</v>
      </c>
      <c r="F2305" s="195" t="s">
        <v>2730</v>
      </c>
      <c r="G2305" s="196" t="s">
        <v>288</v>
      </c>
      <c r="H2305" s="197">
        <v>1.665</v>
      </c>
      <c r="I2305" s="198"/>
      <c r="J2305" s="199">
        <f>ROUND(I2305*H2305,2)</f>
        <v>0</v>
      </c>
      <c r="K2305" s="200"/>
      <c r="L2305" s="40"/>
      <c r="M2305" s="201" t="s">
        <v>1</v>
      </c>
      <c r="N2305" s="202" t="s">
        <v>41</v>
      </c>
      <c r="O2305" s="72"/>
      <c r="P2305" s="203">
        <f>O2305*H2305</f>
        <v>0</v>
      </c>
      <c r="Q2305" s="203">
        <v>0</v>
      </c>
      <c r="R2305" s="203">
        <f>Q2305*H2305</f>
        <v>0</v>
      </c>
      <c r="S2305" s="203">
        <v>0</v>
      </c>
      <c r="T2305" s="204">
        <f>S2305*H2305</f>
        <v>0</v>
      </c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R2305" s="205" t="s">
        <v>199</v>
      </c>
      <c r="AT2305" s="205" t="s">
        <v>285</v>
      </c>
      <c r="AU2305" s="205" t="s">
        <v>85</v>
      </c>
      <c r="AY2305" s="18" t="s">
        <v>283</v>
      </c>
      <c r="BE2305" s="206">
        <f>IF(N2305="základní",J2305,0)</f>
        <v>0</v>
      </c>
      <c r="BF2305" s="206">
        <f>IF(N2305="snížená",J2305,0)</f>
        <v>0</v>
      </c>
      <c r="BG2305" s="206">
        <f>IF(N2305="zákl. přenesená",J2305,0)</f>
        <v>0</v>
      </c>
      <c r="BH2305" s="206">
        <f>IF(N2305="sníž. přenesená",J2305,0)</f>
        <v>0</v>
      </c>
      <c r="BI2305" s="206">
        <f>IF(N2305="nulová",J2305,0)</f>
        <v>0</v>
      </c>
      <c r="BJ2305" s="18" t="s">
        <v>83</v>
      </c>
      <c r="BK2305" s="206">
        <f>ROUND(I2305*H2305,2)</f>
        <v>0</v>
      </c>
      <c r="BL2305" s="18" t="s">
        <v>199</v>
      </c>
      <c r="BM2305" s="205" t="s">
        <v>2731</v>
      </c>
    </row>
    <row r="2306" spans="1:65" s="13" customFormat="1">
      <c r="B2306" s="207"/>
      <c r="C2306" s="208"/>
      <c r="D2306" s="209" t="s">
        <v>291</v>
      </c>
      <c r="E2306" s="210" t="s">
        <v>1</v>
      </c>
      <c r="F2306" s="211" t="s">
        <v>2732</v>
      </c>
      <c r="G2306" s="208"/>
      <c r="H2306" s="212">
        <v>1.665</v>
      </c>
      <c r="I2306" s="213"/>
      <c r="J2306" s="208"/>
      <c r="K2306" s="208"/>
      <c r="L2306" s="214"/>
      <c r="M2306" s="215"/>
      <c r="N2306" s="216"/>
      <c r="O2306" s="216"/>
      <c r="P2306" s="216"/>
      <c r="Q2306" s="216"/>
      <c r="R2306" s="216"/>
      <c r="S2306" s="216"/>
      <c r="T2306" s="217"/>
      <c r="AT2306" s="218" t="s">
        <v>291</v>
      </c>
      <c r="AU2306" s="218" t="s">
        <v>85</v>
      </c>
      <c r="AV2306" s="13" t="s">
        <v>85</v>
      </c>
      <c r="AW2306" s="13" t="s">
        <v>32</v>
      </c>
      <c r="AX2306" s="13" t="s">
        <v>76</v>
      </c>
      <c r="AY2306" s="218" t="s">
        <v>283</v>
      </c>
    </row>
    <row r="2307" spans="1:65" s="14" customFormat="1">
      <c r="B2307" s="219"/>
      <c r="C2307" s="220"/>
      <c r="D2307" s="209" t="s">
        <v>291</v>
      </c>
      <c r="E2307" s="221" t="s">
        <v>1</v>
      </c>
      <c r="F2307" s="222" t="s">
        <v>293</v>
      </c>
      <c r="G2307" s="220"/>
      <c r="H2307" s="223">
        <v>1.665</v>
      </c>
      <c r="I2307" s="224"/>
      <c r="J2307" s="220"/>
      <c r="K2307" s="220"/>
      <c r="L2307" s="225"/>
      <c r="M2307" s="226"/>
      <c r="N2307" s="227"/>
      <c r="O2307" s="227"/>
      <c r="P2307" s="227"/>
      <c r="Q2307" s="227"/>
      <c r="R2307" s="227"/>
      <c r="S2307" s="227"/>
      <c r="T2307" s="228"/>
      <c r="AT2307" s="229" t="s">
        <v>291</v>
      </c>
      <c r="AU2307" s="229" t="s">
        <v>85</v>
      </c>
      <c r="AV2307" s="14" t="s">
        <v>289</v>
      </c>
      <c r="AW2307" s="14" t="s">
        <v>32</v>
      </c>
      <c r="AX2307" s="14" t="s">
        <v>83</v>
      </c>
      <c r="AY2307" s="229" t="s">
        <v>283</v>
      </c>
    </row>
    <row r="2308" spans="1:65" s="2" customFormat="1" ht="37.9" customHeight="1">
      <c r="A2308" s="35"/>
      <c r="B2308" s="36"/>
      <c r="C2308" s="251" t="s">
        <v>2733</v>
      </c>
      <c r="D2308" s="251" t="s">
        <v>1021</v>
      </c>
      <c r="E2308" s="252" t="s">
        <v>2734</v>
      </c>
      <c r="F2308" s="253" t="s">
        <v>2735</v>
      </c>
      <c r="G2308" s="254" t="s">
        <v>288</v>
      </c>
      <c r="H2308" s="255">
        <v>1.665</v>
      </c>
      <c r="I2308" s="256"/>
      <c r="J2308" s="257">
        <f>ROUND(I2308*H2308,2)</f>
        <v>0</v>
      </c>
      <c r="K2308" s="258"/>
      <c r="L2308" s="259"/>
      <c r="M2308" s="260" t="s">
        <v>1</v>
      </c>
      <c r="N2308" s="261" t="s">
        <v>41</v>
      </c>
      <c r="O2308" s="72"/>
      <c r="P2308" s="203">
        <f>O2308*H2308</f>
        <v>0</v>
      </c>
      <c r="Q2308" s="203">
        <v>2.1999999999999999E-2</v>
      </c>
      <c r="R2308" s="203">
        <f>Q2308*H2308</f>
        <v>3.6629999999999996E-2</v>
      </c>
      <c r="S2308" s="203">
        <v>0</v>
      </c>
      <c r="T2308" s="204">
        <f>S2308*H2308</f>
        <v>0</v>
      </c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R2308" s="205" t="s">
        <v>499</v>
      </c>
      <c r="AT2308" s="205" t="s">
        <v>1021</v>
      </c>
      <c r="AU2308" s="205" t="s">
        <v>85</v>
      </c>
      <c r="AY2308" s="18" t="s">
        <v>283</v>
      </c>
      <c r="BE2308" s="206">
        <f>IF(N2308="základní",J2308,0)</f>
        <v>0</v>
      </c>
      <c r="BF2308" s="206">
        <f>IF(N2308="snížená",J2308,0)</f>
        <v>0</v>
      </c>
      <c r="BG2308" s="206">
        <f>IF(N2308="zákl. přenesená",J2308,0)</f>
        <v>0</v>
      </c>
      <c r="BH2308" s="206">
        <f>IF(N2308="sníž. přenesená",J2308,0)</f>
        <v>0</v>
      </c>
      <c r="BI2308" s="206">
        <f>IF(N2308="nulová",J2308,0)</f>
        <v>0</v>
      </c>
      <c r="BJ2308" s="18" t="s">
        <v>83</v>
      </c>
      <c r="BK2308" s="206">
        <f>ROUND(I2308*H2308,2)</f>
        <v>0</v>
      </c>
      <c r="BL2308" s="18" t="s">
        <v>199</v>
      </c>
      <c r="BM2308" s="205" t="s">
        <v>2736</v>
      </c>
    </row>
    <row r="2309" spans="1:65" s="2" customFormat="1" ht="44.25" customHeight="1">
      <c r="A2309" s="35"/>
      <c r="B2309" s="36"/>
      <c r="C2309" s="193" t="s">
        <v>2737</v>
      </c>
      <c r="D2309" s="193" t="s">
        <v>285</v>
      </c>
      <c r="E2309" s="194" t="s">
        <v>2738</v>
      </c>
      <c r="F2309" s="195" t="s">
        <v>2739</v>
      </c>
      <c r="G2309" s="196" t="s">
        <v>288</v>
      </c>
      <c r="H2309" s="197">
        <v>191.77500000000001</v>
      </c>
      <c r="I2309" s="198"/>
      <c r="J2309" s="199">
        <f>ROUND(I2309*H2309,2)</f>
        <v>0</v>
      </c>
      <c r="K2309" s="200"/>
      <c r="L2309" s="40"/>
      <c r="M2309" s="201" t="s">
        <v>1</v>
      </c>
      <c r="N2309" s="202" t="s">
        <v>41</v>
      </c>
      <c r="O2309" s="72"/>
      <c r="P2309" s="203">
        <f>O2309*H2309</f>
        <v>0</v>
      </c>
      <c r="Q2309" s="203">
        <v>2.7E-4</v>
      </c>
      <c r="R2309" s="203">
        <f>Q2309*H2309</f>
        <v>5.1779249999999999E-2</v>
      </c>
      <c r="S2309" s="203">
        <v>0</v>
      </c>
      <c r="T2309" s="204">
        <f>S2309*H2309</f>
        <v>0</v>
      </c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R2309" s="205" t="s">
        <v>199</v>
      </c>
      <c r="AT2309" s="205" t="s">
        <v>285</v>
      </c>
      <c r="AU2309" s="205" t="s">
        <v>85</v>
      </c>
      <c r="AY2309" s="18" t="s">
        <v>283</v>
      </c>
      <c r="BE2309" s="206">
        <f>IF(N2309="základní",J2309,0)</f>
        <v>0</v>
      </c>
      <c r="BF2309" s="206">
        <f>IF(N2309="snížená",J2309,0)</f>
        <v>0</v>
      </c>
      <c r="BG2309" s="206">
        <f>IF(N2309="zákl. přenesená",J2309,0)</f>
        <v>0</v>
      </c>
      <c r="BH2309" s="206">
        <f>IF(N2309="sníž. přenesená",J2309,0)</f>
        <v>0</v>
      </c>
      <c r="BI2309" s="206">
        <f>IF(N2309="nulová",J2309,0)</f>
        <v>0</v>
      </c>
      <c r="BJ2309" s="18" t="s">
        <v>83</v>
      </c>
      <c r="BK2309" s="206">
        <f>ROUND(I2309*H2309,2)</f>
        <v>0</v>
      </c>
      <c r="BL2309" s="18" t="s">
        <v>199</v>
      </c>
      <c r="BM2309" s="205" t="s">
        <v>2740</v>
      </c>
    </row>
    <row r="2310" spans="1:65" s="13" customFormat="1">
      <c r="B2310" s="207"/>
      <c r="C2310" s="208"/>
      <c r="D2310" s="209" t="s">
        <v>291</v>
      </c>
      <c r="E2310" s="210" t="s">
        <v>1</v>
      </c>
      <c r="F2310" s="211" t="s">
        <v>2741</v>
      </c>
      <c r="G2310" s="208"/>
      <c r="H2310" s="212">
        <v>77.760000000000005</v>
      </c>
      <c r="I2310" s="213"/>
      <c r="J2310" s="208"/>
      <c r="K2310" s="208"/>
      <c r="L2310" s="214"/>
      <c r="M2310" s="215"/>
      <c r="N2310" s="216"/>
      <c r="O2310" s="216"/>
      <c r="P2310" s="216"/>
      <c r="Q2310" s="216"/>
      <c r="R2310" s="216"/>
      <c r="S2310" s="216"/>
      <c r="T2310" s="217"/>
      <c r="AT2310" s="218" t="s">
        <v>291</v>
      </c>
      <c r="AU2310" s="218" t="s">
        <v>85</v>
      </c>
      <c r="AV2310" s="13" t="s">
        <v>85</v>
      </c>
      <c r="AW2310" s="13" t="s">
        <v>32</v>
      </c>
      <c r="AX2310" s="13" t="s">
        <v>76</v>
      </c>
      <c r="AY2310" s="218" t="s">
        <v>283</v>
      </c>
    </row>
    <row r="2311" spans="1:65" s="13" customFormat="1">
      <c r="B2311" s="207"/>
      <c r="C2311" s="208"/>
      <c r="D2311" s="209" t="s">
        <v>291</v>
      </c>
      <c r="E2311" s="210" t="s">
        <v>1</v>
      </c>
      <c r="F2311" s="211" t="s">
        <v>2742</v>
      </c>
      <c r="G2311" s="208"/>
      <c r="H2311" s="212">
        <v>68.174999999999997</v>
      </c>
      <c r="I2311" s="213"/>
      <c r="J2311" s="208"/>
      <c r="K2311" s="208"/>
      <c r="L2311" s="214"/>
      <c r="M2311" s="215"/>
      <c r="N2311" s="216"/>
      <c r="O2311" s="216"/>
      <c r="P2311" s="216"/>
      <c r="Q2311" s="216"/>
      <c r="R2311" s="216"/>
      <c r="S2311" s="216"/>
      <c r="T2311" s="217"/>
      <c r="AT2311" s="218" t="s">
        <v>291</v>
      </c>
      <c r="AU2311" s="218" t="s">
        <v>85</v>
      </c>
      <c r="AV2311" s="13" t="s">
        <v>85</v>
      </c>
      <c r="AW2311" s="13" t="s">
        <v>32</v>
      </c>
      <c r="AX2311" s="13" t="s">
        <v>76</v>
      </c>
      <c r="AY2311" s="218" t="s">
        <v>283</v>
      </c>
    </row>
    <row r="2312" spans="1:65" s="13" customFormat="1">
      <c r="B2312" s="207"/>
      <c r="C2312" s="208"/>
      <c r="D2312" s="209" t="s">
        <v>291</v>
      </c>
      <c r="E2312" s="210" t="s">
        <v>1</v>
      </c>
      <c r="F2312" s="211" t="s">
        <v>2743</v>
      </c>
      <c r="G2312" s="208"/>
      <c r="H2312" s="212">
        <v>21.6</v>
      </c>
      <c r="I2312" s="213"/>
      <c r="J2312" s="208"/>
      <c r="K2312" s="208"/>
      <c r="L2312" s="214"/>
      <c r="M2312" s="215"/>
      <c r="N2312" s="216"/>
      <c r="O2312" s="216"/>
      <c r="P2312" s="216"/>
      <c r="Q2312" s="216"/>
      <c r="R2312" s="216"/>
      <c r="S2312" s="216"/>
      <c r="T2312" s="217"/>
      <c r="AT2312" s="218" t="s">
        <v>291</v>
      </c>
      <c r="AU2312" s="218" t="s">
        <v>85</v>
      </c>
      <c r="AV2312" s="13" t="s">
        <v>85</v>
      </c>
      <c r="AW2312" s="13" t="s">
        <v>32</v>
      </c>
      <c r="AX2312" s="13" t="s">
        <v>76</v>
      </c>
      <c r="AY2312" s="218" t="s">
        <v>283</v>
      </c>
    </row>
    <row r="2313" spans="1:65" s="13" customFormat="1">
      <c r="B2313" s="207"/>
      <c r="C2313" s="208"/>
      <c r="D2313" s="209" t="s">
        <v>291</v>
      </c>
      <c r="E2313" s="210" t="s">
        <v>1</v>
      </c>
      <c r="F2313" s="211" t="s">
        <v>2744</v>
      </c>
      <c r="G2313" s="208"/>
      <c r="H2313" s="212">
        <v>24.24</v>
      </c>
      <c r="I2313" s="213"/>
      <c r="J2313" s="208"/>
      <c r="K2313" s="208"/>
      <c r="L2313" s="214"/>
      <c r="M2313" s="215"/>
      <c r="N2313" s="216"/>
      <c r="O2313" s="216"/>
      <c r="P2313" s="216"/>
      <c r="Q2313" s="216"/>
      <c r="R2313" s="216"/>
      <c r="S2313" s="216"/>
      <c r="T2313" s="217"/>
      <c r="AT2313" s="218" t="s">
        <v>291</v>
      </c>
      <c r="AU2313" s="218" t="s">
        <v>85</v>
      </c>
      <c r="AV2313" s="13" t="s">
        <v>85</v>
      </c>
      <c r="AW2313" s="13" t="s">
        <v>32</v>
      </c>
      <c r="AX2313" s="13" t="s">
        <v>76</v>
      </c>
      <c r="AY2313" s="218" t="s">
        <v>283</v>
      </c>
    </row>
    <row r="2314" spans="1:65" s="15" customFormat="1">
      <c r="B2314" s="230"/>
      <c r="C2314" s="231"/>
      <c r="D2314" s="209" t="s">
        <v>291</v>
      </c>
      <c r="E2314" s="232" t="s">
        <v>1</v>
      </c>
      <c r="F2314" s="233" t="s">
        <v>307</v>
      </c>
      <c r="G2314" s="231"/>
      <c r="H2314" s="234">
        <v>191.77500000000001</v>
      </c>
      <c r="I2314" s="235"/>
      <c r="J2314" s="231"/>
      <c r="K2314" s="231"/>
      <c r="L2314" s="236"/>
      <c r="M2314" s="237"/>
      <c r="N2314" s="238"/>
      <c r="O2314" s="238"/>
      <c r="P2314" s="238"/>
      <c r="Q2314" s="238"/>
      <c r="R2314" s="238"/>
      <c r="S2314" s="238"/>
      <c r="T2314" s="239"/>
      <c r="AT2314" s="240" t="s">
        <v>291</v>
      </c>
      <c r="AU2314" s="240" t="s">
        <v>85</v>
      </c>
      <c r="AV2314" s="15" t="s">
        <v>105</v>
      </c>
      <c r="AW2314" s="15" t="s">
        <v>32</v>
      </c>
      <c r="AX2314" s="15" t="s">
        <v>76</v>
      </c>
      <c r="AY2314" s="240" t="s">
        <v>283</v>
      </c>
    </row>
    <row r="2315" spans="1:65" s="14" customFormat="1">
      <c r="B2315" s="219"/>
      <c r="C2315" s="220"/>
      <c r="D2315" s="209" t="s">
        <v>291</v>
      </c>
      <c r="E2315" s="221" t="s">
        <v>1</v>
      </c>
      <c r="F2315" s="222" t="s">
        <v>293</v>
      </c>
      <c r="G2315" s="220"/>
      <c r="H2315" s="223">
        <v>191.77500000000001</v>
      </c>
      <c r="I2315" s="224"/>
      <c r="J2315" s="220"/>
      <c r="K2315" s="220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291</v>
      </c>
      <c r="AU2315" s="229" t="s">
        <v>85</v>
      </c>
      <c r="AV2315" s="14" t="s">
        <v>289</v>
      </c>
      <c r="AW2315" s="14" t="s">
        <v>32</v>
      </c>
      <c r="AX2315" s="14" t="s">
        <v>83</v>
      </c>
      <c r="AY2315" s="229" t="s">
        <v>283</v>
      </c>
    </row>
    <row r="2316" spans="1:65" s="2" customFormat="1" ht="66.75" customHeight="1">
      <c r="A2316" s="35"/>
      <c r="B2316" s="36"/>
      <c r="C2316" s="251" t="s">
        <v>2745</v>
      </c>
      <c r="D2316" s="251" t="s">
        <v>1021</v>
      </c>
      <c r="E2316" s="252" t="s">
        <v>2746</v>
      </c>
      <c r="F2316" s="253" t="s">
        <v>2747</v>
      </c>
      <c r="G2316" s="254" t="s">
        <v>2247</v>
      </c>
      <c r="H2316" s="255">
        <v>6</v>
      </c>
      <c r="I2316" s="256"/>
      <c r="J2316" s="257">
        <f t="shared" ref="J2316:J2327" si="70">ROUND(I2316*H2316,2)</f>
        <v>0</v>
      </c>
      <c r="K2316" s="258"/>
      <c r="L2316" s="259"/>
      <c r="M2316" s="260" t="s">
        <v>1</v>
      </c>
      <c r="N2316" s="261" t="s">
        <v>41</v>
      </c>
      <c r="O2316" s="72"/>
      <c r="P2316" s="203">
        <f t="shared" ref="P2316:P2327" si="71">O2316*H2316</f>
        <v>0</v>
      </c>
      <c r="Q2316" s="203">
        <v>0.105</v>
      </c>
      <c r="R2316" s="203">
        <f t="shared" ref="R2316:R2327" si="72">Q2316*H2316</f>
        <v>0.63</v>
      </c>
      <c r="S2316" s="203">
        <v>0</v>
      </c>
      <c r="T2316" s="204">
        <f t="shared" ref="T2316:T2327" si="73">S2316*H2316</f>
        <v>0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205" t="s">
        <v>499</v>
      </c>
      <c r="AT2316" s="205" t="s">
        <v>1021</v>
      </c>
      <c r="AU2316" s="205" t="s">
        <v>85</v>
      </c>
      <c r="AY2316" s="18" t="s">
        <v>283</v>
      </c>
      <c r="BE2316" s="206">
        <f t="shared" ref="BE2316:BE2327" si="74">IF(N2316="základní",J2316,0)</f>
        <v>0</v>
      </c>
      <c r="BF2316" s="206">
        <f t="shared" ref="BF2316:BF2327" si="75">IF(N2316="snížená",J2316,0)</f>
        <v>0</v>
      </c>
      <c r="BG2316" s="206">
        <f t="shared" ref="BG2316:BG2327" si="76">IF(N2316="zákl. přenesená",J2316,0)</f>
        <v>0</v>
      </c>
      <c r="BH2316" s="206">
        <f t="shared" ref="BH2316:BH2327" si="77">IF(N2316="sníž. přenesená",J2316,0)</f>
        <v>0</v>
      </c>
      <c r="BI2316" s="206">
        <f t="shared" ref="BI2316:BI2327" si="78">IF(N2316="nulová",J2316,0)</f>
        <v>0</v>
      </c>
      <c r="BJ2316" s="18" t="s">
        <v>83</v>
      </c>
      <c r="BK2316" s="206">
        <f t="shared" ref="BK2316:BK2327" si="79">ROUND(I2316*H2316,2)</f>
        <v>0</v>
      </c>
      <c r="BL2316" s="18" t="s">
        <v>199</v>
      </c>
      <c r="BM2316" s="205" t="s">
        <v>2748</v>
      </c>
    </row>
    <row r="2317" spans="1:65" s="2" customFormat="1" ht="76.349999999999994" customHeight="1">
      <c r="A2317" s="35"/>
      <c r="B2317" s="36"/>
      <c r="C2317" s="251" t="s">
        <v>2749</v>
      </c>
      <c r="D2317" s="251" t="s">
        <v>1021</v>
      </c>
      <c r="E2317" s="252" t="s">
        <v>2750</v>
      </c>
      <c r="F2317" s="253" t="s">
        <v>2751</v>
      </c>
      <c r="G2317" s="254" t="s">
        <v>2247</v>
      </c>
      <c r="H2317" s="255">
        <v>1</v>
      </c>
      <c r="I2317" s="256"/>
      <c r="J2317" s="257">
        <f t="shared" si="70"/>
        <v>0</v>
      </c>
      <c r="K2317" s="258"/>
      <c r="L2317" s="259"/>
      <c r="M2317" s="260" t="s">
        <v>1</v>
      </c>
      <c r="N2317" s="261" t="s">
        <v>41</v>
      </c>
      <c r="O2317" s="72"/>
      <c r="P2317" s="203">
        <f t="shared" si="71"/>
        <v>0</v>
      </c>
      <c r="Q2317" s="203">
        <v>0.105</v>
      </c>
      <c r="R2317" s="203">
        <f t="shared" si="72"/>
        <v>0.105</v>
      </c>
      <c r="S2317" s="203">
        <v>0</v>
      </c>
      <c r="T2317" s="204">
        <f t="shared" si="73"/>
        <v>0</v>
      </c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R2317" s="205" t="s">
        <v>499</v>
      </c>
      <c r="AT2317" s="205" t="s">
        <v>1021</v>
      </c>
      <c r="AU2317" s="205" t="s">
        <v>85</v>
      </c>
      <c r="AY2317" s="18" t="s">
        <v>283</v>
      </c>
      <c r="BE2317" s="206">
        <f t="shared" si="74"/>
        <v>0</v>
      </c>
      <c r="BF2317" s="206">
        <f t="shared" si="75"/>
        <v>0</v>
      </c>
      <c r="BG2317" s="206">
        <f t="shared" si="76"/>
        <v>0</v>
      </c>
      <c r="BH2317" s="206">
        <f t="shared" si="77"/>
        <v>0</v>
      </c>
      <c r="BI2317" s="206">
        <f t="shared" si="78"/>
        <v>0</v>
      </c>
      <c r="BJ2317" s="18" t="s">
        <v>83</v>
      </c>
      <c r="BK2317" s="206">
        <f t="shared" si="79"/>
        <v>0</v>
      </c>
      <c r="BL2317" s="18" t="s">
        <v>199</v>
      </c>
      <c r="BM2317" s="205" t="s">
        <v>2752</v>
      </c>
    </row>
    <row r="2318" spans="1:65" s="2" customFormat="1" ht="66.75" customHeight="1">
      <c r="A2318" s="35"/>
      <c r="B2318" s="36"/>
      <c r="C2318" s="251" t="s">
        <v>2753</v>
      </c>
      <c r="D2318" s="251" t="s">
        <v>1021</v>
      </c>
      <c r="E2318" s="252" t="s">
        <v>2754</v>
      </c>
      <c r="F2318" s="253" t="s">
        <v>2755</v>
      </c>
      <c r="G2318" s="254" t="s">
        <v>2247</v>
      </c>
      <c r="H2318" s="255">
        <v>2</v>
      </c>
      <c r="I2318" s="256"/>
      <c r="J2318" s="257">
        <f t="shared" si="70"/>
        <v>0</v>
      </c>
      <c r="K2318" s="258"/>
      <c r="L2318" s="259"/>
      <c r="M2318" s="260" t="s">
        <v>1</v>
      </c>
      <c r="N2318" s="261" t="s">
        <v>41</v>
      </c>
      <c r="O2318" s="72"/>
      <c r="P2318" s="203">
        <f t="shared" si="71"/>
        <v>0</v>
      </c>
      <c r="Q2318" s="203">
        <v>0.105</v>
      </c>
      <c r="R2318" s="203">
        <f t="shared" si="72"/>
        <v>0.21</v>
      </c>
      <c r="S2318" s="203">
        <v>0</v>
      </c>
      <c r="T2318" s="204">
        <f t="shared" si="73"/>
        <v>0</v>
      </c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R2318" s="205" t="s">
        <v>499</v>
      </c>
      <c r="AT2318" s="205" t="s">
        <v>1021</v>
      </c>
      <c r="AU2318" s="205" t="s">
        <v>85</v>
      </c>
      <c r="AY2318" s="18" t="s">
        <v>283</v>
      </c>
      <c r="BE2318" s="206">
        <f t="shared" si="74"/>
        <v>0</v>
      </c>
      <c r="BF2318" s="206">
        <f t="shared" si="75"/>
        <v>0</v>
      </c>
      <c r="BG2318" s="206">
        <f t="shared" si="76"/>
        <v>0</v>
      </c>
      <c r="BH2318" s="206">
        <f t="shared" si="77"/>
        <v>0</v>
      </c>
      <c r="BI2318" s="206">
        <f t="shared" si="78"/>
        <v>0</v>
      </c>
      <c r="BJ2318" s="18" t="s">
        <v>83</v>
      </c>
      <c r="BK2318" s="206">
        <f t="shared" si="79"/>
        <v>0</v>
      </c>
      <c r="BL2318" s="18" t="s">
        <v>199</v>
      </c>
      <c r="BM2318" s="205" t="s">
        <v>2756</v>
      </c>
    </row>
    <row r="2319" spans="1:65" s="2" customFormat="1" ht="76.349999999999994" customHeight="1">
      <c r="A2319" s="35"/>
      <c r="B2319" s="36"/>
      <c r="C2319" s="251" t="s">
        <v>2757</v>
      </c>
      <c r="D2319" s="251" t="s">
        <v>1021</v>
      </c>
      <c r="E2319" s="252" t="s">
        <v>2758</v>
      </c>
      <c r="F2319" s="253" t="s">
        <v>2759</v>
      </c>
      <c r="G2319" s="254" t="s">
        <v>2247</v>
      </c>
      <c r="H2319" s="255">
        <v>1</v>
      </c>
      <c r="I2319" s="256"/>
      <c r="J2319" s="257">
        <f t="shared" si="70"/>
        <v>0</v>
      </c>
      <c r="K2319" s="258"/>
      <c r="L2319" s="259"/>
      <c r="M2319" s="260" t="s">
        <v>1</v>
      </c>
      <c r="N2319" s="261" t="s">
        <v>41</v>
      </c>
      <c r="O2319" s="72"/>
      <c r="P2319" s="203">
        <f t="shared" si="71"/>
        <v>0</v>
      </c>
      <c r="Q2319" s="203">
        <v>0.105</v>
      </c>
      <c r="R2319" s="203">
        <f t="shared" si="72"/>
        <v>0.105</v>
      </c>
      <c r="S2319" s="203">
        <v>0</v>
      </c>
      <c r="T2319" s="204">
        <f t="shared" si="73"/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5" t="s">
        <v>499</v>
      </c>
      <c r="AT2319" s="205" t="s">
        <v>1021</v>
      </c>
      <c r="AU2319" s="205" t="s">
        <v>85</v>
      </c>
      <c r="AY2319" s="18" t="s">
        <v>283</v>
      </c>
      <c r="BE2319" s="206">
        <f t="shared" si="74"/>
        <v>0</v>
      </c>
      <c r="BF2319" s="206">
        <f t="shared" si="75"/>
        <v>0</v>
      </c>
      <c r="BG2319" s="206">
        <f t="shared" si="76"/>
        <v>0</v>
      </c>
      <c r="BH2319" s="206">
        <f t="shared" si="77"/>
        <v>0</v>
      </c>
      <c r="BI2319" s="206">
        <f t="shared" si="78"/>
        <v>0</v>
      </c>
      <c r="BJ2319" s="18" t="s">
        <v>83</v>
      </c>
      <c r="BK2319" s="206">
        <f t="shared" si="79"/>
        <v>0</v>
      </c>
      <c r="BL2319" s="18" t="s">
        <v>199</v>
      </c>
      <c r="BM2319" s="205" t="s">
        <v>2760</v>
      </c>
    </row>
    <row r="2320" spans="1:65" s="2" customFormat="1" ht="66.75" customHeight="1">
      <c r="A2320" s="35"/>
      <c r="B2320" s="36"/>
      <c r="C2320" s="251" t="s">
        <v>2761</v>
      </c>
      <c r="D2320" s="251" t="s">
        <v>1021</v>
      </c>
      <c r="E2320" s="252" t="s">
        <v>2762</v>
      </c>
      <c r="F2320" s="253" t="s">
        <v>2763</v>
      </c>
      <c r="G2320" s="254" t="s">
        <v>2247</v>
      </c>
      <c r="H2320" s="255">
        <v>1</v>
      </c>
      <c r="I2320" s="256"/>
      <c r="J2320" s="257">
        <f t="shared" si="70"/>
        <v>0</v>
      </c>
      <c r="K2320" s="258"/>
      <c r="L2320" s="259"/>
      <c r="M2320" s="260" t="s">
        <v>1</v>
      </c>
      <c r="N2320" s="261" t="s">
        <v>41</v>
      </c>
      <c r="O2320" s="72"/>
      <c r="P2320" s="203">
        <f t="shared" si="71"/>
        <v>0</v>
      </c>
      <c r="Q2320" s="203">
        <v>0.105</v>
      </c>
      <c r="R2320" s="203">
        <f t="shared" si="72"/>
        <v>0.105</v>
      </c>
      <c r="S2320" s="203">
        <v>0</v>
      </c>
      <c r="T2320" s="204">
        <f t="shared" si="73"/>
        <v>0</v>
      </c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R2320" s="205" t="s">
        <v>499</v>
      </c>
      <c r="AT2320" s="205" t="s">
        <v>1021</v>
      </c>
      <c r="AU2320" s="205" t="s">
        <v>85</v>
      </c>
      <c r="AY2320" s="18" t="s">
        <v>283</v>
      </c>
      <c r="BE2320" s="206">
        <f t="shared" si="74"/>
        <v>0</v>
      </c>
      <c r="BF2320" s="206">
        <f t="shared" si="75"/>
        <v>0</v>
      </c>
      <c r="BG2320" s="206">
        <f t="shared" si="76"/>
        <v>0</v>
      </c>
      <c r="BH2320" s="206">
        <f t="shared" si="77"/>
        <v>0</v>
      </c>
      <c r="BI2320" s="206">
        <f t="shared" si="78"/>
        <v>0</v>
      </c>
      <c r="BJ2320" s="18" t="s">
        <v>83</v>
      </c>
      <c r="BK2320" s="206">
        <f t="shared" si="79"/>
        <v>0</v>
      </c>
      <c r="BL2320" s="18" t="s">
        <v>199</v>
      </c>
      <c r="BM2320" s="205" t="s">
        <v>2764</v>
      </c>
    </row>
    <row r="2321" spans="1:65" s="2" customFormat="1" ht="55.5" customHeight="1">
      <c r="A2321" s="35"/>
      <c r="B2321" s="36"/>
      <c r="C2321" s="251" t="s">
        <v>2765</v>
      </c>
      <c r="D2321" s="251" t="s">
        <v>1021</v>
      </c>
      <c r="E2321" s="252" t="s">
        <v>2766</v>
      </c>
      <c r="F2321" s="253" t="s">
        <v>2767</v>
      </c>
      <c r="G2321" s="254" t="s">
        <v>2247</v>
      </c>
      <c r="H2321" s="255">
        <v>1</v>
      </c>
      <c r="I2321" s="256"/>
      <c r="J2321" s="257">
        <f t="shared" si="70"/>
        <v>0</v>
      </c>
      <c r="K2321" s="258"/>
      <c r="L2321" s="259"/>
      <c r="M2321" s="260" t="s">
        <v>1</v>
      </c>
      <c r="N2321" s="261" t="s">
        <v>41</v>
      </c>
      <c r="O2321" s="72"/>
      <c r="P2321" s="203">
        <f t="shared" si="71"/>
        <v>0</v>
      </c>
      <c r="Q2321" s="203">
        <v>0.105</v>
      </c>
      <c r="R2321" s="203">
        <f t="shared" si="72"/>
        <v>0.105</v>
      </c>
      <c r="S2321" s="203">
        <v>0</v>
      </c>
      <c r="T2321" s="204">
        <f t="shared" si="73"/>
        <v>0</v>
      </c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R2321" s="205" t="s">
        <v>499</v>
      </c>
      <c r="AT2321" s="205" t="s">
        <v>1021</v>
      </c>
      <c r="AU2321" s="205" t="s">
        <v>85</v>
      </c>
      <c r="AY2321" s="18" t="s">
        <v>283</v>
      </c>
      <c r="BE2321" s="206">
        <f t="shared" si="74"/>
        <v>0</v>
      </c>
      <c r="BF2321" s="206">
        <f t="shared" si="75"/>
        <v>0</v>
      </c>
      <c r="BG2321" s="206">
        <f t="shared" si="76"/>
        <v>0</v>
      </c>
      <c r="BH2321" s="206">
        <f t="shared" si="77"/>
        <v>0</v>
      </c>
      <c r="BI2321" s="206">
        <f t="shared" si="78"/>
        <v>0</v>
      </c>
      <c r="BJ2321" s="18" t="s">
        <v>83</v>
      </c>
      <c r="BK2321" s="206">
        <f t="shared" si="79"/>
        <v>0</v>
      </c>
      <c r="BL2321" s="18" t="s">
        <v>199</v>
      </c>
      <c r="BM2321" s="205" t="s">
        <v>2768</v>
      </c>
    </row>
    <row r="2322" spans="1:65" s="2" customFormat="1" ht="55.5" customHeight="1">
      <c r="A2322" s="35"/>
      <c r="B2322" s="36"/>
      <c r="C2322" s="251" t="s">
        <v>2769</v>
      </c>
      <c r="D2322" s="251" t="s">
        <v>1021</v>
      </c>
      <c r="E2322" s="252" t="s">
        <v>2770</v>
      </c>
      <c r="F2322" s="253" t="s">
        <v>2771</v>
      </c>
      <c r="G2322" s="254" t="s">
        <v>2247</v>
      </c>
      <c r="H2322" s="255">
        <v>2</v>
      </c>
      <c r="I2322" s="256"/>
      <c r="J2322" s="257">
        <f t="shared" si="70"/>
        <v>0</v>
      </c>
      <c r="K2322" s="258"/>
      <c r="L2322" s="259"/>
      <c r="M2322" s="260" t="s">
        <v>1</v>
      </c>
      <c r="N2322" s="261" t="s">
        <v>41</v>
      </c>
      <c r="O2322" s="72"/>
      <c r="P2322" s="203">
        <f t="shared" si="71"/>
        <v>0</v>
      </c>
      <c r="Q2322" s="203">
        <v>0.105</v>
      </c>
      <c r="R2322" s="203">
        <f t="shared" si="72"/>
        <v>0.21</v>
      </c>
      <c r="S2322" s="203">
        <v>0</v>
      </c>
      <c r="T2322" s="204">
        <f t="shared" si="73"/>
        <v>0</v>
      </c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R2322" s="205" t="s">
        <v>499</v>
      </c>
      <c r="AT2322" s="205" t="s">
        <v>1021</v>
      </c>
      <c r="AU2322" s="205" t="s">
        <v>85</v>
      </c>
      <c r="AY2322" s="18" t="s">
        <v>283</v>
      </c>
      <c r="BE2322" s="206">
        <f t="shared" si="74"/>
        <v>0</v>
      </c>
      <c r="BF2322" s="206">
        <f t="shared" si="75"/>
        <v>0</v>
      </c>
      <c r="BG2322" s="206">
        <f t="shared" si="76"/>
        <v>0</v>
      </c>
      <c r="BH2322" s="206">
        <f t="shared" si="77"/>
        <v>0</v>
      </c>
      <c r="BI2322" s="206">
        <f t="shared" si="78"/>
        <v>0</v>
      </c>
      <c r="BJ2322" s="18" t="s">
        <v>83</v>
      </c>
      <c r="BK2322" s="206">
        <f t="shared" si="79"/>
        <v>0</v>
      </c>
      <c r="BL2322" s="18" t="s">
        <v>199</v>
      </c>
      <c r="BM2322" s="205" t="s">
        <v>2772</v>
      </c>
    </row>
    <row r="2323" spans="1:65" s="2" customFormat="1" ht="55.5" customHeight="1">
      <c r="A2323" s="35"/>
      <c r="B2323" s="36"/>
      <c r="C2323" s="251" t="s">
        <v>2773</v>
      </c>
      <c r="D2323" s="251" t="s">
        <v>1021</v>
      </c>
      <c r="E2323" s="252" t="s">
        <v>2774</v>
      </c>
      <c r="F2323" s="253" t="s">
        <v>2775</v>
      </c>
      <c r="G2323" s="254" t="s">
        <v>2247</v>
      </c>
      <c r="H2323" s="255">
        <v>1</v>
      </c>
      <c r="I2323" s="256"/>
      <c r="J2323" s="257">
        <f t="shared" si="70"/>
        <v>0</v>
      </c>
      <c r="K2323" s="258"/>
      <c r="L2323" s="259"/>
      <c r="M2323" s="260" t="s">
        <v>1</v>
      </c>
      <c r="N2323" s="261" t="s">
        <v>41</v>
      </c>
      <c r="O2323" s="72"/>
      <c r="P2323" s="203">
        <f t="shared" si="71"/>
        <v>0</v>
      </c>
      <c r="Q2323" s="203">
        <v>0.105</v>
      </c>
      <c r="R2323" s="203">
        <f t="shared" si="72"/>
        <v>0.105</v>
      </c>
      <c r="S2323" s="203">
        <v>0</v>
      </c>
      <c r="T2323" s="204">
        <f t="shared" si="73"/>
        <v>0</v>
      </c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R2323" s="205" t="s">
        <v>499</v>
      </c>
      <c r="AT2323" s="205" t="s">
        <v>1021</v>
      </c>
      <c r="AU2323" s="205" t="s">
        <v>85</v>
      </c>
      <c r="AY2323" s="18" t="s">
        <v>283</v>
      </c>
      <c r="BE2323" s="206">
        <f t="shared" si="74"/>
        <v>0</v>
      </c>
      <c r="BF2323" s="206">
        <f t="shared" si="75"/>
        <v>0</v>
      </c>
      <c r="BG2323" s="206">
        <f t="shared" si="76"/>
        <v>0</v>
      </c>
      <c r="BH2323" s="206">
        <f t="shared" si="77"/>
        <v>0</v>
      </c>
      <c r="BI2323" s="206">
        <f t="shared" si="78"/>
        <v>0</v>
      </c>
      <c r="BJ2323" s="18" t="s">
        <v>83</v>
      </c>
      <c r="BK2323" s="206">
        <f t="shared" si="79"/>
        <v>0</v>
      </c>
      <c r="BL2323" s="18" t="s">
        <v>199</v>
      </c>
      <c r="BM2323" s="205" t="s">
        <v>2776</v>
      </c>
    </row>
    <row r="2324" spans="1:65" s="2" customFormat="1" ht="55.5" customHeight="1">
      <c r="A2324" s="35"/>
      <c r="B2324" s="36"/>
      <c r="C2324" s="251" t="s">
        <v>2777</v>
      </c>
      <c r="D2324" s="251" t="s">
        <v>1021</v>
      </c>
      <c r="E2324" s="252" t="s">
        <v>2778</v>
      </c>
      <c r="F2324" s="253" t="s">
        <v>2779</v>
      </c>
      <c r="G2324" s="254" t="s">
        <v>2247</v>
      </c>
      <c r="H2324" s="255">
        <v>1</v>
      </c>
      <c r="I2324" s="256"/>
      <c r="J2324" s="257">
        <f t="shared" si="70"/>
        <v>0</v>
      </c>
      <c r="K2324" s="258"/>
      <c r="L2324" s="259"/>
      <c r="M2324" s="260" t="s">
        <v>1</v>
      </c>
      <c r="N2324" s="261" t="s">
        <v>41</v>
      </c>
      <c r="O2324" s="72"/>
      <c r="P2324" s="203">
        <f t="shared" si="71"/>
        <v>0</v>
      </c>
      <c r="Q2324" s="203">
        <v>0.105</v>
      </c>
      <c r="R2324" s="203">
        <f t="shared" si="72"/>
        <v>0.105</v>
      </c>
      <c r="S2324" s="203">
        <v>0</v>
      </c>
      <c r="T2324" s="204">
        <f t="shared" si="73"/>
        <v>0</v>
      </c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R2324" s="205" t="s">
        <v>499</v>
      </c>
      <c r="AT2324" s="205" t="s">
        <v>1021</v>
      </c>
      <c r="AU2324" s="205" t="s">
        <v>85</v>
      </c>
      <c r="AY2324" s="18" t="s">
        <v>283</v>
      </c>
      <c r="BE2324" s="206">
        <f t="shared" si="74"/>
        <v>0</v>
      </c>
      <c r="BF2324" s="206">
        <f t="shared" si="75"/>
        <v>0</v>
      </c>
      <c r="BG2324" s="206">
        <f t="shared" si="76"/>
        <v>0</v>
      </c>
      <c r="BH2324" s="206">
        <f t="shared" si="77"/>
        <v>0</v>
      </c>
      <c r="BI2324" s="206">
        <f t="shared" si="78"/>
        <v>0</v>
      </c>
      <c r="BJ2324" s="18" t="s">
        <v>83</v>
      </c>
      <c r="BK2324" s="206">
        <f t="shared" si="79"/>
        <v>0</v>
      </c>
      <c r="BL2324" s="18" t="s">
        <v>199</v>
      </c>
      <c r="BM2324" s="205" t="s">
        <v>2780</v>
      </c>
    </row>
    <row r="2325" spans="1:65" s="2" customFormat="1" ht="55.5" customHeight="1">
      <c r="A2325" s="35"/>
      <c r="B2325" s="36"/>
      <c r="C2325" s="251" t="s">
        <v>2781</v>
      </c>
      <c r="D2325" s="251" t="s">
        <v>1021</v>
      </c>
      <c r="E2325" s="252" t="s">
        <v>2782</v>
      </c>
      <c r="F2325" s="253" t="s">
        <v>2783</v>
      </c>
      <c r="G2325" s="254" t="s">
        <v>2247</v>
      </c>
      <c r="H2325" s="255">
        <v>1</v>
      </c>
      <c r="I2325" s="256"/>
      <c r="J2325" s="257">
        <f t="shared" si="70"/>
        <v>0</v>
      </c>
      <c r="K2325" s="258"/>
      <c r="L2325" s="259"/>
      <c r="M2325" s="260" t="s">
        <v>1</v>
      </c>
      <c r="N2325" s="261" t="s">
        <v>41</v>
      </c>
      <c r="O2325" s="72"/>
      <c r="P2325" s="203">
        <f t="shared" si="71"/>
        <v>0</v>
      </c>
      <c r="Q2325" s="203">
        <v>0.105</v>
      </c>
      <c r="R2325" s="203">
        <f t="shared" si="72"/>
        <v>0.105</v>
      </c>
      <c r="S2325" s="203">
        <v>0</v>
      </c>
      <c r="T2325" s="204">
        <f t="shared" si="73"/>
        <v>0</v>
      </c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R2325" s="205" t="s">
        <v>499</v>
      </c>
      <c r="AT2325" s="205" t="s">
        <v>1021</v>
      </c>
      <c r="AU2325" s="205" t="s">
        <v>85</v>
      </c>
      <c r="AY2325" s="18" t="s">
        <v>283</v>
      </c>
      <c r="BE2325" s="206">
        <f t="shared" si="74"/>
        <v>0</v>
      </c>
      <c r="BF2325" s="206">
        <f t="shared" si="75"/>
        <v>0</v>
      </c>
      <c r="BG2325" s="206">
        <f t="shared" si="76"/>
        <v>0</v>
      </c>
      <c r="BH2325" s="206">
        <f t="shared" si="77"/>
        <v>0</v>
      </c>
      <c r="BI2325" s="206">
        <f t="shared" si="78"/>
        <v>0</v>
      </c>
      <c r="BJ2325" s="18" t="s">
        <v>83</v>
      </c>
      <c r="BK2325" s="206">
        <f t="shared" si="79"/>
        <v>0</v>
      </c>
      <c r="BL2325" s="18" t="s">
        <v>199</v>
      </c>
      <c r="BM2325" s="205" t="s">
        <v>2784</v>
      </c>
    </row>
    <row r="2326" spans="1:65" s="2" customFormat="1" ht="55.5" customHeight="1">
      <c r="A2326" s="35"/>
      <c r="B2326" s="36"/>
      <c r="C2326" s="251" t="s">
        <v>2785</v>
      </c>
      <c r="D2326" s="251" t="s">
        <v>1021</v>
      </c>
      <c r="E2326" s="252" t="s">
        <v>2786</v>
      </c>
      <c r="F2326" s="253" t="s">
        <v>2787</v>
      </c>
      <c r="G2326" s="254" t="s">
        <v>2247</v>
      </c>
      <c r="H2326" s="255">
        <v>1</v>
      </c>
      <c r="I2326" s="256"/>
      <c r="J2326" s="257">
        <f t="shared" si="70"/>
        <v>0</v>
      </c>
      <c r="K2326" s="258"/>
      <c r="L2326" s="259"/>
      <c r="M2326" s="260" t="s">
        <v>1</v>
      </c>
      <c r="N2326" s="261" t="s">
        <v>41</v>
      </c>
      <c r="O2326" s="72"/>
      <c r="P2326" s="203">
        <f t="shared" si="71"/>
        <v>0</v>
      </c>
      <c r="Q2326" s="203">
        <v>0.105</v>
      </c>
      <c r="R2326" s="203">
        <f t="shared" si="72"/>
        <v>0.105</v>
      </c>
      <c r="S2326" s="203">
        <v>0</v>
      </c>
      <c r="T2326" s="204">
        <f t="shared" si="73"/>
        <v>0</v>
      </c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R2326" s="205" t="s">
        <v>499</v>
      </c>
      <c r="AT2326" s="205" t="s">
        <v>1021</v>
      </c>
      <c r="AU2326" s="205" t="s">
        <v>85</v>
      </c>
      <c r="AY2326" s="18" t="s">
        <v>283</v>
      </c>
      <c r="BE2326" s="206">
        <f t="shared" si="74"/>
        <v>0</v>
      </c>
      <c r="BF2326" s="206">
        <f t="shared" si="75"/>
        <v>0</v>
      </c>
      <c r="BG2326" s="206">
        <f t="shared" si="76"/>
        <v>0</v>
      </c>
      <c r="BH2326" s="206">
        <f t="shared" si="77"/>
        <v>0</v>
      </c>
      <c r="BI2326" s="206">
        <f t="shared" si="78"/>
        <v>0</v>
      </c>
      <c r="BJ2326" s="18" t="s">
        <v>83</v>
      </c>
      <c r="BK2326" s="206">
        <f t="shared" si="79"/>
        <v>0</v>
      </c>
      <c r="BL2326" s="18" t="s">
        <v>199</v>
      </c>
      <c r="BM2326" s="205" t="s">
        <v>2788</v>
      </c>
    </row>
    <row r="2327" spans="1:65" s="2" customFormat="1" ht="44.25" customHeight="1">
      <c r="A2327" s="35"/>
      <c r="B2327" s="36"/>
      <c r="C2327" s="193" t="s">
        <v>2789</v>
      </c>
      <c r="D2327" s="193" t="s">
        <v>285</v>
      </c>
      <c r="E2327" s="194" t="s">
        <v>2790</v>
      </c>
      <c r="F2327" s="195" t="s">
        <v>2791</v>
      </c>
      <c r="G2327" s="196" t="s">
        <v>288</v>
      </c>
      <c r="H2327" s="197">
        <v>68.88</v>
      </c>
      <c r="I2327" s="198"/>
      <c r="J2327" s="199">
        <f t="shared" si="70"/>
        <v>0</v>
      </c>
      <c r="K2327" s="200"/>
      <c r="L2327" s="40"/>
      <c r="M2327" s="201" t="s">
        <v>1</v>
      </c>
      <c r="N2327" s="202" t="s">
        <v>41</v>
      </c>
      <c r="O2327" s="72"/>
      <c r="P2327" s="203">
        <f t="shared" si="71"/>
        <v>0</v>
      </c>
      <c r="Q2327" s="203">
        <v>2.7E-4</v>
      </c>
      <c r="R2327" s="203">
        <f t="shared" si="72"/>
        <v>1.8597599999999999E-2</v>
      </c>
      <c r="S2327" s="203">
        <v>0</v>
      </c>
      <c r="T2327" s="204">
        <f t="shared" si="73"/>
        <v>0</v>
      </c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R2327" s="205" t="s">
        <v>199</v>
      </c>
      <c r="AT2327" s="205" t="s">
        <v>285</v>
      </c>
      <c r="AU2327" s="205" t="s">
        <v>85</v>
      </c>
      <c r="AY2327" s="18" t="s">
        <v>283</v>
      </c>
      <c r="BE2327" s="206">
        <f t="shared" si="74"/>
        <v>0</v>
      </c>
      <c r="BF2327" s="206">
        <f t="shared" si="75"/>
        <v>0</v>
      </c>
      <c r="BG2327" s="206">
        <f t="shared" si="76"/>
        <v>0</v>
      </c>
      <c r="BH2327" s="206">
        <f t="shared" si="77"/>
        <v>0</v>
      </c>
      <c r="BI2327" s="206">
        <f t="shared" si="78"/>
        <v>0</v>
      </c>
      <c r="BJ2327" s="18" t="s">
        <v>83</v>
      </c>
      <c r="BK2327" s="206">
        <f t="shared" si="79"/>
        <v>0</v>
      </c>
      <c r="BL2327" s="18" t="s">
        <v>199</v>
      </c>
      <c r="BM2327" s="205" t="s">
        <v>2792</v>
      </c>
    </row>
    <row r="2328" spans="1:65" s="13" customFormat="1">
      <c r="B2328" s="207"/>
      <c r="C2328" s="208"/>
      <c r="D2328" s="209" t="s">
        <v>291</v>
      </c>
      <c r="E2328" s="210" t="s">
        <v>1</v>
      </c>
      <c r="F2328" s="211" t="s">
        <v>2793</v>
      </c>
      <c r="G2328" s="208"/>
      <c r="H2328" s="212">
        <v>14.4</v>
      </c>
      <c r="I2328" s="213"/>
      <c r="J2328" s="208"/>
      <c r="K2328" s="208"/>
      <c r="L2328" s="214"/>
      <c r="M2328" s="215"/>
      <c r="N2328" s="216"/>
      <c r="O2328" s="216"/>
      <c r="P2328" s="216"/>
      <c r="Q2328" s="216"/>
      <c r="R2328" s="216"/>
      <c r="S2328" s="216"/>
      <c r="T2328" s="217"/>
      <c r="AT2328" s="218" t="s">
        <v>291</v>
      </c>
      <c r="AU2328" s="218" t="s">
        <v>85</v>
      </c>
      <c r="AV2328" s="13" t="s">
        <v>85</v>
      </c>
      <c r="AW2328" s="13" t="s">
        <v>32</v>
      </c>
      <c r="AX2328" s="13" t="s">
        <v>76</v>
      </c>
      <c r="AY2328" s="218" t="s">
        <v>283</v>
      </c>
    </row>
    <row r="2329" spans="1:65" s="13" customFormat="1">
      <c r="B2329" s="207"/>
      <c r="C2329" s="208"/>
      <c r="D2329" s="209" t="s">
        <v>291</v>
      </c>
      <c r="E2329" s="210" t="s">
        <v>1</v>
      </c>
      <c r="F2329" s="211" t="s">
        <v>2794</v>
      </c>
      <c r="G2329" s="208"/>
      <c r="H2329" s="212">
        <v>25.92</v>
      </c>
      <c r="I2329" s="213"/>
      <c r="J2329" s="208"/>
      <c r="K2329" s="208"/>
      <c r="L2329" s="214"/>
      <c r="M2329" s="215"/>
      <c r="N2329" s="216"/>
      <c r="O2329" s="216"/>
      <c r="P2329" s="216"/>
      <c r="Q2329" s="216"/>
      <c r="R2329" s="216"/>
      <c r="S2329" s="216"/>
      <c r="T2329" s="217"/>
      <c r="AT2329" s="218" t="s">
        <v>291</v>
      </c>
      <c r="AU2329" s="218" t="s">
        <v>85</v>
      </c>
      <c r="AV2329" s="13" t="s">
        <v>85</v>
      </c>
      <c r="AW2329" s="13" t="s">
        <v>32</v>
      </c>
      <c r="AX2329" s="13" t="s">
        <v>76</v>
      </c>
      <c r="AY2329" s="218" t="s">
        <v>283</v>
      </c>
    </row>
    <row r="2330" spans="1:65" s="13" customFormat="1">
      <c r="B2330" s="207"/>
      <c r="C2330" s="208"/>
      <c r="D2330" s="209" t="s">
        <v>291</v>
      </c>
      <c r="E2330" s="210" t="s">
        <v>1</v>
      </c>
      <c r="F2330" s="211" t="s">
        <v>2744</v>
      </c>
      <c r="G2330" s="208"/>
      <c r="H2330" s="212">
        <v>24.24</v>
      </c>
      <c r="I2330" s="213"/>
      <c r="J2330" s="208"/>
      <c r="K2330" s="208"/>
      <c r="L2330" s="214"/>
      <c r="M2330" s="215"/>
      <c r="N2330" s="216"/>
      <c r="O2330" s="216"/>
      <c r="P2330" s="216"/>
      <c r="Q2330" s="216"/>
      <c r="R2330" s="216"/>
      <c r="S2330" s="216"/>
      <c r="T2330" s="217"/>
      <c r="AT2330" s="218" t="s">
        <v>291</v>
      </c>
      <c r="AU2330" s="218" t="s">
        <v>85</v>
      </c>
      <c r="AV2330" s="13" t="s">
        <v>85</v>
      </c>
      <c r="AW2330" s="13" t="s">
        <v>32</v>
      </c>
      <c r="AX2330" s="13" t="s">
        <v>76</v>
      </c>
      <c r="AY2330" s="218" t="s">
        <v>283</v>
      </c>
    </row>
    <row r="2331" spans="1:65" s="13" customFormat="1">
      <c r="B2331" s="207"/>
      <c r="C2331" s="208"/>
      <c r="D2331" s="209" t="s">
        <v>291</v>
      </c>
      <c r="E2331" s="210" t="s">
        <v>1</v>
      </c>
      <c r="F2331" s="211" t="s">
        <v>2795</v>
      </c>
      <c r="G2331" s="208"/>
      <c r="H2331" s="212">
        <v>4.32</v>
      </c>
      <c r="I2331" s="213"/>
      <c r="J2331" s="208"/>
      <c r="K2331" s="208"/>
      <c r="L2331" s="214"/>
      <c r="M2331" s="215"/>
      <c r="N2331" s="216"/>
      <c r="O2331" s="216"/>
      <c r="P2331" s="216"/>
      <c r="Q2331" s="216"/>
      <c r="R2331" s="216"/>
      <c r="S2331" s="216"/>
      <c r="T2331" s="217"/>
      <c r="AT2331" s="218" t="s">
        <v>291</v>
      </c>
      <c r="AU2331" s="218" t="s">
        <v>85</v>
      </c>
      <c r="AV2331" s="13" t="s">
        <v>85</v>
      </c>
      <c r="AW2331" s="13" t="s">
        <v>32</v>
      </c>
      <c r="AX2331" s="13" t="s">
        <v>76</v>
      </c>
      <c r="AY2331" s="218" t="s">
        <v>283</v>
      </c>
    </row>
    <row r="2332" spans="1:65" s="15" customFormat="1">
      <c r="B2332" s="230"/>
      <c r="C2332" s="231"/>
      <c r="D2332" s="209" t="s">
        <v>291</v>
      </c>
      <c r="E2332" s="232" t="s">
        <v>1</v>
      </c>
      <c r="F2332" s="233" t="s">
        <v>307</v>
      </c>
      <c r="G2332" s="231"/>
      <c r="H2332" s="234">
        <v>68.88</v>
      </c>
      <c r="I2332" s="235"/>
      <c r="J2332" s="231"/>
      <c r="K2332" s="231"/>
      <c r="L2332" s="236"/>
      <c r="M2332" s="237"/>
      <c r="N2332" s="238"/>
      <c r="O2332" s="238"/>
      <c r="P2332" s="238"/>
      <c r="Q2332" s="238"/>
      <c r="R2332" s="238"/>
      <c r="S2332" s="238"/>
      <c r="T2332" s="239"/>
      <c r="AT2332" s="240" t="s">
        <v>291</v>
      </c>
      <c r="AU2332" s="240" t="s">
        <v>85</v>
      </c>
      <c r="AV2332" s="15" t="s">
        <v>105</v>
      </c>
      <c r="AW2332" s="15" t="s">
        <v>32</v>
      </c>
      <c r="AX2332" s="15" t="s">
        <v>76</v>
      </c>
      <c r="AY2332" s="240" t="s">
        <v>283</v>
      </c>
    </row>
    <row r="2333" spans="1:65" s="14" customFormat="1">
      <c r="B2333" s="219"/>
      <c r="C2333" s="220"/>
      <c r="D2333" s="209" t="s">
        <v>291</v>
      </c>
      <c r="E2333" s="221" t="s">
        <v>1</v>
      </c>
      <c r="F2333" s="222" t="s">
        <v>293</v>
      </c>
      <c r="G2333" s="220"/>
      <c r="H2333" s="223">
        <v>68.88</v>
      </c>
      <c r="I2333" s="224"/>
      <c r="J2333" s="220"/>
      <c r="K2333" s="220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291</v>
      </c>
      <c r="AU2333" s="229" t="s">
        <v>85</v>
      </c>
      <c r="AV2333" s="14" t="s">
        <v>289</v>
      </c>
      <c r="AW2333" s="14" t="s">
        <v>32</v>
      </c>
      <c r="AX2333" s="14" t="s">
        <v>83</v>
      </c>
      <c r="AY2333" s="229" t="s">
        <v>283</v>
      </c>
    </row>
    <row r="2334" spans="1:65" s="2" customFormat="1" ht="66.75" customHeight="1">
      <c r="A2334" s="35"/>
      <c r="B2334" s="36"/>
      <c r="C2334" s="251" t="s">
        <v>2796</v>
      </c>
      <c r="D2334" s="251" t="s">
        <v>1021</v>
      </c>
      <c r="E2334" s="252" t="s">
        <v>2797</v>
      </c>
      <c r="F2334" s="253" t="s">
        <v>2798</v>
      </c>
      <c r="G2334" s="254" t="s">
        <v>2247</v>
      </c>
      <c r="H2334" s="255">
        <v>2</v>
      </c>
      <c r="I2334" s="256"/>
      <c r="J2334" s="257">
        <f t="shared" ref="J2334:J2355" si="80">ROUND(I2334*H2334,2)</f>
        <v>0</v>
      </c>
      <c r="K2334" s="258"/>
      <c r="L2334" s="259"/>
      <c r="M2334" s="260" t="s">
        <v>1</v>
      </c>
      <c r="N2334" s="261" t="s">
        <v>41</v>
      </c>
      <c r="O2334" s="72"/>
      <c r="P2334" s="203">
        <f t="shared" ref="P2334:P2355" si="81">O2334*H2334</f>
        <v>0</v>
      </c>
      <c r="Q2334" s="203">
        <v>0.105</v>
      </c>
      <c r="R2334" s="203">
        <f t="shared" ref="R2334:R2355" si="82">Q2334*H2334</f>
        <v>0.21</v>
      </c>
      <c r="S2334" s="203">
        <v>0</v>
      </c>
      <c r="T2334" s="204">
        <f t="shared" ref="T2334:T2355" si="83">S2334*H2334</f>
        <v>0</v>
      </c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R2334" s="205" t="s">
        <v>499</v>
      </c>
      <c r="AT2334" s="205" t="s">
        <v>1021</v>
      </c>
      <c r="AU2334" s="205" t="s">
        <v>85</v>
      </c>
      <c r="AY2334" s="18" t="s">
        <v>283</v>
      </c>
      <c r="BE2334" s="206">
        <f t="shared" ref="BE2334:BE2355" si="84">IF(N2334="základní",J2334,0)</f>
        <v>0</v>
      </c>
      <c r="BF2334" s="206">
        <f t="shared" ref="BF2334:BF2355" si="85">IF(N2334="snížená",J2334,0)</f>
        <v>0</v>
      </c>
      <c r="BG2334" s="206">
        <f t="shared" ref="BG2334:BG2355" si="86">IF(N2334="zákl. přenesená",J2334,0)</f>
        <v>0</v>
      </c>
      <c r="BH2334" s="206">
        <f t="shared" ref="BH2334:BH2355" si="87">IF(N2334="sníž. přenesená",J2334,0)</f>
        <v>0</v>
      </c>
      <c r="BI2334" s="206">
        <f t="shared" ref="BI2334:BI2355" si="88">IF(N2334="nulová",J2334,0)</f>
        <v>0</v>
      </c>
      <c r="BJ2334" s="18" t="s">
        <v>83</v>
      </c>
      <c r="BK2334" s="206">
        <f t="shared" ref="BK2334:BK2355" si="89">ROUND(I2334*H2334,2)</f>
        <v>0</v>
      </c>
      <c r="BL2334" s="18" t="s">
        <v>199</v>
      </c>
      <c r="BM2334" s="205" t="s">
        <v>2799</v>
      </c>
    </row>
    <row r="2335" spans="1:65" s="2" customFormat="1" ht="55.5" customHeight="1">
      <c r="A2335" s="35"/>
      <c r="B2335" s="36"/>
      <c r="C2335" s="251" t="s">
        <v>2800</v>
      </c>
      <c r="D2335" s="251" t="s">
        <v>1021</v>
      </c>
      <c r="E2335" s="252" t="s">
        <v>2801</v>
      </c>
      <c r="F2335" s="253" t="s">
        <v>2802</v>
      </c>
      <c r="G2335" s="254" t="s">
        <v>2247</v>
      </c>
      <c r="H2335" s="255">
        <v>1</v>
      </c>
      <c r="I2335" s="256"/>
      <c r="J2335" s="257">
        <f t="shared" si="80"/>
        <v>0</v>
      </c>
      <c r="K2335" s="258"/>
      <c r="L2335" s="259"/>
      <c r="M2335" s="260" t="s">
        <v>1</v>
      </c>
      <c r="N2335" s="261" t="s">
        <v>41</v>
      </c>
      <c r="O2335" s="72"/>
      <c r="P2335" s="203">
        <f t="shared" si="81"/>
        <v>0</v>
      </c>
      <c r="Q2335" s="203">
        <v>0.105</v>
      </c>
      <c r="R2335" s="203">
        <f t="shared" si="82"/>
        <v>0.105</v>
      </c>
      <c r="S2335" s="203">
        <v>0</v>
      </c>
      <c r="T2335" s="204">
        <f t="shared" si="83"/>
        <v>0</v>
      </c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R2335" s="205" t="s">
        <v>499</v>
      </c>
      <c r="AT2335" s="205" t="s">
        <v>1021</v>
      </c>
      <c r="AU2335" s="205" t="s">
        <v>85</v>
      </c>
      <c r="AY2335" s="18" t="s">
        <v>283</v>
      </c>
      <c r="BE2335" s="206">
        <f t="shared" si="84"/>
        <v>0</v>
      </c>
      <c r="BF2335" s="206">
        <f t="shared" si="85"/>
        <v>0</v>
      </c>
      <c r="BG2335" s="206">
        <f t="shared" si="86"/>
        <v>0</v>
      </c>
      <c r="BH2335" s="206">
        <f t="shared" si="87"/>
        <v>0</v>
      </c>
      <c r="BI2335" s="206">
        <f t="shared" si="88"/>
        <v>0</v>
      </c>
      <c r="BJ2335" s="18" t="s">
        <v>83</v>
      </c>
      <c r="BK2335" s="206">
        <f t="shared" si="89"/>
        <v>0</v>
      </c>
      <c r="BL2335" s="18" t="s">
        <v>199</v>
      </c>
      <c r="BM2335" s="205" t="s">
        <v>2803</v>
      </c>
    </row>
    <row r="2336" spans="1:65" s="2" customFormat="1" ht="66.75" customHeight="1">
      <c r="A2336" s="35"/>
      <c r="B2336" s="36"/>
      <c r="C2336" s="251" t="s">
        <v>2804</v>
      </c>
      <c r="D2336" s="251" t="s">
        <v>1021</v>
      </c>
      <c r="E2336" s="252" t="s">
        <v>2805</v>
      </c>
      <c r="F2336" s="253" t="s">
        <v>2806</v>
      </c>
      <c r="G2336" s="254" t="s">
        <v>2247</v>
      </c>
      <c r="H2336" s="255">
        <v>3</v>
      </c>
      <c r="I2336" s="256"/>
      <c r="J2336" s="257">
        <f t="shared" si="80"/>
        <v>0</v>
      </c>
      <c r="K2336" s="258"/>
      <c r="L2336" s="259"/>
      <c r="M2336" s="260" t="s">
        <v>1</v>
      </c>
      <c r="N2336" s="261" t="s">
        <v>41</v>
      </c>
      <c r="O2336" s="72"/>
      <c r="P2336" s="203">
        <f t="shared" si="81"/>
        <v>0</v>
      </c>
      <c r="Q2336" s="203">
        <v>0.105</v>
      </c>
      <c r="R2336" s="203">
        <f t="shared" si="82"/>
        <v>0.315</v>
      </c>
      <c r="S2336" s="203">
        <v>0</v>
      </c>
      <c r="T2336" s="204">
        <f t="shared" si="83"/>
        <v>0</v>
      </c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R2336" s="205" t="s">
        <v>499</v>
      </c>
      <c r="AT2336" s="205" t="s">
        <v>1021</v>
      </c>
      <c r="AU2336" s="205" t="s">
        <v>85</v>
      </c>
      <c r="AY2336" s="18" t="s">
        <v>283</v>
      </c>
      <c r="BE2336" s="206">
        <f t="shared" si="84"/>
        <v>0</v>
      </c>
      <c r="BF2336" s="206">
        <f t="shared" si="85"/>
        <v>0</v>
      </c>
      <c r="BG2336" s="206">
        <f t="shared" si="86"/>
        <v>0</v>
      </c>
      <c r="BH2336" s="206">
        <f t="shared" si="87"/>
        <v>0</v>
      </c>
      <c r="BI2336" s="206">
        <f t="shared" si="88"/>
        <v>0</v>
      </c>
      <c r="BJ2336" s="18" t="s">
        <v>83</v>
      </c>
      <c r="BK2336" s="206">
        <f t="shared" si="89"/>
        <v>0</v>
      </c>
      <c r="BL2336" s="18" t="s">
        <v>199</v>
      </c>
      <c r="BM2336" s="205" t="s">
        <v>2807</v>
      </c>
    </row>
    <row r="2337" spans="1:65" s="2" customFormat="1" ht="55.5" customHeight="1">
      <c r="A2337" s="35"/>
      <c r="B2337" s="36"/>
      <c r="C2337" s="251" t="s">
        <v>2808</v>
      </c>
      <c r="D2337" s="251" t="s">
        <v>1021</v>
      </c>
      <c r="E2337" s="252" t="s">
        <v>2809</v>
      </c>
      <c r="F2337" s="253" t="s">
        <v>2810</v>
      </c>
      <c r="G2337" s="254" t="s">
        <v>2247</v>
      </c>
      <c r="H2337" s="255">
        <v>1</v>
      </c>
      <c r="I2337" s="256"/>
      <c r="J2337" s="257">
        <f t="shared" si="80"/>
        <v>0</v>
      </c>
      <c r="K2337" s="258"/>
      <c r="L2337" s="259"/>
      <c r="M2337" s="260" t="s">
        <v>1</v>
      </c>
      <c r="N2337" s="261" t="s">
        <v>41</v>
      </c>
      <c r="O2337" s="72"/>
      <c r="P2337" s="203">
        <f t="shared" si="81"/>
        <v>0</v>
      </c>
      <c r="Q2337" s="203">
        <v>0.105</v>
      </c>
      <c r="R2337" s="203">
        <f t="shared" si="82"/>
        <v>0.105</v>
      </c>
      <c r="S2337" s="203">
        <v>0</v>
      </c>
      <c r="T2337" s="204">
        <f t="shared" si="83"/>
        <v>0</v>
      </c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R2337" s="205" t="s">
        <v>499</v>
      </c>
      <c r="AT2337" s="205" t="s">
        <v>1021</v>
      </c>
      <c r="AU2337" s="205" t="s">
        <v>85</v>
      </c>
      <c r="AY2337" s="18" t="s">
        <v>283</v>
      </c>
      <c r="BE2337" s="206">
        <f t="shared" si="84"/>
        <v>0</v>
      </c>
      <c r="BF2337" s="206">
        <f t="shared" si="85"/>
        <v>0</v>
      </c>
      <c r="BG2337" s="206">
        <f t="shared" si="86"/>
        <v>0</v>
      </c>
      <c r="BH2337" s="206">
        <f t="shared" si="87"/>
        <v>0</v>
      </c>
      <c r="BI2337" s="206">
        <f t="shared" si="88"/>
        <v>0</v>
      </c>
      <c r="BJ2337" s="18" t="s">
        <v>83</v>
      </c>
      <c r="BK2337" s="206">
        <f t="shared" si="89"/>
        <v>0</v>
      </c>
      <c r="BL2337" s="18" t="s">
        <v>199</v>
      </c>
      <c r="BM2337" s="205" t="s">
        <v>2811</v>
      </c>
    </row>
    <row r="2338" spans="1:65" s="2" customFormat="1" ht="55.5" customHeight="1">
      <c r="A2338" s="35"/>
      <c r="B2338" s="36"/>
      <c r="C2338" s="251" t="s">
        <v>2812</v>
      </c>
      <c r="D2338" s="251" t="s">
        <v>1021</v>
      </c>
      <c r="E2338" s="252" t="s">
        <v>2813</v>
      </c>
      <c r="F2338" s="253" t="s">
        <v>2814</v>
      </c>
      <c r="G2338" s="254" t="s">
        <v>2247</v>
      </c>
      <c r="H2338" s="255">
        <v>1</v>
      </c>
      <c r="I2338" s="256"/>
      <c r="J2338" s="257">
        <f t="shared" si="80"/>
        <v>0</v>
      </c>
      <c r="K2338" s="258"/>
      <c r="L2338" s="259"/>
      <c r="M2338" s="260" t="s">
        <v>1</v>
      </c>
      <c r="N2338" s="261" t="s">
        <v>41</v>
      </c>
      <c r="O2338" s="72"/>
      <c r="P2338" s="203">
        <f t="shared" si="81"/>
        <v>0</v>
      </c>
      <c r="Q2338" s="203">
        <v>0.105</v>
      </c>
      <c r="R2338" s="203">
        <f t="shared" si="82"/>
        <v>0.105</v>
      </c>
      <c r="S2338" s="203">
        <v>0</v>
      </c>
      <c r="T2338" s="204">
        <f t="shared" si="83"/>
        <v>0</v>
      </c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R2338" s="205" t="s">
        <v>499</v>
      </c>
      <c r="AT2338" s="205" t="s">
        <v>1021</v>
      </c>
      <c r="AU2338" s="205" t="s">
        <v>85</v>
      </c>
      <c r="AY2338" s="18" t="s">
        <v>283</v>
      </c>
      <c r="BE2338" s="206">
        <f t="shared" si="84"/>
        <v>0</v>
      </c>
      <c r="BF2338" s="206">
        <f t="shared" si="85"/>
        <v>0</v>
      </c>
      <c r="BG2338" s="206">
        <f t="shared" si="86"/>
        <v>0</v>
      </c>
      <c r="BH2338" s="206">
        <f t="shared" si="87"/>
        <v>0</v>
      </c>
      <c r="BI2338" s="206">
        <f t="shared" si="88"/>
        <v>0</v>
      </c>
      <c r="BJ2338" s="18" t="s">
        <v>83</v>
      </c>
      <c r="BK2338" s="206">
        <f t="shared" si="89"/>
        <v>0</v>
      </c>
      <c r="BL2338" s="18" t="s">
        <v>199</v>
      </c>
      <c r="BM2338" s="205" t="s">
        <v>2815</v>
      </c>
    </row>
    <row r="2339" spans="1:65" s="2" customFormat="1" ht="66.75" customHeight="1">
      <c r="A2339" s="35"/>
      <c r="B2339" s="36"/>
      <c r="C2339" s="251" t="s">
        <v>2816</v>
      </c>
      <c r="D2339" s="251" t="s">
        <v>1021</v>
      </c>
      <c r="E2339" s="252" t="s">
        <v>2817</v>
      </c>
      <c r="F2339" s="253" t="s">
        <v>2818</v>
      </c>
      <c r="G2339" s="254" t="s">
        <v>2247</v>
      </c>
      <c r="H2339" s="255">
        <v>1</v>
      </c>
      <c r="I2339" s="256"/>
      <c r="J2339" s="257">
        <f t="shared" si="80"/>
        <v>0</v>
      </c>
      <c r="K2339" s="258"/>
      <c r="L2339" s="259"/>
      <c r="M2339" s="260" t="s">
        <v>1</v>
      </c>
      <c r="N2339" s="261" t="s">
        <v>41</v>
      </c>
      <c r="O2339" s="72"/>
      <c r="P2339" s="203">
        <f t="shared" si="81"/>
        <v>0</v>
      </c>
      <c r="Q2339" s="203">
        <v>0.105</v>
      </c>
      <c r="R2339" s="203">
        <f t="shared" si="82"/>
        <v>0.105</v>
      </c>
      <c r="S2339" s="203">
        <v>0</v>
      </c>
      <c r="T2339" s="204">
        <f t="shared" si="83"/>
        <v>0</v>
      </c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R2339" s="205" t="s">
        <v>499</v>
      </c>
      <c r="AT2339" s="205" t="s">
        <v>1021</v>
      </c>
      <c r="AU2339" s="205" t="s">
        <v>85</v>
      </c>
      <c r="AY2339" s="18" t="s">
        <v>283</v>
      </c>
      <c r="BE2339" s="206">
        <f t="shared" si="84"/>
        <v>0</v>
      </c>
      <c r="BF2339" s="206">
        <f t="shared" si="85"/>
        <v>0</v>
      </c>
      <c r="BG2339" s="206">
        <f t="shared" si="86"/>
        <v>0</v>
      </c>
      <c r="BH2339" s="206">
        <f t="shared" si="87"/>
        <v>0</v>
      </c>
      <c r="BI2339" s="206">
        <f t="shared" si="88"/>
        <v>0</v>
      </c>
      <c r="BJ2339" s="18" t="s">
        <v>83</v>
      </c>
      <c r="BK2339" s="206">
        <f t="shared" si="89"/>
        <v>0</v>
      </c>
      <c r="BL2339" s="18" t="s">
        <v>199</v>
      </c>
      <c r="BM2339" s="205" t="s">
        <v>2819</v>
      </c>
    </row>
    <row r="2340" spans="1:65" s="2" customFormat="1" ht="66.75" customHeight="1">
      <c r="A2340" s="35"/>
      <c r="B2340" s="36"/>
      <c r="C2340" s="251" t="s">
        <v>2820</v>
      </c>
      <c r="D2340" s="251" t="s">
        <v>1021</v>
      </c>
      <c r="E2340" s="252" t="s">
        <v>2821</v>
      </c>
      <c r="F2340" s="253" t="s">
        <v>2822</v>
      </c>
      <c r="G2340" s="254" t="s">
        <v>2247</v>
      </c>
      <c r="H2340" s="255">
        <v>1</v>
      </c>
      <c r="I2340" s="256"/>
      <c r="J2340" s="257">
        <f t="shared" si="80"/>
        <v>0</v>
      </c>
      <c r="K2340" s="258"/>
      <c r="L2340" s="259"/>
      <c r="M2340" s="260" t="s">
        <v>1</v>
      </c>
      <c r="N2340" s="261" t="s">
        <v>41</v>
      </c>
      <c r="O2340" s="72"/>
      <c r="P2340" s="203">
        <f t="shared" si="81"/>
        <v>0</v>
      </c>
      <c r="Q2340" s="203">
        <v>0.105</v>
      </c>
      <c r="R2340" s="203">
        <f t="shared" si="82"/>
        <v>0.105</v>
      </c>
      <c r="S2340" s="203">
        <v>0</v>
      </c>
      <c r="T2340" s="204">
        <f t="shared" si="83"/>
        <v>0</v>
      </c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R2340" s="205" t="s">
        <v>499</v>
      </c>
      <c r="AT2340" s="205" t="s">
        <v>1021</v>
      </c>
      <c r="AU2340" s="205" t="s">
        <v>85</v>
      </c>
      <c r="AY2340" s="18" t="s">
        <v>283</v>
      </c>
      <c r="BE2340" s="206">
        <f t="shared" si="84"/>
        <v>0</v>
      </c>
      <c r="BF2340" s="206">
        <f t="shared" si="85"/>
        <v>0</v>
      </c>
      <c r="BG2340" s="206">
        <f t="shared" si="86"/>
        <v>0</v>
      </c>
      <c r="BH2340" s="206">
        <f t="shared" si="87"/>
        <v>0</v>
      </c>
      <c r="BI2340" s="206">
        <f t="shared" si="88"/>
        <v>0</v>
      </c>
      <c r="BJ2340" s="18" t="s">
        <v>83</v>
      </c>
      <c r="BK2340" s="206">
        <f t="shared" si="89"/>
        <v>0</v>
      </c>
      <c r="BL2340" s="18" t="s">
        <v>199</v>
      </c>
      <c r="BM2340" s="205" t="s">
        <v>2823</v>
      </c>
    </row>
    <row r="2341" spans="1:65" s="2" customFormat="1" ht="55.5" customHeight="1">
      <c r="A2341" s="35"/>
      <c r="B2341" s="36"/>
      <c r="C2341" s="251" t="s">
        <v>2824</v>
      </c>
      <c r="D2341" s="251" t="s">
        <v>1021</v>
      </c>
      <c r="E2341" s="252" t="s">
        <v>2825</v>
      </c>
      <c r="F2341" s="253" t="s">
        <v>2826</v>
      </c>
      <c r="G2341" s="254" t="s">
        <v>2247</v>
      </c>
      <c r="H2341" s="255">
        <v>1</v>
      </c>
      <c r="I2341" s="256"/>
      <c r="J2341" s="257">
        <f t="shared" si="80"/>
        <v>0</v>
      </c>
      <c r="K2341" s="258"/>
      <c r="L2341" s="259"/>
      <c r="M2341" s="260" t="s">
        <v>1</v>
      </c>
      <c r="N2341" s="261" t="s">
        <v>41</v>
      </c>
      <c r="O2341" s="72"/>
      <c r="P2341" s="203">
        <f t="shared" si="81"/>
        <v>0</v>
      </c>
      <c r="Q2341" s="203">
        <v>0.105</v>
      </c>
      <c r="R2341" s="203">
        <f t="shared" si="82"/>
        <v>0.105</v>
      </c>
      <c r="S2341" s="203">
        <v>0</v>
      </c>
      <c r="T2341" s="204">
        <f t="shared" si="83"/>
        <v>0</v>
      </c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R2341" s="205" t="s">
        <v>499</v>
      </c>
      <c r="AT2341" s="205" t="s">
        <v>1021</v>
      </c>
      <c r="AU2341" s="205" t="s">
        <v>85</v>
      </c>
      <c r="AY2341" s="18" t="s">
        <v>283</v>
      </c>
      <c r="BE2341" s="206">
        <f t="shared" si="84"/>
        <v>0</v>
      </c>
      <c r="BF2341" s="206">
        <f t="shared" si="85"/>
        <v>0</v>
      </c>
      <c r="BG2341" s="206">
        <f t="shared" si="86"/>
        <v>0</v>
      </c>
      <c r="BH2341" s="206">
        <f t="shared" si="87"/>
        <v>0</v>
      </c>
      <c r="BI2341" s="206">
        <f t="shared" si="88"/>
        <v>0</v>
      </c>
      <c r="BJ2341" s="18" t="s">
        <v>83</v>
      </c>
      <c r="BK2341" s="206">
        <f t="shared" si="89"/>
        <v>0</v>
      </c>
      <c r="BL2341" s="18" t="s">
        <v>199</v>
      </c>
      <c r="BM2341" s="205" t="s">
        <v>2827</v>
      </c>
    </row>
    <row r="2342" spans="1:65" s="2" customFormat="1" ht="49.15" customHeight="1">
      <c r="A2342" s="35"/>
      <c r="B2342" s="36"/>
      <c r="C2342" s="193" t="s">
        <v>2828</v>
      </c>
      <c r="D2342" s="193" t="s">
        <v>285</v>
      </c>
      <c r="E2342" s="194" t="s">
        <v>2829</v>
      </c>
      <c r="F2342" s="195" t="s">
        <v>2830</v>
      </c>
      <c r="G2342" s="196" t="s">
        <v>614</v>
      </c>
      <c r="H2342" s="197">
        <v>1</v>
      </c>
      <c r="I2342" s="198"/>
      <c r="J2342" s="199">
        <f t="shared" si="80"/>
        <v>0</v>
      </c>
      <c r="K2342" s="200"/>
      <c r="L2342" s="40"/>
      <c r="M2342" s="201" t="s">
        <v>1</v>
      </c>
      <c r="N2342" s="202" t="s">
        <v>41</v>
      </c>
      <c r="O2342" s="72"/>
      <c r="P2342" s="203">
        <f t="shared" si="81"/>
        <v>0</v>
      </c>
      <c r="Q2342" s="203">
        <v>0</v>
      </c>
      <c r="R2342" s="203">
        <f t="shared" si="82"/>
        <v>0</v>
      </c>
      <c r="S2342" s="203">
        <v>0</v>
      </c>
      <c r="T2342" s="204">
        <f t="shared" si="83"/>
        <v>0</v>
      </c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R2342" s="205" t="s">
        <v>199</v>
      </c>
      <c r="AT2342" s="205" t="s">
        <v>285</v>
      </c>
      <c r="AU2342" s="205" t="s">
        <v>85</v>
      </c>
      <c r="AY2342" s="18" t="s">
        <v>283</v>
      </c>
      <c r="BE2342" s="206">
        <f t="shared" si="84"/>
        <v>0</v>
      </c>
      <c r="BF2342" s="206">
        <f t="shared" si="85"/>
        <v>0</v>
      </c>
      <c r="BG2342" s="206">
        <f t="shared" si="86"/>
        <v>0</v>
      </c>
      <c r="BH2342" s="206">
        <f t="shared" si="87"/>
        <v>0</v>
      </c>
      <c r="BI2342" s="206">
        <f t="shared" si="88"/>
        <v>0</v>
      </c>
      <c r="BJ2342" s="18" t="s">
        <v>83</v>
      </c>
      <c r="BK2342" s="206">
        <f t="shared" si="89"/>
        <v>0</v>
      </c>
      <c r="BL2342" s="18" t="s">
        <v>199</v>
      </c>
      <c r="BM2342" s="205" t="s">
        <v>2831</v>
      </c>
    </row>
    <row r="2343" spans="1:65" s="2" customFormat="1" ht="62.65" customHeight="1">
      <c r="A2343" s="35"/>
      <c r="B2343" s="36"/>
      <c r="C2343" s="251" t="s">
        <v>2832</v>
      </c>
      <c r="D2343" s="251" t="s">
        <v>1021</v>
      </c>
      <c r="E2343" s="252" t="s">
        <v>2833</v>
      </c>
      <c r="F2343" s="253" t="s">
        <v>2834</v>
      </c>
      <c r="G2343" s="254" t="s">
        <v>614</v>
      </c>
      <c r="H2343" s="255">
        <v>1</v>
      </c>
      <c r="I2343" s="256"/>
      <c r="J2343" s="257">
        <f t="shared" si="80"/>
        <v>0</v>
      </c>
      <c r="K2343" s="258"/>
      <c r="L2343" s="259"/>
      <c r="M2343" s="260" t="s">
        <v>1</v>
      </c>
      <c r="N2343" s="261" t="s">
        <v>41</v>
      </c>
      <c r="O2343" s="72"/>
      <c r="P2343" s="203">
        <f t="shared" si="81"/>
        <v>0</v>
      </c>
      <c r="Q2343" s="203">
        <v>0.11</v>
      </c>
      <c r="R2343" s="203">
        <f t="shared" si="82"/>
        <v>0.11</v>
      </c>
      <c r="S2343" s="203">
        <v>0</v>
      </c>
      <c r="T2343" s="204">
        <f t="shared" si="83"/>
        <v>0</v>
      </c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R2343" s="205" t="s">
        <v>499</v>
      </c>
      <c r="AT2343" s="205" t="s">
        <v>1021</v>
      </c>
      <c r="AU2343" s="205" t="s">
        <v>85</v>
      </c>
      <c r="AY2343" s="18" t="s">
        <v>283</v>
      </c>
      <c r="BE2343" s="206">
        <f t="shared" si="84"/>
        <v>0</v>
      </c>
      <c r="BF2343" s="206">
        <f t="shared" si="85"/>
        <v>0</v>
      </c>
      <c r="BG2343" s="206">
        <f t="shared" si="86"/>
        <v>0</v>
      </c>
      <c r="BH2343" s="206">
        <f t="shared" si="87"/>
        <v>0</v>
      </c>
      <c r="BI2343" s="206">
        <f t="shared" si="88"/>
        <v>0</v>
      </c>
      <c r="BJ2343" s="18" t="s">
        <v>83</v>
      </c>
      <c r="BK2343" s="206">
        <f t="shared" si="89"/>
        <v>0</v>
      </c>
      <c r="BL2343" s="18" t="s">
        <v>199</v>
      </c>
      <c r="BM2343" s="205" t="s">
        <v>2835</v>
      </c>
    </row>
    <row r="2344" spans="1:65" s="2" customFormat="1" ht="49.15" customHeight="1">
      <c r="A2344" s="35"/>
      <c r="B2344" s="36"/>
      <c r="C2344" s="193" t="s">
        <v>2836</v>
      </c>
      <c r="D2344" s="193" t="s">
        <v>285</v>
      </c>
      <c r="E2344" s="194" t="s">
        <v>2837</v>
      </c>
      <c r="F2344" s="195" t="s">
        <v>2838</v>
      </c>
      <c r="G2344" s="196" t="s">
        <v>614</v>
      </c>
      <c r="H2344" s="197">
        <v>12</v>
      </c>
      <c r="I2344" s="198"/>
      <c r="J2344" s="199">
        <f t="shared" si="80"/>
        <v>0</v>
      </c>
      <c r="K2344" s="200"/>
      <c r="L2344" s="40"/>
      <c r="M2344" s="201" t="s">
        <v>1</v>
      </c>
      <c r="N2344" s="202" t="s">
        <v>41</v>
      </c>
      <c r="O2344" s="72"/>
      <c r="P2344" s="203">
        <f t="shared" si="81"/>
        <v>0</v>
      </c>
      <c r="Q2344" s="203">
        <v>0</v>
      </c>
      <c r="R2344" s="203">
        <f t="shared" si="82"/>
        <v>0</v>
      </c>
      <c r="S2344" s="203">
        <v>0</v>
      </c>
      <c r="T2344" s="204">
        <f t="shared" si="83"/>
        <v>0</v>
      </c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R2344" s="205" t="s">
        <v>199</v>
      </c>
      <c r="AT2344" s="205" t="s">
        <v>285</v>
      </c>
      <c r="AU2344" s="205" t="s">
        <v>85</v>
      </c>
      <c r="AY2344" s="18" t="s">
        <v>283</v>
      </c>
      <c r="BE2344" s="206">
        <f t="shared" si="84"/>
        <v>0</v>
      </c>
      <c r="BF2344" s="206">
        <f t="shared" si="85"/>
        <v>0</v>
      </c>
      <c r="BG2344" s="206">
        <f t="shared" si="86"/>
        <v>0</v>
      </c>
      <c r="BH2344" s="206">
        <f t="shared" si="87"/>
        <v>0</v>
      </c>
      <c r="BI2344" s="206">
        <f t="shared" si="88"/>
        <v>0</v>
      </c>
      <c r="BJ2344" s="18" t="s">
        <v>83</v>
      </c>
      <c r="BK2344" s="206">
        <f t="shared" si="89"/>
        <v>0</v>
      </c>
      <c r="BL2344" s="18" t="s">
        <v>199</v>
      </c>
      <c r="BM2344" s="205" t="s">
        <v>2839</v>
      </c>
    </row>
    <row r="2345" spans="1:65" s="2" customFormat="1" ht="62.65" customHeight="1">
      <c r="A2345" s="35"/>
      <c r="B2345" s="36"/>
      <c r="C2345" s="251" t="s">
        <v>2840</v>
      </c>
      <c r="D2345" s="251" t="s">
        <v>1021</v>
      </c>
      <c r="E2345" s="252" t="s">
        <v>2841</v>
      </c>
      <c r="F2345" s="253" t="s">
        <v>2842</v>
      </c>
      <c r="G2345" s="254" t="s">
        <v>614</v>
      </c>
      <c r="H2345" s="255">
        <v>1</v>
      </c>
      <c r="I2345" s="256"/>
      <c r="J2345" s="257">
        <f t="shared" si="80"/>
        <v>0</v>
      </c>
      <c r="K2345" s="258"/>
      <c r="L2345" s="259"/>
      <c r="M2345" s="260" t="s">
        <v>1</v>
      </c>
      <c r="N2345" s="261" t="s">
        <v>41</v>
      </c>
      <c r="O2345" s="72"/>
      <c r="P2345" s="203">
        <f t="shared" si="81"/>
        <v>0</v>
      </c>
      <c r="Q2345" s="203">
        <v>0.21199999999999999</v>
      </c>
      <c r="R2345" s="203">
        <f t="shared" si="82"/>
        <v>0.21199999999999999</v>
      </c>
      <c r="S2345" s="203">
        <v>0</v>
      </c>
      <c r="T2345" s="204">
        <f t="shared" si="83"/>
        <v>0</v>
      </c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R2345" s="205" t="s">
        <v>499</v>
      </c>
      <c r="AT2345" s="205" t="s">
        <v>1021</v>
      </c>
      <c r="AU2345" s="205" t="s">
        <v>85</v>
      </c>
      <c r="AY2345" s="18" t="s">
        <v>283</v>
      </c>
      <c r="BE2345" s="206">
        <f t="shared" si="84"/>
        <v>0</v>
      </c>
      <c r="BF2345" s="206">
        <f t="shared" si="85"/>
        <v>0</v>
      </c>
      <c r="BG2345" s="206">
        <f t="shared" si="86"/>
        <v>0</v>
      </c>
      <c r="BH2345" s="206">
        <f t="shared" si="87"/>
        <v>0</v>
      </c>
      <c r="BI2345" s="206">
        <f t="shared" si="88"/>
        <v>0</v>
      </c>
      <c r="BJ2345" s="18" t="s">
        <v>83</v>
      </c>
      <c r="BK2345" s="206">
        <f t="shared" si="89"/>
        <v>0</v>
      </c>
      <c r="BL2345" s="18" t="s">
        <v>199</v>
      </c>
      <c r="BM2345" s="205" t="s">
        <v>2843</v>
      </c>
    </row>
    <row r="2346" spans="1:65" s="2" customFormat="1" ht="44.25" customHeight="1">
      <c r="A2346" s="35"/>
      <c r="B2346" s="36"/>
      <c r="C2346" s="251" t="s">
        <v>2844</v>
      </c>
      <c r="D2346" s="251" t="s">
        <v>1021</v>
      </c>
      <c r="E2346" s="252" t="s">
        <v>2845</v>
      </c>
      <c r="F2346" s="253" t="s">
        <v>2846</v>
      </c>
      <c r="G2346" s="254" t="s">
        <v>614</v>
      </c>
      <c r="H2346" s="255">
        <v>1</v>
      </c>
      <c r="I2346" s="256"/>
      <c r="J2346" s="257">
        <f t="shared" si="80"/>
        <v>0</v>
      </c>
      <c r="K2346" s="258"/>
      <c r="L2346" s="259"/>
      <c r="M2346" s="260" t="s">
        <v>1</v>
      </c>
      <c r="N2346" s="261" t="s">
        <v>41</v>
      </c>
      <c r="O2346" s="72"/>
      <c r="P2346" s="203">
        <f t="shared" si="81"/>
        <v>0</v>
      </c>
      <c r="Q2346" s="203">
        <v>0.21199999999999999</v>
      </c>
      <c r="R2346" s="203">
        <f t="shared" si="82"/>
        <v>0.21199999999999999</v>
      </c>
      <c r="S2346" s="203">
        <v>0</v>
      </c>
      <c r="T2346" s="204">
        <f t="shared" si="83"/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205" t="s">
        <v>499</v>
      </c>
      <c r="AT2346" s="205" t="s">
        <v>1021</v>
      </c>
      <c r="AU2346" s="205" t="s">
        <v>85</v>
      </c>
      <c r="AY2346" s="18" t="s">
        <v>283</v>
      </c>
      <c r="BE2346" s="206">
        <f t="shared" si="84"/>
        <v>0</v>
      </c>
      <c r="BF2346" s="206">
        <f t="shared" si="85"/>
        <v>0</v>
      </c>
      <c r="BG2346" s="206">
        <f t="shared" si="86"/>
        <v>0</v>
      </c>
      <c r="BH2346" s="206">
        <f t="shared" si="87"/>
        <v>0</v>
      </c>
      <c r="BI2346" s="206">
        <f t="shared" si="88"/>
        <v>0</v>
      </c>
      <c r="BJ2346" s="18" t="s">
        <v>83</v>
      </c>
      <c r="BK2346" s="206">
        <f t="shared" si="89"/>
        <v>0</v>
      </c>
      <c r="BL2346" s="18" t="s">
        <v>199</v>
      </c>
      <c r="BM2346" s="205" t="s">
        <v>2847</v>
      </c>
    </row>
    <row r="2347" spans="1:65" s="2" customFormat="1" ht="44.25" customHeight="1">
      <c r="A2347" s="35"/>
      <c r="B2347" s="36"/>
      <c r="C2347" s="251" t="s">
        <v>2848</v>
      </c>
      <c r="D2347" s="251" t="s">
        <v>1021</v>
      </c>
      <c r="E2347" s="252" t="s">
        <v>2849</v>
      </c>
      <c r="F2347" s="253" t="s">
        <v>2850</v>
      </c>
      <c r="G2347" s="254" t="s">
        <v>614</v>
      </c>
      <c r="H2347" s="255">
        <v>1</v>
      </c>
      <c r="I2347" s="256"/>
      <c r="J2347" s="257">
        <f t="shared" si="80"/>
        <v>0</v>
      </c>
      <c r="K2347" s="258"/>
      <c r="L2347" s="259"/>
      <c r="M2347" s="260" t="s">
        <v>1</v>
      </c>
      <c r="N2347" s="261" t="s">
        <v>41</v>
      </c>
      <c r="O2347" s="72"/>
      <c r="P2347" s="203">
        <f t="shared" si="81"/>
        <v>0</v>
      </c>
      <c r="Q2347" s="203">
        <v>0.21199999999999999</v>
      </c>
      <c r="R2347" s="203">
        <f t="shared" si="82"/>
        <v>0.21199999999999999</v>
      </c>
      <c r="S2347" s="203">
        <v>0</v>
      </c>
      <c r="T2347" s="204">
        <f t="shared" si="83"/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5" t="s">
        <v>499</v>
      </c>
      <c r="AT2347" s="205" t="s">
        <v>1021</v>
      </c>
      <c r="AU2347" s="205" t="s">
        <v>85</v>
      </c>
      <c r="AY2347" s="18" t="s">
        <v>283</v>
      </c>
      <c r="BE2347" s="206">
        <f t="shared" si="84"/>
        <v>0</v>
      </c>
      <c r="BF2347" s="206">
        <f t="shared" si="85"/>
        <v>0</v>
      </c>
      <c r="BG2347" s="206">
        <f t="shared" si="86"/>
        <v>0</v>
      </c>
      <c r="BH2347" s="206">
        <f t="shared" si="87"/>
        <v>0</v>
      </c>
      <c r="BI2347" s="206">
        <f t="shared" si="88"/>
        <v>0</v>
      </c>
      <c r="BJ2347" s="18" t="s">
        <v>83</v>
      </c>
      <c r="BK2347" s="206">
        <f t="shared" si="89"/>
        <v>0</v>
      </c>
      <c r="BL2347" s="18" t="s">
        <v>199</v>
      </c>
      <c r="BM2347" s="205" t="s">
        <v>2851</v>
      </c>
    </row>
    <row r="2348" spans="1:65" s="2" customFormat="1" ht="62.65" customHeight="1">
      <c r="A2348" s="35"/>
      <c r="B2348" s="36"/>
      <c r="C2348" s="251" t="s">
        <v>2852</v>
      </c>
      <c r="D2348" s="251" t="s">
        <v>1021</v>
      </c>
      <c r="E2348" s="252" t="s">
        <v>2853</v>
      </c>
      <c r="F2348" s="253" t="s">
        <v>2854</v>
      </c>
      <c r="G2348" s="254" t="s">
        <v>614</v>
      </c>
      <c r="H2348" s="255">
        <v>2</v>
      </c>
      <c r="I2348" s="256"/>
      <c r="J2348" s="257">
        <f t="shared" si="80"/>
        <v>0</v>
      </c>
      <c r="K2348" s="258"/>
      <c r="L2348" s="259"/>
      <c r="M2348" s="260" t="s">
        <v>1</v>
      </c>
      <c r="N2348" s="261" t="s">
        <v>41</v>
      </c>
      <c r="O2348" s="72"/>
      <c r="P2348" s="203">
        <f t="shared" si="81"/>
        <v>0</v>
      </c>
      <c r="Q2348" s="203">
        <v>0.21199999999999999</v>
      </c>
      <c r="R2348" s="203">
        <f t="shared" si="82"/>
        <v>0.42399999999999999</v>
      </c>
      <c r="S2348" s="203">
        <v>0</v>
      </c>
      <c r="T2348" s="204">
        <f t="shared" si="83"/>
        <v>0</v>
      </c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R2348" s="205" t="s">
        <v>499</v>
      </c>
      <c r="AT2348" s="205" t="s">
        <v>1021</v>
      </c>
      <c r="AU2348" s="205" t="s">
        <v>85</v>
      </c>
      <c r="AY2348" s="18" t="s">
        <v>283</v>
      </c>
      <c r="BE2348" s="206">
        <f t="shared" si="84"/>
        <v>0</v>
      </c>
      <c r="BF2348" s="206">
        <f t="shared" si="85"/>
        <v>0</v>
      </c>
      <c r="BG2348" s="206">
        <f t="shared" si="86"/>
        <v>0</v>
      </c>
      <c r="BH2348" s="206">
        <f t="shared" si="87"/>
        <v>0</v>
      </c>
      <c r="BI2348" s="206">
        <f t="shared" si="88"/>
        <v>0</v>
      </c>
      <c r="BJ2348" s="18" t="s">
        <v>83</v>
      </c>
      <c r="BK2348" s="206">
        <f t="shared" si="89"/>
        <v>0</v>
      </c>
      <c r="BL2348" s="18" t="s">
        <v>199</v>
      </c>
      <c r="BM2348" s="205" t="s">
        <v>2855</v>
      </c>
    </row>
    <row r="2349" spans="1:65" s="2" customFormat="1" ht="62.65" customHeight="1">
      <c r="A2349" s="35"/>
      <c r="B2349" s="36"/>
      <c r="C2349" s="251" t="s">
        <v>2856</v>
      </c>
      <c r="D2349" s="251" t="s">
        <v>1021</v>
      </c>
      <c r="E2349" s="252" t="s">
        <v>2857</v>
      </c>
      <c r="F2349" s="253" t="s">
        <v>2858</v>
      </c>
      <c r="G2349" s="254" t="s">
        <v>614</v>
      </c>
      <c r="H2349" s="255">
        <v>2</v>
      </c>
      <c r="I2349" s="256"/>
      <c r="J2349" s="257">
        <f t="shared" si="80"/>
        <v>0</v>
      </c>
      <c r="K2349" s="258"/>
      <c r="L2349" s="259"/>
      <c r="M2349" s="260" t="s">
        <v>1</v>
      </c>
      <c r="N2349" s="261" t="s">
        <v>41</v>
      </c>
      <c r="O2349" s="72"/>
      <c r="P2349" s="203">
        <f t="shared" si="81"/>
        <v>0</v>
      </c>
      <c r="Q2349" s="203">
        <v>0.21199999999999999</v>
      </c>
      <c r="R2349" s="203">
        <f t="shared" si="82"/>
        <v>0.42399999999999999</v>
      </c>
      <c r="S2349" s="203">
        <v>0</v>
      </c>
      <c r="T2349" s="204">
        <f t="shared" si="83"/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5" t="s">
        <v>499</v>
      </c>
      <c r="AT2349" s="205" t="s">
        <v>1021</v>
      </c>
      <c r="AU2349" s="205" t="s">
        <v>85</v>
      </c>
      <c r="AY2349" s="18" t="s">
        <v>283</v>
      </c>
      <c r="BE2349" s="206">
        <f t="shared" si="84"/>
        <v>0</v>
      </c>
      <c r="BF2349" s="206">
        <f t="shared" si="85"/>
        <v>0</v>
      </c>
      <c r="BG2349" s="206">
        <f t="shared" si="86"/>
        <v>0</v>
      </c>
      <c r="BH2349" s="206">
        <f t="shared" si="87"/>
        <v>0</v>
      </c>
      <c r="BI2349" s="206">
        <f t="shared" si="88"/>
        <v>0</v>
      </c>
      <c r="BJ2349" s="18" t="s">
        <v>83</v>
      </c>
      <c r="BK2349" s="206">
        <f t="shared" si="89"/>
        <v>0</v>
      </c>
      <c r="BL2349" s="18" t="s">
        <v>199</v>
      </c>
      <c r="BM2349" s="205" t="s">
        <v>2859</v>
      </c>
    </row>
    <row r="2350" spans="1:65" s="2" customFormat="1" ht="55.5" customHeight="1">
      <c r="A2350" s="35"/>
      <c r="B2350" s="36"/>
      <c r="C2350" s="251" t="s">
        <v>2860</v>
      </c>
      <c r="D2350" s="251" t="s">
        <v>1021</v>
      </c>
      <c r="E2350" s="252" t="s">
        <v>2861</v>
      </c>
      <c r="F2350" s="253" t="s">
        <v>2862</v>
      </c>
      <c r="G2350" s="254" t="s">
        <v>614</v>
      </c>
      <c r="H2350" s="255">
        <v>2</v>
      </c>
      <c r="I2350" s="256"/>
      <c r="J2350" s="257">
        <f t="shared" si="80"/>
        <v>0</v>
      </c>
      <c r="K2350" s="258"/>
      <c r="L2350" s="259"/>
      <c r="M2350" s="260" t="s">
        <v>1</v>
      </c>
      <c r="N2350" s="261" t="s">
        <v>41</v>
      </c>
      <c r="O2350" s="72"/>
      <c r="P2350" s="203">
        <f t="shared" si="81"/>
        <v>0</v>
      </c>
      <c r="Q2350" s="203">
        <v>0.21199999999999999</v>
      </c>
      <c r="R2350" s="203">
        <f t="shared" si="82"/>
        <v>0.42399999999999999</v>
      </c>
      <c r="S2350" s="203">
        <v>0</v>
      </c>
      <c r="T2350" s="204">
        <f t="shared" si="83"/>
        <v>0</v>
      </c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R2350" s="205" t="s">
        <v>499</v>
      </c>
      <c r="AT2350" s="205" t="s">
        <v>1021</v>
      </c>
      <c r="AU2350" s="205" t="s">
        <v>85</v>
      </c>
      <c r="AY2350" s="18" t="s">
        <v>283</v>
      </c>
      <c r="BE2350" s="206">
        <f t="shared" si="84"/>
        <v>0</v>
      </c>
      <c r="BF2350" s="206">
        <f t="shared" si="85"/>
        <v>0</v>
      </c>
      <c r="BG2350" s="206">
        <f t="shared" si="86"/>
        <v>0</v>
      </c>
      <c r="BH2350" s="206">
        <f t="shared" si="87"/>
        <v>0</v>
      </c>
      <c r="BI2350" s="206">
        <f t="shared" si="88"/>
        <v>0</v>
      </c>
      <c r="BJ2350" s="18" t="s">
        <v>83</v>
      </c>
      <c r="BK2350" s="206">
        <f t="shared" si="89"/>
        <v>0</v>
      </c>
      <c r="BL2350" s="18" t="s">
        <v>199</v>
      </c>
      <c r="BM2350" s="205" t="s">
        <v>2863</v>
      </c>
    </row>
    <row r="2351" spans="1:65" s="2" customFormat="1" ht="55.5" customHeight="1">
      <c r="A2351" s="35"/>
      <c r="B2351" s="36"/>
      <c r="C2351" s="251" t="s">
        <v>2864</v>
      </c>
      <c r="D2351" s="251" t="s">
        <v>1021</v>
      </c>
      <c r="E2351" s="252" t="s">
        <v>2865</v>
      </c>
      <c r="F2351" s="253" t="s">
        <v>2866</v>
      </c>
      <c r="G2351" s="254" t="s">
        <v>614</v>
      </c>
      <c r="H2351" s="255">
        <v>1</v>
      </c>
      <c r="I2351" s="256"/>
      <c r="J2351" s="257">
        <f t="shared" si="80"/>
        <v>0</v>
      </c>
      <c r="K2351" s="258"/>
      <c r="L2351" s="259"/>
      <c r="M2351" s="260" t="s">
        <v>1</v>
      </c>
      <c r="N2351" s="261" t="s">
        <v>41</v>
      </c>
      <c r="O2351" s="72"/>
      <c r="P2351" s="203">
        <f t="shared" si="81"/>
        <v>0</v>
      </c>
      <c r="Q2351" s="203">
        <v>0.21199999999999999</v>
      </c>
      <c r="R2351" s="203">
        <f t="shared" si="82"/>
        <v>0.21199999999999999</v>
      </c>
      <c r="S2351" s="203">
        <v>0</v>
      </c>
      <c r="T2351" s="204">
        <f t="shared" si="83"/>
        <v>0</v>
      </c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R2351" s="205" t="s">
        <v>499</v>
      </c>
      <c r="AT2351" s="205" t="s">
        <v>1021</v>
      </c>
      <c r="AU2351" s="205" t="s">
        <v>85</v>
      </c>
      <c r="AY2351" s="18" t="s">
        <v>283</v>
      </c>
      <c r="BE2351" s="206">
        <f t="shared" si="84"/>
        <v>0</v>
      </c>
      <c r="BF2351" s="206">
        <f t="shared" si="85"/>
        <v>0</v>
      </c>
      <c r="BG2351" s="206">
        <f t="shared" si="86"/>
        <v>0</v>
      </c>
      <c r="BH2351" s="206">
        <f t="shared" si="87"/>
        <v>0</v>
      </c>
      <c r="BI2351" s="206">
        <f t="shared" si="88"/>
        <v>0</v>
      </c>
      <c r="BJ2351" s="18" t="s">
        <v>83</v>
      </c>
      <c r="BK2351" s="206">
        <f t="shared" si="89"/>
        <v>0</v>
      </c>
      <c r="BL2351" s="18" t="s">
        <v>199</v>
      </c>
      <c r="BM2351" s="205" t="s">
        <v>2867</v>
      </c>
    </row>
    <row r="2352" spans="1:65" s="2" customFormat="1" ht="66.75" customHeight="1">
      <c r="A2352" s="35"/>
      <c r="B2352" s="36"/>
      <c r="C2352" s="251" t="s">
        <v>2868</v>
      </c>
      <c r="D2352" s="251" t="s">
        <v>1021</v>
      </c>
      <c r="E2352" s="252" t="s">
        <v>2869</v>
      </c>
      <c r="F2352" s="253" t="s">
        <v>2870</v>
      </c>
      <c r="G2352" s="254" t="s">
        <v>614</v>
      </c>
      <c r="H2352" s="255">
        <v>1</v>
      </c>
      <c r="I2352" s="256"/>
      <c r="J2352" s="257">
        <f t="shared" si="80"/>
        <v>0</v>
      </c>
      <c r="K2352" s="258"/>
      <c r="L2352" s="259"/>
      <c r="M2352" s="260" t="s">
        <v>1</v>
      </c>
      <c r="N2352" s="261" t="s">
        <v>41</v>
      </c>
      <c r="O2352" s="72"/>
      <c r="P2352" s="203">
        <f t="shared" si="81"/>
        <v>0</v>
      </c>
      <c r="Q2352" s="203">
        <v>0.21199999999999999</v>
      </c>
      <c r="R2352" s="203">
        <f t="shared" si="82"/>
        <v>0.21199999999999999</v>
      </c>
      <c r="S2352" s="203">
        <v>0</v>
      </c>
      <c r="T2352" s="204">
        <f t="shared" si="83"/>
        <v>0</v>
      </c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R2352" s="205" t="s">
        <v>499</v>
      </c>
      <c r="AT2352" s="205" t="s">
        <v>1021</v>
      </c>
      <c r="AU2352" s="205" t="s">
        <v>85</v>
      </c>
      <c r="AY2352" s="18" t="s">
        <v>283</v>
      </c>
      <c r="BE2352" s="206">
        <f t="shared" si="84"/>
        <v>0</v>
      </c>
      <c r="BF2352" s="206">
        <f t="shared" si="85"/>
        <v>0</v>
      </c>
      <c r="BG2352" s="206">
        <f t="shared" si="86"/>
        <v>0</v>
      </c>
      <c r="BH2352" s="206">
        <f t="shared" si="87"/>
        <v>0</v>
      </c>
      <c r="BI2352" s="206">
        <f t="shared" si="88"/>
        <v>0</v>
      </c>
      <c r="BJ2352" s="18" t="s">
        <v>83</v>
      </c>
      <c r="BK2352" s="206">
        <f t="shared" si="89"/>
        <v>0</v>
      </c>
      <c r="BL2352" s="18" t="s">
        <v>199</v>
      </c>
      <c r="BM2352" s="205" t="s">
        <v>2871</v>
      </c>
    </row>
    <row r="2353" spans="1:65" s="2" customFormat="1" ht="44.25" customHeight="1">
      <c r="A2353" s="35"/>
      <c r="B2353" s="36"/>
      <c r="C2353" s="251" t="s">
        <v>2872</v>
      </c>
      <c r="D2353" s="251" t="s">
        <v>1021</v>
      </c>
      <c r="E2353" s="252" t="s">
        <v>2873</v>
      </c>
      <c r="F2353" s="253" t="s">
        <v>2874</v>
      </c>
      <c r="G2353" s="254" t="s">
        <v>614</v>
      </c>
      <c r="H2353" s="255">
        <v>1</v>
      </c>
      <c r="I2353" s="256"/>
      <c r="J2353" s="257">
        <f t="shared" si="80"/>
        <v>0</v>
      </c>
      <c r="K2353" s="258"/>
      <c r="L2353" s="259"/>
      <c r="M2353" s="260" t="s">
        <v>1</v>
      </c>
      <c r="N2353" s="261" t="s">
        <v>41</v>
      </c>
      <c r="O2353" s="72"/>
      <c r="P2353" s="203">
        <f t="shared" si="81"/>
        <v>0</v>
      </c>
      <c r="Q2353" s="203">
        <v>0.21199999999999999</v>
      </c>
      <c r="R2353" s="203">
        <f t="shared" si="82"/>
        <v>0.21199999999999999</v>
      </c>
      <c r="S2353" s="203">
        <v>0</v>
      </c>
      <c r="T2353" s="204">
        <f t="shared" si="83"/>
        <v>0</v>
      </c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R2353" s="205" t="s">
        <v>499</v>
      </c>
      <c r="AT2353" s="205" t="s">
        <v>1021</v>
      </c>
      <c r="AU2353" s="205" t="s">
        <v>85</v>
      </c>
      <c r="AY2353" s="18" t="s">
        <v>283</v>
      </c>
      <c r="BE2353" s="206">
        <f t="shared" si="84"/>
        <v>0</v>
      </c>
      <c r="BF2353" s="206">
        <f t="shared" si="85"/>
        <v>0</v>
      </c>
      <c r="BG2353" s="206">
        <f t="shared" si="86"/>
        <v>0</v>
      </c>
      <c r="BH2353" s="206">
        <f t="shared" si="87"/>
        <v>0</v>
      </c>
      <c r="BI2353" s="206">
        <f t="shared" si="88"/>
        <v>0</v>
      </c>
      <c r="BJ2353" s="18" t="s">
        <v>83</v>
      </c>
      <c r="BK2353" s="206">
        <f t="shared" si="89"/>
        <v>0</v>
      </c>
      <c r="BL2353" s="18" t="s">
        <v>199</v>
      </c>
      <c r="BM2353" s="205" t="s">
        <v>2875</v>
      </c>
    </row>
    <row r="2354" spans="1:65" s="2" customFormat="1" ht="62.65" customHeight="1">
      <c r="A2354" s="35"/>
      <c r="B2354" s="36"/>
      <c r="C2354" s="251" t="s">
        <v>2876</v>
      </c>
      <c r="D2354" s="251" t="s">
        <v>1021</v>
      </c>
      <c r="E2354" s="252" t="s">
        <v>2877</v>
      </c>
      <c r="F2354" s="253" t="s">
        <v>2878</v>
      </c>
      <c r="G2354" s="254" t="s">
        <v>614</v>
      </c>
      <c r="H2354" s="255">
        <v>1</v>
      </c>
      <c r="I2354" s="256"/>
      <c r="J2354" s="257">
        <f t="shared" si="80"/>
        <v>0</v>
      </c>
      <c r="K2354" s="258"/>
      <c r="L2354" s="259"/>
      <c r="M2354" s="260" t="s">
        <v>1</v>
      </c>
      <c r="N2354" s="261" t="s">
        <v>41</v>
      </c>
      <c r="O2354" s="72"/>
      <c r="P2354" s="203">
        <f t="shared" si="81"/>
        <v>0</v>
      </c>
      <c r="Q2354" s="203">
        <v>0.21199999999999999</v>
      </c>
      <c r="R2354" s="203">
        <f t="shared" si="82"/>
        <v>0.21199999999999999</v>
      </c>
      <c r="S2354" s="203">
        <v>0</v>
      </c>
      <c r="T2354" s="204">
        <f t="shared" si="83"/>
        <v>0</v>
      </c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R2354" s="205" t="s">
        <v>499</v>
      </c>
      <c r="AT2354" s="205" t="s">
        <v>1021</v>
      </c>
      <c r="AU2354" s="205" t="s">
        <v>85</v>
      </c>
      <c r="AY2354" s="18" t="s">
        <v>283</v>
      </c>
      <c r="BE2354" s="206">
        <f t="shared" si="84"/>
        <v>0</v>
      </c>
      <c r="BF2354" s="206">
        <f t="shared" si="85"/>
        <v>0</v>
      </c>
      <c r="BG2354" s="206">
        <f t="shared" si="86"/>
        <v>0</v>
      </c>
      <c r="BH2354" s="206">
        <f t="shared" si="87"/>
        <v>0</v>
      </c>
      <c r="BI2354" s="206">
        <f t="shared" si="88"/>
        <v>0</v>
      </c>
      <c r="BJ2354" s="18" t="s">
        <v>83</v>
      </c>
      <c r="BK2354" s="206">
        <f t="shared" si="89"/>
        <v>0</v>
      </c>
      <c r="BL2354" s="18" t="s">
        <v>199</v>
      </c>
      <c r="BM2354" s="205" t="s">
        <v>2879</v>
      </c>
    </row>
    <row r="2355" spans="1:65" s="2" customFormat="1" ht="24.2" customHeight="1">
      <c r="A2355" s="35"/>
      <c r="B2355" s="36"/>
      <c r="C2355" s="193" t="s">
        <v>2880</v>
      </c>
      <c r="D2355" s="193" t="s">
        <v>285</v>
      </c>
      <c r="E2355" s="194" t="s">
        <v>2881</v>
      </c>
      <c r="F2355" s="195" t="s">
        <v>2882</v>
      </c>
      <c r="G2355" s="196" t="s">
        <v>2492</v>
      </c>
      <c r="H2355" s="197">
        <v>1</v>
      </c>
      <c r="I2355" s="198"/>
      <c r="J2355" s="199">
        <f t="shared" si="80"/>
        <v>0</v>
      </c>
      <c r="K2355" s="200"/>
      <c r="L2355" s="40"/>
      <c r="M2355" s="201" t="s">
        <v>1</v>
      </c>
      <c r="N2355" s="202" t="s">
        <v>41</v>
      </c>
      <c r="O2355" s="72"/>
      <c r="P2355" s="203">
        <f t="shared" si="81"/>
        <v>0</v>
      </c>
      <c r="Q2355" s="203">
        <v>0</v>
      </c>
      <c r="R2355" s="203">
        <f t="shared" si="82"/>
        <v>0</v>
      </c>
      <c r="S2355" s="203">
        <v>0</v>
      </c>
      <c r="T2355" s="204">
        <f t="shared" si="83"/>
        <v>0</v>
      </c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R2355" s="205" t="s">
        <v>199</v>
      </c>
      <c r="AT2355" s="205" t="s">
        <v>285</v>
      </c>
      <c r="AU2355" s="205" t="s">
        <v>85</v>
      </c>
      <c r="AY2355" s="18" t="s">
        <v>283</v>
      </c>
      <c r="BE2355" s="206">
        <f t="shared" si="84"/>
        <v>0</v>
      </c>
      <c r="BF2355" s="206">
        <f t="shared" si="85"/>
        <v>0</v>
      </c>
      <c r="BG2355" s="206">
        <f t="shared" si="86"/>
        <v>0</v>
      </c>
      <c r="BH2355" s="206">
        <f t="shared" si="87"/>
        <v>0</v>
      </c>
      <c r="BI2355" s="206">
        <f t="shared" si="88"/>
        <v>0</v>
      </c>
      <c r="BJ2355" s="18" t="s">
        <v>83</v>
      </c>
      <c r="BK2355" s="206">
        <f t="shared" si="89"/>
        <v>0</v>
      </c>
      <c r="BL2355" s="18" t="s">
        <v>199</v>
      </c>
      <c r="BM2355" s="205" t="s">
        <v>2883</v>
      </c>
    </row>
    <row r="2356" spans="1:65" s="16" customFormat="1">
      <c r="B2356" s="241"/>
      <c r="C2356" s="242"/>
      <c r="D2356" s="209" t="s">
        <v>291</v>
      </c>
      <c r="E2356" s="243" t="s">
        <v>1</v>
      </c>
      <c r="F2356" s="244" t="s">
        <v>2884</v>
      </c>
      <c r="G2356" s="242"/>
      <c r="H2356" s="243" t="s">
        <v>1</v>
      </c>
      <c r="I2356" s="245"/>
      <c r="J2356" s="242"/>
      <c r="K2356" s="242"/>
      <c r="L2356" s="246"/>
      <c r="M2356" s="247"/>
      <c r="N2356" s="248"/>
      <c r="O2356" s="248"/>
      <c r="P2356" s="248"/>
      <c r="Q2356" s="248"/>
      <c r="R2356" s="248"/>
      <c r="S2356" s="248"/>
      <c r="T2356" s="249"/>
      <c r="AT2356" s="250" t="s">
        <v>291</v>
      </c>
      <c r="AU2356" s="250" t="s">
        <v>85</v>
      </c>
      <c r="AV2356" s="16" t="s">
        <v>83</v>
      </c>
      <c r="AW2356" s="16" t="s">
        <v>32</v>
      </c>
      <c r="AX2356" s="16" t="s">
        <v>76</v>
      </c>
      <c r="AY2356" s="250" t="s">
        <v>283</v>
      </c>
    </row>
    <row r="2357" spans="1:65" s="16" customFormat="1">
      <c r="B2357" s="241"/>
      <c r="C2357" s="242"/>
      <c r="D2357" s="209" t="s">
        <v>291</v>
      </c>
      <c r="E2357" s="243" t="s">
        <v>1</v>
      </c>
      <c r="F2357" s="244" t="s">
        <v>2885</v>
      </c>
      <c r="G2357" s="242"/>
      <c r="H2357" s="243" t="s">
        <v>1</v>
      </c>
      <c r="I2357" s="245"/>
      <c r="J2357" s="242"/>
      <c r="K2357" s="242"/>
      <c r="L2357" s="246"/>
      <c r="M2357" s="247"/>
      <c r="N2357" s="248"/>
      <c r="O2357" s="248"/>
      <c r="P2357" s="248"/>
      <c r="Q2357" s="248"/>
      <c r="R2357" s="248"/>
      <c r="S2357" s="248"/>
      <c r="T2357" s="249"/>
      <c r="AT2357" s="250" t="s">
        <v>291</v>
      </c>
      <c r="AU2357" s="250" t="s">
        <v>85</v>
      </c>
      <c r="AV2357" s="16" t="s">
        <v>83</v>
      </c>
      <c r="AW2357" s="16" t="s">
        <v>32</v>
      </c>
      <c r="AX2357" s="16" t="s">
        <v>76</v>
      </c>
      <c r="AY2357" s="250" t="s">
        <v>283</v>
      </c>
    </row>
    <row r="2358" spans="1:65" s="13" customFormat="1">
      <c r="B2358" s="207"/>
      <c r="C2358" s="208"/>
      <c r="D2358" s="209" t="s">
        <v>291</v>
      </c>
      <c r="E2358" s="210" t="s">
        <v>1</v>
      </c>
      <c r="F2358" s="211" t="s">
        <v>83</v>
      </c>
      <c r="G2358" s="208"/>
      <c r="H2358" s="212">
        <v>1</v>
      </c>
      <c r="I2358" s="213"/>
      <c r="J2358" s="208"/>
      <c r="K2358" s="208"/>
      <c r="L2358" s="214"/>
      <c r="M2358" s="215"/>
      <c r="N2358" s="216"/>
      <c r="O2358" s="216"/>
      <c r="P2358" s="216"/>
      <c r="Q2358" s="216"/>
      <c r="R2358" s="216"/>
      <c r="S2358" s="216"/>
      <c r="T2358" s="217"/>
      <c r="AT2358" s="218" t="s">
        <v>291</v>
      </c>
      <c r="AU2358" s="218" t="s">
        <v>85</v>
      </c>
      <c r="AV2358" s="13" t="s">
        <v>85</v>
      </c>
      <c r="AW2358" s="13" t="s">
        <v>32</v>
      </c>
      <c r="AX2358" s="13" t="s">
        <v>76</v>
      </c>
      <c r="AY2358" s="218" t="s">
        <v>283</v>
      </c>
    </row>
    <row r="2359" spans="1:65" s="14" customFormat="1">
      <c r="B2359" s="219"/>
      <c r="C2359" s="220"/>
      <c r="D2359" s="209" t="s">
        <v>291</v>
      </c>
      <c r="E2359" s="221" t="s">
        <v>1</v>
      </c>
      <c r="F2359" s="222" t="s">
        <v>293</v>
      </c>
      <c r="G2359" s="220"/>
      <c r="H2359" s="223">
        <v>1</v>
      </c>
      <c r="I2359" s="224"/>
      <c r="J2359" s="220"/>
      <c r="K2359" s="220"/>
      <c r="L2359" s="225"/>
      <c r="M2359" s="226"/>
      <c r="N2359" s="227"/>
      <c r="O2359" s="227"/>
      <c r="P2359" s="227"/>
      <c r="Q2359" s="227"/>
      <c r="R2359" s="227"/>
      <c r="S2359" s="227"/>
      <c r="T2359" s="228"/>
      <c r="AT2359" s="229" t="s">
        <v>291</v>
      </c>
      <c r="AU2359" s="229" t="s">
        <v>85</v>
      </c>
      <c r="AV2359" s="14" t="s">
        <v>289</v>
      </c>
      <c r="AW2359" s="14" t="s">
        <v>32</v>
      </c>
      <c r="AX2359" s="14" t="s">
        <v>83</v>
      </c>
      <c r="AY2359" s="229" t="s">
        <v>283</v>
      </c>
    </row>
    <row r="2360" spans="1:65" s="2" customFormat="1" ht="24.2" customHeight="1">
      <c r="A2360" s="35"/>
      <c r="B2360" s="36"/>
      <c r="C2360" s="193" t="s">
        <v>2886</v>
      </c>
      <c r="D2360" s="193" t="s">
        <v>285</v>
      </c>
      <c r="E2360" s="194" t="s">
        <v>2887</v>
      </c>
      <c r="F2360" s="195" t="s">
        <v>2888</v>
      </c>
      <c r="G2360" s="196" t="s">
        <v>614</v>
      </c>
      <c r="H2360" s="197">
        <v>26</v>
      </c>
      <c r="I2360" s="198"/>
      <c r="J2360" s="199">
        <f t="shared" ref="J2360:J2371" si="90">ROUND(I2360*H2360,2)</f>
        <v>0</v>
      </c>
      <c r="K2360" s="200"/>
      <c r="L2360" s="40"/>
      <c r="M2360" s="201" t="s">
        <v>1</v>
      </c>
      <c r="N2360" s="202" t="s">
        <v>41</v>
      </c>
      <c r="O2360" s="72"/>
      <c r="P2360" s="203">
        <f t="shared" ref="P2360:P2371" si="91">O2360*H2360</f>
        <v>0</v>
      </c>
      <c r="Q2360" s="203">
        <v>0</v>
      </c>
      <c r="R2360" s="203">
        <f t="shared" ref="R2360:R2371" si="92">Q2360*H2360</f>
        <v>0</v>
      </c>
      <c r="S2360" s="203">
        <v>0</v>
      </c>
      <c r="T2360" s="204">
        <f t="shared" ref="T2360:T2371" si="93">S2360*H2360</f>
        <v>0</v>
      </c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R2360" s="205" t="s">
        <v>199</v>
      </c>
      <c r="AT2360" s="205" t="s">
        <v>285</v>
      </c>
      <c r="AU2360" s="205" t="s">
        <v>85</v>
      </c>
      <c r="AY2360" s="18" t="s">
        <v>283</v>
      </c>
      <c r="BE2360" s="206">
        <f t="shared" ref="BE2360:BE2371" si="94">IF(N2360="základní",J2360,0)</f>
        <v>0</v>
      </c>
      <c r="BF2360" s="206">
        <f t="shared" ref="BF2360:BF2371" si="95">IF(N2360="snížená",J2360,0)</f>
        <v>0</v>
      </c>
      <c r="BG2360" s="206">
        <f t="shared" ref="BG2360:BG2371" si="96">IF(N2360="zákl. přenesená",J2360,0)</f>
        <v>0</v>
      </c>
      <c r="BH2360" s="206">
        <f t="shared" ref="BH2360:BH2371" si="97">IF(N2360="sníž. přenesená",J2360,0)</f>
        <v>0</v>
      </c>
      <c r="BI2360" s="206">
        <f t="shared" ref="BI2360:BI2371" si="98">IF(N2360="nulová",J2360,0)</f>
        <v>0</v>
      </c>
      <c r="BJ2360" s="18" t="s">
        <v>83</v>
      </c>
      <c r="BK2360" s="206">
        <f t="shared" ref="BK2360:BK2371" si="99">ROUND(I2360*H2360,2)</f>
        <v>0</v>
      </c>
      <c r="BL2360" s="18" t="s">
        <v>199</v>
      </c>
      <c r="BM2360" s="205" t="s">
        <v>2889</v>
      </c>
    </row>
    <row r="2361" spans="1:65" s="2" customFormat="1" ht="33" customHeight="1">
      <c r="A2361" s="35"/>
      <c r="B2361" s="36"/>
      <c r="C2361" s="251" t="s">
        <v>2890</v>
      </c>
      <c r="D2361" s="251" t="s">
        <v>1021</v>
      </c>
      <c r="E2361" s="252" t="s">
        <v>2891</v>
      </c>
      <c r="F2361" s="253" t="s">
        <v>2892</v>
      </c>
      <c r="G2361" s="254" t="s">
        <v>614</v>
      </c>
      <c r="H2361" s="255">
        <v>26</v>
      </c>
      <c r="I2361" s="256"/>
      <c r="J2361" s="257">
        <f t="shared" si="90"/>
        <v>0</v>
      </c>
      <c r="K2361" s="258"/>
      <c r="L2361" s="259"/>
      <c r="M2361" s="260" t="s">
        <v>1</v>
      </c>
      <c r="N2361" s="261" t="s">
        <v>41</v>
      </c>
      <c r="O2361" s="72"/>
      <c r="P2361" s="203">
        <f t="shared" si="91"/>
        <v>0</v>
      </c>
      <c r="Q2361" s="203">
        <v>1.0200000000000001E-3</v>
      </c>
      <c r="R2361" s="203">
        <f t="shared" si="92"/>
        <v>2.6520000000000002E-2</v>
      </c>
      <c r="S2361" s="203">
        <v>0</v>
      </c>
      <c r="T2361" s="204">
        <f t="shared" si="93"/>
        <v>0</v>
      </c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R2361" s="205" t="s">
        <v>499</v>
      </c>
      <c r="AT2361" s="205" t="s">
        <v>1021</v>
      </c>
      <c r="AU2361" s="205" t="s">
        <v>85</v>
      </c>
      <c r="AY2361" s="18" t="s">
        <v>283</v>
      </c>
      <c r="BE2361" s="206">
        <f t="shared" si="94"/>
        <v>0</v>
      </c>
      <c r="BF2361" s="206">
        <f t="shared" si="95"/>
        <v>0</v>
      </c>
      <c r="BG2361" s="206">
        <f t="shared" si="96"/>
        <v>0</v>
      </c>
      <c r="BH2361" s="206">
        <f t="shared" si="97"/>
        <v>0</v>
      </c>
      <c r="BI2361" s="206">
        <f t="shared" si="98"/>
        <v>0</v>
      </c>
      <c r="BJ2361" s="18" t="s">
        <v>83</v>
      </c>
      <c r="BK2361" s="206">
        <f t="shared" si="99"/>
        <v>0</v>
      </c>
      <c r="BL2361" s="18" t="s">
        <v>199</v>
      </c>
      <c r="BM2361" s="205" t="s">
        <v>2893</v>
      </c>
    </row>
    <row r="2362" spans="1:65" s="2" customFormat="1" ht="16.5" customHeight="1">
      <c r="A2362" s="35"/>
      <c r="B2362" s="36"/>
      <c r="C2362" s="193" t="s">
        <v>2894</v>
      </c>
      <c r="D2362" s="193" t="s">
        <v>285</v>
      </c>
      <c r="E2362" s="194" t="s">
        <v>2895</v>
      </c>
      <c r="F2362" s="195" t="s">
        <v>2896</v>
      </c>
      <c r="G2362" s="196" t="s">
        <v>614</v>
      </c>
      <c r="H2362" s="197">
        <v>5</v>
      </c>
      <c r="I2362" s="198"/>
      <c r="J2362" s="199">
        <f t="shared" si="90"/>
        <v>0</v>
      </c>
      <c r="K2362" s="200"/>
      <c r="L2362" s="40"/>
      <c r="M2362" s="201" t="s">
        <v>1</v>
      </c>
      <c r="N2362" s="202" t="s">
        <v>41</v>
      </c>
      <c r="O2362" s="72"/>
      <c r="P2362" s="203">
        <f t="shared" si="91"/>
        <v>0</v>
      </c>
      <c r="Q2362" s="203">
        <v>0</v>
      </c>
      <c r="R2362" s="203">
        <f t="shared" si="92"/>
        <v>0</v>
      </c>
      <c r="S2362" s="203">
        <v>0</v>
      </c>
      <c r="T2362" s="204">
        <f t="shared" si="93"/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205" t="s">
        <v>199</v>
      </c>
      <c r="AT2362" s="205" t="s">
        <v>285</v>
      </c>
      <c r="AU2362" s="205" t="s">
        <v>85</v>
      </c>
      <c r="AY2362" s="18" t="s">
        <v>283</v>
      </c>
      <c r="BE2362" s="206">
        <f t="shared" si="94"/>
        <v>0</v>
      </c>
      <c r="BF2362" s="206">
        <f t="shared" si="95"/>
        <v>0</v>
      </c>
      <c r="BG2362" s="206">
        <f t="shared" si="96"/>
        <v>0</v>
      </c>
      <c r="BH2362" s="206">
        <f t="shared" si="97"/>
        <v>0</v>
      </c>
      <c r="BI2362" s="206">
        <f t="shared" si="98"/>
        <v>0</v>
      </c>
      <c r="BJ2362" s="18" t="s">
        <v>83</v>
      </c>
      <c r="BK2362" s="206">
        <f t="shared" si="99"/>
        <v>0</v>
      </c>
      <c r="BL2362" s="18" t="s">
        <v>199</v>
      </c>
      <c r="BM2362" s="205" t="s">
        <v>2897</v>
      </c>
    </row>
    <row r="2363" spans="1:65" s="2" customFormat="1" ht="24.2" customHeight="1">
      <c r="A2363" s="35"/>
      <c r="B2363" s="36"/>
      <c r="C2363" s="251" t="s">
        <v>2898</v>
      </c>
      <c r="D2363" s="251" t="s">
        <v>1021</v>
      </c>
      <c r="E2363" s="252" t="s">
        <v>2899</v>
      </c>
      <c r="F2363" s="253" t="s">
        <v>2900</v>
      </c>
      <c r="G2363" s="254" t="s">
        <v>614</v>
      </c>
      <c r="H2363" s="255">
        <v>1</v>
      </c>
      <c r="I2363" s="256"/>
      <c r="J2363" s="257">
        <f t="shared" si="90"/>
        <v>0</v>
      </c>
      <c r="K2363" s="258"/>
      <c r="L2363" s="259"/>
      <c r="M2363" s="260" t="s">
        <v>1</v>
      </c>
      <c r="N2363" s="261" t="s">
        <v>41</v>
      </c>
      <c r="O2363" s="72"/>
      <c r="P2363" s="203">
        <f t="shared" si="91"/>
        <v>0</v>
      </c>
      <c r="Q2363" s="203">
        <v>2.3999999999999998E-3</v>
      </c>
      <c r="R2363" s="203">
        <f t="shared" si="92"/>
        <v>2.3999999999999998E-3</v>
      </c>
      <c r="S2363" s="203">
        <v>0</v>
      </c>
      <c r="T2363" s="204">
        <f t="shared" si="93"/>
        <v>0</v>
      </c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R2363" s="205" t="s">
        <v>499</v>
      </c>
      <c r="AT2363" s="205" t="s">
        <v>1021</v>
      </c>
      <c r="AU2363" s="205" t="s">
        <v>85</v>
      </c>
      <c r="AY2363" s="18" t="s">
        <v>283</v>
      </c>
      <c r="BE2363" s="206">
        <f t="shared" si="94"/>
        <v>0</v>
      </c>
      <c r="BF2363" s="206">
        <f t="shared" si="95"/>
        <v>0</v>
      </c>
      <c r="BG2363" s="206">
        <f t="shared" si="96"/>
        <v>0</v>
      </c>
      <c r="BH2363" s="206">
        <f t="shared" si="97"/>
        <v>0</v>
      </c>
      <c r="BI2363" s="206">
        <f t="shared" si="98"/>
        <v>0</v>
      </c>
      <c r="BJ2363" s="18" t="s">
        <v>83</v>
      </c>
      <c r="BK2363" s="206">
        <f t="shared" si="99"/>
        <v>0</v>
      </c>
      <c r="BL2363" s="18" t="s">
        <v>199</v>
      </c>
      <c r="BM2363" s="205" t="s">
        <v>2901</v>
      </c>
    </row>
    <row r="2364" spans="1:65" s="2" customFormat="1" ht="16.5" customHeight="1">
      <c r="A2364" s="35"/>
      <c r="B2364" s="36"/>
      <c r="C2364" s="251" t="s">
        <v>2902</v>
      </c>
      <c r="D2364" s="251" t="s">
        <v>1021</v>
      </c>
      <c r="E2364" s="252" t="s">
        <v>2487</v>
      </c>
      <c r="F2364" s="253" t="s">
        <v>2480</v>
      </c>
      <c r="G2364" s="254" t="s">
        <v>614</v>
      </c>
      <c r="H2364" s="255">
        <v>4</v>
      </c>
      <c r="I2364" s="256"/>
      <c r="J2364" s="257">
        <f t="shared" si="90"/>
        <v>0</v>
      </c>
      <c r="K2364" s="258"/>
      <c r="L2364" s="259"/>
      <c r="M2364" s="260" t="s">
        <v>1</v>
      </c>
      <c r="N2364" s="261" t="s">
        <v>41</v>
      </c>
      <c r="O2364" s="72"/>
      <c r="P2364" s="203">
        <f t="shared" si="91"/>
        <v>0</v>
      </c>
      <c r="Q2364" s="203">
        <v>2.3999999999999998E-3</v>
      </c>
      <c r="R2364" s="203">
        <f t="shared" si="92"/>
        <v>9.5999999999999992E-3</v>
      </c>
      <c r="S2364" s="203">
        <v>0</v>
      </c>
      <c r="T2364" s="204">
        <f t="shared" si="93"/>
        <v>0</v>
      </c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R2364" s="205" t="s">
        <v>499</v>
      </c>
      <c r="AT2364" s="205" t="s">
        <v>1021</v>
      </c>
      <c r="AU2364" s="205" t="s">
        <v>85</v>
      </c>
      <c r="AY2364" s="18" t="s">
        <v>283</v>
      </c>
      <c r="BE2364" s="206">
        <f t="shared" si="94"/>
        <v>0</v>
      </c>
      <c r="BF2364" s="206">
        <f t="shared" si="95"/>
        <v>0</v>
      </c>
      <c r="BG2364" s="206">
        <f t="shared" si="96"/>
        <v>0</v>
      </c>
      <c r="BH2364" s="206">
        <f t="shared" si="97"/>
        <v>0</v>
      </c>
      <c r="BI2364" s="206">
        <f t="shared" si="98"/>
        <v>0</v>
      </c>
      <c r="BJ2364" s="18" t="s">
        <v>83</v>
      </c>
      <c r="BK2364" s="206">
        <f t="shared" si="99"/>
        <v>0</v>
      </c>
      <c r="BL2364" s="18" t="s">
        <v>199</v>
      </c>
      <c r="BM2364" s="205" t="s">
        <v>2903</v>
      </c>
    </row>
    <row r="2365" spans="1:65" s="2" customFormat="1" ht="24.2" customHeight="1">
      <c r="A2365" s="35"/>
      <c r="B2365" s="36"/>
      <c r="C2365" s="193" t="s">
        <v>2904</v>
      </c>
      <c r="D2365" s="193" t="s">
        <v>285</v>
      </c>
      <c r="E2365" s="194" t="s">
        <v>2905</v>
      </c>
      <c r="F2365" s="195" t="s">
        <v>2906</v>
      </c>
      <c r="G2365" s="196" t="s">
        <v>614</v>
      </c>
      <c r="H2365" s="197">
        <v>4</v>
      </c>
      <c r="I2365" s="198"/>
      <c r="J2365" s="199">
        <f t="shared" si="90"/>
        <v>0</v>
      </c>
      <c r="K2365" s="200"/>
      <c r="L2365" s="40"/>
      <c r="M2365" s="201" t="s">
        <v>1</v>
      </c>
      <c r="N2365" s="202" t="s">
        <v>41</v>
      </c>
      <c r="O2365" s="72"/>
      <c r="P2365" s="203">
        <f t="shared" si="91"/>
        <v>0</v>
      </c>
      <c r="Q2365" s="203">
        <v>0</v>
      </c>
      <c r="R2365" s="203">
        <f t="shared" si="92"/>
        <v>0</v>
      </c>
      <c r="S2365" s="203">
        <v>0</v>
      </c>
      <c r="T2365" s="204">
        <f t="shared" si="93"/>
        <v>0</v>
      </c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R2365" s="205" t="s">
        <v>199</v>
      </c>
      <c r="AT2365" s="205" t="s">
        <v>285</v>
      </c>
      <c r="AU2365" s="205" t="s">
        <v>85</v>
      </c>
      <c r="AY2365" s="18" t="s">
        <v>283</v>
      </c>
      <c r="BE2365" s="206">
        <f t="shared" si="94"/>
        <v>0</v>
      </c>
      <c r="BF2365" s="206">
        <f t="shared" si="95"/>
        <v>0</v>
      </c>
      <c r="BG2365" s="206">
        <f t="shared" si="96"/>
        <v>0</v>
      </c>
      <c r="BH2365" s="206">
        <f t="shared" si="97"/>
        <v>0</v>
      </c>
      <c r="BI2365" s="206">
        <f t="shared" si="98"/>
        <v>0</v>
      </c>
      <c r="BJ2365" s="18" t="s">
        <v>83</v>
      </c>
      <c r="BK2365" s="206">
        <f t="shared" si="99"/>
        <v>0</v>
      </c>
      <c r="BL2365" s="18" t="s">
        <v>199</v>
      </c>
      <c r="BM2365" s="205" t="s">
        <v>2907</v>
      </c>
    </row>
    <row r="2366" spans="1:65" s="2" customFormat="1" ht="37.9" customHeight="1">
      <c r="A2366" s="35"/>
      <c r="B2366" s="36"/>
      <c r="C2366" s="251" t="s">
        <v>2908</v>
      </c>
      <c r="D2366" s="251" t="s">
        <v>1021</v>
      </c>
      <c r="E2366" s="252" t="s">
        <v>2909</v>
      </c>
      <c r="F2366" s="253" t="s">
        <v>2910</v>
      </c>
      <c r="G2366" s="254" t="s">
        <v>614</v>
      </c>
      <c r="H2366" s="255">
        <v>4</v>
      </c>
      <c r="I2366" s="256"/>
      <c r="J2366" s="257">
        <f t="shared" si="90"/>
        <v>0</v>
      </c>
      <c r="K2366" s="258"/>
      <c r="L2366" s="259"/>
      <c r="M2366" s="260" t="s">
        <v>1</v>
      </c>
      <c r="N2366" s="261" t="s">
        <v>41</v>
      </c>
      <c r="O2366" s="72"/>
      <c r="P2366" s="203">
        <f t="shared" si="91"/>
        <v>0</v>
      </c>
      <c r="Q2366" s="203">
        <v>2.5999999999999999E-3</v>
      </c>
      <c r="R2366" s="203">
        <f t="shared" si="92"/>
        <v>1.04E-2</v>
      </c>
      <c r="S2366" s="203">
        <v>0</v>
      </c>
      <c r="T2366" s="204">
        <f t="shared" si="93"/>
        <v>0</v>
      </c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R2366" s="205" t="s">
        <v>499</v>
      </c>
      <c r="AT2366" s="205" t="s">
        <v>1021</v>
      </c>
      <c r="AU2366" s="205" t="s">
        <v>85</v>
      </c>
      <c r="AY2366" s="18" t="s">
        <v>283</v>
      </c>
      <c r="BE2366" s="206">
        <f t="shared" si="94"/>
        <v>0</v>
      </c>
      <c r="BF2366" s="206">
        <f t="shared" si="95"/>
        <v>0</v>
      </c>
      <c r="BG2366" s="206">
        <f t="shared" si="96"/>
        <v>0</v>
      </c>
      <c r="BH2366" s="206">
        <f t="shared" si="97"/>
        <v>0</v>
      </c>
      <c r="BI2366" s="206">
        <f t="shared" si="98"/>
        <v>0</v>
      </c>
      <c r="BJ2366" s="18" t="s">
        <v>83</v>
      </c>
      <c r="BK2366" s="206">
        <f t="shared" si="99"/>
        <v>0</v>
      </c>
      <c r="BL2366" s="18" t="s">
        <v>199</v>
      </c>
      <c r="BM2366" s="205" t="s">
        <v>2911</v>
      </c>
    </row>
    <row r="2367" spans="1:65" s="2" customFormat="1" ht="21.75" customHeight="1">
      <c r="A2367" s="35"/>
      <c r="B2367" s="36"/>
      <c r="C2367" s="193" t="s">
        <v>2912</v>
      </c>
      <c r="D2367" s="193" t="s">
        <v>285</v>
      </c>
      <c r="E2367" s="194" t="s">
        <v>2913</v>
      </c>
      <c r="F2367" s="195" t="s">
        <v>2914</v>
      </c>
      <c r="G2367" s="196" t="s">
        <v>2247</v>
      </c>
      <c r="H2367" s="197">
        <v>1</v>
      </c>
      <c r="I2367" s="198"/>
      <c r="J2367" s="199">
        <f t="shared" si="90"/>
        <v>0</v>
      </c>
      <c r="K2367" s="200"/>
      <c r="L2367" s="40"/>
      <c r="M2367" s="201" t="s">
        <v>1</v>
      </c>
      <c r="N2367" s="202" t="s">
        <v>41</v>
      </c>
      <c r="O2367" s="72"/>
      <c r="P2367" s="203">
        <f t="shared" si="91"/>
        <v>0</v>
      </c>
      <c r="Q2367" s="203">
        <v>0</v>
      </c>
      <c r="R2367" s="203">
        <f t="shared" si="92"/>
        <v>0</v>
      </c>
      <c r="S2367" s="203">
        <v>0</v>
      </c>
      <c r="T2367" s="204">
        <f t="shared" si="93"/>
        <v>0</v>
      </c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R2367" s="205" t="s">
        <v>199</v>
      </c>
      <c r="AT2367" s="205" t="s">
        <v>285</v>
      </c>
      <c r="AU2367" s="205" t="s">
        <v>85</v>
      </c>
      <c r="AY2367" s="18" t="s">
        <v>283</v>
      </c>
      <c r="BE2367" s="206">
        <f t="shared" si="94"/>
        <v>0</v>
      </c>
      <c r="BF2367" s="206">
        <f t="shared" si="95"/>
        <v>0</v>
      </c>
      <c r="BG2367" s="206">
        <f t="shared" si="96"/>
        <v>0</v>
      </c>
      <c r="BH2367" s="206">
        <f t="shared" si="97"/>
        <v>0</v>
      </c>
      <c r="BI2367" s="206">
        <f t="shared" si="98"/>
        <v>0</v>
      </c>
      <c r="BJ2367" s="18" t="s">
        <v>83</v>
      </c>
      <c r="BK2367" s="206">
        <f t="shared" si="99"/>
        <v>0</v>
      </c>
      <c r="BL2367" s="18" t="s">
        <v>199</v>
      </c>
      <c r="BM2367" s="205" t="s">
        <v>2915</v>
      </c>
    </row>
    <row r="2368" spans="1:65" s="2" customFormat="1" ht="37.9" customHeight="1">
      <c r="A2368" s="35"/>
      <c r="B2368" s="36"/>
      <c r="C2368" s="251" t="s">
        <v>2916</v>
      </c>
      <c r="D2368" s="251" t="s">
        <v>1021</v>
      </c>
      <c r="E2368" s="252" t="s">
        <v>2917</v>
      </c>
      <c r="F2368" s="253" t="s">
        <v>2918</v>
      </c>
      <c r="G2368" s="254" t="s">
        <v>614</v>
      </c>
      <c r="H2368" s="255">
        <v>1</v>
      </c>
      <c r="I2368" s="256"/>
      <c r="J2368" s="257">
        <f t="shared" si="90"/>
        <v>0</v>
      </c>
      <c r="K2368" s="258"/>
      <c r="L2368" s="259"/>
      <c r="M2368" s="260" t="s">
        <v>1</v>
      </c>
      <c r="N2368" s="261" t="s">
        <v>41</v>
      </c>
      <c r="O2368" s="72"/>
      <c r="P2368" s="203">
        <f t="shared" si="91"/>
        <v>0</v>
      </c>
      <c r="Q2368" s="203">
        <v>9.5E-4</v>
      </c>
      <c r="R2368" s="203">
        <f t="shared" si="92"/>
        <v>9.5E-4</v>
      </c>
      <c r="S2368" s="203">
        <v>0</v>
      </c>
      <c r="T2368" s="204">
        <f t="shared" si="93"/>
        <v>0</v>
      </c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R2368" s="205" t="s">
        <v>499</v>
      </c>
      <c r="AT2368" s="205" t="s">
        <v>1021</v>
      </c>
      <c r="AU2368" s="205" t="s">
        <v>85</v>
      </c>
      <c r="AY2368" s="18" t="s">
        <v>283</v>
      </c>
      <c r="BE2368" s="206">
        <f t="shared" si="94"/>
        <v>0</v>
      </c>
      <c r="BF2368" s="206">
        <f t="shared" si="95"/>
        <v>0</v>
      </c>
      <c r="BG2368" s="206">
        <f t="shared" si="96"/>
        <v>0</v>
      </c>
      <c r="BH2368" s="206">
        <f t="shared" si="97"/>
        <v>0</v>
      </c>
      <c r="BI2368" s="206">
        <f t="shared" si="98"/>
        <v>0</v>
      </c>
      <c r="BJ2368" s="18" t="s">
        <v>83</v>
      </c>
      <c r="BK2368" s="206">
        <f t="shared" si="99"/>
        <v>0</v>
      </c>
      <c r="BL2368" s="18" t="s">
        <v>199</v>
      </c>
      <c r="BM2368" s="205" t="s">
        <v>2919</v>
      </c>
    </row>
    <row r="2369" spans="1:65" s="2" customFormat="1" ht="16.5" customHeight="1">
      <c r="A2369" s="35"/>
      <c r="B2369" s="36"/>
      <c r="C2369" s="193" t="s">
        <v>2920</v>
      </c>
      <c r="D2369" s="193" t="s">
        <v>285</v>
      </c>
      <c r="E2369" s="194" t="s">
        <v>2921</v>
      </c>
      <c r="F2369" s="195" t="s">
        <v>2922</v>
      </c>
      <c r="G2369" s="196" t="s">
        <v>472</v>
      </c>
      <c r="H2369" s="197">
        <v>137.5</v>
      </c>
      <c r="I2369" s="198"/>
      <c r="J2369" s="199">
        <f t="shared" si="90"/>
        <v>0</v>
      </c>
      <c r="K2369" s="200"/>
      <c r="L2369" s="40"/>
      <c r="M2369" s="201" t="s">
        <v>1</v>
      </c>
      <c r="N2369" s="202" t="s">
        <v>41</v>
      </c>
      <c r="O2369" s="72"/>
      <c r="P2369" s="203">
        <f t="shared" si="91"/>
        <v>0</v>
      </c>
      <c r="Q2369" s="203">
        <v>0</v>
      </c>
      <c r="R2369" s="203">
        <f t="shared" si="92"/>
        <v>0</v>
      </c>
      <c r="S2369" s="203">
        <v>0</v>
      </c>
      <c r="T2369" s="204">
        <f t="shared" si="93"/>
        <v>0</v>
      </c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R2369" s="205" t="s">
        <v>199</v>
      </c>
      <c r="AT2369" s="205" t="s">
        <v>285</v>
      </c>
      <c r="AU2369" s="205" t="s">
        <v>85</v>
      </c>
      <c r="AY2369" s="18" t="s">
        <v>283</v>
      </c>
      <c r="BE2369" s="206">
        <f t="shared" si="94"/>
        <v>0</v>
      </c>
      <c r="BF2369" s="206">
        <f t="shared" si="95"/>
        <v>0</v>
      </c>
      <c r="BG2369" s="206">
        <f t="shared" si="96"/>
        <v>0</v>
      </c>
      <c r="BH2369" s="206">
        <f t="shared" si="97"/>
        <v>0</v>
      </c>
      <c r="BI2369" s="206">
        <f t="shared" si="98"/>
        <v>0</v>
      </c>
      <c r="BJ2369" s="18" t="s">
        <v>83</v>
      </c>
      <c r="BK2369" s="206">
        <f t="shared" si="99"/>
        <v>0</v>
      </c>
      <c r="BL2369" s="18" t="s">
        <v>199</v>
      </c>
      <c r="BM2369" s="205" t="s">
        <v>2923</v>
      </c>
    </row>
    <row r="2370" spans="1:65" s="2" customFormat="1" ht="24.2" customHeight="1">
      <c r="A2370" s="35"/>
      <c r="B2370" s="36"/>
      <c r="C2370" s="251" t="s">
        <v>2924</v>
      </c>
      <c r="D2370" s="251" t="s">
        <v>1021</v>
      </c>
      <c r="E2370" s="252" t="s">
        <v>2925</v>
      </c>
      <c r="F2370" s="253" t="s">
        <v>2926</v>
      </c>
      <c r="G2370" s="254" t="s">
        <v>472</v>
      </c>
      <c r="H2370" s="255">
        <v>137.5</v>
      </c>
      <c r="I2370" s="256"/>
      <c r="J2370" s="257">
        <f t="shared" si="90"/>
        <v>0</v>
      </c>
      <c r="K2370" s="258"/>
      <c r="L2370" s="259"/>
      <c r="M2370" s="260" t="s">
        <v>1</v>
      </c>
      <c r="N2370" s="261" t="s">
        <v>41</v>
      </c>
      <c r="O2370" s="72"/>
      <c r="P2370" s="203">
        <f t="shared" si="91"/>
        <v>0</v>
      </c>
      <c r="Q2370" s="203">
        <v>8.5199999999999998E-3</v>
      </c>
      <c r="R2370" s="203">
        <f t="shared" si="92"/>
        <v>1.1715</v>
      </c>
      <c r="S2370" s="203">
        <v>0</v>
      </c>
      <c r="T2370" s="204">
        <f t="shared" si="93"/>
        <v>0</v>
      </c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R2370" s="205" t="s">
        <v>499</v>
      </c>
      <c r="AT2370" s="205" t="s">
        <v>1021</v>
      </c>
      <c r="AU2370" s="205" t="s">
        <v>85</v>
      </c>
      <c r="AY2370" s="18" t="s">
        <v>283</v>
      </c>
      <c r="BE2370" s="206">
        <f t="shared" si="94"/>
        <v>0</v>
      </c>
      <c r="BF2370" s="206">
        <f t="shared" si="95"/>
        <v>0</v>
      </c>
      <c r="BG2370" s="206">
        <f t="shared" si="96"/>
        <v>0</v>
      </c>
      <c r="BH2370" s="206">
        <f t="shared" si="97"/>
        <v>0</v>
      </c>
      <c r="BI2370" s="206">
        <f t="shared" si="98"/>
        <v>0</v>
      </c>
      <c r="BJ2370" s="18" t="s">
        <v>83</v>
      </c>
      <c r="BK2370" s="206">
        <f t="shared" si="99"/>
        <v>0</v>
      </c>
      <c r="BL2370" s="18" t="s">
        <v>199</v>
      </c>
      <c r="BM2370" s="205" t="s">
        <v>2927</v>
      </c>
    </row>
    <row r="2371" spans="1:65" s="2" customFormat="1" ht="16.5" customHeight="1">
      <c r="A2371" s="35"/>
      <c r="B2371" s="36"/>
      <c r="C2371" s="193" t="s">
        <v>2928</v>
      </c>
      <c r="D2371" s="193" t="s">
        <v>285</v>
      </c>
      <c r="E2371" s="194" t="s">
        <v>2929</v>
      </c>
      <c r="F2371" s="195" t="s">
        <v>2930</v>
      </c>
      <c r="G2371" s="196" t="s">
        <v>472</v>
      </c>
      <c r="H2371" s="197">
        <v>22.16</v>
      </c>
      <c r="I2371" s="198"/>
      <c r="J2371" s="199">
        <f t="shared" si="90"/>
        <v>0</v>
      </c>
      <c r="K2371" s="200"/>
      <c r="L2371" s="40"/>
      <c r="M2371" s="201" t="s">
        <v>1</v>
      </c>
      <c r="N2371" s="202" t="s">
        <v>41</v>
      </c>
      <c r="O2371" s="72"/>
      <c r="P2371" s="203">
        <f t="shared" si="91"/>
        <v>0</v>
      </c>
      <c r="Q2371" s="203">
        <v>0</v>
      </c>
      <c r="R2371" s="203">
        <f t="shared" si="92"/>
        <v>0</v>
      </c>
      <c r="S2371" s="203">
        <v>0</v>
      </c>
      <c r="T2371" s="204">
        <f t="shared" si="93"/>
        <v>0</v>
      </c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R2371" s="205" t="s">
        <v>199</v>
      </c>
      <c r="AT2371" s="205" t="s">
        <v>285</v>
      </c>
      <c r="AU2371" s="205" t="s">
        <v>85</v>
      </c>
      <c r="AY2371" s="18" t="s">
        <v>283</v>
      </c>
      <c r="BE2371" s="206">
        <f t="shared" si="94"/>
        <v>0</v>
      </c>
      <c r="BF2371" s="206">
        <f t="shared" si="95"/>
        <v>0</v>
      </c>
      <c r="BG2371" s="206">
        <f t="shared" si="96"/>
        <v>0</v>
      </c>
      <c r="BH2371" s="206">
        <f t="shared" si="97"/>
        <v>0</v>
      </c>
      <c r="BI2371" s="206">
        <f t="shared" si="98"/>
        <v>0</v>
      </c>
      <c r="BJ2371" s="18" t="s">
        <v>83</v>
      </c>
      <c r="BK2371" s="206">
        <f t="shared" si="99"/>
        <v>0</v>
      </c>
      <c r="BL2371" s="18" t="s">
        <v>199</v>
      </c>
      <c r="BM2371" s="205" t="s">
        <v>2931</v>
      </c>
    </row>
    <row r="2372" spans="1:65" s="16" customFormat="1">
      <c r="B2372" s="241"/>
      <c r="C2372" s="242"/>
      <c r="D2372" s="209" t="s">
        <v>291</v>
      </c>
      <c r="E2372" s="243" t="s">
        <v>1</v>
      </c>
      <c r="F2372" s="244" t="s">
        <v>2932</v>
      </c>
      <c r="G2372" s="242"/>
      <c r="H2372" s="243" t="s">
        <v>1</v>
      </c>
      <c r="I2372" s="245"/>
      <c r="J2372" s="242"/>
      <c r="K2372" s="242"/>
      <c r="L2372" s="246"/>
      <c r="M2372" s="247"/>
      <c r="N2372" s="248"/>
      <c r="O2372" s="248"/>
      <c r="P2372" s="248"/>
      <c r="Q2372" s="248"/>
      <c r="R2372" s="248"/>
      <c r="S2372" s="248"/>
      <c r="T2372" s="249"/>
      <c r="AT2372" s="250" t="s">
        <v>291</v>
      </c>
      <c r="AU2372" s="250" t="s">
        <v>85</v>
      </c>
      <c r="AV2372" s="16" t="s">
        <v>83</v>
      </c>
      <c r="AW2372" s="16" t="s">
        <v>32</v>
      </c>
      <c r="AX2372" s="16" t="s">
        <v>76</v>
      </c>
      <c r="AY2372" s="250" t="s">
        <v>283</v>
      </c>
    </row>
    <row r="2373" spans="1:65" s="13" customFormat="1">
      <c r="B2373" s="207"/>
      <c r="C2373" s="208"/>
      <c r="D2373" s="209" t="s">
        <v>291</v>
      </c>
      <c r="E2373" s="210" t="s">
        <v>1</v>
      </c>
      <c r="F2373" s="211" t="s">
        <v>2933</v>
      </c>
      <c r="G2373" s="208"/>
      <c r="H2373" s="212">
        <v>22.16</v>
      </c>
      <c r="I2373" s="213"/>
      <c r="J2373" s="208"/>
      <c r="K2373" s="208"/>
      <c r="L2373" s="214"/>
      <c r="M2373" s="215"/>
      <c r="N2373" s="216"/>
      <c r="O2373" s="216"/>
      <c r="P2373" s="216"/>
      <c r="Q2373" s="216"/>
      <c r="R2373" s="216"/>
      <c r="S2373" s="216"/>
      <c r="T2373" s="217"/>
      <c r="AT2373" s="218" t="s">
        <v>291</v>
      </c>
      <c r="AU2373" s="218" t="s">
        <v>85</v>
      </c>
      <c r="AV2373" s="13" t="s">
        <v>85</v>
      </c>
      <c r="AW2373" s="13" t="s">
        <v>32</v>
      </c>
      <c r="AX2373" s="13" t="s">
        <v>76</v>
      </c>
      <c r="AY2373" s="218" t="s">
        <v>283</v>
      </c>
    </row>
    <row r="2374" spans="1:65" s="14" customFormat="1">
      <c r="B2374" s="219"/>
      <c r="C2374" s="220"/>
      <c r="D2374" s="209" t="s">
        <v>291</v>
      </c>
      <c r="E2374" s="221" t="s">
        <v>1</v>
      </c>
      <c r="F2374" s="222" t="s">
        <v>293</v>
      </c>
      <c r="G2374" s="220"/>
      <c r="H2374" s="223">
        <v>22.16</v>
      </c>
      <c r="I2374" s="224"/>
      <c r="J2374" s="220"/>
      <c r="K2374" s="220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291</v>
      </c>
      <c r="AU2374" s="229" t="s">
        <v>85</v>
      </c>
      <c r="AV2374" s="14" t="s">
        <v>289</v>
      </c>
      <c r="AW2374" s="14" t="s">
        <v>32</v>
      </c>
      <c r="AX2374" s="14" t="s">
        <v>83</v>
      </c>
      <c r="AY2374" s="229" t="s">
        <v>283</v>
      </c>
    </row>
    <row r="2375" spans="1:65" s="2" customFormat="1" ht="33" customHeight="1">
      <c r="A2375" s="35"/>
      <c r="B2375" s="36"/>
      <c r="C2375" s="251" t="s">
        <v>2934</v>
      </c>
      <c r="D2375" s="251" t="s">
        <v>1021</v>
      </c>
      <c r="E2375" s="252" t="s">
        <v>2935</v>
      </c>
      <c r="F2375" s="253" t="s">
        <v>2936</v>
      </c>
      <c r="G2375" s="254" t="s">
        <v>472</v>
      </c>
      <c r="H2375" s="255">
        <v>22.16</v>
      </c>
      <c r="I2375" s="256"/>
      <c r="J2375" s="257">
        <f>ROUND(I2375*H2375,2)</f>
        <v>0</v>
      </c>
      <c r="K2375" s="258"/>
      <c r="L2375" s="259"/>
      <c r="M2375" s="260" t="s">
        <v>1</v>
      </c>
      <c r="N2375" s="261" t="s">
        <v>41</v>
      </c>
      <c r="O2375" s="72"/>
      <c r="P2375" s="203">
        <f>O2375*H2375</f>
        <v>0</v>
      </c>
      <c r="Q2375" s="203">
        <v>1.4999999999999999E-4</v>
      </c>
      <c r="R2375" s="203">
        <f>Q2375*H2375</f>
        <v>3.3239999999999997E-3</v>
      </c>
      <c r="S2375" s="203">
        <v>0</v>
      </c>
      <c r="T2375" s="204">
        <f>S2375*H2375</f>
        <v>0</v>
      </c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R2375" s="205" t="s">
        <v>499</v>
      </c>
      <c r="AT2375" s="205" t="s">
        <v>1021</v>
      </c>
      <c r="AU2375" s="205" t="s">
        <v>85</v>
      </c>
      <c r="AY2375" s="18" t="s">
        <v>283</v>
      </c>
      <c r="BE2375" s="206">
        <f>IF(N2375="základní",J2375,0)</f>
        <v>0</v>
      </c>
      <c r="BF2375" s="206">
        <f>IF(N2375="snížená",J2375,0)</f>
        <v>0</v>
      </c>
      <c r="BG2375" s="206">
        <f>IF(N2375="zákl. přenesená",J2375,0)</f>
        <v>0</v>
      </c>
      <c r="BH2375" s="206">
        <f>IF(N2375="sníž. přenesená",J2375,0)</f>
        <v>0</v>
      </c>
      <c r="BI2375" s="206">
        <f>IF(N2375="nulová",J2375,0)</f>
        <v>0</v>
      </c>
      <c r="BJ2375" s="18" t="s">
        <v>83</v>
      </c>
      <c r="BK2375" s="206">
        <f>ROUND(I2375*H2375,2)</f>
        <v>0</v>
      </c>
      <c r="BL2375" s="18" t="s">
        <v>199</v>
      </c>
      <c r="BM2375" s="205" t="s">
        <v>2937</v>
      </c>
    </row>
    <row r="2376" spans="1:65" s="2" customFormat="1" ht="16.5" customHeight="1">
      <c r="A2376" s="35"/>
      <c r="B2376" s="36"/>
      <c r="C2376" s="193" t="s">
        <v>2938</v>
      </c>
      <c r="D2376" s="193" t="s">
        <v>285</v>
      </c>
      <c r="E2376" s="194" t="s">
        <v>2939</v>
      </c>
      <c r="F2376" s="195" t="s">
        <v>2940</v>
      </c>
      <c r="G2376" s="196" t="s">
        <v>472</v>
      </c>
      <c r="H2376" s="197">
        <v>12</v>
      </c>
      <c r="I2376" s="198"/>
      <c r="J2376" s="199">
        <f>ROUND(I2376*H2376,2)</f>
        <v>0</v>
      </c>
      <c r="K2376" s="200"/>
      <c r="L2376" s="40"/>
      <c r="M2376" s="201" t="s">
        <v>1</v>
      </c>
      <c r="N2376" s="202" t="s">
        <v>41</v>
      </c>
      <c r="O2376" s="72"/>
      <c r="P2376" s="203">
        <f>O2376*H2376</f>
        <v>0</v>
      </c>
      <c r="Q2376" s="203">
        <v>0</v>
      </c>
      <c r="R2376" s="203">
        <f>Q2376*H2376</f>
        <v>0</v>
      </c>
      <c r="S2376" s="203">
        <v>0</v>
      </c>
      <c r="T2376" s="204">
        <f>S2376*H2376</f>
        <v>0</v>
      </c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R2376" s="205" t="s">
        <v>199</v>
      </c>
      <c r="AT2376" s="205" t="s">
        <v>285</v>
      </c>
      <c r="AU2376" s="205" t="s">
        <v>85</v>
      </c>
      <c r="AY2376" s="18" t="s">
        <v>283</v>
      </c>
      <c r="BE2376" s="206">
        <f>IF(N2376="základní",J2376,0)</f>
        <v>0</v>
      </c>
      <c r="BF2376" s="206">
        <f>IF(N2376="snížená",J2376,0)</f>
        <v>0</v>
      </c>
      <c r="BG2376" s="206">
        <f>IF(N2376="zákl. přenesená",J2376,0)</f>
        <v>0</v>
      </c>
      <c r="BH2376" s="206">
        <f>IF(N2376="sníž. přenesená",J2376,0)</f>
        <v>0</v>
      </c>
      <c r="BI2376" s="206">
        <f>IF(N2376="nulová",J2376,0)</f>
        <v>0</v>
      </c>
      <c r="BJ2376" s="18" t="s">
        <v>83</v>
      </c>
      <c r="BK2376" s="206">
        <f>ROUND(I2376*H2376,2)</f>
        <v>0</v>
      </c>
      <c r="BL2376" s="18" t="s">
        <v>199</v>
      </c>
      <c r="BM2376" s="205" t="s">
        <v>2941</v>
      </c>
    </row>
    <row r="2377" spans="1:65" s="16" customFormat="1">
      <c r="B2377" s="241"/>
      <c r="C2377" s="242"/>
      <c r="D2377" s="209" t="s">
        <v>291</v>
      </c>
      <c r="E2377" s="243" t="s">
        <v>1</v>
      </c>
      <c r="F2377" s="244" t="s">
        <v>2942</v>
      </c>
      <c r="G2377" s="242"/>
      <c r="H2377" s="243" t="s">
        <v>1</v>
      </c>
      <c r="I2377" s="245"/>
      <c r="J2377" s="242"/>
      <c r="K2377" s="242"/>
      <c r="L2377" s="246"/>
      <c r="M2377" s="247"/>
      <c r="N2377" s="248"/>
      <c r="O2377" s="248"/>
      <c r="P2377" s="248"/>
      <c r="Q2377" s="248"/>
      <c r="R2377" s="248"/>
      <c r="S2377" s="248"/>
      <c r="T2377" s="249"/>
      <c r="AT2377" s="250" t="s">
        <v>291</v>
      </c>
      <c r="AU2377" s="250" t="s">
        <v>85</v>
      </c>
      <c r="AV2377" s="16" t="s">
        <v>83</v>
      </c>
      <c r="AW2377" s="16" t="s">
        <v>32</v>
      </c>
      <c r="AX2377" s="16" t="s">
        <v>76</v>
      </c>
      <c r="AY2377" s="250" t="s">
        <v>283</v>
      </c>
    </row>
    <row r="2378" spans="1:65" s="13" customFormat="1">
      <c r="B2378" s="207"/>
      <c r="C2378" s="208"/>
      <c r="D2378" s="209" t="s">
        <v>291</v>
      </c>
      <c r="E2378" s="210" t="s">
        <v>1</v>
      </c>
      <c r="F2378" s="211" t="s">
        <v>2943</v>
      </c>
      <c r="G2378" s="208"/>
      <c r="H2378" s="212">
        <v>12</v>
      </c>
      <c r="I2378" s="213"/>
      <c r="J2378" s="208"/>
      <c r="K2378" s="208"/>
      <c r="L2378" s="214"/>
      <c r="M2378" s="215"/>
      <c r="N2378" s="216"/>
      <c r="O2378" s="216"/>
      <c r="P2378" s="216"/>
      <c r="Q2378" s="216"/>
      <c r="R2378" s="216"/>
      <c r="S2378" s="216"/>
      <c r="T2378" s="217"/>
      <c r="AT2378" s="218" t="s">
        <v>291</v>
      </c>
      <c r="AU2378" s="218" t="s">
        <v>85</v>
      </c>
      <c r="AV2378" s="13" t="s">
        <v>85</v>
      </c>
      <c r="AW2378" s="13" t="s">
        <v>32</v>
      </c>
      <c r="AX2378" s="13" t="s">
        <v>76</v>
      </c>
      <c r="AY2378" s="218" t="s">
        <v>283</v>
      </c>
    </row>
    <row r="2379" spans="1:65" s="14" customFormat="1">
      <c r="B2379" s="219"/>
      <c r="C2379" s="220"/>
      <c r="D2379" s="209" t="s">
        <v>291</v>
      </c>
      <c r="E2379" s="221" t="s">
        <v>1</v>
      </c>
      <c r="F2379" s="222" t="s">
        <v>293</v>
      </c>
      <c r="G2379" s="220"/>
      <c r="H2379" s="223">
        <v>12</v>
      </c>
      <c r="I2379" s="224"/>
      <c r="J2379" s="220"/>
      <c r="K2379" s="220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291</v>
      </c>
      <c r="AU2379" s="229" t="s">
        <v>85</v>
      </c>
      <c r="AV2379" s="14" t="s">
        <v>289</v>
      </c>
      <c r="AW2379" s="14" t="s">
        <v>32</v>
      </c>
      <c r="AX2379" s="14" t="s">
        <v>83</v>
      </c>
      <c r="AY2379" s="229" t="s">
        <v>283</v>
      </c>
    </row>
    <row r="2380" spans="1:65" s="2" customFormat="1" ht="37.9" customHeight="1">
      <c r="A2380" s="35"/>
      <c r="B2380" s="36"/>
      <c r="C2380" s="251" t="s">
        <v>2944</v>
      </c>
      <c r="D2380" s="251" t="s">
        <v>1021</v>
      </c>
      <c r="E2380" s="252" t="s">
        <v>2945</v>
      </c>
      <c r="F2380" s="253" t="s">
        <v>2946</v>
      </c>
      <c r="G2380" s="254" t="s">
        <v>472</v>
      </c>
      <c r="H2380" s="255">
        <v>12</v>
      </c>
      <c r="I2380" s="256"/>
      <c r="J2380" s="257">
        <f>ROUND(I2380*H2380,2)</f>
        <v>0</v>
      </c>
      <c r="K2380" s="258"/>
      <c r="L2380" s="259"/>
      <c r="M2380" s="260" t="s">
        <v>1</v>
      </c>
      <c r="N2380" s="261" t="s">
        <v>41</v>
      </c>
      <c r="O2380" s="72"/>
      <c r="P2380" s="203">
        <f>O2380*H2380</f>
        <v>0</v>
      </c>
      <c r="Q2380" s="203">
        <v>6.4000000000000001E-2</v>
      </c>
      <c r="R2380" s="203">
        <f>Q2380*H2380</f>
        <v>0.76800000000000002</v>
      </c>
      <c r="S2380" s="203">
        <v>0</v>
      </c>
      <c r="T2380" s="204">
        <f>S2380*H2380</f>
        <v>0</v>
      </c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R2380" s="205" t="s">
        <v>499</v>
      </c>
      <c r="AT2380" s="205" t="s">
        <v>1021</v>
      </c>
      <c r="AU2380" s="205" t="s">
        <v>85</v>
      </c>
      <c r="AY2380" s="18" t="s">
        <v>283</v>
      </c>
      <c r="BE2380" s="206">
        <f>IF(N2380="základní",J2380,0)</f>
        <v>0</v>
      </c>
      <c r="BF2380" s="206">
        <f>IF(N2380="snížená",J2380,0)</f>
        <v>0</v>
      </c>
      <c r="BG2380" s="206">
        <f>IF(N2380="zákl. přenesená",J2380,0)</f>
        <v>0</v>
      </c>
      <c r="BH2380" s="206">
        <f>IF(N2380="sníž. přenesená",J2380,0)</f>
        <v>0</v>
      </c>
      <c r="BI2380" s="206">
        <f>IF(N2380="nulová",J2380,0)</f>
        <v>0</v>
      </c>
      <c r="BJ2380" s="18" t="s">
        <v>83</v>
      </c>
      <c r="BK2380" s="206">
        <f>ROUND(I2380*H2380,2)</f>
        <v>0</v>
      </c>
      <c r="BL2380" s="18" t="s">
        <v>199</v>
      </c>
      <c r="BM2380" s="205" t="s">
        <v>2947</v>
      </c>
    </row>
    <row r="2381" spans="1:65" s="2" customFormat="1" ht="16.5" customHeight="1">
      <c r="A2381" s="35"/>
      <c r="B2381" s="36"/>
      <c r="C2381" s="193" t="s">
        <v>2948</v>
      </c>
      <c r="D2381" s="193" t="s">
        <v>285</v>
      </c>
      <c r="E2381" s="194" t="s">
        <v>2949</v>
      </c>
      <c r="F2381" s="195" t="s">
        <v>2950</v>
      </c>
      <c r="G2381" s="196" t="s">
        <v>2247</v>
      </c>
      <c r="H2381" s="197">
        <v>120</v>
      </c>
      <c r="I2381" s="198"/>
      <c r="J2381" s="199">
        <f>ROUND(I2381*H2381,2)</f>
        <v>0</v>
      </c>
      <c r="K2381" s="200"/>
      <c r="L2381" s="40"/>
      <c r="M2381" s="201" t="s">
        <v>1</v>
      </c>
      <c r="N2381" s="202" t="s">
        <v>41</v>
      </c>
      <c r="O2381" s="72"/>
      <c r="P2381" s="203">
        <f>O2381*H2381</f>
        <v>0</v>
      </c>
      <c r="Q2381" s="203">
        <v>0</v>
      </c>
      <c r="R2381" s="203">
        <f>Q2381*H2381</f>
        <v>0</v>
      </c>
      <c r="S2381" s="203">
        <v>0</v>
      </c>
      <c r="T2381" s="204">
        <f>S2381*H2381</f>
        <v>0</v>
      </c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R2381" s="205" t="s">
        <v>199</v>
      </c>
      <c r="AT2381" s="205" t="s">
        <v>285</v>
      </c>
      <c r="AU2381" s="205" t="s">
        <v>85</v>
      </c>
      <c r="AY2381" s="18" t="s">
        <v>283</v>
      </c>
      <c r="BE2381" s="206">
        <f>IF(N2381="základní",J2381,0)</f>
        <v>0</v>
      </c>
      <c r="BF2381" s="206">
        <f>IF(N2381="snížená",J2381,0)</f>
        <v>0</v>
      </c>
      <c r="BG2381" s="206">
        <f>IF(N2381="zákl. přenesená",J2381,0)</f>
        <v>0</v>
      </c>
      <c r="BH2381" s="206">
        <f>IF(N2381="sníž. přenesená",J2381,0)</f>
        <v>0</v>
      </c>
      <c r="BI2381" s="206">
        <f>IF(N2381="nulová",J2381,0)</f>
        <v>0</v>
      </c>
      <c r="BJ2381" s="18" t="s">
        <v>83</v>
      </c>
      <c r="BK2381" s="206">
        <f>ROUND(I2381*H2381,2)</f>
        <v>0</v>
      </c>
      <c r="BL2381" s="18" t="s">
        <v>199</v>
      </c>
      <c r="BM2381" s="205" t="s">
        <v>2951</v>
      </c>
    </row>
    <row r="2382" spans="1:65" s="16" customFormat="1">
      <c r="B2382" s="241"/>
      <c r="C2382" s="242"/>
      <c r="D2382" s="209" t="s">
        <v>291</v>
      </c>
      <c r="E2382" s="243" t="s">
        <v>1</v>
      </c>
      <c r="F2382" s="244" t="s">
        <v>2952</v>
      </c>
      <c r="G2382" s="242"/>
      <c r="H2382" s="243" t="s">
        <v>1</v>
      </c>
      <c r="I2382" s="245"/>
      <c r="J2382" s="242"/>
      <c r="K2382" s="242"/>
      <c r="L2382" s="246"/>
      <c r="M2382" s="247"/>
      <c r="N2382" s="248"/>
      <c r="O2382" s="248"/>
      <c r="P2382" s="248"/>
      <c r="Q2382" s="248"/>
      <c r="R2382" s="248"/>
      <c r="S2382" s="248"/>
      <c r="T2382" s="249"/>
      <c r="AT2382" s="250" t="s">
        <v>291</v>
      </c>
      <c r="AU2382" s="250" t="s">
        <v>85</v>
      </c>
      <c r="AV2382" s="16" t="s">
        <v>83</v>
      </c>
      <c r="AW2382" s="16" t="s">
        <v>32</v>
      </c>
      <c r="AX2382" s="16" t="s">
        <v>76</v>
      </c>
      <c r="AY2382" s="250" t="s">
        <v>283</v>
      </c>
    </row>
    <row r="2383" spans="1:65" s="13" customFormat="1">
      <c r="B2383" s="207"/>
      <c r="C2383" s="208"/>
      <c r="D2383" s="209" t="s">
        <v>291</v>
      </c>
      <c r="E2383" s="210" t="s">
        <v>1</v>
      </c>
      <c r="F2383" s="211" t="s">
        <v>1016</v>
      </c>
      <c r="G2383" s="208"/>
      <c r="H2383" s="212">
        <v>120</v>
      </c>
      <c r="I2383" s="213"/>
      <c r="J2383" s="208"/>
      <c r="K2383" s="208"/>
      <c r="L2383" s="214"/>
      <c r="M2383" s="215"/>
      <c r="N2383" s="216"/>
      <c r="O2383" s="216"/>
      <c r="P2383" s="216"/>
      <c r="Q2383" s="216"/>
      <c r="R2383" s="216"/>
      <c r="S2383" s="216"/>
      <c r="T2383" s="217"/>
      <c r="AT2383" s="218" t="s">
        <v>291</v>
      </c>
      <c r="AU2383" s="218" t="s">
        <v>85</v>
      </c>
      <c r="AV2383" s="13" t="s">
        <v>85</v>
      </c>
      <c r="AW2383" s="13" t="s">
        <v>32</v>
      </c>
      <c r="AX2383" s="13" t="s">
        <v>76</v>
      </c>
      <c r="AY2383" s="218" t="s">
        <v>283</v>
      </c>
    </row>
    <row r="2384" spans="1:65" s="14" customFormat="1">
      <c r="B2384" s="219"/>
      <c r="C2384" s="220"/>
      <c r="D2384" s="209" t="s">
        <v>291</v>
      </c>
      <c r="E2384" s="221" t="s">
        <v>1</v>
      </c>
      <c r="F2384" s="222" t="s">
        <v>293</v>
      </c>
      <c r="G2384" s="220"/>
      <c r="H2384" s="223">
        <v>120</v>
      </c>
      <c r="I2384" s="224"/>
      <c r="J2384" s="220"/>
      <c r="K2384" s="220"/>
      <c r="L2384" s="225"/>
      <c r="M2384" s="226"/>
      <c r="N2384" s="227"/>
      <c r="O2384" s="227"/>
      <c r="P2384" s="227"/>
      <c r="Q2384" s="227"/>
      <c r="R2384" s="227"/>
      <c r="S2384" s="227"/>
      <c r="T2384" s="228"/>
      <c r="AT2384" s="229" t="s">
        <v>291</v>
      </c>
      <c r="AU2384" s="229" t="s">
        <v>85</v>
      </c>
      <c r="AV2384" s="14" t="s">
        <v>289</v>
      </c>
      <c r="AW2384" s="14" t="s">
        <v>32</v>
      </c>
      <c r="AX2384" s="14" t="s">
        <v>83</v>
      </c>
      <c r="AY2384" s="229" t="s">
        <v>283</v>
      </c>
    </row>
    <row r="2385" spans="1:65" s="2" customFormat="1" ht="37.9" customHeight="1">
      <c r="A2385" s="35"/>
      <c r="B2385" s="36"/>
      <c r="C2385" s="251" t="s">
        <v>2953</v>
      </c>
      <c r="D2385" s="251" t="s">
        <v>1021</v>
      </c>
      <c r="E2385" s="252" t="s">
        <v>2954</v>
      </c>
      <c r="F2385" s="253" t="s">
        <v>2955</v>
      </c>
      <c r="G2385" s="254" t="s">
        <v>2247</v>
      </c>
      <c r="H2385" s="255">
        <v>120</v>
      </c>
      <c r="I2385" s="256"/>
      <c r="J2385" s="257">
        <f t="shared" ref="J2385:J2394" si="100">ROUND(I2385*H2385,2)</f>
        <v>0</v>
      </c>
      <c r="K2385" s="258"/>
      <c r="L2385" s="259"/>
      <c r="M2385" s="260" t="s">
        <v>1</v>
      </c>
      <c r="N2385" s="261" t="s">
        <v>41</v>
      </c>
      <c r="O2385" s="72"/>
      <c r="P2385" s="203">
        <f t="shared" ref="P2385:P2394" si="101">O2385*H2385</f>
        <v>0</v>
      </c>
      <c r="Q2385" s="203">
        <v>6.4999999999999997E-3</v>
      </c>
      <c r="R2385" s="203">
        <f t="shared" ref="R2385:R2394" si="102">Q2385*H2385</f>
        <v>0.77999999999999992</v>
      </c>
      <c r="S2385" s="203">
        <v>0</v>
      </c>
      <c r="T2385" s="204">
        <f t="shared" ref="T2385:T2394" si="103">S2385*H2385</f>
        <v>0</v>
      </c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R2385" s="205" t="s">
        <v>499</v>
      </c>
      <c r="AT2385" s="205" t="s">
        <v>1021</v>
      </c>
      <c r="AU2385" s="205" t="s">
        <v>85</v>
      </c>
      <c r="AY2385" s="18" t="s">
        <v>283</v>
      </c>
      <c r="BE2385" s="206">
        <f t="shared" ref="BE2385:BE2394" si="104">IF(N2385="základní",J2385,0)</f>
        <v>0</v>
      </c>
      <c r="BF2385" s="206">
        <f t="shared" ref="BF2385:BF2394" si="105">IF(N2385="snížená",J2385,0)</f>
        <v>0</v>
      </c>
      <c r="BG2385" s="206">
        <f t="shared" ref="BG2385:BG2394" si="106">IF(N2385="zákl. přenesená",J2385,0)</f>
        <v>0</v>
      </c>
      <c r="BH2385" s="206">
        <f t="shared" ref="BH2385:BH2394" si="107">IF(N2385="sníž. přenesená",J2385,0)</f>
        <v>0</v>
      </c>
      <c r="BI2385" s="206">
        <f t="shared" ref="BI2385:BI2394" si="108">IF(N2385="nulová",J2385,0)</f>
        <v>0</v>
      </c>
      <c r="BJ2385" s="18" t="s">
        <v>83</v>
      </c>
      <c r="BK2385" s="206">
        <f t="shared" ref="BK2385:BK2394" si="109">ROUND(I2385*H2385,2)</f>
        <v>0</v>
      </c>
      <c r="BL2385" s="18" t="s">
        <v>199</v>
      </c>
      <c r="BM2385" s="205" t="s">
        <v>2956</v>
      </c>
    </row>
    <row r="2386" spans="1:65" s="2" customFormat="1" ht="24.2" customHeight="1">
      <c r="A2386" s="35"/>
      <c r="B2386" s="36"/>
      <c r="C2386" s="193" t="s">
        <v>2957</v>
      </c>
      <c r="D2386" s="193" t="s">
        <v>285</v>
      </c>
      <c r="E2386" s="194" t="s">
        <v>2958</v>
      </c>
      <c r="F2386" s="195" t="s">
        <v>2959</v>
      </c>
      <c r="G2386" s="196" t="s">
        <v>2247</v>
      </c>
      <c r="H2386" s="197">
        <v>2</v>
      </c>
      <c r="I2386" s="198"/>
      <c r="J2386" s="199">
        <f t="shared" si="100"/>
        <v>0</v>
      </c>
      <c r="K2386" s="200"/>
      <c r="L2386" s="40"/>
      <c r="M2386" s="201" t="s">
        <v>1</v>
      </c>
      <c r="N2386" s="202" t="s">
        <v>41</v>
      </c>
      <c r="O2386" s="72"/>
      <c r="P2386" s="203">
        <f t="shared" si="101"/>
        <v>0</v>
      </c>
      <c r="Q2386" s="203">
        <v>0</v>
      </c>
      <c r="R2386" s="203">
        <f t="shared" si="102"/>
        <v>0</v>
      </c>
      <c r="S2386" s="203">
        <v>0</v>
      </c>
      <c r="T2386" s="204">
        <f t="shared" si="103"/>
        <v>0</v>
      </c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R2386" s="205" t="s">
        <v>199</v>
      </c>
      <c r="AT2386" s="205" t="s">
        <v>285</v>
      </c>
      <c r="AU2386" s="205" t="s">
        <v>85</v>
      </c>
      <c r="AY2386" s="18" t="s">
        <v>283</v>
      </c>
      <c r="BE2386" s="206">
        <f t="shared" si="104"/>
        <v>0</v>
      </c>
      <c r="BF2386" s="206">
        <f t="shared" si="105"/>
        <v>0</v>
      </c>
      <c r="BG2386" s="206">
        <f t="shared" si="106"/>
        <v>0</v>
      </c>
      <c r="BH2386" s="206">
        <f t="shared" si="107"/>
        <v>0</v>
      </c>
      <c r="BI2386" s="206">
        <f t="shared" si="108"/>
        <v>0</v>
      </c>
      <c r="BJ2386" s="18" t="s">
        <v>83</v>
      </c>
      <c r="BK2386" s="206">
        <f t="shared" si="109"/>
        <v>0</v>
      </c>
      <c r="BL2386" s="18" t="s">
        <v>199</v>
      </c>
      <c r="BM2386" s="205" t="s">
        <v>2960</v>
      </c>
    </row>
    <row r="2387" spans="1:65" s="2" customFormat="1" ht="37.9" customHeight="1">
      <c r="A2387" s="35"/>
      <c r="B2387" s="36"/>
      <c r="C2387" s="251" t="s">
        <v>2961</v>
      </c>
      <c r="D2387" s="251" t="s">
        <v>1021</v>
      </c>
      <c r="E2387" s="252" t="s">
        <v>2962</v>
      </c>
      <c r="F2387" s="253" t="s">
        <v>2963</v>
      </c>
      <c r="G2387" s="254" t="s">
        <v>614</v>
      </c>
      <c r="H2387" s="255">
        <v>2</v>
      </c>
      <c r="I2387" s="256"/>
      <c r="J2387" s="257">
        <f t="shared" si="100"/>
        <v>0</v>
      </c>
      <c r="K2387" s="258"/>
      <c r="L2387" s="259"/>
      <c r="M2387" s="260" t="s">
        <v>1</v>
      </c>
      <c r="N2387" s="261" t="s">
        <v>41</v>
      </c>
      <c r="O2387" s="72"/>
      <c r="P2387" s="203">
        <f t="shared" si="101"/>
        <v>0</v>
      </c>
      <c r="Q2387" s="203">
        <v>3.1E-4</v>
      </c>
      <c r="R2387" s="203">
        <f t="shared" si="102"/>
        <v>6.2E-4</v>
      </c>
      <c r="S2387" s="203">
        <v>0</v>
      </c>
      <c r="T2387" s="204">
        <f t="shared" si="103"/>
        <v>0</v>
      </c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R2387" s="205" t="s">
        <v>499</v>
      </c>
      <c r="AT2387" s="205" t="s">
        <v>1021</v>
      </c>
      <c r="AU2387" s="205" t="s">
        <v>85</v>
      </c>
      <c r="AY2387" s="18" t="s">
        <v>283</v>
      </c>
      <c r="BE2387" s="206">
        <f t="shared" si="104"/>
        <v>0</v>
      </c>
      <c r="BF2387" s="206">
        <f t="shared" si="105"/>
        <v>0</v>
      </c>
      <c r="BG2387" s="206">
        <f t="shared" si="106"/>
        <v>0</v>
      </c>
      <c r="BH2387" s="206">
        <f t="shared" si="107"/>
        <v>0</v>
      </c>
      <c r="BI2387" s="206">
        <f t="shared" si="108"/>
        <v>0</v>
      </c>
      <c r="BJ2387" s="18" t="s">
        <v>83</v>
      </c>
      <c r="BK2387" s="206">
        <f t="shared" si="109"/>
        <v>0</v>
      </c>
      <c r="BL2387" s="18" t="s">
        <v>199</v>
      </c>
      <c r="BM2387" s="205" t="s">
        <v>2964</v>
      </c>
    </row>
    <row r="2388" spans="1:65" s="2" customFormat="1" ht="24.2" customHeight="1">
      <c r="A2388" s="35"/>
      <c r="B2388" s="36"/>
      <c r="C2388" s="193" t="s">
        <v>2965</v>
      </c>
      <c r="D2388" s="193" t="s">
        <v>285</v>
      </c>
      <c r="E2388" s="194" t="s">
        <v>2966</v>
      </c>
      <c r="F2388" s="195" t="s">
        <v>2967</v>
      </c>
      <c r="G2388" s="196" t="s">
        <v>2247</v>
      </c>
      <c r="H2388" s="197">
        <v>2</v>
      </c>
      <c r="I2388" s="198"/>
      <c r="J2388" s="199">
        <f t="shared" si="100"/>
        <v>0</v>
      </c>
      <c r="K2388" s="200"/>
      <c r="L2388" s="40"/>
      <c r="M2388" s="201" t="s">
        <v>1</v>
      </c>
      <c r="N2388" s="202" t="s">
        <v>41</v>
      </c>
      <c r="O2388" s="72"/>
      <c r="P2388" s="203">
        <f t="shared" si="101"/>
        <v>0</v>
      </c>
      <c r="Q2388" s="203">
        <v>0</v>
      </c>
      <c r="R2388" s="203">
        <f t="shared" si="102"/>
        <v>0</v>
      </c>
      <c r="S2388" s="203">
        <v>0</v>
      </c>
      <c r="T2388" s="204">
        <f t="shared" si="103"/>
        <v>0</v>
      </c>
      <c r="U2388" s="35"/>
      <c r="V2388" s="35"/>
      <c r="W2388" s="35"/>
      <c r="X2388" s="35"/>
      <c r="Y2388" s="35"/>
      <c r="Z2388" s="35"/>
      <c r="AA2388" s="35"/>
      <c r="AB2388" s="35"/>
      <c r="AC2388" s="35"/>
      <c r="AD2388" s="35"/>
      <c r="AE2388" s="35"/>
      <c r="AR2388" s="205" t="s">
        <v>199</v>
      </c>
      <c r="AT2388" s="205" t="s">
        <v>285</v>
      </c>
      <c r="AU2388" s="205" t="s">
        <v>85</v>
      </c>
      <c r="AY2388" s="18" t="s">
        <v>283</v>
      </c>
      <c r="BE2388" s="206">
        <f t="shared" si="104"/>
        <v>0</v>
      </c>
      <c r="BF2388" s="206">
        <f t="shared" si="105"/>
        <v>0</v>
      </c>
      <c r="BG2388" s="206">
        <f t="shared" si="106"/>
        <v>0</v>
      </c>
      <c r="BH2388" s="206">
        <f t="shared" si="107"/>
        <v>0</v>
      </c>
      <c r="BI2388" s="206">
        <f t="shared" si="108"/>
        <v>0</v>
      </c>
      <c r="BJ2388" s="18" t="s">
        <v>83</v>
      </c>
      <c r="BK2388" s="206">
        <f t="shared" si="109"/>
        <v>0</v>
      </c>
      <c r="BL2388" s="18" t="s">
        <v>199</v>
      </c>
      <c r="BM2388" s="205" t="s">
        <v>2968</v>
      </c>
    </row>
    <row r="2389" spans="1:65" s="2" customFormat="1" ht="55.5" customHeight="1">
      <c r="A2389" s="35"/>
      <c r="B2389" s="36"/>
      <c r="C2389" s="251" t="s">
        <v>2969</v>
      </c>
      <c r="D2389" s="251" t="s">
        <v>1021</v>
      </c>
      <c r="E2389" s="252" t="s">
        <v>2970</v>
      </c>
      <c r="F2389" s="253" t="s">
        <v>2971</v>
      </c>
      <c r="G2389" s="254" t="s">
        <v>614</v>
      </c>
      <c r="H2389" s="255">
        <v>2</v>
      </c>
      <c r="I2389" s="256"/>
      <c r="J2389" s="257">
        <f t="shared" si="100"/>
        <v>0</v>
      </c>
      <c r="K2389" s="258"/>
      <c r="L2389" s="259"/>
      <c r="M2389" s="260" t="s">
        <v>1</v>
      </c>
      <c r="N2389" s="261" t="s">
        <v>41</v>
      </c>
      <c r="O2389" s="72"/>
      <c r="P2389" s="203">
        <f t="shared" si="101"/>
        <v>0</v>
      </c>
      <c r="Q2389" s="203">
        <v>3.1E-4</v>
      </c>
      <c r="R2389" s="203">
        <f t="shared" si="102"/>
        <v>6.2E-4</v>
      </c>
      <c r="S2389" s="203">
        <v>0</v>
      </c>
      <c r="T2389" s="204">
        <f t="shared" si="103"/>
        <v>0</v>
      </c>
      <c r="U2389" s="35"/>
      <c r="V2389" s="35"/>
      <c r="W2389" s="35"/>
      <c r="X2389" s="35"/>
      <c r="Y2389" s="35"/>
      <c r="Z2389" s="35"/>
      <c r="AA2389" s="35"/>
      <c r="AB2389" s="35"/>
      <c r="AC2389" s="35"/>
      <c r="AD2389" s="35"/>
      <c r="AE2389" s="35"/>
      <c r="AR2389" s="205" t="s">
        <v>499</v>
      </c>
      <c r="AT2389" s="205" t="s">
        <v>1021</v>
      </c>
      <c r="AU2389" s="205" t="s">
        <v>85</v>
      </c>
      <c r="AY2389" s="18" t="s">
        <v>283</v>
      </c>
      <c r="BE2389" s="206">
        <f t="shared" si="104"/>
        <v>0</v>
      </c>
      <c r="BF2389" s="206">
        <f t="shared" si="105"/>
        <v>0</v>
      </c>
      <c r="BG2389" s="206">
        <f t="shared" si="106"/>
        <v>0</v>
      </c>
      <c r="BH2389" s="206">
        <f t="shared" si="107"/>
        <v>0</v>
      </c>
      <c r="BI2389" s="206">
        <f t="shared" si="108"/>
        <v>0</v>
      </c>
      <c r="BJ2389" s="18" t="s">
        <v>83</v>
      </c>
      <c r="BK2389" s="206">
        <f t="shared" si="109"/>
        <v>0</v>
      </c>
      <c r="BL2389" s="18" t="s">
        <v>199</v>
      </c>
      <c r="BM2389" s="205" t="s">
        <v>2972</v>
      </c>
    </row>
    <row r="2390" spans="1:65" s="2" customFormat="1" ht="24.2" customHeight="1">
      <c r="A2390" s="35"/>
      <c r="B2390" s="36"/>
      <c r="C2390" s="193" t="s">
        <v>2973</v>
      </c>
      <c r="D2390" s="193" t="s">
        <v>285</v>
      </c>
      <c r="E2390" s="194" t="s">
        <v>2974</v>
      </c>
      <c r="F2390" s="195" t="s">
        <v>2975</v>
      </c>
      <c r="G2390" s="196" t="s">
        <v>2247</v>
      </c>
      <c r="H2390" s="197">
        <v>4</v>
      </c>
      <c r="I2390" s="198"/>
      <c r="J2390" s="199">
        <f t="shared" si="100"/>
        <v>0</v>
      </c>
      <c r="K2390" s="200"/>
      <c r="L2390" s="40"/>
      <c r="M2390" s="201" t="s">
        <v>1</v>
      </c>
      <c r="N2390" s="202" t="s">
        <v>41</v>
      </c>
      <c r="O2390" s="72"/>
      <c r="P2390" s="203">
        <f t="shared" si="101"/>
        <v>0</v>
      </c>
      <c r="Q2390" s="203">
        <v>0</v>
      </c>
      <c r="R2390" s="203">
        <f t="shared" si="102"/>
        <v>0</v>
      </c>
      <c r="S2390" s="203">
        <v>0</v>
      </c>
      <c r="T2390" s="204">
        <f t="shared" si="103"/>
        <v>0</v>
      </c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R2390" s="205" t="s">
        <v>199</v>
      </c>
      <c r="AT2390" s="205" t="s">
        <v>285</v>
      </c>
      <c r="AU2390" s="205" t="s">
        <v>85</v>
      </c>
      <c r="AY2390" s="18" t="s">
        <v>283</v>
      </c>
      <c r="BE2390" s="206">
        <f t="shared" si="104"/>
        <v>0</v>
      </c>
      <c r="BF2390" s="206">
        <f t="shared" si="105"/>
        <v>0</v>
      </c>
      <c r="BG2390" s="206">
        <f t="shared" si="106"/>
        <v>0</v>
      </c>
      <c r="BH2390" s="206">
        <f t="shared" si="107"/>
        <v>0</v>
      </c>
      <c r="BI2390" s="206">
        <f t="shared" si="108"/>
        <v>0</v>
      </c>
      <c r="BJ2390" s="18" t="s">
        <v>83</v>
      </c>
      <c r="BK2390" s="206">
        <f t="shared" si="109"/>
        <v>0</v>
      </c>
      <c r="BL2390" s="18" t="s">
        <v>199</v>
      </c>
      <c r="BM2390" s="205" t="s">
        <v>2976</v>
      </c>
    </row>
    <row r="2391" spans="1:65" s="2" customFormat="1" ht="37.9" customHeight="1">
      <c r="A2391" s="35"/>
      <c r="B2391" s="36"/>
      <c r="C2391" s="251" t="s">
        <v>2977</v>
      </c>
      <c r="D2391" s="251" t="s">
        <v>1021</v>
      </c>
      <c r="E2391" s="252" t="s">
        <v>2978</v>
      </c>
      <c r="F2391" s="253" t="s">
        <v>2979</v>
      </c>
      <c r="G2391" s="254" t="s">
        <v>614</v>
      </c>
      <c r="H2391" s="255">
        <v>4</v>
      </c>
      <c r="I2391" s="256"/>
      <c r="J2391" s="257">
        <f t="shared" si="100"/>
        <v>0</v>
      </c>
      <c r="K2391" s="258"/>
      <c r="L2391" s="259"/>
      <c r="M2391" s="260" t="s">
        <v>1</v>
      </c>
      <c r="N2391" s="261" t="s">
        <v>41</v>
      </c>
      <c r="O2391" s="72"/>
      <c r="P2391" s="203">
        <f t="shared" si="101"/>
        <v>0</v>
      </c>
      <c r="Q2391" s="203">
        <v>3.1E-4</v>
      </c>
      <c r="R2391" s="203">
        <f t="shared" si="102"/>
        <v>1.24E-3</v>
      </c>
      <c r="S2391" s="203">
        <v>0</v>
      </c>
      <c r="T2391" s="204">
        <f t="shared" si="103"/>
        <v>0</v>
      </c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R2391" s="205" t="s">
        <v>499</v>
      </c>
      <c r="AT2391" s="205" t="s">
        <v>1021</v>
      </c>
      <c r="AU2391" s="205" t="s">
        <v>85</v>
      </c>
      <c r="AY2391" s="18" t="s">
        <v>283</v>
      </c>
      <c r="BE2391" s="206">
        <f t="shared" si="104"/>
        <v>0</v>
      </c>
      <c r="BF2391" s="206">
        <f t="shared" si="105"/>
        <v>0</v>
      </c>
      <c r="BG2391" s="206">
        <f t="shared" si="106"/>
        <v>0</v>
      </c>
      <c r="BH2391" s="206">
        <f t="shared" si="107"/>
        <v>0</v>
      </c>
      <c r="BI2391" s="206">
        <f t="shared" si="108"/>
        <v>0</v>
      </c>
      <c r="BJ2391" s="18" t="s">
        <v>83</v>
      </c>
      <c r="BK2391" s="206">
        <f t="shared" si="109"/>
        <v>0</v>
      </c>
      <c r="BL2391" s="18" t="s">
        <v>199</v>
      </c>
      <c r="BM2391" s="205" t="s">
        <v>2980</v>
      </c>
    </row>
    <row r="2392" spans="1:65" s="2" customFormat="1" ht="24.2" customHeight="1">
      <c r="A2392" s="35"/>
      <c r="B2392" s="36"/>
      <c r="C2392" s="193" t="s">
        <v>2981</v>
      </c>
      <c r="D2392" s="193" t="s">
        <v>285</v>
      </c>
      <c r="E2392" s="194" t="s">
        <v>2982</v>
      </c>
      <c r="F2392" s="195" t="s">
        <v>2983</v>
      </c>
      <c r="G2392" s="196" t="s">
        <v>2247</v>
      </c>
      <c r="H2392" s="197">
        <v>1</v>
      </c>
      <c r="I2392" s="198"/>
      <c r="J2392" s="199">
        <f t="shared" si="100"/>
        <v>0</v>
      </c>
      <c r="K2392" s="200"/>
      <c r="L2392" s="40"/>
      <c r="M2392" s="201" t="s">
        <v>1</v>
      </c>
      <c r="N2392" s="202" t="s">
        <v>41</v>
      </c>
      <c r="O2392" s="72"/>
      <c r="P2392" s="203">
        <f t="shared" si="101"/>
        <v>0</v>
      </c>
      <c r="Q2392" s="203">
        <v>0</v>
      </c>
      <c r="R2392" s="203">
        <f t="shared" si="102"/>
        <v>0</v>
      </c>
      <c r="S2392" s="203">
        <v>0</v>
      </c>
      <c r="T2392" s="204">
        <f t="shared" si="103"/>
        <v>0</v>
      </c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R2392" s="205" t="s">
        <v>199</v>
      </c>
      <c r="AT2392" s="205" t="s">
        <v>285</v>
      </c>
      <c r="AU2392" s="205" t="s">
        <v>85</v>
      </c>
      <c r="AY2392" s="18" t="s">
        <v>283</v>
      </c>
      <c r="BE2392" s="206">
        <f t="shared" si="104"/>
        <v>0</v>
      </c>
      <c r="BF2392" s="206">
        <f t="shared" si="105"/>
        <v>0</v>
      </c>
      <c r="BG2392" s="206">
        <f t="shared" si="106"/>
        <v>0</v>
      </c>
      <c r="BH2392" s="206">
        <f t="shared" si="107"/>
        <v>0</v>
      </c>
      <c r="BI2392" s="206">
        <f t="shared" si="108"/>
        <v>0</v>
      </c>
      <c r="BJ2392" s="18" t="s">
        <v>83</v>
      </c>
      <c r="BK2392" s="206">
        <f t="shared" si="109"/>
        <v>0</v>
      </c>
      <c r="BL2392" s="18" t="s">
        <v>199</v>
      </c>
      <c r="BM2392" s="205" t="s">
        <v>2984</v>
      </c>
    </row>
    <row r="2393" spans="1:65" s="2" customFormat="1" ht="66.75" customHeight="1">
      <c r="A2393" s="35"/>
      <c r="B2393" s="36"/>
      <c r="C2393" s="251" t="s">
        <v>2985</v>
      </c>
      <c r="D2393" s="251" t="s">
        <v>1021</v>
      </c>
      <c r="E2393" s="252" t="s">
        <v>2986</v>
      </c>
      <c r="F2393" s="253" t="s">
        <v>2987</v>
      </c>
      <c r="G2393" s="254" t="s">
        <v>614</v>
      </c>
      <c r="H2393" s="255">
        <v>1</v>
      </c>
      <c r="I2393" s="256"/>
      <c r="J2393" s="257">
        <f t="shared" si="100"/>
        <v>0</v>
      </c>
      <c r="K2393" s="258"/>
      <c r="L2393" s="259"/>
      <c r="M2393" s="260" t="s">
        <v>1</v>
      </c>
      <c r="N2393" s="261" t="s">
        <v>41</v>
      </c>
      <c r="O2393" s="72"/>
      <c r="P2393" s="203">
        <f t="shared" si="101"/>
        <v>0</v>
      </c>
      <c r="Q2393" s="203">
        <v>0.25800000000000001</v>
      </c>
      <c r="R2393" s="203">
        <f t="shared" si="102"/>
        <v>0.25800000000000001</v>
      </c>
      <c r="S2393" s="203">
        <v>0</v>
      </c>
      <c r="T2393" s="204">
        <f t="shared" si="103"/>
        <v>0</v>
      </c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R2393" s="205" t="s">
        <v>499</v>
      </c>
      <c r="AT2393" s="205" t="s">
        <v>1021</v>
      </c>
      <c r="AU2393" s="205" t="s">
        <v>85</v>
      </c>
      <c r="AY2393" s="18" t="s">
        <v>283</v>
      </c>
      <c r="BE2393" s="206">
        <f t="shared" si="104"/>
        <v>0</v>
      </c>
      <c r="BF2393" s="206">
        <f t="shared" si="105"/>
        <v>0</v>
      </c>
      <c r="BG2393" s="206">
        <f t="shared" si="106"/>
        <v>0</v>
      </c>
      <c r="BH2393" s="206">
        <f t="shared" si="107"/>
        <v>0</v>
      </c>
      <c r="BI2393" s="206">
        <f t="shared" si="108"/>
        <v>0</v>
      </c>
      <c r="BJ2393" s="18" t="s">
        <v>83</v>
      </c>
      <c r="BK2393" s="206">
        <f t="shared" si="109"/>
        <v>0</v>
      </c>
      <c r="BL2393" s="18" t="s">
        <v>199</v>
      </c>
      <c r="BM2393" s="205" t="s">
        <v>2988</v>
      </c>
    </row>
    <row r="2394" spans="1:65" s="2" customFormat="1" ht="16.5" customHeight="1">
      <c r="A2394" s="35"/>
      <c r="B2394" s="36"/>
      <c r="C2394" s="193" t="s">
        <v>2989</v>
      </c>
      <c r="D2394" s="193" t="s">
        <v>285</v>
      </c>
      <c r="E2394" s="194" t="s">
        <v>2990</v>
      </c>
      <c r="F2394" s="195" t="s">
        <v>2991</v>
      </c>
      <c r="G2394" s="196" t="s">
        <v>2992</v>
      </c>
      <c r="H2394" s="197">
        <v>9798.3860000000004</v>
      </c>
      <c r="I2394" s="198"/>
      <c r="J2394" s="199">
        <f t="shared" si="100"/>
        <v>0</v>
      </c>
      <c r="K2394" s="200"/>
      <c r="L2394" s="40"/>
      <c r="M2394" s="201" t="s">
        <v>1</v>
      </c>
      <c r="N2394" s="202" t="s">
        <v>41</v>
      </c>
      <c r="O2394" s="72"/>
      <c r="P2394" s="203">
        <f t="shared" si="101"/>
        <v>0</v>
      </c>
      <c r="Q2394" s="203">
        <v>5.0000000000000002E-5</v>
      </c>
      <c r="R2394" s="203">
        <f t="shared" si="102"/>
        <v>0.48991930000000006</v>
      </c>
      <c r="S2394" s="203">
        <v>0</v>
      </c>
      <c r="T2394" s="204">
        <f t="shared" si="103"/>
        <v>0</v>
      </c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R2394" s="205" t="s">
        <v>199</v>
      </c>
      <c r="AT2394" s="205" t="s">
        <v>285</v>
      </c>
      <c r="AU2394" s="205" t="s">
        <v>85</v>
      </c>
      <c r="AY2394" s="18" t="s">
        <v>283</v>
      </c>
      <c r="BE2394" s="206">
        <f t="shared" si="104"/>
        <v>0</v>
      </c>
      <c r="BF2394" s="206">
        <f t="shared" si="105"/>
        <v>0</v>
      </c>
      <c r="BG2394" s="206">
        <f t="shared" si="106"/>
        <v>0</v>
      </c>
      <c r="BH2394" s="206">
        <f t="shared" si="107"/>
        <v>0</v>
      </c>
      <c r="BI2394" s="206">
        <f t="shared" si="108"/>
        <v>0</v>
      </c>
      <c r="BJ2394" s="18" t="s">
        <v>83</v>
      </c>
      <c r="BK2394" s="206">
        <f t="shared" si="109"/>
        <v>0</v>
      </c>
      <c r="BL2394" s="18" t="s">
        <v>199</v>
      </c>
      <c r="BM2394" s="205" t="s">
        <v>2993</v>
      </c>
    </row>
    <row r="2395" spans="1:65" s="16" customFormat="1">
      <c r="B2395" s="241"/>
      <c r="C2395" s="242"/>
      <c r="D2395" s="209" t="s">
        <v>291</v>
      </c>
      <c r="E2395" s="243" t="s">
        <v>1</v>
      </c>
      <c r="F2395" s="244" t="s">
        <v>2994</v>
      </c>
      <c r="G2395" s="242"/>
      <c r="H2395" s="243" t="s">
        <v>1</v>
      </c>
      <c r="I2395" s="245"/>
      <c r="J2395" s="242"/>
      <c r="K2395" s="242"/>
      <c r="L2395" s="246"/>
      <c r="M2395" s="247"/>
      <c r="N2395" s="248"/>
      <c r="O2395" s="248"/>
      <c r="P2395" s="248"/>
      <c r="Q2395" s="248"/>
      <c r="R2395" s="248"/>
      <c r="S2395" s="248"/>
      <c r="T2395" s="249"/>
      <c r="AT2395" s="250" t="s">
        <v>291</v>
      </c>
      <c r="AU2395" s="250" t="s">
        <v>85</v>
      </c>
      <c r="AV2395" s="16" t="s">
        <v>83</v>
      </c>
      <c r="AW2395" s="16" t="s">
        <v>32</v>
      </c>
      <c r="AX2395" s="16" t="s">
        <v>76</v>
      </c>
      <c r="AY2395" s="250" t="s">
        <v>283</v>
      </c>
    </row>
    <row r="2396" spans="1:65" s="13" customFormat="1">
      <c r="B2396" s="207"/>
      <c r="C2396" s="208"/>
      <c r="D2396" s="209" t="s">
        <v>291</v>
      </c>
      <c r="E2396" s="210" t="s">
        <v>1</v>
      </c>
      <c r="F2396" s="211" t="s">
        <v>2995</v>
      </c>
      <c r="G2396" s="208"/>
      <c r="H2396" s="212">
        <v>109.63</v>
      </c>
      <c r="I2396" s="213"/>
      <c r="J2396" s="208"/>
      <c r="K2396" s="208"/>
      <c r="L2396" s="214"/>
      <c r="M2396" s="215"/>
      <c r="N2396" s="216"/>
      <c r="O2396" s="216"/>
      <c r="P2396" s="216"/>
      <c r="Q2396" s="216"/>
      <c r="R2396" s="216"/>
      <c r="S2396" s="216"/>
      <c r="T2396" s="217"/>
      <c r="AT2396" s="218" t="s">
        <v>291</v>
      </c>
      <c r="AU2396" s="218" t="s">
        <v>85</v>
      </c>
      <c r="AV2396" s="13" t="s">
        <v>85</v>
      </c>
      <c r="AW2396" s="13" t="s">
        <v>32</v>
      </c>
      <c r="AX2396" s="13" t="s">
        <v>76</v>
      </c>
      <c r="AY2396" s="218" t="s">
        <v>283</v>
      </c>
    </row>
    <row r="2397" spans="1:65" s="16" customFormat="1">
      <c r="B2397" s="241"/>
      <c r="C2397" s="242"/>
      <c r="D2397" s="209" t="s">
        <v>291</v>
      </c>
      <c r="E2397" s="243" t="s">
        <v>1</v>
      </c>
      <c r="F2397" s="244" t="s">
        <v>2996</v>
      </c>
      <c r="G2397" s="242"/>
      <c r="H2397" s="243" t="s">
        <v>1</v>
      </c>
      <c r="I2397" s="245"/>
      <c r="J2397" s="242"/>
      <c r="K2397" s="242"/>
      <c r="L2397" s="246"/>
      <c r="M2397" s="247"/>
      <c r="N2397" s="248"/>
      <c r="O2397" s="248"/>
      <c r="P2397" s="248"/>
      <c r="Q2397" s="248"/>
      <c r="R2397" s="248"/>
      <c r="S2397" s="248"/>
      <c r="T2397" s="249"/>
      <c r="AT2397" s="250" t="s">
        <v>291</v>
      </c>
      <c r="AU2397" s="250" t="s">
        <v>85</v>
      </c>
      <c r="AV2397" s="16" t="s">
        <v>83</v>
      </c>
      <c r="AW2397" s="16" t="s">
        <v>32</v>
      </c>
      <c r="AX2397" s="16" t="s">
        <v>76</v>
      </c>
      <c r="AY2397" s="250" t="s">
        <v>283</v>
      </c>
    </row>
    <row r="2398" spans="1:65" s="13" customFormat="1">
      <c r="B2398" s="207"/>
      <c r="C2398" s="208"/>
      <c r="D2398" s="209" t="s">
        <v>291</v>
      </c>
      <c r="E2398" s="210" t="s">
        <v>1</v>
      </c>
      <c r="F2398" s="211" t="s">
        <v>2997</v>
      </c>
      <c r="G2398" s="208"/>
      <c r="H2398" s="212">
        <v>420.59</v>
      </c>
      <c r="I2398" s="213"/>
      <c r="J2398" s="208"/>
      <c r="K2398" s="208"/>
      <c r="L2398" s="214"/>
      <c r="M2398" s="215"/>
      <c r="N2398" s="216"/>
      <c r="O2398" s="216"/>
      <c r="P2398" s="216"/>
      <c r="Q2398" s="216"/>
      <c r="R2398" s="216"/>
      <c r="S2398" s="216"/>
      <c r="T2398" s="217"/>
      <c r="AT2398" s="218" t="s">
        <v>291</v>
      </c>
      <c r="AU2398" s="218" t="s">
        <v>85</v>
      </c>
      <c r="AV2398" s="13" t="s">
        <v>85</v>
      </c>
      <c r="AW2398" s="13" t="s">
        <v>32</v>
      </c>
      <c r="AX2398" s="13" t="s">
        <v>76</v>
      </c>
      <c r="AY2398" s="218" t="s">
        <v>283</v>
      </c>
    </row>
    <row r="2399" spans="1:65" s="16" customFormat="1">
      <c r="B2399" s="241"/>
      <c r="C2399" s="242"/>
      <c r="D2399" s="209" t="s">
        <v>291</v>
      </c>
      <c r="E2399" s="243" t="s">
        <v>1</v>
      </c>
      <c r="F2399" s="244" t="s">
        <v>2065</v>
      </c>
      <c r="G2399" s="242"/>
      <c r="H2399" s="243" t="s">
        <v>1</v>
      </c>
      <c r="I2399" s="245"/>
      <c r="J2399" s="242"/>
      <c r="K2399" s="242"/>
      <c r="L2399" s="246"/>
      <c r="M2399" s="247"/>
      <c r="N2399" s="248"/>
      <c r="O2399" s="248"/>
      <c r="P2399" s="248"/>
      <c r="Q2399" s="248"/>
      <c r="R2399" s="248"/>
      <c r="S2399" s="248"/>
      <c r="T2399" s="249"/>
      <c r="AT2399" s="250" t="s">
        <v>291</v>
      </c>
      <c r="AU2399" s="250" t="s">
        <v>85</v>
      </c>
      <c r="AV2399" s="16" t="s">
        <v>83</v>
      </c>
      <c r="AW2399" s="16" t="s">
        <v>32</v>
      </c>
      <c r="AX2399" s="16" t="s">
        <v>76</v>
      </c>
      <c r="AY2399" s="250" t="s">
        <v>283</v>
      </c>
    </row>
    <row r="2400" spans="1:65" s="13" customFormat="1">
      <c r="B2400" s="207"/>
      <c r="C2400" s="208"/>
      <c r="D2400" s="209" t="s">
        <v>291</v>
      </c>
      <c r="E2400" s="210" t="s">
        <v>1</v>
      </c>
      <c r="F2400" s="211" t="s">
        <v>2998</v>
      </c>
      <c r="G2400" s="208"/>
      <c r="H2400" s="212">
        <v>8542.8909999999996</v>
      </c>
      <c r="I2400" s="213"/>
      <c r="J2400" s="208"/>
      <c r="K2400" s="208"/>
      <c r="L2400" s="214"/>
      <c r="M2400" s="215"/>
      <c r="N2400" s="216"/>
      <c r="O2400" s="216"/>
      <c r="P2400" s="216"/>
      <c r="Q2400" s="216"/>
      <c r="R2400" s="216"/>
      <c r="S2400" s="216"/>
      <c r="T2400" s="217"/>
      <c r="AT2400" s="218" t="s">
        <v>291</v>
      </c>
      <c r="AU2400" s="218" t="s">
        <v>85</v>
      </c>
      <c r="AV2400" s="13" t="s">
        <v>85</v>
      </c>
      <c r="AW2400" s="13" t="s">
        <v>32</v>
      </c>
      <c r="AX2400" s="13" t="s">
        <v>76</v>
      </c>
      <c r="AY2400" s="218" t="s">
        <v>283</v>
      </c>
    </row>
    <row r="2401" spans="1:65" s="16" customFormat="1">
      <c r="B2401" s="241"/>
      <c r="C2401" s="242"/>
      <c r="D2401" s="209" t="s">
        <v>291</v>
      </c>
      <c r="E2401" s="243" t="s">
        <v>1</v>
      </c>
      <c r="F2401" s="244" t="s">
        <v>2999</v>
      </c>
      <c r="G2401" s="242"/>
      <c r="H2401" s="243" t="s">
        <v>1</v>
      </c>
      <c r="I2401" s="245"/>
      <c r="J2401" s="242"/>
      <c r="K2401" s="242"/>
      <c r="L2401" s="246"/>
      <c r="M2401" s="247"/>
      <c r="N2401" s="248"/>
      <c r="O2401" s="248"/>
      <c r="P2401" s="248"/>
      <c r="Q2401" s="248"/>
      <c r="R2401" s="248"/>
      <c r="S2401" s="248"/>
      <c r="T2401" s="249"/>
      <c r="AT2401" s="250" t="s">
        <v>291</v>
      </c>
      <c r="AU2401" s="250" t="s">
        <v>85</v>
      </c>
      <c r="AV2401" s="16" t="s">
        <v>83</v>
      </c>
      <c r="AW2401" s="16" t="s">
        <v>32</v>
      </c>
      <c r="AX2401" s="16" t="s">
        <v>76</v>
      </c>
      <c r="AY2401" s="250" t="s">
        <v>283</v>
      </c>
    </row>
    <row r="2402" spans="1:65" s="13" customFormat="1">
      <c r="B2402" s="207"/>
      <c r="C2402" s="208"/>
      <c r="D2402" s="209" t="s">
        <v>291</v>
      </c>
      <c r="E2402" s="210" t="s">
        <v>1</v>
      </c>
      <c r="F2402" s="211" t="s">
        <v>3000</v>
      </c>
      <c r="G2402" s="208"/>
      <c r="H2402" s="212">
        <v>714.93399999999997</v>
      </c>
      <c r="I2402" s="213"/>
      <c r="J2402" s="208"/>
      <c r="K2402" s="208"/>
      <c r="L2402" s="214"/>
      <c r="M2402" s="215"/>
      <c r="N2402" s="216"/>
      <c r="O2402" s="216"/>
      <c r="P2402" s="216"/>
      <c r="Q2402" s="216"/>
      <c r="R2402" s="216"/>
      <c r="S2402" s="216"/>
      <c r="T2402" s="217"/>
      <c r="AT2402" s="218" t="s">
        <v>291</v>
      </c>
      <c r="AU2402" s="218" t="s">
        <v>85</v>
      </c>
      <c r="AV2402" s="13" t="s">
        <v>85</v>
      </c>
      <c r="AW2402" s="13" t="s">
        <v>32</v>
      </c>
      <c r="AX2402" s="13" t="s">
        <v>76</v>
      </c>
      <c r="AY2402" s="218" t="s">
        <v>283</v>
      </c>
    </row>
    <row r="2403" spans="1:65" s="16" customFormat="1">
      <c r="B2403" s="241"/>
      <c r="C2403" s="242"/>
      <c r="D2403" s="209" t="s">
        <v>291</v>
      </c>
      <c r="E2403" s="243" t="s">
        <v>1</v>
      </c>
      <c r="F2403" s="244" t="s">
        <v>3001</v>
      </c>
      <c r="G2403" s="242"/>
      <c r="H2403" s="243" t="s">
        <v>1</v>
      </c>
      <c r="I2403" s="245"/>
      <c r="J2403" s="242"/>
      <c r="K2403" s="242"/>
      <c r="L2403" s="246"/>
      <c r="M2403" s="247"/>
      <c r="N2403" s="248"/>
      <c r="O2403" s="248"/>
      <c r="P2403" s="248"/>
      <c r="Q2403" s="248"/>
      <c r="R2403" s="248"/>
      <c r="S2403" s="248"/>
      <c r="T2403" s="249"/>
      <c r="AT2403" s="250" t="s">
        <v>291</v>
      </c>
      <c r="AU2403" s="250" t="s">
        <v>85</v>
      </c>
      <c r="AV2403" s="16" t="s">
        <v>83</v>
      </c>
      <c r="AW2403" s="16" t="s">
        <v>32</v>
      </c>
      <c r="AX2403" s="16" t="s">
        <v>76</v>
      </c>
      <c r="AY2403" s="250" t="s">
        <v>283</v>
      </c>
    </row>
    <row r="2404" spans="1:65" s="13" customFormat="1">
      <c r="B2404" s="207"/>
      <c r="C2404" s="208"/>
      <c r="D2404" s="209" t="s">
        <v>291</v>
      </c>
      <c r="E2404" s="210" t="s">
        <v>1</v>
      </c>
      <c r="F2404" s="211" t="s">
        <v>3002</v>
      </c>
      <c r="G2404" s="208"/>
      <c r="H2404" s="212">
        <v>10.340999999999999</v>
      </c>
      <c r="I2404" s="213"/>
      <c r="J2404" s="208"/>
      <c r="K2404" s="208"/>
      <c r="L2404" s="214"/>
      <c r="M2404" s="215"/>
      <c r="N2404" s="216"/>
      <c r="O2404" s="216"/>
      <c r="P2404" s="216"/>
      <c r="Q2404" s="216"/>
      <c r="R2404" s="216"/>
      <c r="S2404" s="216"/>
      <c r="T2404" s="217"/>
      <c r="AT2404" s="218" t="s">
        <v>291</v>
      </c>
      <c r="AU2404" s="218" t="s">
        <v>85</v>
      </c>
      <c r="AV2404" s="13" t="s">
        <v>85</v>
      </c>
      <c r="AW2404" s="13" t="s">
        <v>32</v>
      </c>
      <c r="AX2404" s="13" t="s">
        <v>76</v>
      </c>
      <c r="AY2404" s="218" t="s">
        <v>283</v>
      </c>
    </row>
    <row r="2405" spans="1:65" s="14" customFormat="1">
      <c r="B2405" s="219"/>
      <c r="C2405" s="220"/>
      <c r="D2405" s="209" t="s">
        <v>291</v>
      </c>
      <c r="E2405" s="221" t="s">
        <v>1</v>
      </c>
      <c r="F2405" s="222" t="s">
        <v>293</v>
      </c>
      <c r="G2405" s="220"/>
      <c r="H2405" s="223">
        <v>9798.3860000000004</v>
      </c>
      <c r="I2405" s="224"/>
      <c r="J2405" s="220"/>
      <c r="K2405" s="220"/>
      <c r="L2405" s="225"/>
      <c r="M2405" s="226"/>
      <c r="N2405" s="227"/>
      <c r="O2405" s="227"/>
      <c r="P2405" s="227"/>
      <c r="Q2405" s="227"/>
      <c r="R2405" s="227"/>
      <c r="S2405" s="227"/>
      <c r="T2405" s="228"/>
      <c r="AT2405" s="229" t="s">
        <v>291</v>
      </c>
      <c r="AU2405" s="229" t="s">
        <v>85</v>
      </c>
      <c r="AV2405" s="14" t="s">
        <v>289</v>
      </c>
      <c r="AW2405" s="14" t="s">
        <v>32</v>
      </c>
      <c r="AX2405" s="14" t="s">
        <v>83</v>
      </c>
      <c r="AY2405" s="229" t="s">
        <v>283</v>
      </c>
    </row>
    <row r="2406" spans="1:65" s="2" customFormat="1" ht="16.5" customHeight="1">
      <c r="A2406" s="35"/>
      <c r="B2406" s="36"/>
      <c r="C2406" s="251" t="s">
        <v>3003</v>
      </c>
      <c r="D2406" s="251" t="s">
        <v>1021</v>
      </c>
      <c r="E2406" s="252" t="s">
        <v>3004</v>
      </c>
      <c r="F2406" s="253" t="s">
        <v>3005</v>
      </c>
      <c r="G2406" s="254" t="s">
        <v>377</v>
      </c>
      <c r="H2406" s="255">
        <v>0.11</v>
      </c>
      <c r="I2406" s="256"/>
      <c r="J2406" s="257">
        <f>ROUND(I2406*H2406,2)</f>
        <v>0</v>
      </c>
      <c r="K2406" s="258"/>
      <c r="L2406" s="259"/>
      <c r="M2406" s="260" t="s">
        <v>1</v>
      </c>
      <c r="N2406" s="261" t="s">
        <v>41</v>
      </c>
      <c r="O2406" s="72"/>
      <c r="P2406" s="203">
        <f>O2406*H2406</f>
        <v>0</v>
      </c>
      <c r="Q2406" s="203">
        <v>1</v>
      </c>
      <c r="R2406" s="203">
        <f>Q2406*H2406</f>
        <v>0.11</v>
      </c>
      <c r="S2406" s="203">
        <v>0</v>
      </c>
      <c r="T2406" s="204">
        <f>S2406*H2406</f>
        <v>0</v>
      </c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R2406" s="205" t="s">
        <v>499</v>
      </c>
      <c r="AT2406" s="205" t="s">
        <v>1021</v>
      </c>
      <c r="AU2406" s="205" t="s">
        <v>85</v>
      </c>
      <c r="AY2406" s="18" t="s">
        <v>283</v>
      </c>
      <c r="BE2406" s="206">
        <f>IF(N2406="základní",J2406,0)</f>
        <v>0</v>
      </c>
      <c r="BF2406" s="206">
        <f>IF(N2406="snížená",J2406,0)</f>
        <v>0</v>
      </c>
      <c r="BG2406" s="206">
        <f>IF(N2406="zákl. přenesená",J2406,0)</f>
        <v>0</v>
      </c>
      <c r="BH2406" s="206">
        <f>IF(N2406="sníž. přenesená",J2406,0)</f>
        <v>0</v>
      </c>
      <c r="BI2406" s="206">
        <f>IF(N2406="nulová",J2406,0)</f>
        <v>0</v>
      </c>
      <c r="BJ2406" s="18" t="s">
        <v>83</v>
      </c>
      <c r="BK2406" s="206">
        <f>ROUND(I2406*H2406,2)</f>
        <v>0</v>
      </c>
      <c r="BL2406" s="18" t="s">
        <v>199</v>
      </c>
      <c r="BM2406" s="205" t="s">
        <v>3006</v>
      </c>
    </row>
    <row r="2407" spans="1:65" s="16" customFormat="1">
      <c r="B2407" s="241"/>
      <c r="C2407" s="242"/>
      <c r="D2407" s="209" t="s">
        <v>291</v>
      </c>
      <c r="E2407" s="243" t="s">
        <v>1</v>
      </c>
      <c r="F2407" s="244" t="s">
        <v>2994</v>
      </c>
      <c r="G2407" s="242"/>
      <c r="H2407" s="243" t="s">
        <v>1</v>
      </c>
      <c r="I2407" s="245"/>
      <c r="J2407" s="242"/>
      <c r="K2407" s="242"/>
      <c r="L2407" s="246"/>
      <c r="M2407" s="247"/>
      <c r="N2407" s="248"/>
      <c r="O2407" s="248"/>
      <c r="P2407" s="248"/>
      <c r="Q2407" s="248"/>
      <c r="R2407" s="248"/>
      <c r="S2407" s="248"/>
      <c r="T2407" s="249"/>
      <c r="AT2407" s="250" t="s">
        <v>291</v>
      </c>
      <c r="AU2407" s="250" t="s">
        <v>85</v>
      </c>
      <c r="AV2407" s="16" t="s">
        <v>83</v>
      </c>
      <c r="AW2407" s="16" t="s">
        <v>32</v>
      </c>
      <c r="AX2407" s="16" t="s">
        <v>76</v>
      </c>
      <c r="AY2407" s="250" t="s">
        <v>283</v>
      </c>
    </row>
    <row r="2408" spans="1:65" s="13" customFormat="1">
      <c r="B2408" s="207"/>
      <c r="C2408" s="208"/>
      <c r="D2408" s="209" t="s">
        <v>291</v>
      </c>
      <c r="E2408" s="210" t="s">
        <v>1</v>
      </c>
      <c r="F2408" s="211" t="s">
        <v>3007</v>
      </c>
      <c r="G2408" s="208"/>
      <c r="H2408" s="212">
        <v>0.11</v>
      </c>
      <c r="I2408" s="213"/>
      <c r="J2408" s="208"/>
      <c r="K2408" s="208"/>
      <c r="L2408" s="214"/>
      <c r="M2408" s="215"/>
      <c r="N2408" s="216"/>
      <c r="O2408" s="216"/>
      <c r="P2408" s="216"/>
      <c r="Q2408" s="216"/>
      <c r="R2408" s="216"/>
      <c r="S2408" s="216"/>
      <c r="T2408" s="217"/>
      <c r="AT2408" s="218" t="s">
        <v>291</v>
      </c>
      <c r="AU2408" s="218" t="s">
        <v>85</v>
      </c>
      <c r="AV2408" s="13" t="s">
        <v>85</v>
      </c>
      <c r="AW2408" s="13" t="s">
        <v>32</v>
      </c>
      <c r="AX2408" s="13" t="s">
        <v>76</v>
      </c>
      <c r="AY2408" s="218" t="s">
        <v>283</v>
      </c>
    </row>
    <row r="2409" spans="1:65" s="14" customFormat="1">
      <c r="B2409" s="219"/>
      <c r="C2409" s="220"/>
      <c r="D2409" s="209" t="s">
        <v>291</v>
      </c>
      <c r="E2409" s="221" t="s">
        <v>1</v>
      </c>
      <c r="F2409" s="222" t="s">
        <v>293</v>
      </c>
      <c r="G2409" s="220"/>
      <c r="H2409" s="223">
        <v>0.11</v>
      </c>
      <c r="I2409" s="224"/>
      <c r="J2409" s="220"/>
      <c r="K2409" s="220"/>
      <c r="L2409" s="225"/>
      <c r="M2409" s="226"/>
      <c r="N2409" s="227"/>
      <c r="O2409" s="227"/>
      <c r="P2409" s="227"/>
      <c r="Q2409" s="227"/>
      <c r="R2409" s="227"/>
      <c r="S2409" s="227"/>
      <c r="T2409" s="228"/>
      <c r="AT2409" s="229" t="s">
        <v>291</v>
      </c>
      <c r="AU2409" s="229" t="s">
        <v>85</v>
      </c>
      <c r="AV2409" s="14" t="s">
        <v>289</v>
      </c>
      <c r="AW2409" s="14" t="s">
        <v>32</v>
      </c>
      <c r="AX2409" s="14" t="s">
        <v>83</v>
      </c>
      <c r="AY2409" s="229" t="s">
        <v>283</v>
      </c>
    </row>
    <row r="2410" spans="1:65" s="2" customFormat="1" ht="16.5" customHeight="1">
      <c r="A2410" s="35"/>
      <c r="B2410" s="36"/>
      <c r="C2410" s="251" t="s">
        <v>3008</v>
      </c>
      <c r="D2410" s="251" t="s">
        <v>1021</v>
      </c>
      <c r="E2410" s="252" t="s">
        <v>3009</v>
      </c>
      <c r="F2410" s="253" t="s">
        <v>3010</v>
      </c>
      <c r="G2410" s="254" t="s">
        <v>377</v>
      </c>
      <c r="H2410" s="255">
        <v>0.42099999999999999</v>
      </c>
      <c r="I2410" s="256"/>
      <c r="J2410" s="257">
        <f>ROUND(I2410*H2410,2)</f>
        <v>0</v>
      </c>
      <c r="K2410" s="258"/>
      <c r="L2410" s="259"/>
      <c r="M2410" s="260" t="s">
        <v>1</v>
      </c>
      <c r="N2410" s="261" t="s">
        <v>41</v>
      </c>
      <c r="O2410" s="72"/>
      <c r="P2410" s="203">
        <f>O2410*H2410</f>
        <v>0</v>
      </c>
      <c r="Q2410" s="203">
        <v>1</v>
      </c>
      <c r="R2410" s="203">
        <f>Q2410*H2410</f>
        <v>0.42099999999999999</v>
      </c>
      <c r="S2410" s="203">
        <v>0</v>
      </c>
      <c r="T2410" s="204">
        <f>S2410*H2410</f>
        <v>0</v>
      </c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R2410" s="205" t="s">
        <v>499</v>
      </c>
      <c r="AT2410" s="205" t="s">
        <v>1021</v>
      </c>
      <c r="AU2410" s="205" t="s">
        <v>85</v>
      </c>
      <c r="AY2410" s="18" t="s">
        <v>283</v>
      </c>
      <c r="BE2410" s="206">
        <f>IF(N2410="základní",J2410,0)</f>
        <v>0</v>
      </c>
      <c r="BF2410" s="206">
        <f>IF(N2410="snížená",J2410,0)</f>
        <v>0</v>
      </c>
      <c r="BG2410" s="206">
        <f>IF(N2410="zákl. přenesená",J2410,0)</f>
        <v>0</v>
      </c>
      <c r="BH2410" s="206">
        <f>IF(N2410="sníž. přenesená",J2410,0)</f>
        <v>0</v>
      </c>
      <c r="BI2410" s="206">
        <f>IF(N2410="nulová",J2410,0)</f>
        <v>0</v>
      </c>
      <c r="BJ2410" s="18" t="s">
        <v>83</v>
      </c>
      <c r="BK2410" s="206">
        <f>ROUND(I2410*H2410,2)</f>
        <v>0</v>
      </c>
      <c r="BL2410" s="18" t="s">
        <v>199</v>
      </c>
      <c r="BM2410" s="205" t="s">
        <v>3011</v>
      </c>
    </row>
    <row r="2411" spans="1:65" s="16" customFormat="1">
      <c r="B2411" s="241"/>
      <c r="C2411" s="242"/>
      <c r="D2411" s="209" t="s">
        <v>291</v>
      </c>
      <c r="E2411" s="243" t="s">
        <v>1</v>
      </c>
      <c r="F2411" s="244" t="s">
        <v>2996</v>
      </c>
      <c r="G2411" s="242"/>
      <c r="H2411" s="243" t="s">
        <v>1</v>
      </c>
      <c r="I2411" s="245"/>
      <c r="J2411" s="242"/>
      <c r="K2411" s="242"/>
      <c r="L2411" s="246"/>
      <c r="M2411" s="247"/>
      <c r="N2411" s="248"/>
      <c r="O2411" s="248"/>
      <c r="P2411" s="248"/>
      <c r="Q2411" s="248"/>
      <c r="R2411" s="248"/>
      <c r="S2411" s="248"/>
      <c r="T2411" s="249"/>
      <c r="AT2411" s="250" t="s">
        <v>291</v>
      </c>
      <c r="AU2411" s="250" t="s">
        <v>85</v>
      </c>
      <c r="AV2411" s="16" t="s">
        <v>83</v>
      </c>
      <c r="AW2411" s="16" t="s">
        <v>32</v>
      </c>
      <c r="AX2411" s="16" t="s">
        <v>76</v>
      </c>
      <c r="AY2411" s="250" t="s">
        <v>283</v>
      </c>
    </row>
    <row r="2412" spans="1:65" s="13" customFormat="1">
      <c r="B2412" s="207"/>
      <c r="C2412" s="208"/>
      <c r="D2412" s="209" t="s">
        <v>291</v>
      </c>
      <c r="E2412" s="210" t="s">
        <v>1</v>
      </c>
      <c r="F2412" s="211" t="s">
        <v>3012</v>
      </c>
      <c r="G2412" s="208"/>
      <c r="H2412" s="212">
        <v>0.42099999999999999</v>
      </c>
      <c r="I2412" s="213"/>
      <c r="J2412" s="208"/>
      <c r="K2412" s="208"/>
      <c r="L2412" s="214"/>
      <c r="M2412" s="215"/>
      <c r="N2412" s="216"/>
      <c r="O2412" s="216"/>
      <c r="P2412" s="216"/>
      <c r="Q2412" s="216"/>
      <c r="R2412" s="216"/>
      <c r="S2412" s="216"/>
      <c r="T2412" s="217"/>
      <c r="AT2412" s="218" t="s">
        <v>291</v>
      </c>
      <c r="AU2412" s="218" t="s">
        <v>85</v>
      </c>
      <c r="AV2412" s="13" t="s">
        <v>85</v>
      </c>
      <c r="AW2412" s="13" t="s">
        <v>32</v>
      </c>
      <c r="AX2412" s="13" t="s">
        <v>76</v>
      </c>
      <c r="AY2412" s="218" t="s">
        <v>283</v>
      </c>
    </row>
    <row r="2413" spans="1:65" s="14" customFormat="1">
      <c r="B2413" s="219"/>
      <c r="C2413" s="220"/>
      <c r="D2413" s="209" t="s">
        <v>291</v>
      </c>
      <c r="E2413" s="221" t="s">
        <v>1</v>
      </c>
      <c r="F2413" s="222" t="s">
        <v>293</v>
      </c>
      <c r="G2413" s="220"/>
      <c r="H2413" s="223">
        <v>0.42099999999999999</v>
      </c>
      <c r="I2413" s="224"/>
      <c r="J2413" s="220"/>
      <c r="K2413" s="220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291</v>
      </c>
      <c r="AU2413" s="229" t="s">
        <v>85</v>
      </c>
      <c r="AV2413" s="14" t="s">
        <v>289</v>
      </c>
      <c r="AW2413" s="14" t="s">
        <v>32</v>
      </c>
      <c r="AX2413" s="14" t="s">
        <v>83</v>
      </c>
      <c r="AY2413" s="229" t="s">
        <v>283</v>
      </c>
    </row>
    <row r="2414" spans="1:65" s="2" customFormat="1" ht="16.5" customHeight="1">
      <c r="A2414" s="35"/>
      <c r="B2414" s="36"/>
      <c r="C2414" s="251" t="s">
        <v>3013</v>
      </c>
      <c r="D2414" s="251" t="s">
        <v>1021</v>
      </c>
      <c r="E2414" s="252" t="s">
        <v>3014</v>
      </c>
      <c r="F2414" s="253" t="s">
        <v>3015</v>
      </c>
      <c r="G2414" s="254" t="s">
        <v>377</v>
      </c>
      <c r="H2414" s="255">
        <v>8.5429999999999993</v>
      </c>
      <c r="I2414" s="256"/>
      <c r="J2414" s="257">
        <f>ROUND(I2414*H2414,2)</f>
        <v>0</v>
      </c>
      <c r="K2414" s="258"/>
      <c r="L2414" s="259"/>
      <c r="M2414" s="260" t="s">
        <v>1</v>
      </c>
      <c r="N2414" s="261" t="s">
        <v>41</v>
      </c>
      <c r="O2414" s="72"/>
      <c r="P2414" s="203">
        <f>O2414*H2414</f>
        <v>0</v>
      </c>
      <c r="Q2414" s="203">
        <v>1</v>
      </c>
      <c r="R2414" s="203">
        <f>Q2414*H2414</f>
        <v>8.5429999999999993</v>
      </c>
      <c r="S2414" s="203">
        <v>0</v>
      </c>
      <c r="T2414" s="204">
        <f>S2414*H2414</f>
        <v>0</v>
      </c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R2414" s="205" t="s">
        <v>499</v>
      </c>
      <c r="AT2414" s="205" t="s">
        <v>1021</v>
      </c>
      <c r="AU2414" s="205" t="s">
        <v>85</v>
      </c>
      <c r="AY2414" s="18" t="s">
        <v>283</v>
      </c>
      <c r="BE2414" s="206">
        <f>IF(N2414="základní",J2414,0)</f>
        <v>0</v>
      </c>
      <c r="BF2414" s="206">
        <f>IF(N2414="snížená",J2414,0)</f>
        <v>0</v>
      </c>
      <c r="BG2414" s="206">
        <f>IF(N2414="zákl. přenesená",J2414,0)</f>
        <v>0</v>
      </c>
      <c r="BH2414" s="206">
        <f>IF(N2414="sníž. přenesená",J2414,0)</f>
        <v>0</v>
      </c>
      <c r="BI2414" s="206">
        <f>IF(N2414="nulová",J2414,0)</f>
        <v>0</v>
      </c>
      <c r="BJ2414" s="18" t="s">
        <v>83</v>
      </c>
      <c r="BK2414" s="206">
        <f>ROUND(I2414*H2414,2)</f>
        <v>0</v>
      </c>
      <c r="BL2414" s="18" t="s">
        <v>199</v>
      </c>
      <c r="BM2414" s="205" t="s">
        <v>3016</v>
      </c>
    </row>
    <row r="2415" spans="1:65" s="16" customFormat="1">
      <c r="B2415" s="241"/>
      <c r="C2415" s="242"/>
      <c r="D2415" s="209" t="s">
        <v>291</v>
      </c>
      <c r="E2415" s="243" t="s">
        <v>1</v>
      </c>
      <c r="F2415" s="244" t="s">
        <v>2065</v>
      </c>
      <c r="G2415" s="242"/>
      <c r="H2415" s="243" t="s">
        <v>1</v>
      </c>
      <c r="I2415" s="245"/>
      <c r="J2415" s="242"/>
      <c r="K2415" s="242"/>
      <c r="L2415" s="246"/>
      <c r="M2415" s="247"/>
      <c r="N2415" s="248"/>
      <c r="O2415" s="248"/>
      <c r="P2415" s="248"/>
      <c r="Q2415" s="248"/>
      <c r="R2415" s="248"/>
      <c r="S2415" s="248"/>
      <c r="T2415" s="249"/>
      <c r="AT2415" s="250" t="s">
        <v>291</v>
      </c>
      <c r="AU2415" s="250" t="s">
        <v>85</v>
      </c>
      <c r="AV2415" s="16" t="s">
        <v>83</v>
      </c>
      <c r="AW2415" s="16" t="s">
        <v>32</v>
      </c>
      <c r="AX2415" s="16" t="s">
        <v>76</v>
      </c>
      <c r="AY2415" s="250" t="s">
        <v>283</v>
      </c>
    </row>
    <row r="2416" spans="1:65" s="13" customFormat="1">
      <c r="B2416" s="207"/>
      <c r="C2416" s="208"/>
      <c r="D2416" s="209" t="s">
        <v>291</v>
      </c>
      <c r="E2416" s="210" t="s">
        <v>1</v>
      </c>
      <c r="F2416" s="211" t="s">
        <v>3017</v>
      </c>
      <c r="G2416" s="208"/>
      <c r="H2416" s="212">
        <v>8.5429999999999993</v>
      </c>
      <c r="I2416" s="213"/>
      <c r="J2416" s="208"/>
      <c r="K2416" s="208"/>
      <c r="L2416" s="214"/>
      <c r="M2416" s="215"/>
      <c r="N2416" s="216"/>
      <c r="O2416" s="216"/>
      <c r="P2416" s="216"/>
      <c r="Q2416" s="216"/>
      <c r="R2416" s="216"/>
      <c r="S2416" s="216"/>
      <c r="T2416" s="217"/>
      <c r="AT2416" s="218" t="s">
        <v>291</v>
      </c>
      <c r="AU2416" s="218" t="s">
        <v>85</v>
      </c>
      <c r="AV2416" s="13" t="s">
        <v>85</v>
      </c>
      <c r="AW2416" s="13" t="s">
        <v>32</v>
      </c>
      <c r="AX2416" s="13" t="s">
        <v>76</v>
      </c>
      <c r="AY2416" s="218" t="s">
        <v>283</v>
      </c>
    </row>
    <row r="2417" spans="1:65" s="14" customFormat="1">
      <c r="B2417" s="219"/>
      <c r="C2417" s="220"/>
      <c r="D2417" s="209" t="s">
        <v>291</v>
      </c>
      <c r="E2417" s="221" t="s">
        <v>1</v>
      </c>
      <c r="F2417" s="222" t="s">
        <v>293</v>
      </c>
      <c r="G2417" s="220"/>
      <c r="H2417" s="223">
        <v>8.5429999999999993</v>
      </c>
      <c r="I2417" s="224"/>
      <c r="J2417" s="220"/>
      <c r="K2417" s="220"/>
      <c r="L2417" s="225"/>
      <c r="M2417" s="226"/>
      <c r="N2417" s="227"/>
      <c r="O2417" s="227"/>
      <c r="P2417" s="227"/>
      <c r="Q2417" s="227"/>
      <c r="R2417" s="227"/>
      <c r="S2417" s="227"/>
      <c r="T2417" s="228"/>
      <c r="AT2417" s="229" t="s">
        <v>291</v>
      </c>
      <c r="AU2417" s="229" t="s">
        <v>85</v>
      </c>
      <c r="AV2417" s="14" t="s">
        <v>289</v>
      </c>
      <c r="AW2417" s="14" t="s">
        <v>32</v>
      </c>
      <c r="AX2417" s="14" t="s">
        <v>83</v>
      </c>
      <c r="AY2417" s="229" t="s">
        <v>283</v>
      </c>
    </row>
    <row r="2418" spans="1:65" s="2" customFormat="1" ht="16.5" customHeight="1">
      <c r="A2418" s="35"/>
      <c r="B2418" s="36"/>
      <c r="C2418" s="251" t="s">
        <v>3018</v>
      </c>
      <c r="D2418" s="251" t="s">
        <v>1021</v>
      </c>
      <c r="E2418" s="252" t="s">
        <v>3019</v>
      </c>
      <c r="F2418" s="253" t="s">
        <v>3020</v>
      </c>
      <c r="G2418" s="254" t="s">
        <v>377</v>
      </c>
      <c r="H2418" s="255">
        <v>0.71499999999999997</v>
      </c>
      <c r="I2418" s="256"/>
      <c r="J2418" s="257">
        <f>ROUND(I2418*H2418,2)</f>
        <v>0</v>
      </c>
      <c r="K2418" s="258"/>
      <c r="L2418" s="259"/>
      <c r="M2418" s="260" t="s">
        <v>1</v>
      </c>
      <c r="N2418" s="261" t="s">
        <v>41</v>
      </c>
      <c r="O2418" s="72"/>
      <c r="P2418" s="203">
        <f>O2418*H2418</f>
        <v>0</v>
      </c>
      <c r="Q2418" s="203">
        <v>1</v>
      </c>
      <c r="R2418" s="203">
        <f>Q2418*H2418</f>
        <v>0.71499999999999997</v>
      </c>
      <c r="S2418" s="203">
        <v>0</v>
      </c>
      <c r="T2418" s="204">
        <f>S2418*H2418</f>
        <v>0</v>
      </c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R2418" s="205" t="s">
        <v>499</v>
      </c>
      <c r="AT2418" s="205" t="s">
        <v>1021</v>
      </c>
      <c r="AU2418" s="205" t="s">
        <v>85</v>
      </c>
      <c r="AY2418" s="18" t="s">
        <v>283</v>
      </c>
      <c r="BE2418" s="206">
        <f>IF(N2418="základní",J2418,0)</f>
        <v>0</v>
      </c>
      <c r="BF2418" s="206">
        <f>IF(N2418="snížená",J2418,0)</f>
        <v>0</v>
      </c>
      <c r="BG2418" s="206">
        <f>IF(N2418="zákl. přenesená",J2418,0)</f>
        <v>0</v>
      </c>
      <c r="BH2418" s="206">
        <f>IF(N2418="sníž. přenesená",J2418,0)</f>
        <v>0</v>
      </c>
      <c r="BI2418" s="206">
        <f>IF(N2418="nulová",J2418,0)</f>
        <v>0</v>
      </c>
      <c r="BJ2418" s="18" t="s">
        <v>83</v>
      </c>
      <c r="BK2418" s="206">
        <f>ROUND(I2418*H2418,2)</f>
        <v>0</v>
      </c>
      <c r="BL2418" s="18" t="s">
        <v>199</v>
      </c>
      <c r="BM2418" s="205" t="s">
        <v>3021</v>
      </c>
    </row>
    <row r="2419" spans="1:65" s="16" customFormat="1">
      <c r="B2419" s="241"/>
      <c r="C2419" s="242"/>
      <c r="D2419" s="209" t="s">
        <v>291</v>
      </c>
      <c r="E2419" s="243" t="s">
        <v>1</v>
      </c>
      <c r="F2419" s="244" t="s">
        <v>2999</v>
      </c>
      <c r="G2419" s="242"/>
      <c r="H2419" s="243" t="s">
        <v>1</v>
      </c>
      <c r="I2419" s="245"/>
      <c r="J2419" s="242"/>
      <c r="K2419" s="242"/>
      <c r="L2419" s="246"/>
      <c r="M2419" s="247"/>
      <c r="N2419" s="248"/>
      <c r="O2419" s="248"/>
      <c r="P2419" s="248"/>
      <c r="Q2419" s="248"/>
      <c r="R2419" s="248"/>
      <c r="S2419" s="248"/>
      <c r="T2419" s="249"/>
      <c r="AT2419" s="250" t="s">
        <v>291</v>
      </c>
      <c r="AU2419" s="250" t="s">
        <v>85</v>
      </c>
      <c r="AV2419" s="16" t="s">
        <v>83</v>
      </c>
      <c r="AW2419" s="16" t="s">
        <v>32</v>
      </c>
      <c r="AX2419" s="16" t="s">
        <v>76</v>
      </c>
      <c r="AY2419" s="250" t="s">
        <v>283</v>
      </c>
    </row>
    <row r="2420" spans="1:65" s="13" customFormat="1">
      <c r="B2420" s="207"/>
      <c r="C2420" s="208"/>
      <c r="D2420" s="209" t="s">
        <v>291</v>
      </c>
      <c r="E2420" s="210" t="s">
        <v>1</v>
      </c>
      <c r="F2420" s="211" t="s">
        <v>3022</v>
      </c>
      <c r="G2420" s="208"/>
      <c r="H2420" s="212">
        <v>0.71499999999999997</v>
      </c>
      <c r="I2420" s="213"/>
      <c r="J2420" s="208"/>
      <c r="K2420" s="208"/>
      <c r="L2420" s="214"/>
      <c r="M2420" s="215"/>
      <c r="N2420" s="216"/>
      <c r="O2420" s="216"/>
      <c r="P2420" s="216"/>
      <c r="Q2420" s="216"/>
      <c r="R2420" s="216"/>
      <c r="S2420" s="216"/>
      <c r="T2420" s="217"/>
      <c r="AT2420" s="218" t="s">
        <v>291</v>
      </c>
      <c r="AU2420" s="218" t="s">
        <v>85</v>
      </c>
      <c r="AV2420" s="13" t="s">
        <v>85</v>
      </c>
      <c r="AW2420" s="13" t="s">
        <v>32</v>
      </c>
      <c r="AX2420" s="13" t="s">
        <v>76</v>
      </c>
      <c r="AY2420" s="218" t="s">
        <v>283</v>
      </c>
    </row>
    <row r="2421" spans="1:65" s="14" customFormat="1">
      <c r="B2421" s="219"/>
      <c r="C2421" s="220"/>
      <c r="D2421" s="209" t="s">
        <v>291</v>
      </c>
      <c r="E2421" s="221" t="s">
        <v>1</v>
      </c>
      <c r="F2421" s="222" t="s">
        <v>293</v>
      </c>
      <c r="G2421" s="220"/>
      <c r="H2421" s="223">
        <v>0.71499999999999997</v>
      </c>
      <c r="I2421" s="224"/>
      <c r="J2421" s="220"/>
      <c r="K2421" s="220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291</v>
      </c>
      <c r="AU2421" s="229" t="s">
        <v>85</v>
      </c>
      <c r="AV2421" s="14" t="s">
        <v>289</v>
      </c>
      <c r="AW2421" s="14" t="s">
        <v>32</v>
      </c>
      <c r="AX2421" s="14" t="s">
        <v>83</v>
      </c>
      <c r="AY2421" s="229" t="s">
        <v>283</v>
      </c>
    </row>
    <row r="2422" spans="1:65" s="2" customFormat="1" ht="24.2" customHeight="1">
      <c r="A2422" s="35"/>
      <c r="B2422" s="36"/>
      <c r="C2422" s="251" t="s">
        <v>3023</v>
      </c>
      <c r="D2422" s="251" t="s">
        <v>1021</v>
      </c>
      <c r="E2422" s="252" t="s">
        <v>3024</v>
      </c>
      <c r="F2422" s="253" t="s">
        <v>3025</v>
      </c>
      <c r="G2422" s="254" t="s">
        <v>377</v>
      </c>
      <c r="H2422" s="255">
        <v>0.01</v>
      </c>
      <c r="I2422" s="256"/>
      <c r="J2422" s="257">
        <f>ROUND(I2422*H2422,2)</f>
        <v>0</v>
      </c>
      <c r="K2422" s="258"/>
      <c r="L2422" s="259"/>
      <c r="M2422" s="260" t="s">
        <v>1</v>
      </c>
      <c r="N2422" s="261" t="s">
        <v>41</v>
      </c>
      <c r="O2422" s="72"/>
      <c r="P2422" s="203">
        <f>O2422*H2422</f>
        <v>0</v>
      </c>
      <c r="Q2422" s="203">
        <v>1</v>
      </c>
      <c r="R2422" s="203">
        <f>Q2422*H2422</f>
        <v>0.01</v>
      </c>
      <c r="S2422" s="203">
        <v>0</v>
      </c>
      <c r="T2422" s="204">
        <f>S2422*H2422</f>
        <v>0</v>
      </c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R2422" s="205" t="s">
        <v>499</v>
      </c>
      <c r="AT2422" s="205" t="s">
        <v>1021</v>
      </c>
      <c r="AU2422" s="205" t="s">
        <v>85</v>
      </c>
      <c r="AY2422" s="18" t="s">
        <v>283</v>
      </c>
      <c r="BE2422" s="206">
        <f>IF(N2422="základní",J2422,0)</f>
        <v>0</v>
      </c>
      <c r="BF2422" s="206">
        <f>IF(N2422="snížená",J2422,0)</f>
        <v>0</v>
      </c>
      <c r="BG2422" s="206">
        <f>IF(N2422="zákl. přenesená",J2422,0)</f>
        <v>0</v>
      </c>
      <c r="BH2422" s="206">
        <f>IF(N2422="sníž. přenesená",J2422,0)</f>
        <v>0</v>
      </c>
      <c r="BI2422" s="206">
        <f>IF(N2422="nulová",J2422,0)</f>
        <v>0</v>
      </c>
      <c r="BJ2422" s="18" t="s">
        <v>83</v>
      </c>
      <c r="BK2422" s="206">
        <f>ROUND(I2422*H2422,2)</f>
        <v>0</v>
      </c>
      <c r="BL2422" s="18" t="s">
        <v>199</v>
      </c>
      <c r="BM2422" s="205" t="s">
        <v>3026</v>
      </c>
    </row>
    <row r="2423" spans="1:65" s="16" customFormat="1">
      <c r="B2423" s="241"/>
      <c r="C2423" s="242"/>
      <c r="D2423" s="209" t="s">
        <v>291</v>
      </c>
      <c r="E2423" s="243" t="s">
        <v>1</v>
      </c>
      <c r="F2423" s="244" t="s">
        <v>3001</v>
      </c>
      <c r="G2423" s="242"/>
      <c r="H2423" s="243" t="s">
        <v>1</v>
      </c>
      <c r="I2423" s="245"/>
      <c r="J2423" s="242"/>
      <c r="K2423" s="242"/>
      <c r="L2423" s="246"/>
      <c r="M2423" s="247"/>
      <c r="N2423" s="248"/>
      <c r="O2423" s="248"/>
      <c r="P2423" s="248"/>
      <c r="Q2423" s="248"/>
      <c r="R2423" s="248"/>
      <c r="S2423" s="248"/>
      <c r="T2423" s="249"/>
      <c r="AT2423" s="250" t="s">
        <v>291</v>
      </c>
      <c r="AU2423" s="250" t="s">
        <v>85</v>
      </c>
      <c r="AV2423" s="16" t="s">
        <v>83</v>
      </c>
      <c r="AW2423" s="16" t="s">
        <v>32</v>
      </c>
      <c r="AX2423" s="16" t="s">
        <v>76</v>
      </c>
      <c r="AY2423" s="250" t="s">
        <v>283</v>
      </c>
    </row>
    <row r="2424" spans="1:65" s="13" customFormat="1">
      <c r="B2424" s="207"/>
      <c r="C2424" s="208"/>
      <c r="D2424" s="209" t="s">
        <v>291</v>
      </c>
      <c r="E2424" s="210" t="s">
        <v>1</v>
      </c>
      <c r="F2424" s="211" t="s">
        <v>3027</v>
      </c>
      <c r="G2424" s="208"/>
      <c r="H2424" s="212">
        <v>0.01</v>
      </c>
      <c r="I2424" s="213"/>
      <c r="J2424" s="208"/>
      <c r="K2424" s="208"/>
      <c r="L2424" s="214"/>
      <c r="M2424" s="215"/>
      <c r="N2424" s="216"/>
      <c r="O2424" s="216"/>
      <c r="P2424" s="216"/>
      <c r="Q2424" s="216"/>
      <c r="R2424" s="216"/>
      <c r="S2424" s="216"/>
      <c r="T2424" s="217"/>
      <c r="AT2424" s="218" t="s">
        <v>291</v>
      </c>
      <c r="AU2424" s="218" t="s">
        <v>85</v>
      </c>
      <c r="AV2424" s="13" t="s">
        <v>85</v>
      </c>
      <c r="AW2424" s="13" t="s">
        <v>32</v>
      </c>
      <c r="AX2424" s="13" t="s">
        <v>76</v>
      </c>
      <c r="AY2424" s="218" t="s">
        <v>283</v>
      </c>
    </row>
    <row r="2425" spans="1:65" s="14" customFormat="1">
      <c r="B2425" s="219"/>
      <c r="C2425" s="220"/>
      <c r="D2425" s="209" t="s">
        <v>291</v>
      </c>
      <c r="E2425" s="221" t="s">
        <v>1</v>
      </c>
      <c r="F2425" s="222" t="s">
        <v>293</v>
      </c>
      <c r="G2425" s="220"/>
      <c r="H2425" s="223">
        <v>0.01</v>
      </c>
      <c r="I2425" s="224"/>
      <c r="J2425" s="220"/>
      <c r="K2425" s="220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291</v>
      </c>
      <c r="AU2425" s="229" t="s">
        <v>85</v>
      </c>
      <c r="AV2425" s="14" t="s">
        <v>289</v>
      </c>
      <c r="AW2425" s="14" t="s">
        <v>32</v>
      </c>
      <c r="AX2425" s="14" t="s">
        <v>83</v>
      </c>
      <c r="AY2425" s="229" t="s">
        <v>283</v>
      </c>
    </row>
    <row r="2426" spans="1:65" s="2" customFormat="1" ht="44.25" customHeight="1">
      <c r="A2426" s="35"/>
      <c r="B2426" s="36"/>
      <c r="C2426" s="193" t="s">
        <v>3028</v>
      </c>
      <c r="D2426" s="193" t="s">
        <v>285</v>
      </c>
      <c r="E2426" s="194" t="s">
        <v>3029</v>
      </c>
      <c r="F2426" s="195" t="s">
        <v>3030</v>
      </c>
      <c r="G2426" s="196" t="s">
        <v>2992</v>
      </c>
      <c r="H2426" s="197">
        <v>2300</v>
      </c>
      <c r="I2426" s="198"/>
      <c r="J2426" s="199">
        <f>ROUND(I2426*H2426,2)</f>
        <v>0</v>
      </c>
      <c r="K2426" s="200"/>
      <c r="L2426" s="40"/>
      <c r="M2426" s="201" t="s">
        <v>1</v>
      </c>
      <c r="N2426" s="202" t="s">
        <v>41</v>
      </c>
      <c r="O2426" s="72"/>
      <c r="P2426" s="203">
        <f>O2426*H2426</f>
        <v>0</v>
      </c>
      <c r="Q2426" s="203">
        <v>1E-3</v>
      </c>
      <c r="R2426" s="203">
        <f>Q2426*H2426</f>
        <v>2.3000000000000003</v>
      </c>
      <c r="S2426" s="203">
        <v>0</v>
      </c>
      <c r="T2426" s="204">
        <f>S2426*H2426</f>
        <v>0</v>
      </c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R2426" s="205" t="s">
        <v>199</v>
      </c>
      <c r="AT2426" s="205" t="s">
        <v>285</v>
      </c>
      <c r="AU2426" s="205" t="s">
        <v>85</v>
      </c>
      <c r="AY2426" s="18" t="s">
        <v>283</v>
      </c>
      <c r="BE2426" s="206">
        <f>IF(N2426="základní",J2426,0)</f>
        <v>0</v>
      </c>
      <c r="BF2426" s="206">
        <f>IF(N2426="snížená",J2426,0)</f>
        <v>0</v>
      </c>
      <c r="BG2426" s="206">
        <f>IF(N2426="zákl. přenesená",J2426,0)</f>
        <v>0</v>
      </c>
      <c r="BH2426" s="206">
        <f>IF(N2426="sníž. přenesená",J2426,0)</f>
        <v>0</v>
      </c>
      <c r="BI2426" s="206">
        <f>IF(N2426="nulová",J2426,0)</f>
        <v>0</v>
      </c>
      <c r="BJ2426" s="18" t="s">
        <v>83</v>
      </c>
      <c r="BK2426" s="206">
        <f>ROUND(I2426*H2426,2)</f>
        <v>0</v>
      </c>
      <c r="BL2426" s="18" t="s">
        <v>199</v>
      </c>
      <c r="BM2426" s="205" t="s">
        <v>3031</v>
      </c>
    </row>
    <row r="2427" spans="1:65" s="16" customFormat="1" ht="22.5">
      <c r="B2427" s="241"/>
      <c r="C2427" s="242"/>
      <c r="D2427" s="209" t="s">
        <v>291</v>
      </c>
      <c r="E2427" s="243" t="s">
        <v>1</v>
      </c>
      <c r="F2427" s="244" t="s">
        <v>3032</v>
      </c>
      <c r="G2427" s="242"/>
      <c r="H2427" s="243" t="s">
        <v>1</v>
      </c>
      <c r="I2427" s="245"/>
      <c r="J2427" s="242"/>
      <c r="K2427" s="242"/>
      <c r="L2427" s="246"/>
      <c r="M2427" s="247"/>
      <c r="N2427" s="248"/>
      <c r="O2427" s="248"/>
      <c r="P2427" s="248"/>
      <c r="Q2427" s="248"/>
      <c r="R2427" s="248"/>
      <c r="S2427" s="248"/>
      <c r="T2427" s="249"/>
      <c r="AT2427" s="250" t="s">
        <v>291</v>
      </c>
      <c r="AU2427" s="250" t="s">
        <v>85</v>
      </c>
      <c r="AV2427" s="16" t="s">
        <v>83</v>
      </c>
      <c r="AW2427" s="16" t="s">
        <v>32</v>
      </c>
      <c r="AX2427" s="16" t="s">
        <v>76</v>
      </c>
      <c r="AY2427" s="250" t="s">
        <v>283</v>
      </c>
    </row>
    <row r="2428" spans="1:65" s="16" customFormat="1">
      <c r="B2428" s="241"/>
      <c r="C2428" s="242"/>
      <c r="D2428" s="209" t="s">
        <v>291</v>
      </c>
      <c r="E2428" s="243" t="s">
        <v>1</v>
      </c>
      <c r="F2428" s="244" t="s">
        <v>3033</v>
      </c>
      <c r="G2428" s="242"/>
      <c r="H2428" s="243" t="s">
        <v>1</v>
      </c>
      <c r="I2428" s="245"/>
      <c r="J2428" s="242"/>
      <c r="K2428" s="242"/>
      <c r="L2428" s="246"/>
      <c r="M2428" s="247"/>
      <c r="N2428" s="248"/>
      <c r="O2428" s="248"/>
      <c r="P2428" s="248"/>
      <c r="Q2428" s="248"/>
      <c r="R2428" s="248"/>
      <c r="S2428" s="248"/>
      <c r="T2428" s="249"/>
      <c r="AT2428" s="250" t="s">
        <v>291</v>
      </c>
      <c r="AU2428" s="250" t="s">
        <v>85</v>
      </c>
      <c r="AV2428" s="16" t="s">
        <v>83</v>
      </c>
      <c r="AW2428" s="16" t="s">
        <v>32</v>
      </c>
      <c r="AX2428" s="16" t="s">
        <v>76</v>
      </c>
      <c r="AY2428" s="250" t="s">
        <v>283</v>
      </c>
    </row>
    <row r="2429" spans="1:65" s="13" customFormat="1">
      <c r="B2429" s="207"/>
      <c r="C2429" s="208"/>
      <c r="D2429" s="209" t="s">
        <v>291</v>
      </c>
      <c r="E2429" s="210" t="s">
        <v>1</v>
      </c>
      <c r="F2429" s="211" t="s">
        <v>3034</v>
      </c>
      <c r="G2429" s="208"/>
      <c r="H2429" s="212">
        <v>2300</v>
      </c>
      <c r="I2429" s="213"/>
      <c r="J2429" s="208"/>
      <c r="K2429" s="208"/>
      <c r="L2429" s="214"/>
      <c r="M2429" s="215"/>
      <c r="N2429" s="216"/>
      <c r="O2429" s="216"/>
      <c r="P2429" s="216"/>
      <c r="Q2429" s="216"/>
      <c r="R2429" s="216"/>
      <c r="S2429" s="216"/>
      <c r="T2429" s="217"/>
      <c r="AT2429" s="218" t="s">
        <v>291</v>
      </c>
      <c r="AU2429" s="218" t="s">
        <v>85</v>
      </c>
      <c r="AV2429" s="13" t="s">
        <v>85</v>
      </c>
      <c r="AW2429" s="13" t="s">
        <v>32</v>
      </c>
      <c r="AX2429" s="13" t="s">
        <v>76</v>
      </c>
      <c r="AY2429" s="218" t="s">
        <v>283</v>
      </c>
    </row>
    <row r="2430" spans="1:65" s="14" customFormat="1">
      <c r="B2430" s="219"/>
      <c r="C2430" s="220"/>
      <c r="D2430" s="209" t="s">
        <v>291</v>
      </c>
      <c r="E2430" s="221" t="s">
        <v>1</v>
      </c>
      <c r="F2430" s="222" t="s">
        <v>293</v>
      </c>
      <c r="G2430" s="220"/>
      <c r="H2430" s="223">
        <v>2300</v>
      </c>
      <c r="I2430" s="224"/>
      <c r="J2430" s="220"/>
      <c r="K2430" s="220"/>
      <c r="L2430" s="225"/>
      <c r="M2430" s="226"/>
      <c r="N2430" s="227"/>
      <c r="O2430" s="227"/>
      <c r="P2430" s="227"/>
      <c r="Q2430" s="227"/>
      <c r="R2430" s="227"/>
      <c r="S2430" s="227"/>
      <c r="T2430" s="228"/>
      <c r="AT2430" s="229" t="s">
        <v>291</v>
      </c>
      <c r="AU2430" s="229" t="s">
        <v>85</v>
      </c>
      <c r="AV2430" s="14" t="s">
        <v>289</v>
      </c>
      <c r="AW2430" s="14" t="s">
        <v>32</v>
      </c>
      <c r="AX2430" s="14" t="s">
        <v>83</v>
      </c>
      <c r="AY2430" s="229" t="s">
        <v>283</v>
      </c>
    </row>
    <row r="2431" spans="1:65" s="2" customFormat="1" ht="24.2" customHeight="1">
      <c r="A2431" s="35"/>
      <c r="B2431" s="36"/>
      <c r="C2431" s="193" t="s">
        <v>3035</v>
      </c>
      <c r="D2431" s="193" t="s">
        <v>285</v>
      </c>
      <c r="E2431" s="194" t="s">
        <v>3036</v>
      </c>
      <c r="F2431" s="195" t="s">
        <v>3037</v>
      </c>
      <c r="G2431" s="196" t="s">
        <v>377</v>
      </c>
      <c r="H2431" s="197">
        <v>23.782</v>
      </c>
      <c r="I2431" s="198"/>
      <c r="J2431" s="199">
        <f>ROUND(I2431*H2431,2)</f>
        <v>0</v>
      </c>
      <c r="K2431" s="200"/>
      <c r="L2431" s="40"/>
      <c r="M2431" s="201" t="s">
        <v>1</v>
      </c>
      <c r="N2431" s="202" t="s">
        <v>41</v>
      </c>
      <c r="O2431" s="72"/>
      <c r="P2431" s="203">
        <f>O2431*H2431</f>
        <v>0</v>
      </c>
      <c r="Q2431" s="203">
        <v>0</v>
      </c>
      <c r="R2431" s="203">
        <f>Q2431*H2431</f>
        <v>0</v>
      </c>
      <c r="S2431" s="203">
        <v>0</v>
      </c>
      <c r="T2431" s="204">
        <f>S2431*H2431</f>
        <v>0</v>
      </c>
      <c r="U2431" s="35"/>
      <c r="V2431" s="35"/>
      <c r="W2431" s="35"/>
      <c r="X2431" s="35"/>
      <c r="Y2431" s="35"/>
      <c r="Z2431" s="35"/>
      <c r="AA2431" s="35"/>
      <c r="AB2431" s="35"/>
      <c r="AC2431" s="35"/>
      <c r="AD2431" s="35"/>
      <c r="AE2431" s="35"/>
      <c r="AR2431" s="205" t="s">
        <v>199</v>
      </c>
      <c r="AT2431" s="205" t="s">
        <v>285</v>
      </c>
      <c r="AU2431" s="205" t="s">
        <v>85</v>
      </c>
      <c r="AY2431" s="18" t="s">
        <v>283</v>
      </c>
      <c r="BE2431" s="206">
        <f>IF(N2431="základní",J2431,0)</f>
        <v>0</v>
      </c>
      <c r="BF2431" s="206">
        <f>IF(N2431="snížená",J2431,0)</f>
        <v>0</v>
      </c>
      <c r="BG2431" s="206">
        <f>IF(N2431="zákl. přenesená",J2431,0)</f>
        <v>0</v>
      </c>
      <c r="BH2431" s="206">
        <f>IF(N2431="sníž. přenesená",J2431,0)</f>
        <v>0</v>
      </c>
      <c r="BI2431" s="206">
        <f>IF(N2431="nulová",J2431,0)</f>
        <v>0</v>
      </c>
      <c r="BJ2431" s="18" t="s">
        <v>83</v>
      </c>
      <c r="BK2431" s="206">
        <f>ROUND(I2431*H2431,2)</f>
        <v>0</v>
      </c>
      <c r="BL2431" s="18" t="s">
        <v>199</v>
      </c>
      <c r="BM2431" s="205" t="s">
        <v>3038</v>
      </c>
    </row>
    <row r="2432" spans="1:65" s="12" customFormat="1" ht="22.9" customHeight="1">
      <c r="B2432" s="177"/>
      <c r="C2432" s="178"/>
      <c r="D2432" s="179" t="s">
        <v>75</v>
      </c>
      <c r="E2432" s="191" t="s">
        <v>3039</v>
      </c>
      <c r="F2432" s="191" t="s">
        <v>3040</v>
      </c>
      <c r="G2432" s="178"/>
      <c r="H2432" s="178"/>
      <c r="I2432" s="181"/>
      <c r="J2432" s="192">
        <f>BK2432</f>
        <v>0</v>
      </c>
      <c r="K2432" s="178"/>
      <c r="L2432" s="183"/>
      <c r="M2432" s="184"/>
      <c r="N2432" s="185"/>
      <c r="O2432" s="185"/>
      <c r="P2432" s="186">
        <f>SUM(P2433:P2526)</f>
        <v>0</v>
      </c>
      <c r="Q2432" s="185"/>
      <c r="R2432" s="186">
        <f>SUM(R2433:R2526)</f>
        <v>5.7808782999999995</v>
      </c>
      <c r="S2432" s="185"/>
      <c r="T2432" s="187">
        <f>SUM(T2433:T2526)</f>
        <v>0</v>
      </c>
      <c r="AR2432" s="188" t="s">
        <v>85</v>
      </c>
      <c r="AT2432" s="189" t="s">
        <v>75</v>
      </c>
      <c r="AU2432" s="189" t="s">
        <v>83</v>
      </c>
      <c r="AY2432" s="188" t="s">
        <v>283</v>
      </c>
      <c r="BK2432" s="190">
        <f>SUM(BK2433:BK2526)</f>
        <v>0</v>
      </c>
    </row>
    <row r="2433" spans="1:65" s="2" customFormat="1" ht="16.5" customHeight="1">
      <c r="A2433" s="35"/>
      <c r="B2433" s="36"/>
      <c r="C2433" s="193" t="s">
        <v>3041</v>
      </c>
      <c r="D2433" s="193" t="s">
        <v>285</v>
      </c>
      <c r="E2433" s="194" t="s">
        <v>3042</v>
      </c>
      <c r="F2433" s="195" t="s">
        <v>3043</v>
      </c>
      <c r="G2433" s="196" t="s">
        <v>288</v>
      </c>
      <c r="H2433" s="197">
        <v>130.11000000000001</v>
      </c>
      <c r="I2433" s="198"/>
      <c r="J2433" s="199">
        <f>ROUND(I2433*H2433,2)</f>
        <v>0</v>
      </c>
      <c r="K2433" s="200"/>
      <c r="L2433" s="40"/>
      <c r="M2433" s="201" t="s">
        <v>1</v>
      </c>
      <c r="N2433" s="202" t="s">
        <v>41</v>
      </c>
      <c r="O2433" s="72"/>
      <c r="P2433" s="203">
        <f>O2433*H2433</f>
        <v>0</v>
      </c>
      <c r="Q2433" s="203">
        <v>0</v>
      </c>
      <c r="R2433" s="203">
        <f>Q2433*H2433</f>
        <v>0</v>
      </c>
      <c r="S2433" s="203">
        <v>0</v>
      </c>
      <c r="T2433" s="204">
        <f>S2433*H2433</f>
        <v>0</v>
      </c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R2433" s="205" t="s">
        <v>199</v>
      </c>
      <c r="AT2433" s="205" t="s">
        <v>285</v>
      </c>
      <c r="AU2433" s="205" t="s">
        <v>85</v>
      </c>
      <c r="AY2433" s="18" t="s">
        <v>283</v>
      </c>
      <c r="BE2433" s="206">
        <f>IF(N2433="základní",J2433,0)</f>
        <v>0</v>
      </c>
      <c r="BF2433" s="206">
        <f>IF(N2433="snížená",J2433,0)</f>
        <v>0</v>
      </c>
      <c r="BG2433" s="206">
        <f>IF(N2433="zákl. přenesená",J2433,0)</f>
        <v>0</v>
      </c>
      <c r="BH2433" s="206">
        <f>IF(N2433="sníž. přenesená",J2433,0)</f>
        <v>0</v>
      </c>
      <c r="BI2433" s="206">
        <f>IF(N2433="nulová",J2433,0)</f>
        <v>0</v>
      </c>
      <c r="BJ2433" s="18" t="s">
        <v>83</v>
      </c>
      <c r="BK2433" s="206">
        <f>ROUND(I2433*H2433,2)</f>
        <v>0</v>
      </c>
      <c r="BL2433" s="18" t="s">
        <v>199</v>
      </c>
      <c r="BM2433" s="205" t="s">
        <v>3044</v>
      </c>
    </row>
    <row r="2434" spans="1:65" s="16" customFormat="1">
      <c r="B2434" s="241"/>
      <c r="C2434" s="242"/>
      <c r="D2434" s="209" t="s">
        <v>291</v>
      </c>
      <c r="E2434" s="243" t="s">
        <v>1</v>
      </c>
      <c r="F2434" s="244" t="s">
        <v>1174</v>
      </c>
      <c r="G2434" s="242"/>
      <c r="H2434" s="243" t="s">
        <v>1</v>
      </c>
      <c r="I2434" s="245"/>
      <c r="J2434" s="242"/>
      <c r="K2434" s="242"/>
      <c r="L2434" s="246"/>
      <c r="M2434" s="247"/>
      <c r="N2434" s="248"/>
      <c r="O2434" s="248"/>
      <c r="P2434" s="248"/>
      <c r="Q2434" s="248"/>
      <c r="R2434" s="248"/>
      <c r="S2434" s="248"/>
      <c r="T2434" s="249"/>
      <c r="AT2434" s="250" t="s">
        <v>291</v>
      </c>
      <c r="AU2434" s="250" t="s">
        <v>85</v>
      </c>
      <c r="AV2434" s="16" t="s">
        <v>83</v>
      </c>
      <c r="AW2434" s="16" t="s">
        <v>32</v>
      </c>
      <c r="AX2434" s="16" t="s">
        <v>76</v>
      </c>
      <c r="AY2434" s="250" t="s">
        <v>283</v>
      </c>
    </row>
    <row r="2435" spans="1:65" s="13" customFormat="1" ht="22.5">
      <c r="B2435" s="207"/>
      <c r="C2435" s="208"/>
      <c r="D2435" s="209" t="s">
        <v>291</v>
      </c>
      <c r="E2435" s="210" t="s">
        <v>1</v>
      </c>
      <c r="F2435" s="211" t="s">
        <v>1232</v>
      </c>
      <c r="G2435" s="208"/>
      <c r="H2435" s="212">
        <v>52.82</v>
      </c>
      <c r="I2435" s="213"/>
      <c r="J2435" s="208"/>
      <c r="K2435" s="208"/>
      <c r="L2435" s="214"/>
      <c r="M2435" s="215"/>
      <c r="N2435" s="216"/>
      <c r="O2435" s="216"/>
      <c r="P2435" s="216"/>
      <c r="Q2435" s="216"/>
      <c r="R2435" s="216"/>
      <c r="S2435" s="216"/>
      <c r="T2435" s="217"/>
      <c r="AT2435" s="218" t="s">
        <v>291</v>
      </c>
      <c r="AU2435" s="218" t="s">
        <v>85</v>
      </c>
      <c r="AV2435" s="13" t="s">
        <v>85</v>
      </c>
      <c r="AW2435" s="13" t="s">
        <v>32</v>
      </c>
      <c r="AX2435" s="13" t="s">
        <v>76</v>
      </c>
      <c r="AY2435" s="218" t="s">
        <v>283</v>
      </c>
    </row>
    <row r="2436" spans="1:65" s="15" customFormat="1">
      <c r="B2436" s="230"/>
      <c r="C2436" s="231"/>
      <c r="D2436" s="209" t="s">
        <v>291</v>
      </c>
      <c r="E2436" s="232" t="s">
        <v>1</v>
      </c>
      <c r="F2436" s="233" t="s">
        <v>307</v>
      </c>
      <c r="G2436" s="231"/>
      <c r="H2436" s="234">
        <v>52.82</v>
      </c>
      <c r="I2436" s="235"/>
      <c r="J2436" s="231"/>
      <c r="K2436" s="231"/>
      <c r="L2436" s="236"/>
      <c r="M2436" s="237"/>
      <c r="N2436" s="238"/>
      <c r="O2436" s="238"/>
      <c r="P2436" s="238"/>
      <c r="Q2436" s="238"/>
      <c r="R2436" s="238"/>
      <c r="S2436" s="238"/>
      <c r="T2436" s="239"/>
      <c r="AT2436" s="240" t="s">
        <v>291</v>
      </c>
      <c r="AU2436" s="240" t="s">
        <v>85</v>
      </c>
      <c r="AV2436" s="15" t="s">
        <v>105</v>
      </c>
      <c r="AW2436" s="15" t="s">
        <v>32</v>
      </c>
      <c r="AX2436" s="15" t="s">
        <v>76</v>
      </c>
      <c r="AY2436" s="240" t="s">
        <v>283</v>
      </c>
    </row>
    <row r="2437" spans="1:65" s="16" customFormat="1">
      <c r="B2437" s="241"/>
      <c r="C2437" s="242"/>
      <c r="D2437" s="209" t="s">
        <v>291</v>
      </c>
      <c r="E2437" s="243" t="s">
        <v>1</v>
      </c>
      <c r="F2437" s="244" t="s">
        <v>1184</v>
      </c>
      <c r="G2437" s="242"/>
      <c r="H2437" s="243" t="s">
        <v>1</v>
      </c>
      <c r="I2437" s="245"/>
      <c r="J2437" s="242"/>
      <c r="K2437" s="242"/>
      <c r="L2437" s="246"/>
      <c r="M2437" s="247"/>
      <c r="N2437" s="248"/>
      <c r="O2437" s="248"/>
      <c r="P2437" s="248"/>
      <c r="Q2437" s="248"/>
      <c r="R2437" s="248"/>
      <c r="S2437" s="248"/>
      <c r="T2437" s="249"/>
      <c r="AT2437" s="250" t="s">
        <v>291</v>
      </c>
      <c r="AU2437" s="250" t="s">
        <v>85</v>
      </c>
      <c r="AV2437" s="16" t="s">
        <v>83</v>
      </c>
      <c r="AW2437" s="16" t="s">
        <v>32</v>
      </c>
      <c r="AX2437" s="16" t="s">
        <v>76</v>
      </c>
      <c r="AY2437" s="250" t="s">
        <v>283</v>
      </c>
    </row>
    <row r="2438" spans="1:65" s="13" customFormat="1" ht="22.5">
      <c r="B2438" s="207"/>
      <c r="C2438" s="208"/>
      <c r="D2438" s="209" t="s">
        <v>291</v>
      </c>
      <c r="E2438" s="210" t="s">
        <v>1</v>
      </c>
      <c r="F2438" s="211" t="s">
        <v>1233</v>
      </c>
      <c r="G2438" s="208"/>
      <c r="H2438" s="212">
        <v>22.21</v>
      </c>
      <c r="I2438" s="213"/>
      <c r="J2438" s="208"/>
      <c r="K2438" s="208"/>
      <c r="L2438" s="214"/>
      <c r="M2438" s="215"/>
      <c r="N2438" s="216"/>
      <c r="O2438" s="216"/>
      <c r="P2438" s="216"/>
      <c r="Q2438" s="216"/>
      <c r="R2438" s="216"/>
      <c r="S2438" s="216"/>
      <c r="T2438" s="217"/>
      <c r="AT2438" s="218" t="s">
        <v>291</v>
      </c>
      <c r="AU2438" s="218" t="s">
        <v>85</v>
      </c>
      <c r="AV2438" s="13" t="s">
        <v>85</v>
      </c>
      <c r="AW2438" s="13" t="s">
        <v>32</v>
      </c>
      <c r="AX2438" s="13" t="s">
        <v>76</v>
      </c>
      <c r="AY2438" s="218" t="s">
        <v>283</v>
      </c>
    </row>
    <row r="2439" spans="1:65" s="15" customFormat="1">
      <c r="B2439" s="230"/>
      <c r="C2439" s="231"/>
      <c r="D2439" s="209" t="s">
        <v>291</v>
      </c>
      <c r="E2439" s="232" t="s">
        <v>1</v>
      </c>
      <c r="F2439" s="233" t="s">
        <v>307</v>
      </c>
      <c r="G2439" s="231"/>
      <c r="H2439" s="234">
        <v>22.21</v>
      </c>
      <c r="I2439" s="235"/>
      <c r="J2439" s="231"/>
      <c r="K2439" s="231"/>
      <c r="L2439" s="236"/>
      <c r="M2439" s="237"/>
      <c r="N2439" s="238"/>
      <c r="O2439" s="238"/>
      <c r="P2439" s="238"/>
      <c r="Q2439" s="238"/>
      <c r="R2439" s="238"/>
      <c r="S2439" s="238"/>
      <c r="T2439" s="239"/>
      <c r="AT2439" s="240" t="s">
        <v>291</v>
      </c>
      <c r="AU2439" s="240" t="s">
        <v>85</v>
      </c>
      <c r="AV2439" s="15" t="s">
        <v>105</v>
      </c>
      <c r="AW2439" s="15" t="s">
        <v>32</v>
      </c>
      <c r="AX2439" s="15" t="s">
        <v>76</v>
      </c>
      <c r="AY2439" s="240" t="s">
        <v>283</v>
      </c>
    </row>
    <row r="2440" spans="1:65" s="16" customFormat="1">
      <c r="B2440" s="241"/>
      <c r="C2440" s="242"/>
      <c r="D2440" s="209" t="s">
        <v>291</v>
      </c>
      <c r="E2440" s="243" t="s">
        <v>1</v>
      </c>
      <c r="F2440" s="244" t="s">
        <v>1186</v>
      </c>
      <c r="G2440" s="242"/>
      <c r="H2440" s="243" t="s">
        <v>1</v>
      </c>
      <c r="I2440" s="245"/>
      <c r="J2440" s="242"/>
      <c r="K2440" s="242"/>
      <c r="L2440" s="246"/>
      <c r="M2440" s="247"/>
      <c r="N2440" s="248"/>
      <c r="O2440" s="248"/>
      <c r="P2440" s="248"/>
      <c r="Q2440" s="248"/>
      <c r="R2440" s="248"/>
      <c r="S2440" s="248"/>
      <c r="T2440" s="249"/>
      <c r="AT2440" s="250" t="s">
        <v>291</v>
      </c>
      <c r="AU2440" s="250" t="s">
        <v>85</v>
      </c>
      <c r="AV2440" s="16" t="s">
        <v>83</v>
      </c>
      <c r="AW2440" s="16" t="s">
        <v>32</v>
      </c>
      <c r="AX2440" s="16" t="s">
        <v>76</v>
      </c>
      <c r="AY2440" s="250" t="s">
        <v>283</v>
      </c>
    </row>
    <row r="2441" spans="1:65" s="13" customFormat="1">
      <c r="B2441" s="207"/>
      <c r="C2441" s="208"/>
      <c r="D2441" s="209" t="s">
        <v>291</v>
      </c>
      <c r="E2441" s="210" t="s">
        <v>1</v>
      </c>
      <c r="F2441" s="211" t="s">
        <v>1234</v>
      </c>
      <c r="G2441" s="208"/>
      <c r="H2441" s="212">
        <v>26.58</v>
      </c>
      <c r="I2441" s="213"/>
      <c r="J2441" s="208"/>
      <c r="K2441" s="208"/>
      <c r="L2441" s="214"/>
      <c r="M2441" s="215"/>
      <c r="N2441" s="216"/>
      <c r="O2441" s="216"/>
      <c r="P2441" s="216"/>
      <c r="Q2441" s="216"/>
      <c r="R2441" s="216"/>
      <c r="S2441" s="216"/>
      <c r="T2441" s="217"/>
      <c r="AT2441" s="218" t="s">
        <v>291</v>
      </c>
      <c r="AU2441" s="218" t="s">
        <v>85</v>
      </c>
      <c r="AV2441" s="13" t="s">
        <v>85</v>
      </c>
      <c r="AW2441" s="13" t="s">
        <v>32</v>
      </c>
      <c r="AX2441" s="13" t="s">
        <v>76</v>
      </c>
      <c r="AY2441" s="218" t="s">
        <v>283</v>
      </c>
    </row>
    <row r="2442" spans="1:65" s="15" customFormat="1">
      <c r="B2442" s="230"/>
      <c r="C2442" s="231"/>
      <c r="D2442" s="209" t="s">
        <v>291</v>
      </c>
      <c r="E2442" s="232" t="s">
        <v>1</v>
      </c>
      <c r="F2442" s="233" t="s">
        <v>307</v>
      </c>
      <c r="G2442" s="231"/>
      <c r="H2442" s="234">
        <v>26.58</v>
      </c>
      <c r="I2442" s="235"/>
      <c r="J2442" s="231"/>
      <c r="K2442" s="231"/>
      <c r="L2442" s="236"/>
      <c r="M2442" s="237"/>
      <c r="N2442" s="238"/>
      <c r="O2442" s="238"/>
      <c r="P2442" s="238"/>
      <c r="Q2442" s="238"/>
      <c r="R2442" s="238"/>
      <c r="S2442" s="238"/>
      <c r="T2442" s="239"/>
      <c r="AT2442" s="240" t="s">
        <v>291</v>
      </c>
      <c r="AU2442" s="240" t="s">
        <v>85</v>
      </c>
      <c r="AV2442" s="15" t="s">
        <v>105</v>
      </c>
      <c r="AW2442" s="15" t="s">
        <v>32</v>
      </c>
      <c r="AX2442" s="15" t="s">
        <v>76</v>
      </c>
      <c r="AY2442" s="240" t="s">
        <v>283</v>
      </c>
    </row>
    <row r="2443" spans="1:65" s="16" customFormat="1">
      <c r="B2443" s="241"/>
      <c r="C2443" s="242"/>
      <c r="D2443" s="209" t="s">
        <v>291</v>
      </c>
      <c r="E2443" s="243" t="s">
        <v>1</v>
      </c>
      <c r="F2443" s="244" t="s">
        <v>1178</v>
      </c>
      <c r="G2443" s="242"/>
      <c r="H2443" s="243" t="s">
        <v>1</v>
      </c>
      <c r="I2443" s="245"/>
      <c r="J2443" s="242"/>
      <c r="K2443" s="242"/>
      <c r="L2443" s="246"/>
      <c r="M2443" s="247"/>
      <c r="N2443" s="248"/>
      <c r="O2443" s="248"/>
      <c r="P2443" s="248"/>
      <c r="Q2443" s="248"/>
      <c r="R2443" s="248"/>
      <c r="S2443" s="248"/>
      <c r="T2443" s="249"/>
      <c r="AT2443" s="250" t="s">
        <v>291</v>
      </c>
      <c r="AU2443" s="250" t="s">
        <v>85</v>
      </c>
      <c r="AV2443" s="16" t="s">
        <v>83</v>
      </c>
      <c r="AW2443" s="16" t="s">
        <v>32</v>
      </c>
      <c r="AX2443" s="16" t="s">
        <v>76</v>
      </c>
      <c r="AY2443" s="250" t="s">
        <v>283</v>
      </c>
    </row>
    <row r="2444" spans="1:65" s="13" customFormat="1">
      <c r="B2444" s="207"/>
      <c r="C2444" s="208"/>
      <c r="D2444" s="209" t="s">
        <v>291</v>
      </c>
      <c r="E2444" s="210" t="s">
        <v>1</v>
      </c>
      <c r="F2444" s="211" t="s">
        <v>1659</v>
      </c>
      <c r="G2444" s="208"/>
      <c r="H2444" s="212">
        <v>28.5</v>
      </c>
      <c r="I2444" s="213"/>
      <c r="J2444" s="208"/>
      <c r="K2444" s="208"/>
      <c r="L2444" s="214"/>
      <c r="M2444" s="215"/>
      <c r="N2444" s="216"/>
      <c r="O2444" s="216"/>
      <c r="P2444" s="216"/>
      <c r="Q2444" s="216"/>
      <c r="R2444" s="216"/>
      <c r="S2444" s="216"/>
      <c r="T2444" s="217"/>
      <c r="AT2444" s="218" t="s">
        <v>291</v>
      </c>
      <c r="AU2444" s="218" t="s">
        <v>85</v>
      </c>
      <c r="AV2444" s="13" t="s">
        <v>85</v>
      </c>
      <c r="AW2444" s="13" t="s">
        <v>32</v>
      </c>
      <c r="AX2444" s="13" t="s">
        <v>76</v>
      </c>
      <c r="AY2444" s="218" t="s">
        <v>283</v>
      </c>
    </row>
    <row r="2445" spans="1:65" s="15" customFormat="1">
      <c r="B2445" s="230"/>
      <c r="C2445" s="231"/>
      <c r="D2445" s="209" t="s">
        <v>291</v>
      </c>
      <c r="E2445" s="232" t="s">
        <v>1</v>
      </c>
      <c r="F2445" s="233" t="s">
        <v>307</v>
      </c>
      <c r="G2445" s="231"/>
      <c r="H2445" s="234">
        <v>28.5</v>
      </c>
      <c r="I2445" s="235"/>
      <c r="J2445" s="231"/>
      <c r="K2445" s="231"/>
      <c r="L2445" s="236"/>
      <c r="M2445" s="237"/>
      <c r="N2445" s="238"/>
      <c r="O2445" s="238"/>
      <c r="P2445" s="238"/>
      <c r="Q2445" s="238"/>
      <c r="R2445" s="238"/>
      <c r="S2445" s="238"/>
      <c r="T2445" s="239"/>
      <c r="AT2445" s="240" t="s">
        <v>291</v>
      </c>
      <c r="AU2445" s="240" t="s">
        <v>85</v>
      </c>
      <c r="AV2445" s="15" t="s">
        <v>105</v>
      </c>
      <c r="AW2445" s="15" t="s">
        <v>32</v>
      </c>
      <c r="AX2445" s="15" t="s">
        <v>76</v>
      </c>
      <c r="AY2445" s="240" t="s">
        <v>283</v>
      </c>
    </row>
    <row r="2446" spans="1:65" s="14" customFormat="1">
      <c r="B2446" s="219"/>
      <c r="C2446" s="220"/>
      <c r="D2446" s="209" t="s">
        <v>291</v>
      </c>
      <c r="E2446" s="221" t="s">
        <v>1</v>
      </c>
      <c r="F2446" s="222" t="s">
        <v>293</v>
      </c>
      <c r="G2446" s="220"/>
      <c r="H2446" s="223">
        <v>130.11000000000001</v>
      </c>
      <c r="I2446" s="224"/>
      <c r="J2446" s="220"/>
      <c r="K2446" s="220"/>
      <c r="L2446" s="225"/>
      <c r="M2446" s="226"/>
      <c r="N2446" s="227"/>
      <c r="O2446" s="227"/>
      <c r="P2446" s="227"/>
      <c r="Q2446" s="227"/>
      <c r="R2446" s="227"/>
      <c r="S2446" s="227"/>
      <c r="T2446" s="228"/>
      <c r="AT2446" s="229" t="s">
        <v>291</v>
      </c>
      <c r="AU2446" s="229" t="s">
        <v>85</v>
      </c>
      <c r="AV2446" s="14" t="s">
        <v>289</v>
      </c>
      <c r="AW2446" s="14" t="s">
        <v>32</v>
      </c>
      <c r="AX2446" s="14" t="s">
        <v>83</v>
      </c>
      <c r="AY2446" s="229" t="s">
        <v>283</v>
      </c>
    </row>
    <row r="2447" spans="1:65" s="2" customFormat="1" ht="16.5" customHeight="1">
      <c r="A2447" s="35"/>
      <c r="B2447" s="36"/>
      <c r="C2447" s="193" t="s">
        <v>3045</v>
      </c>
      <c r="D2447" s="193" t="s">
        <v>285</v>
      </c>
      <c r="E2447" s="194" t="s">
        <v>3046</v>
      </c>
      <c r="F2447" s="195" t="s">
        <v>3047</v>
      </c>
      <c r="G2447" s="196" t="s">
        <v>288</v>
      </c>
      <c r="H2447" s="197">
        <v>357.68</v>
      </c>
      <c r="I2447" s="198"/>
      <c r="J2447" s="199">
        <f>ROUND(I2447*H2447,2)</f>
        <v>0</v>
      </c>
      <c r="K2447" s="200"/>
      <c r="L2447" s="40"/>
      <c r="M2447" s="201" t="s">
        <v>1</v>
      </c>
      <c r="N2447" s="202" t="s">
        <v>41</v>
      </c>
      <c r="O2447" s="72"/>
      <c r="P2447" s="203">
        <f>O2447*H2447</f>
        <v>0</v>
      </c>
      <c r="Q2447" s="203">
        <v>2.9999999999999997E-4</v>
      </c>
      <c r="R2447" s="203">
        <f>Q2447*H2447</f>
        <v>0.107304</v>
      </c>
      <c r="S2447" s="203">
        <v>0</v>
      </c>
      <c r="T2447" s="204">
        <f>S2447*H2447</f>
        <v>0</v>
      </c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R2447" s="205" t="s">
        <v>199</v>
      </c>
      <c r="AT2447" s="205" t="s">
        <v>285</v>
      </c>
      <c r="AU2447" s="205" t="s">
        <v>85</v>
      </c>
      <c r="AY2447" s="18" t="s">
        <v>283</v>
      </c>
      <c r="BE2447" s="206">
        <f>IF(N2447="základní",J2447,0)</f>
        <v>0</v>
      </c>
      <c r="BF2447" s="206">
        <f>IF(N2447="snížená",J2447,0)</f>
        <v>0</v>
      </c>
      <c r="BG2447" s="206">
        <f>IF(N2447="zákl. přenesená",J2447,0)</f>
        <v>0</v>
      </c>
      <c r="BH2447" s="206">
        <f>IF(N2447="sníž. přenesená",J2447,0)</f>
        <v>0</v>
      </c>
      <c r="BI2447" s="206">
        <f>IF(N2447="nulová",J2447,0)</f>
        <v>0</v>
      </c>
      <c r="BJ2447" s="18" t="s">
        <v>83</v>
      </c>
      <c r="BK2447" s="206">
        <f>ROUND(I2447*H2447,2)</f>
        <v>0</v>
      </c>
      <c r="BL2447" s="18" t="s">
        <v>199</v>
      </c>
      <c r="BM2447" s="205" t="s">
        <v>3048</v>
      </c>
    </row>
    <row r="2448" spans="1:65" s="16" customFormat="1">
      <c r="B2448" s="241"/>
      <c r="C2448" s="242"/>
      <c r="D2448" s="209" t="s">
        <v>291</v>
      </c>
      <c r="E2448" s="243" t="s">
        <v>1</v>
      </c>
      <c r="F2448" s="244" t="s">
        <v>1174</v>
      </c>
      <c r="G2448" s="242"/>
      <c r="H2448" s="243" t="s">
        <v>1</v>
      </c>
      <c r="I2448" s="245"/>
      <c r="J2448" s="242"/>
      <c r="K2448" s="242"/>
      <c r="L2448" s="246"/>
      <c r="M2448" s="247"/>
      <c r="N2448" s="248"/>
      <c r="O2448" s="248"/>
      <c r="P2448" s="248"/>
      <c r="Q2448" s="248"/>
      <c r="R2448" s="248"/>
      <c r="S2448" s="248"/>
      <c r="T2448" s="249"/>
      <c r="AT2448" s="250" t="s">
        <v>291</v>
      </c>
      <c r="AU2448" s="250" t="s">
        <v>85</v>
      </c>
      <c r="AV2448" s="16" t="s">
        <v>83</v>
      </c>
      <c r="AW2448" s="16" t="s">
        <v>32</v>
      </c>
      <c r="AX2448" s="16" t="s">
        <v>76</v>
      </c>
      <c r="AY2448" s="250" t="s">
        <v>283</v>
      </c>
    </row>
    <row r="2449" spans="1:65" s="13" customFormat="1" ht="22.5">
      <c r="B2449" s="207"/>
      <c r="C2449" s="208"/>
      <c r="D2449" s="209" t="s">
        <v>291</v>
      </c>
      <c r="E2449" s="210" t="s">
        <v>1</v>
      </c>
      <c r="F2449" s="211" t="s">
        <v>3049</v>
      </c>
      <c r="G2449" s="208"/>
      <c r="H2449" s="212">
        <v>105.64</v>
      </c>
      <c r="I2449" s="213"/>
      <c r="J2449" s="208"/>
      <c r="K2449" s="208"/>
      <c r="L2449" s="214"/>
      <c r="M2449" s="215"/>
      <c r="N2449" s="216"/>
      <c r="O2449" s="216"/>
      <c r="P2449" s="216"/>
      <c r="Q2449" s="216"/>
      <c r="R2449" s="216"/>
      <c r="S2449" s="216"/>
      <c r="T2449" s="217"/>
      <c r="AT2449" s="218" t="s">
        <v>291</v>
      </c>
      <c r="AU2449" s="218" t="s">
        <v>85</v>
      </c>
      <c r="AV2449" s="13" t="s">
        <v>85</v>
      </c>
      <c r="AW2449" s="13" t="s">
        <v>32</v>
      </c>
      <c r="AX2449" s="13" t="s">
        <v>76</v>
      </c>
      <c r="AY2449" s="218" t="s">
        <v>283</v>
      </c>
    </row>
    <row r="2450" spans="1:65" s="15" customFormat="1">
      <c r="B2450" s="230"/>
      <c r="C2450" s="231"/>
      <c r="D2450" s="209" t="s">
        <v>291</v>
      </c>
      <c r="E2450" s="232" t="s">
        <v>1</v>
      </c>
      <c r="F2450" s="233" t="s">
        <v>307</v>
      </c>
      <c r="G2450" s="231"/>
      <c r="H2450" s="234">
        <v>105.64</v>
      </c>
      <c r="I2450" s="235"/>
      <c r="J2450" s="231"/>
      <c r="K2450" s="231"/>
      <c r="L2450" s="236"/>
      <c r="M2450" s="237"/>
      <c r="N2450" s="238"/>
      <c r="O2450" s="238"/>
      <c r="P2450" s="238"/>
      <c r="Q2450" s="238"/>
      <c r="R2450" s="238"/>
      <c r="S2450" s="238"/>
      <c r="T2450" s="239"/>
      <c r="AT2450" s="240" t="s">
        <v>291</v>
      </c>
      <c r="AU2450" s="240" t="s">
        <v>85</v>
      </c>
      <c r="AV2450" s="15" t="s">
        <v>105</v>
      </c>
      <c r="AW2450" s="15" t="s">
        <v>32</v>
      </c>
      <c r="AX2450" s="15" t="s">
        <v>76</v>
      </c>
      <c r="AY2450" s="240" t="s">
        <v>283</v>
      </c>
    </row>
    <row r="2451" spans="1:65" s="16" customFormat="1">
      <c r="B2451" s="241"/>
      <c r="C2451" s="242"/>
      <c r="D2451" s="209" t="s">
        <v>291</v>
      </c>
      <c r="E2451" s="243" t="s">
        <v>1</v>
      </c>
      <c r="F2451" s="244" t="s">
        <v>1184</v>
      </c>
      <c r="G2451" s="242"/>
      <c r="H2451" s="243" t="s">
        <v>1</v>
      </c>
      <c r="I2451" s="245"/>
      <c r="J2451" s="242"/>
      <c r="K2451" s="242"/>
      <c r="L2451" s="246"/>
      <c r="M2451" s="247"/>
      <c r="N2451" s="248"/>
      <c r="O2451" s="248"/>
      <c r="P2451" s="248"/>
      <c r="Q2451" s="248"/>
      <c r="R2451" s="248"/>
      <c r="S2451" s="248"/>
      <c r="T2451" s="249"/>
      <c r="AT2451" s="250" t="s">
        <v>291</v>
      </c>
      <c r="AU2451" s="250" t="s">
        <v>85</v>
      </c>
      <c r="AV2451" s="16" t="s">
        <v>83</v>
      </c>
      <c r="AW2451" s="16" t="s">
        <v>32</v>
      </c>
      <c r="AX2451" s="16" t="s">
        <v>76</v>
      </c>
      <c r="AY2451" s="250" t="s">
        <v>283</v>
      </c>
    </row>
    <row r="2452" spans="1:65" s="13" customFormat="1" ht="22.5">
      <c r="B2452" s="207"/>
      <c r="C2452" s="208"/>
      <c r="D2452" s="209" t="s">
        <v>291</v>
      </c>
      <c r="E2452" s="210" t="s">
        <v>1</v>
      </c>
      <c r="F2452" s="211" t="s">
        <v>3050</v>
      </c>
      <c r="G2452" s="208"/>
      <c r="H2452" s="212">
        <v>44.42</v>
      </c>
      <c r="I2452" s="213"/>
      <c r="J2452" s="208"/>
      <c r="K2452" s="208"/>
      <c r="L2452" s="214"/>
      <c r="M2452" s="215"/>
      <c r="N2452" s="216"/>
      <c r="O2452" s="216"/>
      <c r="P2452" s="216"/>
      <c r="Q2452" s="216"/>
      <c r="R2452" s="216"/>
      <c r="S2452" s="216"/>
      <c r="T2452" s="217"/>
      <c r="AT2452" s="218" t="s">
        <v>291</v>
      </c>
      <c r="AU2452" s="218" t="s">
        <v>85</v>
      </c>
      <c r="AV2452" s="13" t="s">
        <v>85</v>
      </c>
      <c r="AW2452" s="13" t="s">
        <v>32</v>
      </c>
      <c r="AX2452" s="13" t="s">
        <v>76</v>
      </c>
      <c r="AY2452" s="218" t="s">
        <v>283</v>
      </c>
    </row>
    <row r="2453" spans="1:65" s="15" customFormat="1">
      <c r="B2453" s="230"/>
      <c r="C2453" s="231"/>
      <c r="D2453" s="209" t="s">
        <v>291</v>
      </c>
      <c r="E2453" s="232" t="s">
        <v>1</v>
      </c>
      <c r="F2453" s="233" t="s">
        <v>307</v>
      </c>
      <c r="G2453" s="231"/>
      <c r="H2453" s="234">
        <v>44.42</v>
      </c>
      <c r="I2453" s="235"/>
      <c r="J2453" s="231"/>
      <c r="K2453" s="231"/>
      <c r="L2453" s="236"/>
      <c r="M2453" s="237"/>
      <c r="N2453" s="238"/>
      <c r="O2453" s="238"/>
      <c r="P2453" s="238"/>
      <c r="Q2453" s="238"/>
      <c r="R2453" s="238"/>
      <c r="S2453" s="238"/>
      <c r="T2453" s="239"/>
      <c r="AT2453" s="240" t="s">
        <v>291</v>
      </c>
      <c r="AU2453" s="240" t="s">
        <v>85</v>
      </c>
      <c r="AV2453" s="15" t="s">
        <v>105</v>
      </c>
      <c r="AW2453" s="15" t="s">
        <v>32</v>
      </c>
      <c r="AX2453" s="15" t="s">
        <v>76</v>
      </c>
      <c r="AY2453" s="240" t="s">
        <v>283</v>
      </c>
    </row>
    <row r="2454" spans="1:65" s="16" customFormat="1">
      <c r="B2454" s="241"/>
      <c r="C2454" s="242"/>
      <c r="D2454" s="209" t="s">
        <v>291</v>
      </c>
      <c r="E2454" s="243" t="s">
        <v>1</v>
      </c>
      <c r="F2454" s="244" t="s">
        <v>1186</v>
      </c>
      <c r="G2454" s="242"/>
      <c r="H2454" s="243" t="s">
        <v>1</v>
      </c>
      <c r="I2454" s="245"/>
      <c r="J2454" s="242"/>
      <c r="K2454" s="242"/>
      <c r="L2454" s="246"/>
      <c r="M2454" s="247"/>
      <c r="N2454" s="248"/>
      <c r="O2454" s="248"/>
      <c r="P2454" s="248"/>
      <c r="Q2454" s="248"/>
      <c r="R2454" s="248"/>
      <c r="S2454" s="248"/>
      <c r="T2454" s="249"/>
      <c r="AT2454" s="250" t="s">
        <v>291</v>
      </c>
      <c r="AU2454" s="250" t="s">
        <v>85</v>
      </c>
      <c r="AV2454" s="16" t="s">
        <v>83</v>
      </c>
      <c r="AW2454" s="16" t="s">
        <v>32</v>
      </c>
      <c r="AX2454" s="16" t="s">
        <v>76</v>
      </c>
      <c r="AY2454" s="250" t="s">
        <v>283</v>
      </c>
    </row>
    <row r="2455" spans="1:65" s="13" customFormat="1">
      <c r="B2455" s="207"/>
      <c r="C2455" s="208"/>
      <c r="D2455" s="209" t="s">
        <v>291</v>
      </c>
      <c r="E2455" s="210" t="s">
        <v>1</v>
      </c>
      <c r="F2455" s="211" t="s">
        <v>3051</v>
      </c>
      <c r="G2455" s="208"/>
      <c r="H2455" s="212">
        <v>53.16</v>
      </c>
      <c r="I2455" s="213"/>
      <c r="J2455" s="208"/>
      <c r="K2455" s="208"/>
      <c r="L2455" s="214"/>
      <c r="M2455" s="215"/>
      <c r="N2455" s="216"/>
      <c r="O2455" s="216"/>
      <c r="P2455" s="216"/>
      <c r="Q2455" s="216"/>
      <c r="R2455" s="216"/>
      <c r="S2455" s="216"/>
      <c r="T2455" s="217"/>
      <c r="AT2455" s="218" t="s">
        <v>291</v>
      </c>
      <c r="AU2455" s="218" t="s">
        <v>85</v>
      </c>
      <c r="AV2455" s="13" t="s">
        <v>85</v>
      </c>
      <c r="AW2455" s="13" t="s">
        <v>32</v>
      </c>
      <c r="AX2455" s="13" t="s">
        <v>76</v>
      </c>
      <c r="AY2455" s="218" t="s">
        <v>283</v>
      </c>
    </row>
    <row r="2456" spans="1:65" s="15" customFormat="1">
      <c r="B2456" s="230"/>
      <c r="C2456" s="231"/>
      <c r="D2456" s="209" t="s">
        <v>291</v>
      </c>
      <c r="E2456" s="232" t="s">
        <v>1</v>
      </c>
      <c r="F2456" s="233" t="s">
        <v>307</v>
      </c>
      <c r="G2456" s="231"/>
      <c r="H2456" s="234">
        <v>53.16</v>
      </c>
      <c r="I2456" s="235"/>
      <c r="J2456" s="231"/>
      <c r="K2456" s="231"/>
      <c r="L2456" s="236"/>
      <c r="M2456" s="237"/>
      <c r="N2456" s="238"/>
      <c r="O2456" s="238"/>
      <c r="P2456" s="238"/>
      <c r="Q2456" s="238"/>
      <c r="R2456" s="238"/>
      <c r="S2456" s="238"/>
      <c r="T2456" s="239"/>
      <c r="AT2456" s="240" t="s">
        <v>291</v>
      </c>
      <c r="AU2456" s="240" t="s">
        <v>85</v>
      </c>
      <c r="AV2456" s="15" t="s">
        <v>105</v>
      </c>
      <c r="AW2456" s="15" t="s">
        <v>32</v>
      </c>
      <c r="AX2456" s="15" t="s">
        <v>76</v>
      </c>
      <c r="AY2456" s="240" t="s">
        <v>283</v>
      </c>
    </row>
    <row r="2457" spans="1:65" s="16" customFormat="1">
      <c r="B2457" s="241"/>
      <c r="C2457" s="242"/>
      <c r="D2457" s="209" t="s">
        <v>291</v>
      </c>
      <c r="E2457" s="243" t="s">
        <v>1</v>
      </c>
      <c r="F2457" s="244" t="s">
        <v>1176</v>
      </c>
      <c r="G2457" s="242"/>
      <c r="H2457" s="243" t="s">
        <v>1</v>
      </c>
      <c r="I2457" s="245"/>
      <c r="J2457" s="242"/>
      <c r="K2457" s="242"/>
      <c r="L2457" s="246"/>
      <c r="M2457" s="247"/>
      <c r="N2457" s="248"/>
      <c r="O2457" s="248"/>
      <c r="P2457" s="248"/>
      <c r="Q2457" s="248"/>
      <c r="R2457" s="248"/>
      <c r="S2457" s="248"/>
      <c r="T2457" s="249"/>
      <c r="AT2457" s="250" t="s">
        <v>291</v>
      </c>
      <c r="AU2457" s="250" t="s">
        <v>85</v>
      </c>
      <c r="AV2457" s="16" t="s">
        <v>83</v>
      </c>
      <c r="AW2457" s="16" t="s">
        <v>32</v>
      </c>
      <c r="AX2457" s="16" t="s">
        <v>76</v>
      </c>
      <c r="AY2457" s="250" t="s">
        <v>283</v>
      </c>
    </row>
    <row r="2458" spans="1:65" s="13" customFormat="1">
      <c r="B2458" s="207"/>
      <c r="C2458" s="208"/>
      <c r="D2458" s="209" t="s">
        <v>291</v>
      </c>
      <c r="E2458" s="210" t="s">
        <v>1</v>
      </c>
      <c r="F2458" s="211" t="s">
        <v>3052</v>
      </c>
      <c r="G2458" s="208"/>
      <c r="H2458" s="212">
        <v>97.46</v>
      </c>
      <c r="I2458" s="213"/>
      <c r="J2458" s="208"/>
      <c r="K2458" s="208"/>
      <c r="L2458" s="214"/>
      <c r="M2458" s="215"/>
      <c r="N2458" s="216"/>
      <c r="O2458" s="216"/>
      <c r="P2458" s="216"/>
      <c r="Q2458" s="216"/>
      <c r="R2458" s="216"/>
      <c r="S2458" s="216"/>
      <c r="T2458" s="217"/>
      <c r="AT2458" s="218" t="s">
        <v>291</v>
      </c>
      <c r="AU2458" s="218" t="s">
        <v>85</v>
      </c>
      <c r="AV2458" s="13" t="s">
        <v>85</v>
      </c>
      <c r="AW2458" s="13" t="s">
        <v>32</v>
      </c>
      <c r="AX2458" s="13" t="s">
        <v>76</v>
      </c>
      <c r="AY2458" s="218" t="s">
        <v>283</v>
      </c>
    </row>
    <row r="2459" spans="1:65" s="15" customFormat="1">
      <c r="B2459" s="230"/>
      <c r="C2459" s="231"/>
      <c r="D2459" s="209" t="s">
        <v>291</v>
      </c>
      <c r="E2459" s="232" t="s">
        <v>1</v>
      </c>
      <c r="F2459" s="233" t="s">
        <v>307</v>
      </c>
      <c r="G2459" s="231"/>
      <c r="H2459" s="234">
        <v>97.46</v>
      </c>
      <c r="I2459" s="235"/>
      <c r="J2459" s="231"/>
      <c r="K2459" s="231"/>
      <c r="L2459" s="236"/>
      <c r="M2459" s="237"/>
      <c r="N2459" s="238"/>
      <c r="O2459" s="238"/>
      <c r="P2459" s="238"/>
      <c r="Q2459" s="238"/>
      <c r="R2459" s="238"/>
      <c r="S2459" s="238"/>
      <c r="T2459" s="239"/>
      <c r="AT2459" s="240" t="s">
        <v>291</v>
      </c>
      <c r="AU2459" s="240" t="s">
        <v>85</v>
      </c>
      <c r="AV2459" s="15" t="s">
        <v>105</v>
      </c>
      <c r="AW2459" s="15" t="s">
        <v>32</v>
      </c>
      <c r="AX2459" s="15" t="s">
        <v>76</v>
      </c>
      <c r="AY2459" s="240" t="s">
        <v>283</v>
      </c>
    </row>
    <row r="2460" spans="1:65" s="16" customFormat="1">
      <c r="B2460" s="241"/>
      <c r="C2460" s="242"/>
      <c r="D2460" s="209" t="s">
        <v>291</v>
      </c>
      <c r="E2460" s="243" t="s">
        <v>1</v>
      </c>
      <c r="F2460" s="244" t="s">
        <v>1178</v>
      </c>
      <c r="G2460" s="242"/>
      <c r="H2460" s="243" t="s">
        <v>1</v>
      </c>
      <c r="I2460" s="245"/>
      <c r="J2460" s="242"/>
      <c r="K2460" s="242"/>
      <c r="L2460" s="246"/>
      <c r="M2460" s="247"/>
      <c r="N2460" s="248"/>
      <c r="O2460" s="248"/>
      <c r="P2460" s="248"/>
      <c r="Q2460" s="248"/>
      <c r="R2460" s="248"/>
      <c r="S2460" s="248"/>
      <c r="T2460" s="249"/>
      <c r="AT2460" s="250" t="s">
        <v>291</v>
      </c>
      <c r="AU2460" s="250" t="s">
        <v>85</v>
      </c>
      <c r="AV2460" s="16" t="s">
        <v>83</v>
      </c>
      <c r="AW2460" s="16" t="s">
        <v>32</v>
      </c>
      <c r="AX2460" s="16" t="s">
        <v>76</v>
      </c>
      <c r="AY2460" s="250" t="s">
        <v>283</v>
      </c>
    </row>
    <row r="2461" spans="1:65" s="13" customFormat="1">
      <c r="B2461" s="207"/>
      <c r="C2461" s="208"/>
      <c r="D2461" s="209" t="s">
        <v>291</v>
      </c>
      <c r="E2461" s="210" t="s">
        <v>1</v>
      </c>
      <c r="F2461" s="211" t="s">
        <v>3053</v>
      </c>
      <c r="G2461" s="208"/>
      <c r="H2461" s="212">
        <v>57</v>
      </c>
      <c r="I2461" s="213"/>
      <c r="J2461" s="208"/>
      <c r="K2461" s="208"/>
      <c r="L2461" s="214"/>
      <c r="M2461" s="215"/>
      <c r="N2461" s="216"/>
      <c r="O2461" s="216"/>
      <c r="P2461" s="216"/>
      <c r="Q2461" s="216"/>
      <c r="R2461" s="216"/>
      <c r="S2461" s="216"/>
      <c r="T2461" s="217"/>
      <c r="AT2461" s="218" t="s">
        <v>291</v>
      </c>
      <c r="AU2461" s="218" t="s">
        <v>85</v>
      </c>
      <c r="AV2461" s="13" t="s">
        <v>85</v>
      </c>
      <c r="AW2461" s="13" t="s">
        <v>32</v>
      </c>
      <c r="AX2461" s="13" t="s">
        <v>76</v>
      </c>
      <c r="AY2461" s="218" t="s">
        <v>283</v>
      </c>
    </row>
    <row r="2462" spans="1:65" s="15" customFormat="1">
      <c r="B2462" s="230"/>
      <c r="C2462" s="231"/>
      <c r="D2462" s="209" t="s">
        <v>291</v>
      </c>
      <c r="E2462" s="232" t="s">
        <v>1</v>
      </c>
      <c r="F2462" s="233" t="s">
        <v>307</v>
      </c>
      <c r="G2462" s="231"/>
      <c r="H2462" s="234">
        <v>57</v>
      </c>
      <c r="I2462" s="235"/>
      <c r="J2462" s="231"/>
      <c r="K2462" s="231"/>
      <c r="L2462" s="236"/>
      <c r="M2462" s="237"/>
      <c r="N2462" s="238"/>
      <c r="O2462" s="238"/>
      <c r="P2462" s="238"/>
      <c r="Q2462" s="238"/>
      <c r="R2462" s="238"/>
      <c r="S2462" s="238"/>
      <c r="T2462" s="239"/>
      <c r="AT2462" s="240" t="s">
        <v>291</v>
      </c>
      <c r="AU2462" s="240" t="s">
        <v>85</v>
      </c>
      <c r="AV2462" s="15" t="s">
        <v>105</v>
      </c>
      <c r="AW2462" s="15" t="s">
        <v>32</v>
      </c>
      <c r="AX2462" s="15" t="s">
        <v>76</v>
      </c>
      <c r="AY2462" s="240" t="s">
        <v>283</v>
      </c>
    </row>
    <row r="2463" spans="1:65" s="14" customFormat="1">
      <c r="B2463" s="219"/>
      <c r="C2463" s="220"/>
      <c r="D2463" s="209" t="s">
        <v>291</v>
      </c>
      <c r="E2463" s="221" t="s">
        <v>1</v>
      </c>
      <c r="F2463" s="222" t="s">
        <v>293</v>
      </c>
      <c r="G2463" s="220"/>
      <c r="H2463" s="223">
        <v>357.68</v>
      </c>
      <c r="I2463" s="224"/>
      <c r="J2463" s="220"/>
      <c r="K2463" s="220"/>
      <c r="L2463" s="225"/>
      <c r="M2463" s="226"/>
      <c r="N2463" s="227"/>
      <c r="O2463" s="227"/>
      <c r="P2463" s="227"/>
      <c r="Q2463" s="227"/>
      <c r="R2463" s="227"/>
      <c r="S2463" s="227"/>
      <c r="T2463" s="228"/>
      <c r="AT2463" s="229" t="s">
        <v>291</v>
      </c>
      <c r="AU2463" s="229" t="s">
        <v>85</v>
      </c>
      <c r="AV2463" s="14" t="s">
        <v>289</v>
      </c>
      <c r="AW2463" s="14" t="s">
        <v>32</v>
      </c>
      <c r="AX2463" s="14" t="s">
        <v>83</v>
      </c>
      <c r="AY2463" s="229" t="s">
        <v>283</v>
      </c>
    </row>
    <row r="2464" spans="1:65" s="2" customFormat="1" ht="24.2" customHeight="1">
      <c r="A2464" s="35"/>
      <c r="B2464" s="36"/>
      <c r="C2464" s="193" t="s">
        <v>3054</v>
      </c>
      <c r="D2464" s="193" t="s">
        <v>285</v>
      </c>
      <c r="E2464" s="194" t="s">
        <v>3055</v>
      </c>
      <c r="F2464" s="195" t="s">
        <v>3056</v>
      </c>
      <c r="G2464" s="196" t="s">
        <v>288</v>
      </c>
      <c r="H2464" s="197">
        <v>178.84</v>
      </c>
      <c r="I2464" s="198"/>
      <c r="J2464" s="199">
        <f>ROUND(I2464*H2464,2)</f>
        <v>0</v>
      </c>
      <c r="K2464" s="200"/>
      <c r="L2464" s="40"/>
      <c r="M2464" s="201" t="s">
        <v>1</v>
      </c>
      <c r="N2464" s="202" t="s">
        <v>41</v>
      </c>
      <c r="O2464" s="72"/>
      <c r="P2464" s="203">
        <f>O2464*H2464</f>
        <v>0</v>
      </c>
      <c r="Q2464" s="203">
        <v>1.4999999999999999E-2</v>
      </c>
      <c r="R2464" s="203">
        <f>Q2464*H2464</f>
        <v>2.6825999999999999</v>
      </c>
      <c r="S2464" s="203">
        <v>0</v>
      </c>
      <c r="T2464" s="204">
        <f>S2464*H2464</f>
        <v>0</v>
      </c>
      <c r="U2464" s="35"/>
      <c r="V2464" s="35"/>
      <c r="W2464" s="35"/>
      <c r="X2464" s="35"/>
      <c r="Y2464" s="35"/>
      <c r="Z2464" s="35"/>
      <c r="AA2464" s="35"/>
      <c r="AB2464" s="35"/>
      <c r="AC2464" s="35"/>
      <c r="AD2464" s="35"/>
      <c r="AE2464" s="35"/>
      <c r="AR2464" s="205" t="s">
        <v>199</v>
      </c>
      <c r="AT2464" s="205" t="s">
        <v>285</v>
      </c>
      <c r="AU2464" s="205" t="s">
        <v>85</v>
      </c>
      <c r="AY2464" s="18" t="s">
        <v>283</v>
      </c>
      <c r="BE2464" s="206">
        <f>IF(N2464="základní",J2464,0)</f>
        <v>0</v>
      </c>
      <c r="BF2464" s="206">
        <f>IF(N2464="snížená",J2464,0)</f>
        <v>0</v>
      </c>
      <c r="BG2464" s="206">
        <f>IF(N2464="zákl. přenesená",J2464,0)</f>
        <v>0</v>
      </c>
      <c r="BH2464" s="206">
        <f>IF(N2464="sníž. přenesená",J2464,0)</f>
        <v>0</v>
      </c>
      <c r="BI2464" s="206">
        <f>IF(N2464="nulová",J2464,0)</f>
        <v>0</v>
      </c>
      <c r="BJ2464" s="18" t="s">
        <v>83</v>
      </c>
      <c r="BK2464" s="206">
        <f>ROUND(I2464*H2464,2)</f>
        <v>0</v>
      </c>
      <c r="BL2464" s="18" t="s">
        <v>199</v>
      </c>
      <c r="BM2464" s="205" t="s">
        <v>3057</v>
      </c>
    </row>
    <row r="2465" spans="2:51" s="16" customFormat="1">
      <c r="B2465" s="241"/>
      <c r="C2465" s="242"/>
      <c r="D2465" s="209" t="s">
        <v>291</v>
      </c>
      <c r="E2465" s="243" t="s">
        <v>1</v>
      </c>
      <c r="F2465" s="244" t="s">
        <v>1174</v>
      </c>
      <c r="G2465" s="242"/>
      <c r="H2465" s="243" t="s">
        <v>1</v>
      </c>
      <c r="I2465" s="245"/>
      <c r="J2465" s="242"/>
      <c r="K2465" s="242"/>
      <c r="L2465" s="246"/>
      <c r="M2465" s="247"/>
      <c r="N2465" s="248"/>
      <c r="O2465" s="248"/>
      <c r="P2465" s="248"/>
      <c r="Q2465" s="248"/>
      <c r="R2465" s="248"/>
      <c r="S2465" s="248"/>
      <c r="T2465" s="249"/>
      <c r="AT2465" s="250" t="s">
        <v>291</v>
      </c>
      <c r="AU2465" s="250" t="s">
        <v>85</v>
      </c>
      <c r="AV2465" s="16" t="s">
        <v>83</v>
      </c>
      <c r="AW2465" s="16" t="s">
        <v>32</v>
      </c>
      <c r="AX2465" s="16" t="s">
        <v>76</v>
      </c>
      <c r="AY2465" s="250" t="s">
        <v>283</v>
      </c>
    </row>
    <row r="2466" spans="2:51" s="13" customFormat="1" ht="22.5">
      <c r="B2466" s="207"/>
      <c r="C2466" s="208"/>
      <c r="D2466" s="209" t="s">
        <v>291</v>
      </c>
      <c r="E2466" s="210" t="s">
        <v>1</v>
      </c>
      <c r="F2466" s="211" t="s">
        <v>1232</v>
      </c>
      <c r="G2466" s="208"/>
      <c r="H2466" s="212">
        <v>52.82</v>
      </c>
      <c r="I2466" s="213"/>
      <c r="J2466" s="208"/>
      <c r="K2466" s="208"/>
      <c r="L2466" s="214"/>
      <c r="M2466" s="215"/>
      <c r="N2466" s="216"/>
      <c r="O2466" s="216"/>
      <c r="P2466" s="216"/>
      <c r="Q2466" s="216"/>
      <c r="R2466" s="216"/>
      <c r="S2466" s="216"/>
      <c r="T2466" s="217"/>
      <c r="AT2466" s="218" t="s">
        <v>291</v>
      </c>
      <c r="AU2466" s="218" t="s">
        <v>85</v>
      </c>
      <c r="AV2466" s="13" t="s">
        <v>85</v>
      </c>
      <c r="AW2466" s="13" t="s">
        <v>32</v>
      </c>
      <c r="AX2466" s="13" t="s">
        <v>76</v>
      </c>
      <c r="AY2466" s="218" t="s">
        <v>283</v>
      </c>
    </row>
    <row r="2467" spans="2:51" s="15" customFormat="1">
      <c r="B2467" s="230"/>
      <c r="C2467" s="231"/>
      <c r="D2467" s="209" t="s">
        <v>291</v>
      </c>
      <c r="E2467" s="232" t="s">
        <v>1</v>
      </c>
      <c r="F2467" s="233" t="s">
        <v>307</v>
      </c>
      <c r="G2467" s="231"/>
      <c r="H2467" s="234">
        <v>52.82</v>
      </c>
      <c r="I2467" s="235"/>
      <c r="J2467" s="231"/>
      <c r="K2467" s="231"/>
      <c r="L2467" s="236"/>
      <c r="M2467" s="237"/>
      <c r="N2467" s="238"/>
      <c r="O2467" s="238"/>
      <c r="P2467" s="238"/>
      <c r="Q2467" s="238"/>
      <c r="R2467" s="238"/>
      <c r="S2467" s="238"/>
      <c r="T2467" s="239"/>
      <c r="AT2467" s="240" t="s">
        <v>291</v>
      </c>
      <c r="AU2467" s="240" t="s">
        <v>85</v>
      </c>
      <c r="AV2467" s="15" t="s">
        <v>105</v>
      </c>
      <c r="AW2467" s="15" t="s">
        <v>32</v>
      </c>
      <c r="AX2467" s="15" t="s">
        <v>76</v>
      </c>
      <c r="AY2467" s="240" t="s">
        <v>283</v>
      </c>
    </row>
    <row r="2468" spans="2:51" s="16" customFormat="1">
      <c r="B2468" s="241"/>
      <c r="C2468" s="242"/>
      <c r="D2468" s="209" t="s">
        <v>291</v>
      </c>
      <c r="E2468" s="243" t="s">
        <v>1</v>
      </c>
      <c r="F2468" s="244" t="s">
        <v>1184</v>
      </c>
      <c r="G2468" s="242"/>
      <c r="H2468" s="243" t="s">
        <v>1</v>
      </c>
      <c r="I2468" s="245"/>
      <c r="J2468" s="242"/>
      <c r="K2468" s="242"/>
      <c r="L2468" s="246"/>
      <c r="M2468" s="247"/>
      <c r="N2468" s="248"/>
      <c r="O2468" s="248"/>
      <c r="P2468" s="248"/>
      <c r="Q2468" s="248"/>
      <c r="R2468" s="248"/>
      <c r="S2468" s="248"/>
      <c r="T2468" s="249"/>
      <c r="AT2468" s="250" t="s">
        <v>291</v>
      </c>
      <c r="AU2468" s="250" t="s">
        <v>85</v>
      </c>
      <c r="AV2468" s="16" t="s">
        <v>83</v>
      </c>
      <c r="AW2468" s="16" t="s">
        <v>32</v>
      </c>
      <c r="AX2468" s="16" t="s">
        <v>76</v>
      </c>
      <c r="AY2468" s="250" t="s">
        <v>283</v>
      </c>
    </row>
    <row r="2469" spans="2:51" s="13" customFormat="1" ht="22.5">
      <c r="B2469" s="207"/>
      <c r="C2469" s="208"/>
      <c r="D2469" s="209" t="s">
        <v>291</v>
      </c>
      <c r="E2469" s="210" t="s">
        <v>1</v>
      </c>
      <c r="F2469" s="211" t="s">
        <v>1233</v>
      </c>
      <c r="G2469" s="208"/>
      <c r="H2469" s="212">
        <v>22.21</v>
      </c>
      <c r="I2469" s="213"/>
      <c r="J2469" s="208"/>
      <c r="K2469" s="208"/>
      <c r="L2469" s="214"/>
      <c r="M2469" s="215"/>
      <c r="N2469" s="216"/>
      <c r="O2469" s="216"/>
      <c r="P2469" s="216"/>
      <c r="Q2469" s="216"/>
      <c r="R2469" s="216"/>
      <c r="S2469" s="216"/>
      <c r="T2469" s="217"/>
      <c r="AT2469" s="218" t="s">
        <v>291</v>
      </c>
      <c r="AU2469" s="218" t="s">
        <v>85</v>
      </c>
      <c r="AV2469" s="13" t="s">
        <v>85</v>
      </c>
      <c r="AW2469" s="13" t="s">
        <v>32</v>
      </c>
      <c r="AX2469" s="13" t="s">
        <v>76</v>
      </c>
      <c r="AY2469" s="218" t="s">
        <v>283</v>
      </c>
    </row>
    <row r="2470" spans="2:51" s="15" customFormat="1">
      <c r="B2470" s="230"/>
      <c r="C2470" s="231"/>
      <c r="D2470" s="209" t="s">
        <v>291</v>
      </c>
      <c r="E2470" s="232" t="s">
        <v>1</v>
      </c>
      <c r="F2470" s="233" t="s">
        <v>307</v>
      </c>
      <c r="G2470" s="231"/>
      <c r="H2470" s="234">
        <v>22.21</v>
      </c>
      <c r="I2470" s="235"/>
      <c r="J2470" s="231"/>
      <c r="K2470" s="231"/>
      <c r="L2470" s="236"/>
      <c r="M2470" s="237"/>
      <c r="N2470" s="238"/>
      <c r="O2470" s="238"/>
      <c r="P2470" s="238"/>
      <c r="Q2470" s="238"/>
      <c r="R2470" s="238"/>
      <c r="S2470" s="238"/>
      <c r="T2470" s="239"/>
      <c r="AT2470" s="240" t="s">
        <v>291</v>
      </c>
      <c r="AU2470" s="240" t="s">
        <v>85</v>
      </c>
      <c r="AV2470" s="15" t="s">
        <v>105</v>
      </c>
      <c r="AW2470" s="15" t="s">
        <v>32</v>
      </c>
      <c r="AX2470" s="15" t="s">
        <v>76</v>
      </c>
      <c r="AY2470" s="240" t="s">
        <v>283</v>
      </c>
    </row>
    <row r="2471" spans="2:51" s="16" customFormat="1">
      <c r="B2471" s="241"/>
      <c r="C2471" s="242"/>
      <c r="D2471" s="209" t="s">
        <v>291</v>
      </c>
      <c r="E2471" s="243" t="s">
        <v>1</v>
      </c>
      <c r="F2471" s="244" t="s">
        <v>1186</v>
      </c>
      <c r="G2471" s="242"/>
      <c r="H2471" s="243" t="s">
        <v>1</v>
      </c>
      <c r="I2471" s="245"/>
      <c r="J2471" s="242"/>
      <c r="K2471" s="242"/>
      <c r="L2471" s="246"/>
      <c r="M2471" s="247"/>
      <c r="N2471" s="248"/>
      <c r="O2471" s="248"/>
      <c r="P2471" s="248"/>
      <c r="Q2471" s="248"/>
      <c r="R2471" s="248"/>
      <c r="S2471" s="248"/>
      <c r="T2471" s="249"/>
      <c r="AT2471" s="250" t="s">
        <v>291</v>
      </c>
      <c r="AU2471" s="250" t="s">
        <v>85</v>
      </c>
      <c r="AV2471" s="16" t="s">
        <v>83</v>
      </c>
      <c r="AW2471" s="16" t="s">
        <v>32</v>
      </c>
      <c r="AX2471" s="16" t="s">
        <v>76</v>
      </c>
      <c r="AY2471" s="250" t="s">
        <v>283</v>
      </c>
    </row>
    <row r="2472" spans="2:51" s="13" customFormat="1">
      <c r="B2472" s="207"/>
      <c r="C2472" s="208"/>
      <c r="D2472" s="209" t="s">
        <v>291</v>
      </c>
      <c r="E2472" s="210" t="s">
        <v>1</v>
      </c>
      <c r="F2472" s="211" t="s">
        <v>1234</v>
      </c>
      <c r="G2472" s="208"/>
      <c r="H2472" s="212">
        <v>26.58</v>
      </c>
      <c r="I2472" s="213"/>
      <c r="J2472" s="208"/>
      <c r="K2472" s="208"/>
      <c r="L2472" s="214"/>
      <c r="M2472" s="215"/>
      <c r="N2472" s="216"/>
      <c r="O2472" s="216"/>
      <c r="P2472" s="216"/>
      <c r="Q2472" s="216"/>
      <c r="R2472" s="216"/>
      <c r="S2472" s="216"/>
      <c r="T2472" s="217"/>
      <c r="AT2472" s="218" t="s">
        <v>291</v>
      </c>
      <c r="AU2472" s="218" t="s">
        <v>85</v>
      </c>
      <c r="AV2472" s="13" t="s">
        <v>85</v>
      </c>
      <c r="AW2472" s="13" t="s">
        <v>32</v>
      </c>
      <c r="AX2472" s="13" t="s">
        <v>76</v>
      </c>
      <c r="AY2472" s="218" t="s">
        <v>283</v>
      </c>
    </row>
    <row r="2473" spans="2:51" s="15" customFormat="1">
      <c r="B2473" s="230"/>
      <c r="C2473" s="231"/>
      <c r="D2473" s="209" t="s">
        <v>291</v>
      </c>
      <c r="E2473" s="232" t="s">
        <v>1</v>
      </c>
      <c r="F2473" s="233" t="s">
        <v>307</v>
      </c>
      <c r="G2473" s="231"/>
      <c r="H2473" s="234">
        <v>26.58</v>
      </c>
      <c r="I2473" s="235"/>
      <c r="J2473" s="231"/>
      <c r="K2473" s="231"/>
      <c r="L2473" s="236"/>
      <c r="M2473" s="237"/>
      <c r="N2473" s="238"/>
      <c r="O2473" s="238"/>
      <c r="P2473" s="238"/>
      <c r="Q2473" s="238"/>
      <c r="R2473" s="238"/>
      <c r="S2473" s="238"/>
      <c r="T2473" s="239"/>
      <c r="AT2473" s="240" t="s">
        <v>291</v>
      </c>
      <c r="AU2473" s="240" t="s">
        <v>85</v>
      </c>
      <c r="AV2473" s="15" t="s">
        <v>105</v>
      </c>
      <c r="AW2473" s="15" t="s">
        <v>32</v>
      </c>
      <c r="AX2473" s="15" t="s">
        <v>76</v>
      </c>
      <c r="AY2473" s="240" t="s">
        <v>283</v>
      </c>
    </row>
    <row r="2474" spans="2:51" s="16" customFormat="1">
      <c r="B2474" s="241"/>
      <c r="C2474" s="242"/>
      <c r="D2474" s="209" t="s">
        <v>291</v>
      </c>
      <c r="E2474" s="243" t="s">
        <v>1</v>
      </c>
      <c r="F2474" s="244" t="s">
        <v>1176</v>
      </c>
      <c r="G2474" s="242"/>
      <c r="H2474" s="243" t="s">
        <v>1</v>
      </c>
      <c r="I2474" s="245"/>
      <c r="J2474" s="242"/>
      <c r="K2474" s="242"/>
      <c r="L2474" s="246"/>
      <c r="M2474" s="247"/>
      <c r="N2474" s="248"/>
      <c r="O2474" s="248"/>
      <c r="P2474" s="248"/>
      <c r="Q2474" s="248"/>
      <c r="R2474" s="248"/>
      <c r="S2474" s="248"/>
      <c r="T2474" s="249"/>
      <c r="AT2474" s="250" t="s">
        <v>291</v>
      </c>
      <c r="AU2474" s="250" t="s">
        <v>85</v>
      </c>
      <c r="AV2474" s="16" t="s">
        <v>83</v>
      </c>
      <c r="AW2474" s="16" t="s">
        <v>32</v>
      </c>
      <c r="AX2474" s="16" t="s">
        <v>76</v>
      </c>
      <c r="AY2474" s="250" t="s">
        <v>283</v>
      </c>
    </row>
    <row r="2475" spans="2:51" s="13" customFormat="1">
      <c r="B2475" s="207"/>
      <c r="C2475" s="208"/>
      <c r="D2475" s="209" t="s">
        <v>291</v>
      </c>
      <c r="E2475" s="210" t="s">
        <v>1</v>
      </c>
      <c r="F2475" s="211" t="s">
        <v>1235</v>
      </c>
      <c r="G2475" s="208"/>
      <c r="H2475" s="212">
        <v>48.73</v>
      </c>
      <c r="I2475" s="213"/>
      <c r="J2475" s="208"/>
      <c r="K2475" s="208"/>
      <c r="L2475" s="214"/>
      <c r="M2475" s="215"/>
      <c r="N2475" s="216"/>
      <c r="O2475" s="216"/>
      <c r="P2475" s="216"/>
      <c r="Q2475" s="216"/>
      <c r="R2475" s="216"/>
      <c r="S2475" s="216"/>
      <c r="T2475" s="217"/>
      <c r="AT2475" s="218" t="s">
        <v>291</v>
      </c>
      <c r="AU2475" s="218" t="s">
        <v>85</v>
      </c>
      <c r="AV2475" s="13" t="s">
        <v>85</v>
      </c>
      <c r="AW2475" s="13" t="s">
        <v>32</v>
      </c>
      <c r="AX2475" s="13" t="s">
        <v>76</v>
      </c>
      <c r="AY2475" s="218" t="s">
        <v>283</v>
      </c>
    </row>
    <row r="2476" spans="2:51" s="15" customFormat="1">
      <c r="B2476" s="230"/>
      <c r="C2476" s="231"/>
      <c r="D2476" s="209" t="s">
        <v>291</v>
      </c>
      <c r="E2476" s="232" t="s">
        <v>1</v>
      </c>
      <c r="F2476" s="233" t="s">
        <v>307</v>
      </c>
      <c r="G2476" s="231"/>
      <c r="H2476" s="234">
        <v>48.73</v>
      </c>
      <c r="I2476" s="235"/>
      <c r="J2476" s="231"/>
      <c r="K2476" s="231"/>
      <c r="L2476" s="236"/>
      <c r="M2476" s="237"/>
      <c r="N2476" s="238"/>
      <c r="O2476" s="238"/>
      <c r="P2476" s="238"/>
      <c r="Q2476" s="238"/>
      <c r="R2476" s="238"/>
      <c r="S2476" s="238"/>
      <c r="T2476" s="239"/>
      <c r="AT2476" s="240" t="s">
        <v>291</v>
      </c>
      <c r="AU2476" s="240" t="s">
        <v>85</v>
      </c>
      <c r="AV2476" s="15" t="s">
        <v>105</v>
      </c>
      <c r="AW2476" s="15" t="s">
        <v>32</v>
      </c>
      <c r="AX2476" s="15" t="s">
        <v>76</v>
      </c>
      <c r="AY2476" s="240" t="s">
        <v>283</v>
      </c>
    </row>
    <row r="2477" spans="2:51" s="16" customFormat="1">
      <c r="B2477" s="241"/>
      <c r="C2477" s="242"/>
      <c r="D2477" s="209" t="s">
        <v>291</v>
      </c>
      <c r="E2477" s="243" t="s">
        <v>1</v>
      </c>
      <c r="F2477" s="244" t="s">
        <v>1178</v>
      </c>
      <c r="G2477" s="242"/>
      <c r="H2477" s="243" t="s">
        <v>1</v>
      </c>
      <c r="I2477" s="245"/>
      <c r="J2477" s="242"/>
      <c r="K2477" s="242"/>
      <c r="L2477" s="246"/>
      <c r="M2477" s="247"/>
      <c r="N2477" s="248"/>
      <c r="O2477" s="248"/>
      <c r="P2477" s="248"/>
      <c r="Q2477" s="248"/>
      <c r="R2477" s="248"/>
      <c r="S2477" s="248"/>
      <c r="T2477" s="249"/>
      <c r="AT2477" s="250" t="s">
        <v>291</v>
      </c>
      <c r="AU2477" s="250" t="s">
        <v>85</v>
      </c>
      <c r="AV2477" s="16" t="s">
        <v>83</v>
      </c>
      <c r="AW2477" s="16" t="s">
        <v>32</v>
      </c>
      <c r="AX2477" s="16" t="s">
        <v>76</v>
      </c>
      <c r="AY2477" s="250" t="s">
        <v>283</v>
      </c>
    </row>
    <row r="2478" spans="2:51" s="13" customFormat="1">
      <c r="B2478" s="207"/>
      <c r="C2478" s="208"/>
      <c r="D2478" s="209" t="s">
        <v>291</v>
      </c>
      <c r="E2478" s="210" t="s">
        <v>1</v>
      </c>
      <c r="F2478" s="211" t="s">
        <v>1659</v>
      </c>
      <c r="G2478" s="208"/>
      <c r="H2478" s="212">
        <v>28.5</v>
      </c>
      <c r="I2478" s="213"/>
      <c r="J2478" s="208"/>
      <c r="K2478" s="208"/>
      <c r="L2478" s="214"/>
      <c r="M2478" s="215"/>
      <c r="N2478" s="216"/>
      <c r="O2478" s="216"/>
      <c r="P2478" s="216"/>
      <c r="Q2478" s="216"/>
      <c r="R2478" s="216"/>
      <c r="S2478" s="216"/>
      <c r="T2478" s="217"/>
      <c r="AT2478" s="218" t="s">
        <v>291</v>
      </c>
      <c r="AU2478" s="218" t="s">
        <v>85</v>
      </c>
      <c r="AV2478" s="13" t="s">
        <v>85</v>
      </c>
      <c r="AW2478" s="13" t="s">
        <v>32</v>
      </c>
      <c r="AX2478" s="13" t="s">
        <v>76</v>
      </c>
      <c r="AY2478" s="218" t="s">
        <v>283</v>
      </c>
    </row>
    <row r="2479" spans="2:51" s="15" customFormat="1">
      <c r="B2479" s="230"/>
      <c r="C2479" s="231"/>
      <c r="D2479" s="209" t="s">
        <v>291</v>
      </c>
      <c r="E2479" s="232" t="s">
        <v>1</v>
      </c>
      <c r="F2479" s="233" t="s">
        <v>307</v>
      </c>
      <c r="G2479" s="231"/>
      <c r="H2479" s="234">
        <v>28.5</v>
      </c>
      <c r="I2479" s="235"/>
      <c r="J2479" s="231"/>
      <c r="K2479" s="231"/>
      <c r="L2479" s="236"/>
      <c r="M2479" s="237"/>
      <c r="N2479" s="238"/>
      <c r="O2479" s="238"/>
      <c r="P2479" s="238"/>
      <c r="Q2479" s="238"/>
      <c r="R2479" s="238"/>
      <c r="S2479" s="238"/>
      <c r="T2479" s="239"/>
      <c r="AT2479" s="240" t="s">
        <v>291</v>
      </c>
      <c r="AU2479" s="240" t="s">
        <v>85</v>
      </c>
      <c r="AV2479" s="15" t="s">
        <v>105</v>
      </c>
      <c r="AW2479" s="15" t="s">
        <v>32</v>
      </c>
      <c r="AX2479" s="15" t="s">
        <v>76</v>
      </c>
      <c r="AY2479" s="240" t="s">
        <v>283</v>
      </c>
    </row>
    <row r="2480" spans="2:51" s="14" customFormat="1">
      <c r="B2480" s="219"/>
      <c r="C2480" s="220"/>
      <c r="D2480" s="209" t="s">
        <v>291</v>
      </c>
      <c r="E2480" s="221" t="s">
        <v>1</v>
      </c>
      <c r="F2480" s="222" t="s">
        <v>293</v>
      </c>
      <c r="G2480" s="220"/>
      <c r="H2480" s="223">
        <v>178.84</v>
      </c>
      <c r="I2480" s="224"/>
      <c r="J2480" s="220"/>
      <c r="K2480" s="220"/>
      <c r="L2480" s="225"/>
      <c r="M2480" s="226"/>
      <c r="N2480" s="227"/>
      <c r="O2480" s="227"/>
      <c r="P2480" s="227"/>
      <c r="Q2480" s="227"/>
      <c r="R2480" s="227"/>
      <c r="S2480" s="227"/>
      <c r="T2480" s="228"/>
      <c r="AT2480" s="229" t="s">
        <v>291</v>
      </c>
      <c r="AU2480" s="229" t="s">
        <v>85</v>
      </c>
      <c r="AV2480" s="14" t="s">
        <v>289</v>
      </c>
      <c r="AW2480" s="14" t="s">
        <v>32</v>
      </c>
      <c r="AX2480" s="14" t="s">
        <v>83</v>
      </c>
      <c r="AY2480" s="229" t="s">
        <v>283</v>
      </c>
    </row>
    <row r="2481" spans="1:65" s="2" customFormat="1" ht="24.2" customHeight="1">
      <c r="A2481" s="35"/>
      <c r="B2481" s="36"/>
      <c r="C2481" s="193" t="s">
        <v>3058</v>
      </c>
      <c r="D2481" s="193" t="s">
        <v>285</v>
      </c>
      <c r="E2481" s="194" t="s">
        <v>3059</v>
      </c>
      <c r="F2481" s="195" t="s">
        <v>3060</v>
      </c>
      <c r="G2481" s="196" t="s">
        <v>472</v>
      </c>
      <c r="H2481" s="197">
        <v>43.7</v>
      </c>
      <c r="I2481" s="198"/>
      <c r="J2481" s="199">
        <f>ROUND(I2481*H2481,2)</f>
        <v>0</v>
      </c>
      <c r="K2481" s="200"/>
      <c r="L2481" s="40"/>
      <c r="M2481" s="201" t="s">
        <v>1</v>
      </c>
      <c r="N2481" s="202" t="s">
        <v>41</v>
      </c>
      <c r="O2481" s="72"/>
      <c r="P2481" s="203">
        <f>O2481*H2481</f>
        <v>0</v>
      </c>
      <c r="Q2481" s="203">
        <v>2.0000000000000001E-4</v>
      </c>
      <c r="R2481" s="203">
        <f>Q2481*H2481</f>
        <v>8.7400000000000012E-3</v>
      </c>
      <c r="S2481" s="203">
        <v>0</v>
      </c>
      <c r="T2481" s="204">
        <f>S2481*H2481</f>
        <v>0</v>
      </c>
      <c r="U2481" s="35"/>
      <c r="V2481" s="35"/>
      <c r="W2481" s="35"/>
      <c r="X2481" s="35"/>
      <c r="Y2481" s="35"/>
      <c r="Z2481" s="35"/>
      <c r="AA2481" s="35"/>
      <c r="AB2481" s="35"/>
      <c r="AC2481" s="35"/>
      <c r="AD2481" s="35"/>
      <c r="AE2481" s="35"/>
      <c r="AR2481" s="205" t="s">
        <v>199</v>
      </c>
      <c r="AT2481" s="205" t="s">
        <v>285</v>
      </c>
      <c r="AU2481" s="205" t="s">
        <v>85</v>
      </c>
      <c r="AY2481" s="18" t="s">
        <v>283</v>
      </c>
      <c r="BE2481" s="206">
        <f>IF(N2481="základní",J2481,0)</f>
        <v>0</v>
      </c>
      <c r="BF2481" s="206">
        <f>IF(N2481="snížená",J2481,0)</f>
        <v>0</v>
      </c>
      <c r="BG2481" s="206">
        <f>IF(N2481="zákl. přenesená",J2481,0)</f>
        <v>0</v>
      </c>
      <c r="BH2481" s="206">
        <f>IF(N2481="sníž. přenesená",J2481,0)</f>
        <v>0</v>
      </c>
      <c r="BI2481" s="206">
        <f>IF(N2481="nulová",J2481,0)</f>
        <v>0</v>
      </c>
      <c r="BJ2481" s="18" t="s">
        <v>83</v>
      </c>
      <c r="BK2481" s="206">
        <f>ROUND(I2481*H2481,2)</f>
        <v>0</v>
      </c>
      <c r="BL2481" s="18" t="s">
        <v>199</v>
      </c>
      <c r="BM2481" s="205" t="s">
        <v>3061</v>
      </c>
    </row>
    <row r="2482" spans="1:65" s="13" customFormat="1">
      <c r="B2482" s="207"/>
      <c r="C2482" s="208"/>
      <c r="D2482" s="209" t="s">
        <v>291</v>
      </c>
      <c r="E2482" s="210" t="s">
        <v>1</v>
      </c>
      <c r="F2482" s="211" t="s">
        <v>3062</v>
      </c>
      <c r="G2482" s="208"/>
      <c r="H2482" s="212">
        <v>43.7</v>
      </c>
      <c r="I2482" s="213"/>
      <c r="J2482" s="208"/>
      <c r="K2482" s="208"/>
      <c r="L2482" s="214"/>
      <c r="M2482" s="215"/>
      <c r="N2482" s="216"/>
      <c r="O2482" s="216"/>
      <c r="P2482" s="216"/>
      <c r="Q2482" s="216"/>
      <c r="R2482" s="216"/>
      <c r="S2482" s="216"/>
      <c r="T2482" s="217"/>
      <c r="AT2482" s="218" t="s">
        <v>291</v>
      </c>
      <c r="AU2482" s="218" t="s">
        <v>85</v>
      </c>
      <c r="AV2482" s="13" t="s">
        <v>85</v>
      </c>
      <c r="AW2482" s="13" t="s">
        <v>32</v>
      </c>
      <c r="AX2482" s="13" t="s">
        <v>76</v>
      </c>
      <c r="AY2482" s="218" t="s">
        <v>283</v>
      </c>
    </row>
    <row r="2483" spans="1:65" s="14" customFormat="1">
      <c r="B2483" s="219"/>
      <c r="C2483" s="220"/>
      <c r="D2483" s="209" t="s">
        <v>291</v>
      </c>
      <c r="E2483" s="221" t="s">
        <v>1</v>
      </c>
      <c r="F2483" s="222" t="s">
        <v>293</v>
      </c>
      <c r="G2483" s="220"/>
      <c r="H2483" s="223">
        <v>43.7</v>
      </c>
      <c r="I2483" s="224"/>
      <c r="J2483" s="220"/>
      <c r="K2483" s="220"/>
      <c r="L2483" s="225"/>
      <c r="M2483" s="226"/>
      <c r="N2483" s="227"/>
      <c r="O2483" s="227"/>
      <c r="P2483" s="227"/>
      <c r="Q2483" s="227"/>
      <c r="R2483" s="227"/>
      <c r="S2483" s="227"/>
      <c r="T2483" s="228"/>
      <c r="AT2483" s="229" t="s">
        <v>291</v>
      </c>
      <c r="AU2483" s="229" t="s">
        <v>85</v>
      </c>
      <c r="AV2483" s="14" t="s">
        <v>289</v>
      </c>
      <c r="AW2483" s="14" t="s">
        <v>32</v>
      </c>
      <c r="AX2483" s="14" t="s">
        <v>83</v>
      </c>
      <c r="AY2483" s="229" t="s">
        <v>283</v>
      </c>
    </row>
    <row r="2484" spans="1:65" s="2" customFormat="1" ht="16.5" customHeight="1">
      <c r="A2484" s="35"/>
      <c r="B2484" s="36"/>
      <c r="C2484" s="251" t="s">
        <v>3063</v>
      </c>
      <c r="D2484" s="251" t="s">
        <v>1021</v>
      </c>
      <c r="E2484" s="252" t="s">
        <v>3064</v>
      </c>
      <c r="F2484" s="253" t="s">
        <v>3065</v>
      </c>
      <c r="G2484" s="254" t="s">
        <v>472</v>
      </c>
      <c r="H2484" s="255">
        <v>48.07</v>
      </c>
      <c r="I2484" s="256"/>
      <c r="J2484" s="257">
        <f>ROUND(I2484*H2484,2)</f>
        <v>0</v>
      </c>
      <c r="K2484" s="258"/>
      <c r="L2484" s="259"/>
      <c r="M2484" s="260" t="s">
        <v>1</v>
      </c>
      <c r="N2484" s="261" t="s">
        <v>41</v>
      </c>
      <c r="O2484" s="72"/>
      <c r="P2484" s="203">
        <f>O2484*H2484</f>
        <v>0</v>
      </c>
      <c r="Q2484" s="203">
        <v>2.1000000000000001E-4</v>
      </c>
      <c r="R2484" s="203">
        <f>Q2484*H2484</f>
        <v>1.00947E-2</v>
      </c>
      <c r="S2484" s="203">
        <v>0</v>
      </c>
      <c r="T2484" s="204">
        <f>S2484*H2484</f>
        <v>0</v>
      </c>
      <c r="U2484" s="35"/>
      <c r="V2484" s="35"/>
      <c r="W2484" s="35"/>
      <c r="X2484" s="35"/>
      <c r="Y2484" s="35"/>
      <c r="Z2484" s="35"/>
      <c r="AA2484" s="35"/>
      <c r="AB2484" s="35"/>
      <c r="AC2484" s="35"/>
      <c r="AD2484" s="35"/>
      <c r="AE2484" s="35"/>
      <c r="AR2484" s="205" t="s">
        <v>499</v>
      </c>
      <c r="AT2484" s="205" t="s">
        <v>1021</v>
      </c>
      <c r="AU2484" s="205" t="s">
        <v>85</v>
      </c>
      <c r="AY2484" s="18" t="s">
        <v>283</v>
      </c>
      <c r="BE2484" s="206">
        <f>IF(N2484="základní",J2484,0)</f>
        <v>0</v>
      </c>
      <c r="BF2484" s="206">
        <f>IF(N2484="snížená",J2484,0)</f>
        <v>0</v>
      </c>
      <c r="BG2484" s="206">
        <f>IF(N2484="zákl. přenesená",J2484,0)</f>
        <v>0</v>
      </c>
      <c r="BH2484" s="206">
        <f>IF(N2484="sníž. přenesená",J2484,0)</f>
        <v>0</v>
      </c>
      <c r="BI2484" s="206">
        <f>IF(N2484="nulová",J2484,0)</f>
        <v>0</v>
      </c>
      <c r="BJ2484" s="18" t="s">
        <v>83</v>
      </c>
      <c r="BK2484" s="206">
        <f>ROUND(I2484*H2484,2)</f>
        <v>0</v>
      </c>
      <c r="BL2484" s="18" t="s">
        <v>199</v>
      </c>
      <c r="BM2484" s="205" t="s">
        <v>3066</v>
      </c>
    </row>
    <row r="2485" spans="1:65" s="13" customFormat="1">
      <c r="B2485" s="207"/>
      <c r="C2485" s="208"/>
      <c r="D2485" s="209" t="s">
        <v>291</v>
      </c>
      <c r="E2485" s="208"/>
      <c r="F2485" s="211" t="s">
        <v>3067</v>
      </c>
      <c r="G2485" s="208"/>
      <c r="H2485" s="212">
        <v>48.07</v>
      </c>
      <c r="I2485" s="213"/>
      <c r="J2485" s="208"/>
      <c r="K2485" s="208"/>
      <c r="L2485" s="214"/>
      <c r="M2485" s="215"/>
      <c r="N2485" s="216"/>
      <c r="O2485" s="216"/>
      <c r="P2485" s="216"/>
      <c r="Q2485" s="216"/>
      <c r="R2485" s="216"/>
      <c r="S2485" s="216"/>
      <c r="T2485" s="217"/>
      <c r="AT2485" s="218" t="s">
        <v>291</v>
      </c>
      <c r="AU2485" s="218" t="s">
        <v>85</v>
      </c>
      <c r="AV2485" s="13" t="s">
        <v>85</v>
      </c>
      <c r="AW2485" s="13" t="s">
        <v>4</v>
      </c>
      <c r="AX2485" s="13" t="s">
        <v>83</v>
      </c>
      <c r="AY2485" s="218" t="s">
        <v>283</v>
      </c>
    </row>
    <row r="2486" spans="1:65" s="2" customFormat="1" ht="24.2" customHeight="1">
      <c r="A2486" s="35"/>
      <c r="B2486" s="36"/>
      <c r="C2486" s="193" t="s">
        <v>3068</v>
      </c>
      <c r="D2486" s="193" t="s">
        <v>285</v>
      </c>
      <c r="E2486" s="194" t="s">
        <v>3069</v>
      </c>
      <c r="F2486" s="195" t="s">
        <v>3070</v>
      </c>
      <c r="G2486" s="196" t="s">
        <v>472</v>
      </c>
      <c r="H2486" s="197">
        <v>20.2</v>
      </c>
      <c r="I2486" s="198"/>
      <c r="J2486" s="199">
        <f>ROUND(I2486*H2486,2)</f>
        <v>0</v>
      </c>
      <c r="K2486" s="200"/>
      <c r="L2486" s="40"/>
      <c r="M2486" s="201" t="s">
        <v>1</v>
      </c>
      <c r="N2486" s="202" t="s">
        <v>41</v>
      </c>
      <c r="O2486" s="72"/>
      <c r="P2486" s="203">
        <f>O2486*H2486</f>
        <v>0</v>
      </c>
      <c r="Q2486" s="203">
        <v>4.2999999999999999E-4</v>
      </c>
      <c r="R2486" s="203">
        <f>Q2486*H2486</f>
        <v>8.6859999999999993E-3</v>
      </c>
      <c r="S2486" s="203">
        <v>0</v>
      </c>
      <c r="T2486" s="204">
        <f>S2486*H2486</f>
        <v>0</v>
      </c>
      <c r="U2486" s="35"/>
      <c r="V2486" s="35"/>
      <c r="W2486" s="35"/>
      <c r="X2486" s="35"/>
      <c r="Y2486" s="35"/>
      <c r="Z2486" s="35"/>
      <c r="AA2486" s="35"/>
      <c r="AB2486" s="35"/>
      <c r="AC2486" s="35"/>
      <c r="AD2486" s="35"/>
      <c r="AE2486" s="35"/>
      <c r="AR2486" s="205" t="s">
        <v>199</v>
      </c>
      <c r="AT2486" s="205" t="s">
        <v>285</v>
      </c>
      <c r="AU2486" s="205" t="s">
        <v>85</v>
      </c>
      <c r="AY2486" s="18" t="s">
        <v>283</v>
      </c>
      <c r="BE2486" s="206">
        <f>IF(N2486="základní",J2486,0)</f>
        <v>0</v>
      </c>
      <c r="BF2486" s="206">
        <f>IF(N2486="snížená",J2486,0)</f>
        <v>0</v>
      </c>
      <c r="BG2486" s="206">
        <f>IF(N2486="zákl. přenesená",J2486,0)</f>
        <v>0</v>
      </c>
      <c r="BH2486" s="206">
        <f>IF(N2486="sníž. přenesená",J2486,0)</f>
        <v>0</v>
      </c>
      <c r="BI2486" s="206">
        <f>IF(N2486="nulová",J2486,0)</f>
        <v>0</v>
      </c>
      <c r="BJ2486" s="18" t="s">
        <v>83</v>
      </c>
      <c r="BK2486" s="206">
        <f>ROUND(I2486*H2486,2)</f>
        <v>0</v>
      </c>
      <c r="BL2486" s="18" t="s">
        <v>199</v>
      </c>
      <c r="BM2486" s="205" t="s">
        <v>3071</v>
      </c>
    </row>
    <row r="2487" spans="1:65" s="16" customFormat="1">
      <c r="B2487" s="241"/>
      <c r="C2487" s="242"/>
      <c r="D2487" s="209" t="s">
        <v>291</v>
      </c>
      <c r="E2487" s="243" t="s">
        <v>1</v>
      </c>
      <c r="F2487" s="244" t="s">
        <v>1178</v>
      </c>
      <c r="G2487" s="242"/>
      <c r="H2487" s="243" t="s">
        <v>1</v>
      </c>
      <c r="I2487" s="245"/>
      <c r="J2487" s="242"/>
      <c r="K2487" s="242"/>
      <c r="L2487" s="246"/>
      <c r="M2487" s="247"/>
      <c r="N2487" s="248"/>
      <c r="O2487" s="248"/>
      <c r="P2487" s="248"/>
      <c r="Q2487" s="248"/>
      <c r="R2487" s="248"/>
      <c r="S2487" s="248"/>
      <c r="T2487" s="249"/>
      <c r="AT2487" s="250" t="s">
        <v>291</v>
      </c>
      <c r="AU2487" s="250" t="s">
        <v>85</v>
      </c>
      <c r="AV2487" s="16" t="s">
        <v>83</v>
      </c>
      <c r="AW2487" s="16" t="s">
        <v>32</v>
      </c>
      <c r="AX2487" s="16" t="s">
        <v>76</v>
      </c>
      <c r="AY2487" s="250" t="s">
        <v>283</v>
      </c>
    </row>
    <row r="2488" spans="1:65" s="13" customFormat="1">
      <c r="B2488" s="207"/>
      <c r="C2488" s="208"/>
      <c r="D2488" s="209" t="s">
        <v>291</v>
      </c>
      <c r="E2488" s="210" t="s">
        <v>1</v>
      </c>
      <c r="F2488" s="211" t="s">
        <v>3072</v>
      </c>
      <c r="G2488" s="208"/>
      <c r="H2488" s="212">
        <v>22</v>
      </c>
      <c r="I2488" s="213"/>
      <c r="J2488" s="208"/>
      <c r="K2488" s="208"/>
      <c r="L2488" s="214"/>
      <c r="M2488" s="215"/>
      <c r="N2488" s="216"/>
      <c r="O2488" s="216"/>
      <c r="P2488" s="216"/>
      <c r="Q2488" s="216"/>
      <c r="R2488" s="216"/>
      <c r="S2488" s="216"/>
      <c r="T2488" s="217"/>
      <c r="AT2488" s="218" t="s">
        <v>291</v>
      </c>
      <c r="AU2488" s="218" t="s">
        <v>85</v>
      </c>
      <c r="AV2488" s="13" t="s">
        <v>85</v>
      </c>
      <c r="AW2488" s="13" t="s">
        <v>32</v>
      </c>
      <c r="AX2488" s="13" t="s">
        <v>76</v>
      </c>
      <c r="AY2488" s="218" t="s">
        <v>283</v>
      </c>
    </row>
    <row r="2489" spans="1:65" s="13" customFormat="1">
      <c r="B2489" s="207"/>
      <c r="C2489" s="208"/>
      <c r="D2489" s="209" t="s">
        <v>291</v>
      </c>
      <c r="E2489" s="210" t="s">
        <v>1</v>
      </c>
      <c r="F2489" s="211" t="s">
        <v>3073</v>
      </c>
      <c r="G2489" s="208"/>
      <c r="H2489" s="212">
        <v>-1.8</v>
      </c>
      <c r="I2489" s="213"/>
      <c r="J2489" s="208"/>
      <c r="K2489" s="208"/>
      <c r="L2489" s="214"/>
      <c r="M2489" s="215"/>
      <c r="N2489" s="216"/>
      <c r="O2489" s="216"/>
      <c r="P2489" s="216"/>
      <c r="Q2489" s="216"/>
      <c r="R2489" s="216"/>
      <c r="S2489" s="216"/>
      <c r="T2489" s="217"/>
      <c r="AT2489" s="218" t="s">
        <v>291</v>
      </c>
      <c r="AU2489" s="218" t="s">
        <v>85</v>
      </c>
      <c r="AV2489" s="13" t="s">
        <v>85</v>
      </c>
      <c r="AW2489" s="13" t="s">
        <v>32</v>
      </c>
      <c r="AX2489" s="13" t="s">
        <v>76</v>
      </c>
      <c r="AY2489" s="218" t="s">
        <v>283</v>
      </c>
    </row>
    <row r="2490" spans="1:65" s="15" customFormat="1">
      <c r="B2490" s="230"/>
      <c r="C2490" s="231"/>
      <c r="D2490" s="209" t="s">
        <v>291</v>
      </c>
      <c r="E2490" s="232" t="s">
        <v>1</v>
      </c>
      <c r="F2490" s="233" t="s">
        <v>307</v>
      </c>
      <c r="G2490" s="231"/>
      <c r="H2490" s="234">
        <v>20.2</v>
      </c>
      <c r="I2490" s="235"/>
      <c r="J2490" s="231"/>
      <c r="K2490" s="231"/>
      <c r="L2490" s="236"/>
      <c r="M2490" s="237"/>
      <c r="N2490" s="238"/>
      <c r="O2490" s="238"/>
      <c r="P2490" s="238"/>
      <c r="Q2490" s="238"/>
      <c r="R2490" s="238"/>
      <c r="S2490" s="238"/>
      <c r="T2490" s="239"/>
      <c r="AT2490" s="240" t="s">
        <v>291</v>
      </c>
      <c r="AU2490" s="240" t="s">
        <v>85</v>
      </c>
      <c r="AV2490" s="15" t="s">
        <v>105</v>
      </c>
      <c r="AW2490" s="15" t="s">
        <v>32</v>
      </c>
      <c r="AX2490" s="15" t="s">
        <v>76</v>
      </c>
      <c r="AY2490" s="240" t="s">
        <v>283</v>
      </c>
    </row>
    <row r="2491" spans="1:65" s="14" customFormat="1">
      <c r="B2491" s="219"/>
      <c r="C2491" s="220"/>
      <c r="D2491" s="209" t="s">
        <v>291</v>
      </c>
      <c r="E2491" s="221" t="s">
        <v>1</v>
      </c>
      <c r="F2491" s="222" t="s">
        <v>293</v>
      </c>
      <c r="G2491" s="220"/>
      <c r="H2491" s="223">
        <v>20.2</v>
      </c>
      <c r="I2491" s="224"/>
      <c r="J2491" s="220"/>
      <c r="K2491" s="220"/>
      <c r="L2491" s="225"/>
      <c r="M2491" s="226"/>
      <c r="N2491" s="227"/>
      <c r="O2491" s="227"/>
      <c r="P2491" s="227"/>
      <c r="Q2491" s="227"/>
      <c r="R2491" s="227"/>
      <c r="S2491" s="227"/>
      <c r="T2491" s="228"/>
      <c r="AT2491" s="229" t="s">
        <v>291</v>
      </c>
      <c r="AU2491" s="229" t="s">
        <v>85</v>
      </c>
      <c r="AV2491" s="14" t="s">
        <v>289</v>
      </c>
      <c r="AW2491" s="14" t="s">
        <v>32</v>
      </c>
      <c r="AX2491" s="14" t="s">
        <v>83</v>
      </c>
      <c r="AY2491" s="229" t="s">
        <v>283</v>
      </c>
    </row>
    <row r="2492" spans="1:65" s="2" customFormat="1" ht="16.5" customHeight="1">
      <c r="A2492" s="35"/>
      <c r="B2492" s="36"/>
      <c r="C2492" s="251" t="s">
        <v>3074</v>
      </c>
      <c r="D2492" s="251" t="s">
        <v>1021</v>
      </c>
      <c r="E2492" s="252" t="s">
        <v>3075</v>
      </c>
      <c r="F2492" s="253" t="s">
        <v>3076</v>
      </c>
      <c r="G2492" s="254" t="s">
        <v>472</v>
      </c>
      <c r="H2492" s="255">
        <v>21.21</v>
      </c>
      <c r="I2492" s="256"/>
      <c r="J2492" s="257">
        <f>ROUND(I2492*H2492,2)</f>
        <v>0</v>
      </c>
      <c r="K2492" s="258"/>
      <c r="L2492" s="259"/>
      <c r="M2492" s="260" t="s">
        <v>1</v>
      </c>
      <c r="N2492" s="261" t="s">
        <v>41</v>
      </c>
      <c r="O2492" s="72"/>
      <c r="P2492" s="203">
        <f>O2492*H2492</f>
        <v>0</v>
      </c>
      <c r="Q2492" s="203">
        <v>4.4999999999999999E-4</v>
      </c>
      <c r="R2492" s="203">
        <f>Q2492*H2492</f>
        <v>9.5445000000000009E-3</v>
      </c>
      <c r="S2492" s="203">
        <v>0</v>
      </c>
      <c r="T2492" s="204">
        <f>S2492*H2492</f>
        <v>0</v>
      </c>
      <c r="U2492" s="35"/>
      <c r="V2492" s="35"/>
      <c r="W2492" s="35"/>
      <c r="X2492" s="35"/>
      <c r="Y2492" s="35"/>
      <c r="Z2492" s="35"/>
      <c r="AA2492" s="35"/>
      <c r="AB2492" s="35"/>
      <c r="AC2492" s="35"/>
      <c r="AD2492" s="35"/>
      <c r="AE2492" s="35"/>
      <c r="AR2492" s="205" t="s">
        <v>499</v>
      </c>
      <c r="AT2492" s="205" t="s">
        <v>1021</v>
      </c>
      <c r="AU2492" s="205" t="s">
        <v>85</v>
      </c>
      <c r="AY2492" s="18" t="s">
        <v>283</v>
      </c>
      <c r="BE2492" s="206">
        <f>IF(N2492="základní",J2492,0)</f>
        <v>0</v>
      </c>
      <c r="BF2492" s="206">
        <f>IF(N2492="snížená",J2492,0)</f>
        <v>0</v>
      </c>
      <c r="BG2492" s="206">
        <f>IF(N2492="zákl. přenesená",J2492,0)</f>
        <v>0</v>
      </c>
      <c r="BH2492" s="206">
        <f>IF(N2492="sníž. přenesená",J2492,0)</f>
        <v>0</v>
      </c>
      <c r="BI2492" s="206">
        <f>IF(N2492="nulová",J2492,0)</f>
        <v>0</v>
      </c>
      <c r="BJ2492" s="18" t="s">
        <v>83</v>
      </c>
      <c r="BK2492" s="206">
        <f>ROUND(I2492*H2492,2)</f>
        <v>0</v>
      </c>
      <c r="BL2492" s="18" t="s">
        <v>199</v>
      </c>
      <c r="BM2492" s="205" t="s">
        <v>3077</v>
      </c>
    </row>
    <row r="2493" spans="1:65" s="13" customFormat="1">
      <c r="B2493" s="207"/>
      <c r="C2493" s="208"/>
      <c r="D2493" s="209" t="s">
        <v>291</v>
      </c>
      <c r="E2493" s="208"/>
      <c r="F2493" s="211" t="s">
        <v>3078</v>
      </c>
      <c r="G2493" s="208"/>
      <c r="H2493" s="212">
        <v>21.21</v>
      </c>
      <c r="I2493" s="213"/>
      <c r="J2493" s="208"/>
      <c r="K2493" s="208"/>
      <c r="L2493" s="214"/>
      <c r="M2493" s="215"/>
      <c r="N2493" s="216"/>
      <c r="O2493" s="216"/>
      <c r="P2493" s="216"/>
      <c r="Q2493" s="216"/>
      <c r="R2493" s="216"/>
      <c r="S2493" s="216"/>
      <c r="T2493" s="217"/>
      <c r="AT2493" s="218" t="s">
        <v>291</v>
      </c>
      <c r="AU2493" s="218" t="s">
        <v>85</v>
      </c>
      <c r="AV2493" s="13" t="s">
        <v>85</v>
      </c>
      <c r="AW2493" s="13" t="s">
        <v>4</v>
      </c>
      <c r="AX2493" s="13" t="s">
        <v>83</v>
      </c>
      <c r="AY2493" s="218" t="s">
        <v>283</v>
      </c>
    </row>
    <row r="2494" spans="1:65" s="2" customFormat="1" ht="24.2" customHeight="1">
      <c r="A2494" s="35"/>
      <c r="B2494" s="36"/>
      <c r="C2494" s="193" t="s">
        <v>3079</v>
      </c>
      <c r="D2494" s="193" t="s">
        <v>285</v>
      </c>
      <c r="E2494" s="194" t="s">
        <v>3080</v>
      </c>
      <c r="F2494" s="195" t="s">
        <v>3081</v>
      </c>
      <c r="G2494" s="196" t="s">
        <v>472</v>
      </c>
      <c r="H2494" s="197">
        <v>8.84</v>
      </c>
      <c r="I2494" s="198"/>
      <c r="J2494" s="199">
        <f>ROUND(I2494*H2494,2)</f>
        <v>0</v>
      </c>
      <c r="K2494" s="200"/>
      <c r="L2494" s="40"/>
      <c r="M2494" s="201" t="s">
        <v>1</v>
      </c>
      <c r="N2494" s="202" t="s">
        <v>41</v>
      </c>
      <c r="O2494" s="72"/>
      <c r="P2494" s="203">
        <f>O2494*H2494</f>
        <v>0</v>
      </c>
      <c r="Q2494" s="203">
        <v>5.8E-4</v>
      </c>
      <c r="R2494" s="203">
        <f>Q2494*H2494</f>
        <v>5.1272000000000002E-3</v>
      </c>
      <c r="S2494" s="203">
        <v>0</v>
      </c>
      <c r="T2494" s="204">
        <f>S2494*H2494</f>
        <v>0</v>
      </c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R2494" s="205" t="s">
        <v>199</v>
      </c>
      <c r="AT2494" s="205" t="s">
        <v>285</v>
      </c>
      <c r="AU2494" s="205" t="s">
        <v>85</v>
      </c>
      <c r="AY2494" s="18" t="s">
        <v>283</v>
      </c>
      <c r="BE2494" s="206">
        <f>IF(N2494="základní",J2494,0)</f>
        <v>0</v>
      </c>
      <c r="BF2494" s="206">
        <f>IF(N2494="snížená",J2494,0)</f>
        <v>0</v>
      </c>
      <c r="BG2494" s="206">
        <f>IF(N2494="zákl. přenesená",J2494,0)</f>
        <v>0</v>
      </c>
      <c r="BH2494" s="206">
        <f>IF(N2494="sníž. přenesená",J2494,0)</f>
        <v>0</v>
      </c>
      <c r="BI2494" s="206">
        <f>IF(N2494="nulová",J2494,0)</f>
        <v>0</v>
      </c>
      <c r="BJ2494" s="18" t="s">
        <v>83</v>
      </c>
      <c r="BK2494" s="206">
        <f>ROUND(I2494*H2494,2)</f>
        <v>0</v>
      </c>
      <c r="BL2494" s="18" t="s">
        <v>199</v>
      </c>
      <c r="BM2494" s="205" t="s">
        <v>3082</v>
      </c>
    </row>
    <row r="2495" spans="1:65" s="16" customFormat="1">
      <c r="B2495" s="241"/>
      <c r="C2495" s="242"/>
      <c r="D2495" s="209" t="s">
        <v>291</v>
      </c>
      <c r="E2495" s="243" t="s">
        <v>1</v>
      </c>
      <c r="F2495" s="244" t="s">
        <v>1184</v>
      </c>
      <c r="G2495" s="242"/>
      <c r="H2495" s="243" t="s">
        <v>1</v>
      </c>
      <c r="I2495" s="245"/>
      <c r="J2495" s="242"/>
      <c r="K2495" s="242"/>
      <c r="L2495" s="246"/>
      <c r="M2495" s="247"/>
      <c r="N2495" s="248"/>
      <c r="O2495" s="248"/>
      <c r="P2495" s="248"/>
      <c r="Q2495" s="248"/>
      <c r="R2495" s="248"/>
      <c r="S2495" s="248"/>
      <c r="T2495" s="249"/>
      <c r="AT2495" s="250" t="s">
        <v>291</v>
      </c>
      <c r="AU2495" s="250" t="s">
        <v>85</v>
      </c>
      <c r="AV2495" s="16" t="s">
        <v>83</v>
      </c>
      <c r="AW2495" s="16" t="s">
        <v>32</v>
      </c>
      <c r="AX2495" s="16" t="s">
        <v>76</v>
      </c>
      <c r="AY2495" s="250" t="s">
        <v>283</v>
      </c>
    </row>
    <row r="2496" spans="1:65" s="13" customFormat="1">
      <c r="B2496" s="207"/>
      <c r="C2496" s="208"/>
      <c r="D2496" s="209" t="s">
        <v>291</v>
      </c>
      <c r="E2496" s="210" t="s">
        <v>1</v>
      </c>
      <c r="F2496" s="211" t="s">
        <v>3083</v>
      </c>
      <c r="G2496" s="208"/>
      <c r="H2496" s="212">
        <v>9.64</v>
      </c>
      <c r="I2496" s="213"/>
      <c r="J2496" s="208"/>
      <c r="K2496" s="208"/>
      <c r="L2496" s="214"/>
      <c r="M2496" s="215"/>
      <c r="N2496" s="216"/>
      <c r="O2496" s="216"/>
      <c r="P2496" s="216"/>
      <c r="Q2496" s="216"/>
      <c r="R2496" s="216"/>
      <c r="S2496" s="216"/>
      <c r="T2496" s="217"/>
      <c r="AT2496" s="218" t="s">
        <v>291</v>
      </c>
      <c r="AU2496" s="218" t="s">
        <v>85</v>
      </c>
      <c r="AV2496" s="13" t="s">
        <v>85</v>
      </c>
      <c r="AW2496" s="13" t="s">
        <v>32</v>
      </c>
      <c r="AX2496" s="13" t="s">
        <v>76</v>
      </c>
      <c r="AY2496" s="218" t="s">
        <v>283</v>
      </c>
    </row>
    <row r="2497" spans="1:65" s="13" customFormat="1">
      <c r="B2497" s="207"/>
      <c r="C2497" s="208"/>
      <c r="D2497" s="209" t="s">
        <v>291</v>
      </c>
      <c r="E2497" s="210" t="s">
        <v>1</v>
      </c>
      <c r="F2497" s="211" t="s">
        <v>3084</v>
      </c>
      <c r="G2497" s="208"/>
      <c r="H2497" s="212">
        <v>-0.8</v>
      </c>
      <c r="I2497" s="213"/>
      <c r="J2497" s="208"/>
      <c r="K2497" s="208"/>
      <c r="L2497" s="214"/>
      <c r="M2497" s="215"/>
      <c r="N2497" s="216"/>
      <c r="O2497" s="216"/>
      <c r="P2497" s="216"/>
      <c r="Q2497" s="216"/>
      <c r="R2497" s="216"/>
      <c r="S2497" s="216"/>
      <c r="T2497" s="217"/>
      <c r="AT2497" s="218" t="s">
        <v>291</v>
      </c>
      <c r="AU2497" s="218" t="s">
        <v>85</v>
      </c>
      <c r="AV2497" s="13" t="s">
        <v>85</v>
      </c>
      <c r="AW2497" s="13" t="s">
        <v>32</v>
      </c>
      <c r="AX2497" s="13" t="s">
        <v>76</v>
      </c>
      <c r="AY2497" s="218" t="s">
        <v>283</v>
      </c>
    </row>
    <row r="2498" spans="1:65" s="15" customFormat="1">
      <c r="B2498" s="230"/>
      <c r="C2498" s="231"/>
      <c r="D2498" s="209" t="s">
        <v>291</v>
      </c>
      <c r="E2498" s="232" t="s">
        <v>1</v>
      </c>
      <c r="F2498" s="233" t="s">
        <v>307</v>
      </c>
      <c r="G2498" s="231"/>
      <c r="H2498" s="234">
        <v>8.84</v>
      </c>
      <c r="I2498" s="235"/>
      <c r="J2498" s="231"/>
      <c r="K2498" s="231"/>
      <c r="L2498" s="236"/>
      <c r="M2498" s="237"/>
      <c r="N2498" s="238"/>
      <c r="O2498" s="238"/>
      <c r="P2498" s="238"/>
      <c r="Q2498" s="238"/>
      <c r="R2498" s="238"/>
      <c r="S2498" s="238"/>
      <c r="T2498" s="239"/>
      <c r="AT2498" s="240" t="s">
        <v>291</v>
      </c>
      <c r="AU2498" s="240" t="s">
        <v>85</v>
      </c>
      <c r="AV2498" s="15" t="s">
        <v>105</v>
      </c>
      <c r="AW2498" s="15" t="s">
        <v>32</v>
      </c>
      <c r="AX2498" s="15" t="s">
        <v>76</v>
      </c>
      <c r="AY2498" s="240" t="s">
        <v>283</v>
      </c>
    </row>
    <row r="2499" spans="1:65" s="14" customFormat="1">
      <c r="B2499" s="219"/>
      <c r="C2499" s="220"/>
      <c r="D2499" s="209" t="s">
        <v>291</v>
      </c>
      <c r="E2499" s="221" t="s">
        <v>1</v>
      </c>
      <c r="F2499" s="222" t="s">
        <v>293</v>
      </c>
      <c r="G2499" s="220"/>
      <c r="H2499" s="223">
        <v>8.84</v>
      </c>
      <c r="I2499" s="224"/>
      <c r="J2499" s="220"/>
      <c r="K2499" s="220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291</v>
      </c>
      <c r="AU2499" s="229" t="s">
        <v>85</v>
      </c>
      <c r="AV2499" s="14" t="s">
        <v>289</v>
      </c>
      <c r="AW2499" s="14" t="s">
        <v>32</v>
      </c>
      <c r="AX2499" s="14" t="s">
        <v>83</v>
      </c>
      <c r="AY2499" s="229" t="s">
        <v>283</v>
      </c>
    </row>
    <row r="2500" spans="1:65" s="2" customFormat="1" ht="16.5" customHeight="1">
      <c r="A2500" s="35"/>
      <c r="B2500" s="36"/>
      <c r="C2500" s="251" t="s">
        <v>3085</v>
      </c>
      <c r="D2500" s="251" t="s">
        <v>1021</v>
      </c>
      <c r="E2500" s="252" t="s">
        <v>3086</v>
      </c>
      <c r="F2500" s="253" t="s">
        <v>3087</v>
      </c>
      <c r="G2500" s="254" t="s">
        <v>472</v>
      </c>
      <c r="H2500" s="255">
        <v>9.282</v>
      </c>
      <c r="I2500" s="256"/>
      <c r="J2500" s="257">
        <f>ROUND(I2500*H2500,2)</f>
        <v>0</v>
      </c>
      <c r="K2500" s="258"/>
      <c r="L2500" s="259"/>
      <c r="M2500" s="260" t="s">
        <v>1</v>
      </c>
      <c r="N2500" s="261" t="s">
        <v>41</v>
      </c>
      <c r="O2500" s="72"/>
      <c r="P2500" s="203">
        <f>O2500*H2500</f>
        <v>0</v>
      </c>
      <c r="Q2500" s="203">
        <v>1.1999999999999999E-3</v>
      </c>
      <c r="R2500" s="203">
        <f>Q2500*H2500</f>
        <v>1.11384E-2</v>
      </c>
      <c r="S2500" s="203">
        <v>0</v>
      </c>
      <c r="T2500" s="204">
        <f>S2500*H2500</f>
        <v>0</v>
      </c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R2500" s="205" t="s">
        <v>499</v>
      </c>
      <c r="AT2500" s="205" t="s">
        <v>1021</v>
      </c>
      <c r="AU2500" s="205" t="s">
        <v>85</v>
      </c>
      <c r="AY2500" s="18" t="s">
        <v>283</v>
      </c>
      <c r="BE2500" s="206">
        <f>IF(N2500="základní",J2500,0)</f>
        <v>0</v>
      </c>
      <c r="BF2500" s="206">
        <f>IF(N2500="snížená",J2500,0)</f>
        <v>0</v>
      </c>
      <c r="BG2500" s="206">
        <f>IF(N2500="zákl. přenesená",J2500,0)</f>
        <v>0</v>
      </c>
      <c r="BH2500" s="206">
        <f>IF(N2500="sníž. přenesená",J2500,0)</f>
        <v>0</v>
      </c>
      <c r="BI2500" s="206">
        <f>IF(N2500="nulová",J2500,0)</f>
        <v>0</v>
      </c>
      <c r="BJ2500" s="18" t="s">
        <v>83</v>
      </c>
      <c r="BK2500" s="206">
        <f>ROUND(I2500*H2500,2)</f>
        <v>0</v>
      </c>
      <c r="BL2500" s="18" t="s">
        <v>199</v>
      </c>
      <c r="BM2500" s="205" t="s">
        <v>3088</v>
      </c>
    </row>
    <row r="2501" spans="1:65" s="13" customFormat="1">
      <c r="B2501" s="207"/>
      <c r="C2501" s="208"/>
      <c r="D2501" s="209" t="s">
        <v>291</v>
      </c>
      <c r="E2501" s="208"/>
      <c r="F2501" s="211" t="s">
        <v>3089</v>
      </c>
      <c r="G2501" s="208"/>
      <c r="H2501" s="212">
        <v>9.282</v>
      </c>
      <c r="I2501" s="213"/>
      <c r="J2501" s="208"/>
      <c r="K2501" s="208"/>
      <c r="L2501" s="214"/>
      <c r="M2501" s="215"/>
      <c r="N2501" s="216"/>
      <c r="O2501" s="216"/>
      <c r="P2501" s="216"/>
      <c r="Q2501" s="216"/>
      <c r="R2501" s="216"/>
      <c r="S2501" s="216"/>
      <c r="T2501" s="217"/>
      <c r="AT2501" s="218" t="s">
        <v>291</v>
      </c>
      <c r="AU2501" s="218" t="s">
        <v>85</v>
      </c>
      <c r="AV2501" s="13" t="s">
        <v>85</v>
      </c>
      <c r="AW2501" s="13" t="s">
        <v>4</v>
      </c>
      <c r="AX2501" s="13" t="s">
        <v>83</v>
      </c>
      <c r="AY2501" s="218" t="s">
        <v>283</v>
      </c>
    </row>
    <row r="2502" spans="1:65" s="2" customFormat="1" ht="49.15" customHeight="1">
      <c r="A2502" s="35"/>
      <c r="B2502" s="36"/>
      <c r="C2502" s="193" t="s">
        <v>3090</v>
      </c>
      <c r="D2502" s="193" t="s">
        <v>285</v>
      </c>
      <c r="E2502" s="194" t="s">
        <v>3091</v>
      </c>
      <c r="F2502" s="195" t="s">
        <v>3092</v>
      </c>
      <c r="G2502" s="196" t="s">
        <v>288</v>
      </c>
      <c r="H2502" s="197">
        <v>28.5</v>
      </c>
      <c r="I2502" s="198"/>
      <c r="J2502" s="199">
        <f>ROUND(I2502*H2502,2)</f>
        <v>0</v>
      </c>
      <c r="K2502" s="200"/>
      <c r="L2502" s="40"/>
      <c r="M2502" s="201" t="s">
        <v>1</v>
      </c>
      <c r="N2502" s="202" t="s">
        <v>41</v>
      </c>
      <c r="O2502" s="72"/>
      <c r="P2502" s="203">
        <f>O2502*H2502</f>
        <v>0</v>
      </c>
      <c r="Q2502" s="203">
        <v>5.8100000000000001E-3</v>
      </c>
      <c r="R2502" s="203">
        <f>Q2502*H2502</f>
        <v>0.16558500000000001</v>
      </c>
      <c r="S2502" s="203">
        <v>0</v>
      </c>
      <c r="T2502" s="204">
        <f>S2502*H2502</f>
        <v>0</v>
      </c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R2502" s="205" t="s">
        <v>199</v>
      </c>
      <c r="AT2502" s="205" t="s">
        <v>285</v>
      </c>
      <c r="AU2502" s="205" t="s">
        <v>85</v>
      </c>
      <c r="AY2502" s="18" t="s">
        <v>283</v>
      </c>
      <c r="BE2502" s="206">
        <f>IF(N2502="základní",J2502,0)</f>
        <v>0</v>
      </c>
      <c r="BF2502" s="206">
        <f>IF(N2502="snížená",J2502,0)</f>
        <v>0</v>
      </c>
      <c r="BG2502" s="206">
        <f>IF(N2502="zákl. přenesená",J2502,0)</f>
        <v>0</v>
      </c>
      <c r="BH2502" s="206">
        <f>IF(N2502="sníž. přenesená",J2502,0)</f>
        <v>0</v>
      </c>
      <c r="BI2502" s="206">
        <f>IF(N2502="nulová",J2502,0)</f>
        <v>0</v>
      </c>
      <c r="BJ2502" s="18" t="s">
        <v>83</v>
      </c>
      <c r="BK2502" s="206">
        <f>ROUND(I2502*H2502,2)</f>
        <v>0</v>
      </c>
      <c r="BL2502" s="18" t="s">
        <v>199</v>
      </c>
      <c r="BM2502" s="205" t="s">
        <v>3093</v>
      </c>
    </row>
    <row r="2503" spans="1:65" s="16" customFormat="1">
      <c r="B2503" s="241"/>
      <c r="C2503" s="242"/>
      <c r="D2503" s="209" t="s">
        <v>291</v>
      </c>
      <c r="E2503" s="243" t="s">
        <v>1</v>
      </c>
      <c r="F2503" s="244" t="s">
        <v>1178</v>
      </c>
      <c r="G2503" s="242"/>
      <c r="H2503" s="243" t="s">
        <v>1</v>
      </c>
      <c r="I2503" s="245"/>
      <c r="J2503" s="242"/>
      <c r="K2503" s="242"/>
      <c r="L2503" s="246"/>
      <c r="M2503" s="247"/>
      <c r="N2503" s="248"/>
      <c r="O2503" s="248"/>
      <c r="P2503" s="248"/>
      <c r="Q2503" s="248"/>
      <c r="R2503" s="248"/>
      <c r="S2503" s="248"/>
      <c r="T2503" s="249"/>
      <c r="AT2503" s="250" t="s">
        <v>291</v>
      </c>
      <c r="AU2503" s="250" t="s">
        <v>85</v>
      </c>
      <c r="AV2503" s="16" t="s">
        <v>83</v>
      </c>
      <c r="AW2503" s="16" t="s">
        <v>32</v>
      </c>
      <c r="AX2503" s="16" t="s">
        <v>76</v>
      </c>
      <c r="AY2503" s="250" t="s">
        <v>283</v>
      </c>
    </row>
    <row r="2504" spans="1:65" s="13" customFormat="1">
      <c r="B2504" s="207"/>
      <c r="C2504" s="208"/>
      <c r="D2504" s="209" t="s">
        <v>291</v>
      </c>
      <c r="E2504" s="210" t="s">
        <v>1</v>
      </c>
      <c r="F2504" s="211" t="s">
        <v>1659</v>
      </c>
      <c r="G2504" s="208"/>
      <c r="H2504" s="212">
        <v>28.5</v>
      </c>
      <c r="I2504" s="213"/>
      <c r="J2504" s="208"/>
      <c r="K2504" s="208"/>
      <c r="L2504" s="214"/>
      <c r="M2504" s="215"/>
      <c r="N2504" s="216"/>
      <c r="O2504" s="216"/>
      <c r="P2504" s="216"/>
      <c r="Q2504" s="216"/>
      <c r="R2504" s="216"/>
      <c r="S2504" s="216"/>
      <c r="T2504" s="217"/>
      <c r="AT2504" s="218" t="s">
        <v>291</v>
      </c>
      <c r="AU2504" s="218" t="s">
        <v>85</v>
      </c>
      <c r="AV2504" s="13" t="s">
        <v>85</v>
      </c>
      <c r="AW2504" s="13" t="s">
        <v>32</v>
      </c>
      <c r="AX2504" s="13" t="s">
        <v>76</v>
      </c>
      <c r="AY2504" s="218" t="s">
        <v>283</v>
      </c>
    </row>
    <row r="2505" spans="1:65" s="15" customFormat="1">
      <c r="B2505" s="230"/>
      <c r="C2505" s="231"/>
      <c r="D2505" s="209" t="s">
        <v>291</v>
      </c>
      <c r="E2505" s="232" t="s">
        <v>1</v>
      </c>
      <c r="F2505" s="233" t="s">
        <v>307</v>
      </c>
      <c r="G2505" s="231"/>
      <c r="H2505" s="234">
        <v>28.5</v>
      </c>
      <c r="I2505" s="235"/>
      <c r="J2505" s="231"/>
      <c r="K2505" s="231"/>
      <c r="L2505" s="236"/>
      <c r="M2505" s="237"/>
      <c r="N2505" s="238"/>
      <c r="O2505" s="238"/>
      <c r="P2505" s="238"/>
      <c r="Q2505" s="238"/>
      <c r="R2505" s="238"/>
      <c r="S2505" s="238"/>
      <c r="T2505" s="239"/>
      <c r="AT2505" s="240" t="s">
        <v>291</v>
      </c>
      <c r="AU2505" s="240" t="s">
        <v>85</v>
      </c>
      <c r="AV2505" s="15" t="s">
        <v>105</v>
      </c>
      <c r="AW2505" s="15" t="s">
        <v>32</v>
      </c>
      <c r="AX2505" s="15" t="s">
        <v>76</v>
      </c>
      <c r="AY2505" s="240" t="s">
        <v>283</v>
      </c>
    </row>
    <row r="2506" spans="1:65" s="14" customFormat="1">
      <c r="B2506" s="219"/>
      <c r="C2506" s="220"/>
      <c r="D2506" s="209" t="s">
        <v>291</v>
      </c>
      <c r="E2506" s="221" t="s">
        <v>1</v>
      </c>
      <c r="F2506" s="222" t="s">
        <v>293</v>
      </c>
      <c r="G2506" s="220"/>
      <c r="H2506" s="223">
        <v>28.5</v>
      </c>
      <c r="I2506" s="224"/>
      <c r="J2506" s="220"/>
      <c r="K2506" s="220"/>
      <c r="L2506" s="225"/>
      <c r="M2506" s="226"/>
      <c r="N2506" s="227"/>
      <c r="O2506" s="227"/>
      <c r="P2506" s="227"/>
      <c r="Q2506" s="227"/>
      <c r="R2506" s="227"/>
      <c r="S2506" s="227"/>
      <c r="T2506" s="228"/>
      <c r="AT2506" s="229" t="s">
        <v>291</v>
      </c>
      <c r="AU2506" s="229" t="s">
        <v>85</v>
      </c>
      <c r="AV2506" s="14" t="s">
        <v>289</v>
      </c>
      <c r="AW2506" s="14" t="s">
        <v>32</v>
      </c>
      <c r="AX2506" s="14" t="s">
        <v>83</v>
      </c>
      <c r="AY2506" s="229" t="s">
        <v>283</v>
      </c>
    </row>
    <row r="2507" spans="1:65" s="2" customFormat="1" ht="24.2" customHeight="1">
      <c r="A2507" s="35"/>
      <c r="B2507" s="36"/>
      <c r="C2507" s="251" t="s">
        <v>3094</v>
      </c>
      <c r="D2507" s="251" t="s">
        <v>1021</v>
      </c>
      <c r="E2507" s="252" t="s">
        <v>3095</v>
      </c>
      <c r="F2507" s="253" t="s">
        <v>3096</v>
      </c>
      <c r="G2507" s="254" t="s">
        <v>288</v>
      </c>
      <c r="H2507" s="255">
        <v>31.35</v>
      </c>
      <c r="I2507" s="256"/>
      <c r="J2507" s="257">
        <f>ROUND(I2507*H2507,2)</f>
        <v>0</v>
      </c>
      <c r="K2507" s="258"/>
      <c r="L2507" s="259"/>
      <c r="M2507" s="260" t="s">
        <v>1</v>
      </c>
      <c r="N2507" s="261" t="s">
        <v>41</v>
      </c>
      <c r="O2507" s="72"/>
      <c r="P2507" s="203">
        <f>O2507*H2507</f>
        <v>0</v>
      </c>
      <c r="Q2507" s="203">
        <v>1.4200000000000001E-2</v>
      </c>
      <c r="R2507" s="203">
        <f>Q2507*H2507</f>
        <v>0.44517000000000007</v>
      </c>
      <c r="S2507" s="203">
        <v>0</v>
      </c>
      <c r="T2507" s="204">
        <f>S2507*H2507</f>
        <v>0</v>
      </c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R2507" s="205" t="s">
        <v>499</v>
      </c>
      <c r="AT2507" s="205" t="s">
        <v>1021</v>
      </c>
      <c r="AU2507" s="205" t="s">
        <v>85</v>
      </c>
      <c r="AY2507" s="18" t="s">
        <v>283</v>
      </c>
      <c r="BE2507" s="206">
        <f>IF(N2507="základní",J2507,0)</f>
        <v>0</v>
      </c>
      <c r="BF2507" s="206">
        <f>IF(N2507="snížená",J2507,0)</f>
        <v>0</v>
      </c>
      <c r="BG2507" s="206">
        <f>IF(N2507="zákl. přenesená",J2507,0)</f>
        <v>0</v>
      </c>
      <c r="BH2507" s="206">
        <f>IF(N2507="sníž. přenesená",J2507,0)</f>
        <v>0</v>
      </c>
      <c r="BI2507" s="206">
        <f>IF(N2507="nulová",J2507,0)</f>
        <v>0</v>
      </c>
      <c r="BJ2507" s="18" t="s">
        <v>83</v>
      </c>
      <c r="BK2507" s="206">
        <f>ROUND(I2507*H2507,2)</f>
        <v>0</v>
      </c>
      <c r="BL2507" s="18" t="s">
        <v>199</v>
      </c>
      <c r="BM2507" s="205" t="s">
        <v>3097</v>
      </c>
    </row>
    <row r="2508" spans="1:65" s="13" customFormat="1">
      <c r="B2508" s="207"/>
      <c r="C2508" s="208"/>
      <c r="D2508" s="209" t="s">
        <v>291</v>
      </c>
      <c r="E2508" s="208"/>
      <c r="F2508" s="211" t="s">
        <v>3098</v>
      </c>
      <c r="G2508" s="208"/>
      <c r="H2508" s="212">
        <v>31.35</v>
      </c>
      <c r="I2508" s="213"/>
      <c r="J2508" s="208"/>
      <c r="K2508" s="208"/>
      <c r="L2508" s="214"/>
      <c r="M2508" s="215"/>
      <c r="N2508" s="216"/>
      <c r="O2508" s="216"/>
      <c r="P2508" s="216"/>
      <c r="Q2508" s="216"/>
      <c r="R2508" s="216"/>
      <c r="S2508" s="216"/>
      <c r="T2508" s="217"/>
      <c r="AT2508" s="218" t="s">
        <v>291</v>
      </c>
      <c r="AU2508" s="218" t="s">
        <v>85</v>
      </c>
      <c r="AV2508" s="13" t="s">
        <v>85</v>
      </c>
      <c r="AW2508" s="13" t="s">
        <v>4</v>
      </c>
      <c r="AX2508" s="13" t="s">
        <v>83</v>
      </c>
      <c r="AY2508" s="218" t="s">
        <v>283</v>
      </c>
    </row>
    <row r="2509" spans="1:65" s="2" customFormat="1" ht="37.9" customHeight="1">
      <c r="A2509" s="35"/>
      <c r="B2509" s="36"/>
      <c r="C2509" s="193" t="s">
        <v>3099</v>
      </c>
      <c r="D2509" s="193" t="s">
        <v>285</v>
      </c>
      <c r="E2509" s="194" t="s">
        <v>3100</v>
      </c>
      <c r="F2509" s="195" t="s">
        <v>3101</v>
      </c>
      <c r="G2509" s="196" t="s">
        <v>288</v>
      </c>
      <c r="H2509" s="197">
        <v>26.58</v>
      </c>
      <c r="I2509" s="198"/>
      <c r="J2509" s="199">
        <f>ROUND(I2509*H2509,2)</f>
        <v>0</v>
      </c>
      <c r="K2509" s="200"/>
      <c r="L2509" s="40"/>
      <c r="M2509" s="201" t="s">
        <v>1</v>
      </c>
      <c r="N2509" s="202" t="s">
        <v>41</v>
      </c>
      <c r="O2509" s="72"/>
      <c r="P2509" s="203">
        <f>O2509*H2509</f>
        <v>0</v>
      </c>
      <c r="Q2509" s="203">
        <v>6.8900000000000003E-3</v>
      </c>
      <c r="R2509" s="203">
        <f>Q2509*H2509</f>
        <v>0.1831362</v>
      </c>
      <c r="S2509" s="203">
        <v>0</v>
      </c>
      <c r="T2509" s="204">
        <f>S2509*H2509</f>
        <v>0</v>
      </c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R2509" s="205" t="s">
        <v>199</v>
      </c>
      <c r="AT2509" s="205" t="s">
        <v>285</v>
      </c>
      <c r="AU2509" s="205" t="s">
        <v>85</v>
      </c>
      <c r="AY2509" s="18" t="s">
        <v>283</v>
      </c>
      <c r="BE2509" s="206">
        <f>IF(N2509="základní",J2509,0)</f>
        <v>0</v>
      </c>
      <c r="BF2509" s="206">
        <f>IF(N2509="snížená",J2509,0)</f>
        <v>0</v>
      </c>
      <c r="BG2509" s="206">
        <f>IF(N2509="zákl. přenesená",J2509,0)</f>
        <v>0</v>
      </c>
      <c r="BH2509" s="206">
        <f>IF(N2509="sníž. přenesená",J2509,0)</f>
        <v>0</v>
      </c>
      <c r="BI2509" s="206">
        <f>IF(N2509="nulová",J2509,0)</f>
        <v>0</v>
      </c>
      <c r="BJ2509" s="18" t="s">
        <v>83</v>
      </c>
      <c r="BK2509" s="206">
        <f>ROUND(I2509*H2509,2)</f>
        <v>0</v>
      </c>
      <c r="BL2509" s="18" t="s">
        <v>199</v>
      </c>
      <c r="BM2509" s="205" t="s">
        <v>3102</v>
      </c>
    </row>
    <row r="2510" spans="1:65" s="16" customFormat="1">
      <c r="B2510" s="241"/>
      <c r="C2510" s="242"/>
      <c r="D2510" s="209" t="s">
        <v>291</v>
      </c>
      <c r="E2510" s="243" t="s">
        <v>1</v>
      </c>
      <c r="F2510" s="244" t="s">
        <v>1186</v>
      </c>
      <c r="G2510" s="242"/>
      <c r="H2510" s="243" t="s">
        <v>1</v>
      </c>
      <c r="I2510" s="245"/>
      <c r="J2510" s="242"/>
      <c r="K2510" s="242"/>
      <c r="L2510" s="246"/>
      <c r="M2510" s="247"/>
      <c r="N2510" s="248"/>
      <c r="O2510" s="248"/>
      <c r="P2510" s="248"/>
      <c r="Q2510" s="248"/>
      <c r="R2510" s="248"/>
      <c r="S2510" s="248"/>
      <c r="T2510" s="249"/>
      <c r="AT2510" s="250" t="s">
        <v>291</v>
      </c>
      <c r="AU2510" s="250" t="s">
        <v>85</v>
      </c>
      <c r="AV2510" s="16" t="s">
        <v>83</v>
      </c>
      <c r="AW2510" s="16" t="s">
        <v>32</v>
      </c>
      <c r="AX2510" s="16" t="s">
        <v>76</v>
      </c>
      <c r="AY2510" s="250" t="s">
        <v>283</v>
      </c>
    </row>
    <row r="2511" spans="1:65" s="13" customFormat="1">
      <c r="B2511" s="207"/>
      <c r="C2511" s="208"/>
      <c r="D2511" s="209" t="s">
        <v>291</v>
      </c>
      <c r="E2511" s="210" t="s">
        <v>1</v>
      </c>
      <c r="F2511" s="211" t="s">
        <v>1234</v>
      </c>
      <c r="G2511" s="208"/>
      <c r="H2511" s="212">
        <v>26.58</v>
      </c>
      <c r="I2511" s="213"/>
      <c r="J2511" s="208"/>
      <c r="K2511" s="208"/>
      <c r="L2511" s="214"/>
      <c r="M2511" s="215"/>
      <c r="N2511" s="216"/>
      <c r="O2511" s="216"/>
      <c r="P2511" s="216"/>
      <c r="Q2511" s="216"/>
      <c r="R2511" s="216"/>
      <c r="S2511" s="216"/>
      <c r="T2511" s="217"/>
      <c r="AT2511" s="218" t="s">
        <v>291</v>
      </c>
      <c r="AU2511" s="218" t="s">
        <v>85</v>
      </c>
      <c r="AV2511" s="13" t="s">
        <v>85</v>
      </c>
      <c r="AW2511" s="13" t="s">
        <v>32</v>
      </c>
      <c r="AX2511" s="13" t="s">
        <v>76</v>
      </c>
      <c r="AY2511" s="218" t="s">
        <v>283</v>
      </c>
    </row>
    <row r="2512" spans="1:65" s="15" customFormat="1">
      <c r="B2512" s="230"/>
      <c r="C2512" s="231"/>
      <c r="D2512" s="209" t="s">
        <v>291</v>
      </c>
      <c r="E2512" s="232" t="s">
        <v>1</v>
      </c>
      <c r="F2512" s="233" t="s">
        <v>307</v>
      </c>
      <c r="G2512" s="231"/>
      <c r="H2512" s="234">
        <v>26.58</v>
      </c>
      <c r="I2512" s="235"/>
      <c r="J2512" s="231"/>
      <c r="K2512" s="231"/>
      <c r="L2512" s="236"/>
      <c r="M2512" s="237"/>
      <c r="N2512" s="238"/>
      <c r="O2512" s="238"/>
      <c r="P2512" s="238"/>
      <c r="Q2512" s="238"/>
      <c r="R2512" s="238"/>
      <c r="S2512" s="238"/>
      <c r="T2512" s="239"/>
      <c r="AT2512" s="240" t="s">
        <v>291</v>
      </c>
      <c r="AU2512" s="240" t="s">
        <v>85</v>
      </c>
      <c r="AV2512" s="15" t="s">
        <v>105</v>
      </c>
      <c r="AW2512" s="15" t="s">
        <v>32</v>
      </c>
      <c r="AX2512" s="15" t="s">
        <v>76</v>
      </c>
      <c r="AY2512" s="240" t="s">
        <v>283</v>
      </c>
    </row>
    <row r="2513" spans="1:65" s="14" customFormat="1">
      <c r="B2513" s="219"/>
      <c r="C2513" s="220"/>
      <c r="D2513" s="209" t="s">
        <v>291</v>
      </c>
      <c r="E2513" s="221" t="s">
        <v>1</v>
      </c>
      <c r="F2513" s="222" t="s">
        <v>293</v>
      </c>
      <c r="G2513" s="220"/>
      <c r="H2513" s="223">
        <v>26.58</v>
      </c>
      <c r="I2513" s="224"/>
      <c r="J2513" s="220"/>
      <c r="K2513" s="220"/>
      <c r="L2513" s="225"/>
      <c r="M2513" s="226"/>
      <c r="N2513" s="227"/>
      <c r="O2513" s="227"/>
      <c r="P2513" s="227"/>
      <c r="Q2513" s="227"/>
      <c r="R2513" s="227"/>
      <c r="S2513" s="227"/>
      <c r="T2513" s="228"/>
      <c r="AT2513" s="229" t="s">
        <v>291</v>
      </c>
      <c r="AU2513" s="229" t="s">
        <v>85</v>
      </c>
      <c r="AV2513" s="14" t="s">
        <v>289</v>
      </c>
      <c r="AW2513" s="14" t="s">
        <v>32</v>
      </c>
      <c r="AX2513" s="14" t="s">
        <v>83</v>
      </c>
      <c r="AY2513" s="229" t="s">
        <v>283</v>
      </c>
    </row>
    <row r="2514" spans="1:65" s="2" customFormat="1" ht="24.2" customHeight="1">
      <c r="A2514" s="35"/>
      <c r="B2514" s="36"/>
      <c r="C2514" s="251" t="s">
        <v>3103</v>
      </c>
      <c r="D2514" s="251" t="s">
        <v>1021</v>
      </c>
      <c r="E2514" s="252" t="s">
        <v>3104</v>
      </c>
      <c r="F2514" s="253" t="s">
        <v>3105</v>
      </c>
      <c r="G2514" s="254" t="s">
        <v>288</v>
      </c>
      <c r="H2514" s="255">
        <v>29.238</v>
      </c>
      <c r="I2514" s="256"/>
      <c r="J2514" s="257">
        <f>ROUND(I2514*H2514,2)</f>
        <v>0</v>
      </c>
      <c r="K2514" s="258"/>
      <c r="L2514" s="259"/>
      <c r="M2514" s="260" t="s">
        <v>1</v>
      </c>
      <c r="N2514" s="261" t="s">
        <v>41</v>
      </c>
      <c r="O2514" s="72"/>
      <c r="P2514" s="203">
        <f>O2514*H2514</f>
        <v>0</v>
      </c>
      <c r="Q2514" s="203">
        <v>1.9199999999999998E-2</v>
      </c>
      <c r="R2514" s="203">
        <f>Q2514*H2514</f>
        <v>0.56136959999999991</v>
      </c>
      <c r="S2514" s="203">
        <v>0</v>
      </c>
      <c r="T2514" s="204">
        <f>S2514*H2514</f>
        <v>0</v>
      </c>
      <c r="U2514" s="35"/>
      <c r="V2514" s="35"/>
      <c r="W2514" s="35"/>
      <c r="X2514" s="35"/>
      <c r="Y2514" s="35"/>
      <c r="Z2514" s="35"/>
      <c r="AA2514" s="35"/>
      <c r="AB2514" s="35"/>
      <c r="AC2514" s="35"/>
      <c r="AD2514" s="35"/>
      <c r="AE2514" s="35"/>
      <c r="AR2514" s="205" t="s">
        <v>499</v>
      </c>
      <c r="AT2514" s="205" t="s">
        <v>1021</v>
      </c>
      <c r="AU2514" s="205" t="s">
        <v>85</v>
      </c>
      <c r="AY2514" s="18" t="s">
        <v>283</v>
      </c>
      <c r="BE2514" s="206">
        <f>IF(N2514="základní",J2514,0)</f>
        <v>0</v>
      </c>
      <c r="BF2514" s="206">
        <f>IF(N2514="snížená",J2514,0)</f>
        <v>0</v>
      </c>
      <c r="BG2514" s="206">
        <f>IF(N2514="zákl. přenesená",J2514,0)</f>
        <v>0</v>
      </c>
      <c r="BH2514" s="206">
        <f>IF(N2514="sníž. přenesená",J2514,0)</f>
        <v>0</v>
      </c>
      <c r="BI2514" s="206">
        <f>IF(N2514="nulová",J2514,0)</f>
        <v>0</v>
      </c>
      <c r="BJ2514" s="18" t="s">
        <v>83</v>
      </c>
      <c r="BK2514" s="206">
        <f>ROUND(I2514*H2514,2)</f>
        <v>0</v>
      </c>
      <c r="BL2514" s="18" t="s">
        <v>199</v>
      </c>
      <c r="BM2514" s="205" t="s">
        <v>3106</v>
      </c>
    </row>
    <row r="2515" spans="1:65" s="13" customFormat="1">
      <c r="B2515" s="207"/>
      <c r="C2515" s="208"/>
      <c r="D2515" s="209" t="s">
        <v>291</v>
      </c>
      <c r="E2515" s="208"/>
      <c r="F2515" s="211" t="s">
        <v>3107</v>
      </c>
      <c r="G2515" s="208"/>
      <c r="H2515" s="212">
        <v>29.238</v>
      </c>
      <c r="I2515" s="213"/>
      <c r="J2515" s="208"/>
      <c r="K2515" s="208"/>
      <c r="L2515" s="214"/>
      <c r="M2515" s="215"/>
      <c r="N2515" s="216"/>
      <c r="O2515" s="216"/>
      <c r="P2515" s="216"/>
      <c r="Q2515" s="216"/>
      <c r="R2515" s="216"/>
      <c r="S2515" s="216"/>
      <c r="T2515" s="217"/>
      <c r="AT2515" s="218" t="s">
        <v>291</v>
      </c>
      <c r="AU2515" s="218" t="s">
        <v>85</v>
      </c>
      <c r="AV2515" s="13" t="s">
        <v>85</v>
      </c>
      <c r="AW2515" s="13" t="s">
        <v>4</v>
      </c>
      <c r="AX2515" s="13" t="s">
        <v>83</v>
      </c>
      <c r="AY2515" s="218" t="s">
        <v>283</v>
      </c>
    </row>
    <row r="2516" spans="1:65" s="2" customFormat="1" ht="55.5" customHeight="1">
      <c r="A2516" s="35"/>
      <c r="B2516" s="36"/>
      <c r="C2516" s="193" t="s">
        <v>3108</v>
      </c>
      <c r="D2516" s="193" t="s">
        <v>285</v>
      </c>
      <c r="E2516" s="194" t="s">
        <v>3109</v>
      </c>
      <c r="F2516" s="195" t="s">
        <v>3110</v>
      </c>
      <c r="G2516" s="196" t="s">
        <v>288</v>
      </c>
      <c r="H2516" s="197">
        <v>75.03</v>
      </c>
      <c r="I2516" s="198"/>
      <c r="J2516" s="199">
        <f>ROUND(I2516*H2516,2)</f>
        <v>0</v>
      </c>
      <c r="K2516" s="200"/>
      <c r="L2516" s="40"/>
      <c r="M2516" s="201" t="s">
        <v>1</v>
      </c>
      <c r="N2516" s="202" t="s">
        <v>41</v>
      </c>
      <c r="O2516" s="72"/>
      <c r="P2516" s="203">
        <f>O2516*H2516</f>
        <v>0</v>
      </c>
      <c r="Q2516" s="203">
        <v>5.9100000000000003E-3</v>
      </c>
      <c r="R2516" s="203">
        <f>Q2516*H2516</f>
        <v>0.44342730000000002</v>
      </c>
      <c r="S2516" s="203">
        <v>0</v>
      </c>
      <c r="T2516" s="204">
        <f>S2516*H2516</f>
        <v>0</v>
      </c>
      <c r="U2516" s="35"/>
      <c r="V2516" s="35"/>
      <c r="W2516" s="35"/>
      <c r="X2516" s="35"/>
      <c r="Y2516" s="35"/>
      <c r="Z2516" s="35"/>
      <c r="AA2516" s="35"/>
      <c r="AB2516" s="35"/>
      <c r="AC2516" s="35"/>
      <c r="AD2516" s="35"/>
      <c r="AE2516" s="35"/>
      <c r="AR2516" s="205" t="s">
        <v>199</v>
      </c>
      <c r="AT2516" s="205" t="s">
        <v>285</v>
      </c>
      <c r="AU2516" s="205" t="s">
        <v>85</v>
      </c>
      <c r="AY2516" s="18" t="s">
        <v>283</v>
      </c>
      <c r="BE2516" s="206">
        <f>IF(N2516="základní",J2516,0)</f>
        <v>0</v>
      </c>
      <c r="BF2516" s="206">
        <f>IF(N2516="snížená",J2516,0)</f>
        <v>0</v>
      </c>
      <c r="BG2516" s="206">
        <f>IF(N2516="zákl. přenesená",J2516,0)</f>
        <v>0</v>
      </c>
      <c r="BH2516" s="206">
        <f>IF(N2516="sníž. přenesená",J2516,0)</f>
        <v>0</v>
      </c>
      <c r="BI2516" s="206">
        <f>IF(N2516="nulová",J2516,0)</f>
        <v>0</v>
      </c>
      <c r="BJ2516" s="18" t="s">
        <v>83</v>
      </c>
      <c r="BK2516" s="206">
        <f>ROUND(I2516*H2516,2)</f>
        <v>0</v>
      </c>
      <c r="BL2516" s="18" t="s">
        <v>199</v>
      </c>
      <c r="BM2516" s="205" t="s">
        <v>3111</v>
      </c>
    </row>
    <row r="2517" spans="1:65" s="16" customFormat="1">
      <c r="B2517" s="241"/>
      <c r="C2517" s="242"/>
      <c r="D2517" s="209" t="s">
        <v>291</v>
      </c>
      <c r="E2517" s="243" t="s">
        <v>1</v>
      </c>
      <c r="F2517" s="244" t="s">
        <v>1174</v>
      </c>
      <c r="G2517" s="242"/>
      <c r="H2517" s="243" t="s">
        <v>1</v>
      </c>
      <c r="I2517" s="245"/>
      <c r="J2517" s="242"/>
      <c r="K2517" s="242"/>
      <c r="L2517" s="246"/>
      <c r="M2517" s="247"/>
      <c r="N2517" s="248"/>
      <c r="O2517" s="248"/>
      <c r="P2517" s="248"/>
      <c r="Q2517" s="248"/>
      <c r="R2517" s="248"/>
      <c r="S2517" s="248"/>
      <c r="T2517" s="249"/>
      <c r="AT2517" s="250" t="s">
        <v>291</v>
      </c>
      <c r="AU2517" s="250" t="s">
        <v>85</v>
      </c>
      <c r="AV2517" s="16" t="s">
        <v>83</v>
      </c>
      <c r="AW2517" s="16" t="s">
        <v>32</v>
      </c>
      <c r="AX2517" s="16" t="s">
        <v>76</v>
      </c>
      <c r="AY2517" s="250" t="s">
        <v>283</v>
      </c>
    </row>
    <row r="2518" spans="1:65" s="13" customFormat="1" ht="22.5">
      <c r="B2518" s="207"/>
      <c r="C2518" s="208"/>
      <c r="D2518" s="209" t="s">
        <v>291</v>
      </c>
      <c r="E2518" s="210" t="s">
        <v>1</v>
      </c>
      <c r="F2518" s="211" t="s">
        <v>1232</v>
      </c>
      <c r="G2518" s="208"/>
      <c r="H2518" s="212">
        <v>52.82</v>
      </c>
      <c r="I2518" s="213"/>
      <c r="J2518" s="208"/>
      <c r="K2518" s="208"/>
      <c r="L2518" s="214"/>
      <c r="M2518" s="215"/>
      <c r="N2518" s="216"/>
      <c r="O2518" s="216"/>
      <c r="P2518" s="216"/>
      <c r="Q2518" s="216"/>
      <c r="R2518" s="216"/>
      <c r="S2518" s="216"/>
      <c r="T2518" s="217"/>
      <c r="AT2518" s="218" t="s">
        <v>291</v>
      </c>
      <c r="AU2518" s="218" t="s">
        <v>85</v>
      </c>
      <c r="AV2518" s="13" t="s">
        <v>85</v>
      </c>
      <c r="AW2518" s="13" t="s">
        <v>32</v>
      </c>
      <c r="AX2518" s="13" t="s">
        <v>76</v>
      </c>
      <c r="AY2518" s="218" t="s">
        <v>283</v>
      </c>
    </row>
    <row r="2519" spans="1:65" s="15" customFormat="1">
      <c r="B2519" s="230"/>
      <c r="C2519" s="231"/>
      <c r="D2519" s="209" t="s">
        <v>291</v>
      </c>
      <c r="E2519" s="232" t="s">
        <v>1</v>
      </c>
      <c r="F2519" s="233" t="s">
        <v>307</v>
      </c>
      <c r="G2519" s="231"/>
      <c r="H2519" s="234">
        <v>52.82</v>
      </c>
      <c r="I2519" s="235"/>
      <c r="J2519" s="231"/>
      <c r="K2519" s="231"/>
      <c r="L2519" s="236"/>
      <c r="M2519" s="237"/>
      <c r="N2519" s="238"/>
      <c r="O2519" s="238"/>
      <c r="P2519" s="238"/>
      <c r="Q2519" s="238"/>
      <c r="R2519" s="238"/>
      <c r="S2519" s="238"/>
      <c r="T2519" s="239"/>
      <c r="AT2519" s="240" t="s">
        <v>291</v>
      </c>
      <c r="AU2519" s="240" t="s">
        <v>85</v>
      </c>
      <c r="AV2519" s="15" t="s">
        <v>105</v>
      </c>
      <c r="AW2519" s="15" t="s">
        <v>32</v>
      </c>
      <c r="AX2519" s="15" t="s">
        <v>76</v>
      </c>
      <c r="AY2519" s="240" t="s">
        <v>283</v>
      </c>
    </row>
    <row r="2520" spans="1:65" s="16" customFormat="1">
      <c r="B2520" s="241"/>
      <c r="C2520" s="242"/>
      <c r="D2520" s="209" t="s">
        <v>291</v>
      </c>
      <c r="E2520" s="243" t="s">
        <v>1</v>
      </c>
      <c r="F2520" s="244" t="s">
        <v>1184</v>
      </c>
      <c r="G2520" s="242"/>
      <c r="H2520" s="243" t="s">
        <v>1</v>
      </c>
      <c r="I2520" s="245"/>
      <c r="J2520" s="242"/>
      <c r="K2520" s="242"/>
      <c r="L2520" s="246"/>
      <c r="M2520" s="247"/>
      <c r="N2520" s="248"/>
      <c r="O2520" s="248"/>
      <c r="P2520" s="248"/>
      <c r="Q2520" s="248"/>
      <c r="R2520" s="248"/>
      <c r="S2520" s="248"/>
      <c r="T2520" s="249"/>
      <c r="AT2520" s="250" t="s">
        <v>291</v>
      </c>
      <c r="AU2520" s="250" t="s">
        <v>85</v>
      </c>
      <c r="AV2520" s="16" t="s">
        <v>83</v>
      </c>
      <c r="AW2520" s="16" t="s">
        <v>32</v>
      </c>
      <c r="AX2520" s="16" t="s">
        <v>76</v>
      </c>
      <c r="AY2520" s="250" t="s">
        <v>283</v>
      </c>
    </row>
    <row r="2521" spans="1:65" s="13" customFormat="1" ht="22.5">
      <c r="B2521" s="207"/>
      <c r="C2521" s="208"/>
      <c r="D2521" s="209" t="s">
        <v>291</v>
      </c>
      <c r="E2521" s="210" t="s">
        <v>1</v>
      </c>
      <c r="F2521" s="211" t="s">
        <v>1233</v>
      </c>
      <c r="G2521" s="208"/>
      <c r="H2521" s="212">
        <v>22.21</v>
      </c>
      <c r="I2521" s="213"/>
      <c r="J2521" s="208"/>
      <c r="K2521" s="208"/>
      <c r="L2521" s="214"/>
      <c r="M2521" s="215"/>
      <c r="N2521" s="216"/>
      <c r="O2521" s="216"/>
      <c r="P2521" s="216"/>
      <c r="Q2521" s="216"/>
      <c r="R2521" s="216"/>
      <c r="S2521" s="216"/>
      <c r="T2521" s="217"/>
      <c r="AT2521" s="218" t="s">
        <v>291</v>
      </c>
      <c r="AU2521" s="218" t="s">
        <v>85</v>
      </c>
      <c r="AV2521" s="13" t="s">
        <v>85</v>
      </c>
      <c r="AW2521" s="13" t="s">
        <v>32</v>
      </c>
      <c r="AX2521" s="13" t="s">
        <v>76</v>
      </c>
      <c r="AY2521" s="218" t="s">
        <v>283</v>
      </c>
    </row>
    <row r="2522" spans="1:65" s="15" customFormat="1">
      <c r="B2522" s="230"/>
      <c r="C2522" s="231"/>
      <c r="D2522" s="209" t="s">
        <v>291</v>
      </c>
      <c r="E2522" s="232" t="s">
        <v>1</v>
      </c>
      <c r="F2522" s="233" t="s">
        <v>307</v>
      </c>
      <c r="G2522" s="231"/>
      <c r="H2522" s="234">
        <v>22.21</v>
      </c>
      <c r="I2522" s="235"/>
      <c r="J2522" s="231"/>
      <c r="K2522" s="231"/>
      <c r="L2522" s="236"/>
      <c r="M2522" s="237"/>
      <c r="N2522" s="238"/>
      <c r="O2522" s="238"/>
      <c r="P2522" s="238"/>
      <c r="Q2522" s="238"/>
      <c r="R2522" s="238"/>
      <c r="S2522" s="238"/>
      <c r="T2522" s="239"/>
      <c r="AT2522" s="240" t="s">
        <v>291</v>
      </c>
      <c r="AU2522" s="240" t="s">
        <v>85</v>
      </c>
      <c r="AV2522" s="15" t="s">
        <v>105</v>
      </c>
      <c r="AW2522" s="15" t="s">
        <v>32</v>
      </c>
      <c r="AX2522" s="15" t="s">
        <v>76</v>
      </c>
      <c r="AY2522" s="240" t="s">
        <v>283</v>
      </c>
    </row>
    <row r="2523" spans="1:65" s="14" customFormat="1">
      <c r="B2523" s="219"/>
      <c r="C2523" s="220"/>
      <c r="D2523" s="209" t="s">
        <v>291</v>
      </c>
      <c r="E2523" s="221" t="s">
        <v>1</v>
      </c>
      <c r="F2523" s="222" t="s">
        <v>293</v>
      </c>
      <c r="G2523" s="220"/>
      <c r="H2523" s="223">
        <v>75.03</v>
      </c>
      <c r="I2523" s="224"/>
      <c r="J2523" s="220"/>
      <c r="K2523" s="220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291</v>
      </c>
      <c r="AU2523" s="229" t="s">
        <v>85</v>
      </c>
      <c r="AV2523" s="14" t="s">
        <v>289</v>
      </c>
      <c r="AW2523" s="14" t="s">
        <v>32</v>
      </c>
      <c r="AX2523" s="14" t="s">
        <v>83</v>
      </c>
      <c r="AY2523" s="229" t="s">
        <v>283</v>
      </c>
    </row>
    <row r="2524" spans="1:65" s="2" customFormat="1" ht="24.2" customHeight="1">
      <c r="A2524" s="35"/>
      <c r="B2524" s="36"/>
      <c r="C2524" s="251" t="s">
        <v>3112</v>
      </c>
      <c r="D2524" s="251" t="s">
        <v>1021</v>
      </c>
      <c r="E2524" s="252" t="s">
        <v>3113</v>
      </c>
      <c r="F2524" s="253" t="s">
        <v>3114</v>
      </c>
      <c r="G2524" s="254" t="s">
        <v>288</v>
      </c>
      <c r="H2524" s="255">
        <v>82.533000000000001</v>
      </c>
      <c r="I2524" s="256"/>
      <c r="J2524" s="257">
        <f>ROUND(I2524*H2524,2)</f>
        <v>0</v>
      </c>
      <c r="K2524" s="258"/>
      <c r="L2524" s="259"/>
      <c r="M2524" s="260" t="s">
        <v>1</v>
      </c>
      <c r="N2524" s="261" t="s">
        <v>41</v>
      </c>
      <c r="O2524" s="72"/>
      <c r="P2524" s="203">
        <f>O2524*H2524</f>
        <v>0</v>
      </c>
      <c r="Q2524" s="203">
        <v>1.38E-2</v>
      </c>
      <c r="R2524" s="203">
        <f>Q2524*H2524</f>
        <v>1.1389554</v>
      </c>
      <c r="S2524" s="203">
        <v>0</v>
      </c>
      <c r="T2524" s="204">
        <f>S2524*H2524</f>
        <v>0</v>
      </c>
      <c r="U2524" s="35"/>
      <c r="V2524" s="35"/>
      <c r="W2524" s="35"/>
      <c r="X2524" s="35"/>
      <c r="Y2524" s="35"/>
      <c r="Z2524" s="35"/>
      <c r="AA2524" s="35"/>
      <c r="AB2524" s="35"/>
      <c r="AC2524" s="35"/>
      <c r="AD2524" s="35"/>
      <c r="AE2524" s="35"/>
      <c r="AR2524" s="205" t="s">
        <v>499</v>
      </c>
      <c r="AT2524" s="205" t="s">
        <v>1021</v>
      </c>
      <c r="AU2524" s="205" t="s">
        <v>85</v>
      </c>
      <c r="AY2524" s="18" t="s">
        <v>283</v>
      </c>
      <c r="BE2524" s="206">
        <f>IF(N2524="základní",J2524,0)</f>
        <v>0</v>
      </c>
      <c r="BF2524" s="206">
        <f>IF(N2524="snížená",J2524,0)</f>
        <v>0</v>
      </c>
      <c r="BG2524" s="206">
        <f>IF(N2524="zákl. přenesená",J2524,0)</f>
        <v>0</v>
      </c>
      <c r="BH2524" s="206">
        <f>IF(N2524="sníž. přenesená",J2524,0)</f>
        <v>0</v>
      </c>
      <c r="BI2524" s="206">
        <f>IF(N2524="nulová",J2524,0)</f>
        <v>0</v>
      </c>
      <c r="BJ2524" s="18" t="s">
        <v>83</v>
      </c>
      <c r="BK2524" s="206">
        <f>ROUND(I2524*H2524,2)</f>
        <v>0</v>
      </c>
      <c r="BL2524" s="18" t="s">
        <v>199</v>
      </c>
      <c r="BM2524" s="205" t="s">
        <v>3115</v>
      </c>
    </row>
    <row r="2525" spans="1:65" s="13" customFormat="1">
      <c r="B2525" s="207"/>
      <c r="C2525" s="208"/>
      <c r="D2525" s="209" t="s">
        <v>291</v>
      </c>
      <c r="E2525" s="208"/>
      <c r="F2525" s="211" t="s">
        <v>3116</v>
      </c>
      <c r="G2525" s="208"/>
      <c r="H2525" s="212">
        <v>82.533000000000001</v>
      </c>
      <c r="I2525" s="213"/>
      <c r="J2525" s="208"/>
      <c r="K2525" s="208"/>
      <c r="L2525" s="214"/>
      <c r="M2525" s="215"/>
      <c r="N2525" s="216"/>
      <c r="O2525" s="216"/>
      <c r="P2525" s="216"/>
      <c r="Q2525" s="216"/>
      <c r="R2525" s="216"/>
      <c r="S2525" s="216"/>
      <c r="T2525" s="217"/>
      <c r="AT2525" s="218" t="s">
        <v>291</v>
      </c>
      <c r="AU2525" s="218" t="s">
        <v>85</v>
      </c>
      <c r="AV2525" s="13" t="s">
        <v>85</v>
      </c>
      <c r="AW2525" s="13" t="s">
        <v>4</v>
      </c>
      <c r="AX2525" s="13" t="s">
        <v>83</v>
      </c>
      <c r="AY2525" s="218" t="s">
        <v>283</v>
      </c>
    </row>
    <row r="2526" spans="1:65" s="2" customFormat="1" ht="24.2" customHeight="1">
      <c r="A2526" s="35"/>
      <c r="B2526" s="36"/>
      <c r="C2526" s="193" t="s">
        <v>3117</v>
      </c>
      <c r="D2526" s="193" t="s">
        <v>285</v>
      </c>
      <c r="E2526" s="194" t="s">
        <v>3118</v>
      </c>
      <c r="F2526" s="195" t="s">
        <v>3119</v>
      </c>
      <c r="G2526" s="196" t="s">
        <v>377</v>
      </c>
      <c r="H2526" s="197">
        <v>5.7809999999999997</v>
      </c>
      <c r="I2526" s="198"/>
      <c r="J2526" s="199">
        <f>ROUND(I2526*H2526,2)</f>
        <v>0</v>
      </c>
      <c r="K2526" s="200"/>
      <c r="L2526" s="40"/>
      <c r="M2526" s="201" t="s">
        <v>1</v>
      </c>
      <c r="N2526" s="202" t="s">
        <v>41</v>
      </c>
      <c r="O2526" s="72"/>
      <c r="P2526" s="203">
        <f>O2526*H2526</f>
        <v>0</v>
      </c>
      <c r="Q2526" s="203">
        <v>0</v>
      </c>
      <c r="R2526" s="203">
        <f>Q2526*H2526</f>
        <v>0</v>
      </c>
      <c r="S2526" s="203">
        <v>0</v>
      </c>
      <c r="T2526" s="204">
        <f>S2526*H2526</f>
        <v>0</v>
      </c>
      <c r="U2526" s="35"/>
      <c r="V2526" s="35"/>
      <c r="W2526" s="35"/>
      <c r="X2526" s="35"/>
      <c r="Y2526" s="35"/>
      <c r="Z2526" s="35"/>
      <c r="AA2526" s="35"/>
      <c r="AB2526" s="35"/>
      <c r="AC2526" s="35"/>
      <c r="AD2526" s="35"/>
      <c r="AE2526" s="35"/>
      <c r="AR2526" s="205" t="s">
        <v>199</v>
      </c>
      <c r="AT2526" s="205" t="s">
        <v>285</v>
      </c>
      <c r="AU2526" s="205" t="s">
        <v>85</v>
      </c>
      <c r="AY2526" s="18" t="s">
        <v>283</v>
      </c>
      <c r="BE2526" s="206">
        <f>IF(N2526="základní",J2526,0)</f>
        <v>0</v>
      </c>
      <c r="BF2526" s="206">
        <f>IF(N2526="snížená",J2526,0)</f>
        <v>0</v>
      </c>
      <c r="BG2526" s="206">
        <f>IF(N2526="zákl. přenesená",J2526,0)</f>
        <v>0</v>
      </c>
      <c r="BH2526" s="206">
        <f>IF(N2526="sníž. přenesená",J2526,0)</f>
        <v>0</v>
      </c>
      <c r="BI2526" s="206">
        <f>IF(N2526="nulová",J2526,0)</f>
        <v>0</v>
      </c>
      <c r="BJ2526" s="18" t="s">
        <v>83</v>
      </c>
      <c r="BK2526" s="206">
        <f>ROUND(I2526*H2526,2)</f>
        <v>0</v>
      </c>
      <c r="BL2526" s="18" t="s">
        <v>199</v>
      </c>
      <c r="BM2526" s="205" t="s">
        <v>3120</v>
      </c>
    </row>
    <row r="2527" spans="1:65" s="12" customFormat="1" ht="22.9" customHeight="1">
      <c r="B2527" s="177"/>
      <c r="C2527" s="178"/>
      <c r="D2527" s="179" t="s">
        <v>75</v>
      </c>
      <c r="E2527" s="191" t="s">
        <v>3121</v>
      </c>
      <c r="F2527" s="191" t="s">
        <v>3122</v>
      </c>
      <c r="G2527" s="178"/>
      <c r="H2527" s="178"/>
      <c r="I2527" s="181"/>
      <c r="J2527" s="192">
        <f>BK2527</f>
        <v>0</v>
      </c>
      <c r="K2527" s="178"/>
      <c r="L2527" s="183"/>
      <c r="M2527" s="184"/>
      <c r="N2527" s="185"/>
      <c r="O2527" s="185"/>
      <c r="P2527" s="186">
        <f>SUM(P2528:P2617)</f>
        <v>0</v>
      </c>
      <c r="Q2527" s="185"/>
      <c r="R2527" s="186">
        <f>SUM(R2528:R2617)</f>
        <v>18.99163184</v>
      </c>
      <c r="S2527" s="185"/>
      <c r="T2527" s="187">
        <f>SUM(T2528:T2617)</f>
        <v>0</v>
      </c>
      <c r="AR2527" s="188" t="s">
        <v>85</v>
      </c>
      <c r="AT2527" s="189" t="s">
        <v>75</v>
      </c>
      <c r="AU2527" s="189" t="s">
        <v>83</v>
      </c>
      <c r="AY2527" s="188" t="s">
        <v>283</v>
      </c>
      <c r="BK2527" s="190">
        <f>SUM(BK2528:BK2617)</f>
        <v>0</v>
      </c>
    </row>
    <row r="2528" spans="1:65" s="2" customFormat="1" ht="16.5" customHeight="1">
      <c r="A2528" s="35"/>
      <c r="B2528" s="36"/>
      <c r="C2528" s="193" t="s">
        <v>3123</v>
      </c>
      <c r="D2528" s="193" t="s">
        <v>285</v>
      </c>
      <c r="E2528" s="194" t="s">
        <v>3124</v>
      </c>
      <c r="F2528" s="195" t="s">
        <v>3125</v>
      </c>
      <c r="G2528" s="196" t="s">
        <v>288</v>
      </c>
      <c r="H2528" s="197">
        <v>1019.89</v>
      </c>
      <c r="I2528" s="198"/>
      <c r="J2528" s="199">
        <f>ROUND(I2528*H2528,2)</f>
        <v>0</v>
      </c>
      <c r="K2528" s="200"/>
      <c r="L2528" s="40"/>
      <c r="M2528" s="201" t="s">
        <v>1</v>
      </c>
      <c r="N2528" s="202" t="s">
        <v>41</v>
      </c>
      <c r="O2528" s="72"/>
      <c r="P2528" s="203">
        <f>O2528*H2528</f>
        <v>0</v>
      </c>
      <c r="Q2528" s="203">
        <v>0</v>
      </c>
      <c r="R2528" s="203">
        <f>Q2528*H2528</f>
        <v>0</v>
      </c>
      <c r="S2528" s="203">
        <v>0</v>
      </c>
      <c r="T2528" s="204">
        <f>S2528*H2528</f>
        <v>0</v>
      </c>
      <c r="U2528" s="35"/>
      <c r="V2528" s="35"/>
      <c r="W2528" s="35"/>
      <c r="X2528" s="35"/>
      <c r="Y2528" s="35"/>
      <c r="Z2528" s="35"/>
      <c r="AA2528" s="35"/>
      <c r="AB2528" s="35"/>
      <c r="AC2528" s="35"/>
      <c r="AD2528" s="35"/>
      <c r="AE2528" s="35"/>
      <c r="AR2528" s="205" t="s">
        <v>199</v>
      </c>
      <c r="AT2528" s="205" t="s">
        <v>285</v>
      </c>
      <c r="AU2528" s="205" t="s">
        <v>85</v>
      </c>
      <c r="AY2528" s="18" t="s">
        <v>283</v>
      </c>
      <c r="BE2528" s="206">
        <f>IF(N2528="základní",J2528,0)</f>
        <v>0</v>
      </c>
      <c r="BF2528" s="206">
        <f>IF(N2528="snížená",J2528,0)</f>
        <v>0</v>
      </c>
      <c r="BG2528" s="206">
        <f>IF(N2528="zákl. přenesená",J2528,0)</f>
        <v>0</v>
      </c>
      <c r="BH2528" s="206">
        <f>IF(N2528="sníž. přenesená",J2528,0)</f>
        <v>0</v>
      </c>
      <c r="BI2528" s="206">
        <f>IF(N2528="nulová",J2528,0)</f>
        <v>0</v>
      </c>
      <c r="BJ2528" s="18" t="s">
        <v>83</v>
      </c>
      <c r="BK2528" s="206">
        <f>ROUND(I2528*H2528,2)</f>
        <v>0</v>
      </c>
      <c r="BL2528" s="18" t="s">
        <v>199</v>
      </c>
      <c r="BM2528" s="205" t="s">
        <v>3126</v>
      </c>
    </row>
    <row r="2529" spans="1:65" s="16" customFormat="1">
      <c r="B2529" s="241"/>
      <c r="C2529" s="242"/>
      <c r="D2529" s="209" t="s">
        <v>291</v>
      </c>
      <c r="E2529" s="243" t="s">
        <v>1</v>
      </c>
      <c r="F2529" s="244" t="s">
        <v>1170</v>
      </c>
      <c r="G2529" s="242"/>
      <c r="H2529" s="243" t="s">
        <v>1</v>
      </c>
      <c r="I2529" s="245"/>
      <c r="J2529" s="242"/>
      <c r="K2529" s="242"/>
      <c r="L2529" s="246"/>
      <c r="M2529" s="247"/>
      <c r="N2529" s="248"/>
      <c r="O2529" s="248"/>
      <c r="P2529" s="248"/>
      <c r="Q2529" s="248"/>
      <c r="R2529" s="248"/>
      <c r="S2529" s="248"/>
      <c r="T2529" s="249"/>
      <c r="AT2529" s="250" t="s">
        <v>291</v>
      </c>
      <c r="AU2529" s="250" t="s">
        <v>85</v>
      </c>
      <c r="AV2529" s="16" t="s">
        <v>83</v>
      </c>
      <c r="AW2529" s="16" t="s">
        <v>32</v>
      </c>
      <c r="AX2529" s="16" t="s">
        <v>76</v>
      </c>
      <c r="AY2529" s="250" t="s">
        <v>283</v>
      </c>
    </row>
    <row r="2530" spans="1:65" s="13" customFormat="1" ht="22.5">
      <c r="B2530" s="207"/>
      <c r="C2530" s="208"/>
      <c r="D2530" s="209" t="s">
        <v>291</v>
      </c>
      <c r="E2530" s="210" t="s">
        <v>1</v>
      </c>
      <c r="F2530" s="211" t="s">
        <v>1231</v>
      </c>
      <c r="G2530" s="208"/>
      <c r="H2530" s="212">
        <v>655.07000000000005</v>
      </c>
      <c r="I2530" s="213"/>
      <c r="J2530" s="208"/>
      <c r="K2530" s="208"/>
      <c r="L2530" s="214"/>
      <c r="M2530" s="215"/>
      <c r="N2530" s="216"/>
      <c r="O2530" s="216"/>
      <c r="P2530" s="216"/>
      <c r="Q2530" s="216"/>
      <c r="R2530" s="216"/>
      <c r="S2530" s="216"/>
      <c r="T2530" s="217"/>
      <c r="AT2530" s="218" t="s">
        <v>291</v>
      </c>
      <c r="AU2530" s="218" t="s">
        <v>85</v>
      </c>
      <c r="AV2530" s="13" t="s">
        <v>85</v>
      </c>
      <c r="AW2530" s="13" t="s">
        <v>32</v>
      </c>
      <c r="AX2530" s="13" t="s">
        <v>76</v>
      </c>
      <c r="AY2530" s="218" t="s">
        <v>283</v>
      </c>
    </row>
    <row r="2531" spans="1:65" s="15" customFormat="1">
      <c r="B2531" s="230"/>
      <c r="C2531" s="231"/>
      <c r="D2531" s="209" t="s">
        <v>291</v>
      </c>
      <c r="E2531" s="232" t="s">
        <v>1</v>
      </c>
      <c r="F2531" s="233" t="s">
        <v>307</v>
      </c>
      <c r="G2531" s="231"/>
      <c r="H2531" s="234">
        <v>655.07000000000005</v>
      </c>
      <c r="I2531" s="235"/>
      <c r="J2531" s="231"/>
      <c r="K2531" s="231"/>
      <c r="L2531" s="236"/>
      <c r="M2531" s="237"/>
      <c r="N2531" s="238"/>
      <c r="O2531" s="238"/>
      <c r="P2531" s="238"/>
      <c r="Q2531" s="238"/>
      <c r="R2531" s="238"/>
      <c r="S2531" s="238"/>
      <c r="T2531" s="239"/>
      <c r="AT2531" s="240" t="s">
        <v>291</v>
      </c>
      <c r="AU2531" s="240" t="s">
        <v>85</v>
      </c>
      <c r="AV2531" s="15" t="s">
        <v>105</v>
      </c>
      <c r="AW2531" s="15" t="s">
        <v>32</v>
      </c>
      <c r="AX2531" s="15" t="s">
        <v>76</v>
      </c>
      <c r="AY2531" s="240" t="s">
        <v>283</v>
      </c>
    </row>
    <row r="2532" spans="1:65" s="16" customFormat="1">
      <c r="B2532" s="241"/>
      <c r="C2532" s="242"/>
      <c r="D2532" s="209" t="s">
        <v>291</v>
      </c>
      <c r="E2532" s="243" t="s">
        <v>1</v>
      </c>
      <c r="F2532" s="244" t="s">
        <v>1172</v>
      </c>
      <c r="G2532" s="242"/>
      <c r="H2532" s="243" t="s">
        <v>1</v>
      </c>
      <c r="I2532" s="245"/>
      <c r="J2532" s="242"/>
      <c r="K2532" s="242"/>
      <c r="L2532" s="246"/>
      <c r="M2532" s="247"/>
      <c r="N2532" s="248"/>
      <c r="O2532" s="248"/>
      <c r="P2532" s="248"/>
      <c r="Q2532" s="248"/>
      <c r="R2532" s="248"/>
      <c r="S2532" s="248"/>
      <c r="T2532" s="249"/>
      <c r="AT2532" s="250" t="s">
        <v>291</v>
      </c>
      <c r="AU2532" s="250" t="s">
        <v>85</v>
      </c>
      <c r="AV2532" s="16" t="s">
        <v>83</v>
      </c>
      <c r="AW2532" s="16" t="s">
        <v>32</v>
      </c>
      <c r="AX2532" s="16" t="s">
        <v>76</v>
      </c>
      <c r="AY2532" s="250" t="s">
        <v>283</v>
      </c>
    </row>
    <row r="2533" spans="1:65" s="13" customFormat="1">
      <c r="B2533" s="207"/>
      <c r="C2533" s="208"/>
      <c r="D2533" s="209" t="s">
        <v>291</v>
      </c>
      <c r="E2533" s="210" t="s">
        <v>1</v>
      </c>
      <c r="F2533" s="211" t="s">
        <v>1658</v>
      </c>
      <c r="G2533" s="208"/>
      <c r="H2533" s="212">
        <v>235.63</v>
      </c>
      <c r="I2533" s="213"/>
      <c r="J2533" s="208"/>
      <c r="K2533" s="208"/>
      <c r="L2533" s="214"/>
      <c r="M2533" s="215"/>
      <c r="N2533" s="216"/>
      <c r="O2533" s="216"/>
      <c r="P2533" s="216"/>
      <c r="Q2533" s="216"/>
      <c r="R2533" s="216"/>
      <c r="S2533" s="216"/>
      <c r="T2533" s="217"/>
      <c r="AT2533" s="218" t="s">
        <v>291</v>
      </c>
      <c r="AU2533" s="218" t="s">
        <v>85</v>
      </c>
      <c r="AV2533" s="13" t="s">
        <v>85</v>
      </c>
      <c r="AW2533" s="13" t="s">
        <v>32</v>
      </c>
      <c r="AX2533" s="13" t="s">
        <v>76</v>
      </c>
      <c r="AY2533" s="218" t="s">
        <v>283</v>
      </c>
    </row>
    <row r="2534" spans="1:65" s="15" customFormat="1">
      <c r="B2534" s="230"/>
      <c r="C2534" s="231"/>
      <c r="D2534" s="209" t="s">
        <v>291</v>
      </c>
      <c r="E2534" s="232" t="s">
        <v>1</v>
      </c>
      <c r="F2534" s="233" t="s">
        <v>307</v>
      </c>
      <c r="G2534" s="231"/>
      <c r="H2534" s="234">
        <v>235.63</v>
      </c>
      <c r="I2534" s="235"/>
      <c r="J2534" s="231"/>
      <c r="K2534" s="231"/>
      <c r="L2534" s="236"/>
      <c r="M2534" s="237"/>
      <c r="N2534" s="238"/>
      <c r="O2534" s="238"/>
      <c r="P2534" s="238"/>
      <c r="Q2534" s="238"/>
      <c r="R2534" s="238"/>
      <c r="S2534" s="238"/>
      <c r="T2534" s="239"/>
      <c r="AT2534" s="240" t="s">
        <v>291</v>
      </c>
      <c r="AU2534" s="240" t="s">
        <v>85</v>
      </c>
      <c r="AV2534" s="15" t="s">
        <v>105</v>
      </c>
      <c r="AW2534" s="15" t="s">
        <v>32</v>
      </c>
      <c r="AX2534" s="15" t="s">
        <v>76</v>
      </c>
      <c r="AY2534" s="240" t="s">
        <v>283</v>
      </c>
    </row>
    <row r="2535" spans="1:65" s="16" customFormat="1">
      <c r="B2535" s="241"/>
      <c r="C2535" s="242"/>
      <c r="D2535" s="209" t="s">
        <v>291</v>
      </c>
      <c r="E2535" s="243" t="s">
        <v>1</v>
      </c>
      <c r="F2535" s="244" t="s">
        <v>1188</v>
      </c>
      <c r="G2535" s="242"/>
      <c r="H2535" s="243" t="s">
        <v>1</v>
      </c>
      <c r="I2535" s="245"/>
      <c r="J2535" s="242"/>
      <c r="K2535" s="242"/>
      <c r="L2535" s="246"/>
      <c r="M2535" s="247"/>
      <c r="N2535" s="248"/>
      <c r="O2535" s="248"/>
      <c r="P2535" s="248"/>
      <c r="Q2535" s="248"/>
      <c r="R2535" s="248"/>
      <c r="S2535" s="248"/>
      <c r="T2535" s="249"/>
      <c r="AT2535" s="250" t="s">
        <v>291</v>
      </c>
      <c r="AU2535" s="250" t="s">
        <v>85</v>
      </c>
      <c r="AV2535" s="16" t="s">
        <v>83</v>
      </c>
      <c r="AW2535" s="16" t="s">
        <v>32</v>
      </c>
      <c r="AX2535" s="16" t="s">
        <v>76</v>
      </c>
      <c r="AY2535" s="250" t="s">
        <v>283</v>
      </c>
    </row>
    <row r="2536" spans="1:65" s="13" customFormat="1">
      <c r="B2536" s="207"/>
      <c r="C2536" s="208"/>
      <c r="D2536" s="209" t="s">
        <v>291</v>
      </c>
      <c r="E2536" s="210" t="s">
        <v>1</v>
      </c>
      <c r="F2536" s="211" t="s">
        <v>1236</v>
      </c>
      <c r="G2536" s="208"/>
      <c r="H2536" s="212">
        <v>76.55</v>
      </c>
      <c r="I2536" s="213"/>
      <c r="J2536" s="208"/>
      <c r="K2536" s="208"/>
      <c r="L2536" s="214"/>
      <c r="M2536" s="215"/>
      <c r="N2536" s="216"/>
      <c r="O2536" s="216"/>
      <c r="P2536" s="216"/>
      <c r="Q2536" s="216"/>
      <c r="R2536" s="216"/>
      <c r="S2536" s="216"/>
      <c r="T2536" s="217"/>
      <c r="AT2536" s="218" t="s">
        <v>291</v>
      </c>
      <c r="AU2536" s="218" t="s">
        <v>85</v>
      </c>
      <c r="AV2536" s="13" t="s">
        <v>85</v>
      </c>
      <c r="AW2536" s="13" t="s">
        <v>32</v>
      </c>
      <c r="AX2536" s="13" t="s">
        <v>76</v>
      </c>
      <c r="AY2536" s="218" t="s">
        <v>283</v>
      </c>
    </row>
    <row r="2537" spans="1:65" s="15" customFormat="1">
      <c r="B2537" s="230"/>
      <c r="C2537" s="231"/>
      <c r="D2537" s="209" t="s">
        <v>291</v>
      </c>
      <c r="E2537" s="232" t="s">
        <v>1</v>
      </c>
      <c r="F2537" s="233" t="s">
        <v>307</v>
      </c>
      <c r="G2537" s="231"/>
      <c r="H2537" s="234">
        <v>76.55</v>
      </c>
      <c r="I2537" s="235"/>
      <c r="J2537" s="231"/>
      <c r="K2537" s="231"/>
      <c r="L2537" s="236"/>
      <c r="M2537" s="237"/>
      <c r="N2537" s="238"/>
      <c r="O2537" s="238"/>
      <c r="P2537" s="238"/>
      <c r="Q2537" s="238"/>
      <c r="R2537" s="238"/>
      <c r="S2537" s="238"/>
      <c r="T2537" s="239"/>
      <c r="AT2537" s="240" t="s">
        <v>291</v>
      </c>
      <c r="AU2537" s="240" t="s">
        <v>85</v>
      </c>
      <c r="AV2537" s="15" t="s">
        <v>105</v>
      </c>
      <c r="AW2537" s="15" t="s">
        <v>32</v>
      </c>
      <c r="AX2537" s="15" t="s">
        <v>76</v>
      </c>
      <c r="AY2537" s="240" t="s">
        <v>283</v>
      </c>
    </row>
    <row r="2538" spans="1:65" s="16" customFormat="1">
      <c r="B2538" s="241"/>
      <c r="C2538" s="242"/>
      <c r="D2538" s="209" t="s">
        <v>291</v>
      </c>
      <c r="E2538" s="243" t="s">
        <v>1</v>
      </c>
      <c r="F2538" s="244" t="s">
        <v>1190</v>
      </c>
      <c r="G2538" s="242"/>
      <c r="H2538" s="243" t="s">
        <v>1</v>
      </c>
      <c r="I2538" s="245"/>
      <c r="J2538" s="242"/>
      <c r="K2538" s="242"/>
      <c r="L2538" s="246"/>
      <c r="M2538" s="247"/>
      <c r="N2538" s="248"/>
      <c r="O2538" s="248"/>
      <c r="P2538" s="248"/>
      <c r="Q2538" s="248"/>
      <c r="R2538" s="248"/>
      <c r="S2538" s="248"/>
      <c r="T2538" s="249"/>
      <c r="AT2538" s="250" t="s">
        <v>291</v>
      </c>
      <c r="AU2538" s="250" t="s">
        <v>85</v>
      </c>
      <c r="AV2538" s="16" t="s">
        <v>83</v>
      </c>
      <c r="AW2538" s="16" t="s">
        <v>32</v>
      </c>
      <c r="AX2538" s="16" t="s">
        <v>76</v>
      </c>
      <c r="AY2538" s="250" t="s">
        <v>283</v>
      </c>
    </row>
    <row r="2539" spans="1:65" s="13" customFormat="1">
      <c r="B2539" s="207"/>
      <c r="C2539" s="208"/>
      <c r="D2539" s="209" t="s">
        <v>291</v>
      </c>
      <c r="E2539" s="210" t="s">
        <v>1</v>
      </c>
      <c r="F2539" s="211" t="s">
        <v>1237</v>
      </c>
      <c r="G2539" s="208"/>
      <c r="H2539" s="212">
        <v>52.64</v>
      </c>
      <c r="I2539" s="213"/>
      <c r="J2539" s="208"/>
      <c r="K2539" s="208"/>
      <c r="L2539" s="214"/>
      <c r="M2539" s="215"/>
      <c r="N2539" s="216"/>
      <c r="O2539" s="216"/>
      <c r="P2539" s="216"/>
      <c r="Q2539" s="216"/>
      <c r="R2539" s="216"/>
      <c r="S2539" s="216"/>
      <c r="T2539" s="217"/>
      <c r="AT2539" s="218" t="s">
        <v>291</v>
      </c>
      <c r="AU2539" s="218" t="s">
        <v>85</v>
      </c>
      <c r="AV2539" s="13" t="s">
        <v>85</v>
      </c>
      <c r="AW2539" s="13" t="s">
        <v>32</v>
      </c>
      <c r="AX2539" s="13" t="s">
        <v>76</v>
      </c>
      <c r="AY2539" s="218" t="s">
        <v>283</v>
      </c>
    </row>
    <row r="2540" spans="1:65" s="15" customFormat="1">
      <c r="B2540" s="230"/>
      <c r="C2540" s="231"/>
      <c r="D2540" s="209" t="s">
        <v>291</v>
      </c>
      <c r="E2540" s="232" t="s">
        <v>1</v>
      </c>
      <c r="F2540" s="233" t="s">
        <v>307</v>
      </c>
      <c r="G2540" s="231"/>
      <c r="H2540" s="234">
        <v>52.64</v>
      </c>
      <c r="I2540" s="235"/>
      <c r="J2540" s="231"/>
      <c r="K2540" s="231"/>
      <c r="L2540" s="236"/>
      <c r="M2540" s="237"/>
      <c r="N2540" s="238"/>
      <c r="O2540" s="238"/>
      <c r="P2540" s="238"/>
      <c r="Q2540" s="238"/>
      <c r="R2540" s="238"/>
      <c r="S2540" s="238"/>
      <c r="T2540" s="239"/>
      <c r="AT2540" s="240" t="s">
        <v>291</v>
      </c>
      <c r="AU2540" s="240" t="s">
        <v>85</v>
      </c>
      <c r="AV2540" s="15" t="s">
        <v>105</v>
      </c>
      <c r="AW2540" s="15" t="s">
        <v>32</v>
      </c>
      <c r="AX2540" s="15" t="s">
        <v>76</v>
      </c>
      <c r="AY2540" s="240" t="s">
        <v>283</v>
      </c>
    </row>
    <row r="2541" spans="1:65" s="14" customFormat="1">
      <c r="B2541" s="219"/>
      <c r="C2541" s="220"/>
      <c r="D2541" s="209" t="s">
        <v>291</v>
      </c>
      <c r="E2541" s="221" t="s">
        <v>1</v>
      </c>
      <c r="F2541" s="222" t="s">
        <v>293</v>
      </c>
      <c r="G2541" s="220"/>
      <c r="H2541" s="223">
        <v>1019.89</v>
      </c>
      <c r="I2541" s="224"/>
      <c r="J2541" s="220"/>
      <c r="K2541" s="220"/>
      <c r="L2541" s="225"/>
      <c r="M2541" s="226"/>
      <c r="N2541" s="227"/>
      <c r="O2541" s="227"/>
      <c r="P2541" s="227"/>
      <c r="Q2541" s="227"/>
      <c r="R2541" s="227"/>
      <c r="S2541" s="227"/>
      <c r="T2541" s="228"/>
      <c r="AT2541" s="229" t="s">
        <v>291</v>
      </c>
      <c r="AU2541" s="229" t="s">
        <v>85</v>
      </c>
      <c r="AV2541" s="14" t="s">
        <v>289</v>
      </c>
      <c r="AW2541" s="14" t="s">
        <v>32</v>
      </c>
      <c r="AX2541" s="14" t="s">
        <v>83</v>
      </c>
      <c r="AY2541" s="229" t="s">
        <v>283</v>
      </c>
    </row>
    <row r="2542" spans="1:65" s="2" customFormat="1" ht="24.2" customHeight="1">
      <c r="A2542" s="35"/>
      <c r="B2542" s="36"/>
      <c r="C2542" s="193" t="s">
        <v>3127</v>
      </c>
      <c r="D2542" s="193" t="s">
        <v>285</v>
      </c>
      <c r="E2542" s="194" t="s">
        <v>3128</v>
      </c>
      <c r="F2542" s="195" t="s">
        <v>3129</v>
      </c>
      <c r="G2542" s="196" t="s">
        <v>288</v>
      </c>
      <c r="H2542" s="197">
        <v>2039.78</v>
      </c>
      <c r="I2542" s="198"/>
      <c r="J2542" s="199">
        <f>ROUND(I2542*H2542,2)</f>
        <v>0</v>
      </c>
      <c r="K2542" s="200"/>
      <c r="L2542" s="40"/>
      <c r="M2542" s="201" t="s">
        <v>1</v>
      </c>
      <c r="N2542" s="202" t="s">
        <v>41</v>
      </c>
      <c r="O2542" s="72"/>
      <c r="P2542" s="203">
        <f>O2542*H2542</f>
        <v>0</v>
      </c>
      <c r="Q2542" s="203">
        <v>3.0000000000000001E-5</v>
      </c>
      <c r="R2542" s="203">
        <f>Q2542*H2542</f>
        <v>6.1193400000000002E-2</v>
      </c>
      <c r="S2542" s="203">
        <v>0</v>
      </c>
      <c r="T2542" s="204">
        <f>S2542*H2542</f>
        <v>0</v>
      </c>
      <c r="U2542" s="35"/>
      <c r="V2542" s="35"/>
      <c r="W2542" s="35"/>
      <c r="X2542" s="35"/>
      <c r="Y2542" s="35"/>
      <c r="Z2542" s="35"/>
      <c r="AA2542" s="35"/>
      <c r="AB2542" s="35"/>
      <c r="AC2542" s="35"/>
      <c r="AD2542" s="35"/>
      <c r="AE2542" s="35"/>
      <c r="AR2542" s="205" t="s">
        <v>199</v>
      </c>
      <c r="AT2542" s="205" t="s">
        <v>285</v>
      </c>
      <c r="AU2542" s="205" t="s">
        <v>85</v>
      </c>
      <c r="AY2542" s="18" t="s">
        <v>283</v>
      </c>
      <c r="BE2542" s="206">
        <f>IF(N2542="základní",J2542,0)</f>
        <v>0</v>
      </c>
      <c r="BF2542" s="206">
        <f>IF(N2542="snížená",J2542,0)</f>
        <v>0</v>
      </c>
      <c r="BG2542" s="206">
        <f>IF(N2542="zákl. přenesená",J2542,0)</f>
        <v>0</v>
      </c>
      <c r="BH2542" s="206">
        <f>IF(N2542="sníž. přenesená",J2542,0)</f>
        <v>0</v>
      </c>
      <c r="BI2542" s="206">
        <f>IF(N2542="nulová",J2542,0)</f>
        <v>0</v>
      </c>
      <c r="BJ2542" s="18" t="s">
        <v>83</v>
      </c>
      <c r="BK2542" s="206">
        <f>ROUND(I2542*H2542,2)</f>
        <v>0</v>
      </c>
      <c r="BL2542" s="18" t="s">
        <v>199</v>
      </c>
      <c r="BM2542" s="205" t="s">
        <v>3130</v>
      </c>
    </row>
    <row r="2543" spans="1:65" s="16" customFormat="1">
      <c r="B2543" s="241"/>
      <c r="C2543" s="242"/>
      <c r="D2543" s="209" t="s">
        <v>291</v>
      </c>
      <c r="E2543" s="243" t="s">
        <v>1</v>
      </c>
      <c r="F2543" s="244" t="s">
        <v>1170</v>
      </c>
      <c r="G2543" s="242"/>
      <c r="H2543" s="243" t="s">
        <v>1</v>
      </c>
      <c r="I2543" s="245"/>
      <c r="J2543" s="242"/>
      <c r="K2543" s="242"/>
      <c r="L2543" s="246"/>
      <c r="M2543" s="247"/>
      <c r="N2543" s="248"/>
      <c r="O2543" s="248"/>
      <c r="P2543" s="248"/>
      <c r="Q2543" s="248"/>
      <c r="R2543" s="248"/>
      <c r="S2543" s="248"/>
      <c r="T2543" s="249"/>
      <c r="AT2543" s="250" t="s">
        <v>291</v>
      </c>
      <c r="AU2543" s="250" t="s">
        <v>85</v>
      </c>
      <c r="AV2543" s="16" t="s">
        <v>83</v>
      </c>
      <c r="AW2543" s="16" t="s">
        <v>32</v>
      </c>
      <c r="AX2543" s="16" t="s">
        <v>76</v>
      </c>
      <c r="AY2543" s="250" t="s">
        <v>283</v>
      </c>
    </row>
    <row r="2544" spans="1:65" s="13" customFormat="1" ht="22.5">
      <c r="B2544" s="207"/>
      <c r="C2544" s="208"/>
      <c r="D2544" s="209" t="s">
        <v>291</v>
      </c>
      <c r="E2544" s="210" t="s">
        <v>1</v>
      </c>
      <c r="F2544" s="211" t="s">
        <v>3131</v>
      </c>
      <c r="G2544" s="208"/>
      <c r="H2544" s="212">
        <v>1310.1400000000001</v>
      </c>
      <c r="I2544" s="213"/>
      <c r="J2544" s="208"/>
      <c r="K2544" s="208"/>
      <c r="L2544" s="214"/>
      <c r="M2544" s="215"/>
      <c r="N2544" s="216"/>
      <c r="O2544" s="216"/>
      <c r="P2544" s="216"/>
      <c r="Q2544" s="216"/>
      <c r="R2544" s="216"/>
      <c r="S2544" s="216"/>
      <c r="T2544" s="217"/>
      <c r="AT2544" s="218" t="s">
        <v>291</v>
      </c>
      <c r="AU2544" s="218" t="s">
        <v>85</v>
      </c>
      <c r="AV2544" s="13" t="s">
        <v>85</v>
      </c>
      <c r="AW2544" s="13" t="s">
        <v>32</v>
      </c>
      <c r="AX2544" s="13" t="s">
        <v>76</v>
      </c>
      <c r="AY2544" s="218" t="s">
        <v>283</v>
      </c>
    </row>
    <row r="2545" spans="1:65" s="15" customFormat="1">
      <c r="B2545" s="230"/>
      <c r="C2545" s="231"/>
      <c r="D2545" s="209" t="s">
        <v>291</v>
      </c>
      <c r="E2545" s="232" t="s">
        <v>1</v>
      </c>
      <c r="F2545" s="233" t="s">
        <v>307</v>
      </c>
      <c r="G2545" s="231"/>
      <c r="H2545" s="234">
        <v>1310.1400000000001</v>
      </c>
      <c r="I2545" s="235"/>
      <c r="J2545" s="231"/>
      <c r="K2545" s="231"/>
      <c r="L2545" s="236"/>
      <c r="M2545" s="237"/>
      <c r="N2545" s="238"/>
      <c r="O2545" s="238"/>
      <c r="P2545" s="238"/>
      <c r="Q2545" s="238"/>
      <c r="R2545" s="238"/>
      <c r="S2545" s="238"/>
      <c r="T2545" s="239"/>
      <c r="AT2545" s="240" t="s">
        <v>291</v>
      </c>
      <c r="AU2545" s="240" t="s">
        <v>85</v>
      </c>
      <c r="AV2545" s="15" t="s">
        <v>105</v>
      </c>
      <c r="AW2545" s="15" t="s">
        <v>32</v>
      </c>
      <c r="AX2545" s="15" t="s">
        <v>76</v>
      </c>
      <c r="AY2545" s="240" t="s">
        <v>283</v>
      </c>
    </row>
    <row r="2546" spans="1:65" s="16" customFormat="1">
      <c r="B2546" s="241"/>
      <c r="C2546" s="242"/>
      <c r="D2546" s="209" t="s">
        <v>291</v>
      </c>
      <c r="E2546" s="243" t="s">
        <v>1</v>
      </c>
      <c r="F2546" s="244" t="s">
        <v>1172</v>
      </c>
      <c r="G2546" s="242"/>
      <c r="H2546" s="243" t="s">
        <v>1</v>
      </c>
      <c r="I2546" s="245"/>
      <c r="J2546" s="242"/>
      <c r="K2546" s="242"/>
      <c r="L2546" s="246"/>
      <c r="M2546" s="247"/>
      <c r="N2546" s="248"/>
      <c r="O2546" s="248"/>
      <c r="P2546" s="248"/>
      <c r="Q2546" s="248"/>
      <c r="R2546" s="248"/>
      <c r="S2546" s="248"/>
      <c r="T2546" s="249"/>
      <c r="AT2546" s="250" t="s">
        <v>291</v>
      </c>
      <c r="AU2546" s="250" t="s">
        <v>85</v>
      </c>
      <c r="AV2546" s="16" t="s">
        <v>83</v>
      </c>
      <c r="AW2546" s="16" t="s">
        <v>32</v>
      </c>
      <c r="AX2546" s="16" t="s">
        <v>76</v>
      </c>
      <c r="AY2546" s="250" t="s">
        <v>283</v>
      </c>
    </row>
    <row r="2547" spans="1:65" s="13" customFormat="1">
      <c r="B2547" s="207"/>
      <c r="C2547" s="208"/>
      <c r="D2547" s="209" t="s">
        <v>291</v>
      </c>
      <c r="E2547" s="210" t="s">
        <v>1</v>
      </c>
      <c r="F2547" s="211" t="s">
        <v>3132</v>
      </c>
      <c r="G2547" s="208"/>
      <c r="H2547" s="212">
        <v>471.26</v>
      </c>
      <c r="I2547" s="213"/>
      <c r="J2547" s="208"/>
      <c r="K2547" s="208"/>
      <c r="L2547" s="214"/>
      <c r="M2547" s="215"/>
      <c r="N2547" s="216"/>
      <c r="O2547" s="216"/>
      <c r="P2547" s="216"/>
      <c r="Q2547" s="216"/>
      <c r="R2547" s="216"/>
      <c r="S2547" s="216"/>
      <c r="T2547" s="217"/>
      <c r="AT2547" s="218" t="s">
        <v>291</v>
      </c>
      <c r="AU2547" s="218" t="s">
        <v>85</v>
      </c>
      <c r="AV2547" s="13" t="s">
        <v>85</v>
      </c>
      <c r="AW2547" s="13" t="s">
        <v>32</v>
      </c>
      <c r="AX2547" s="13" t="s">
        <v>76</v>
      </c>
      <c r="AY2547" s="218" t="s">
        <v>283</v>
      </c>
    </row>
    <row r="2548" spans="1:65" s="15" customFormat="1">
      <c r="B2548" s="230"/>
      <c r="C2548" s="231"/>
      <c r="D2548" s="209" t="s">
        <v>291</v>
      </c>
      <c r="E2548" s="232" t="s">
        <v>1</v>
      </c>
      <c r="F2548" s="233" t="s">
        <v>307</v>
      </c>
      <c r="G2548" s="231"/>
      <c r="H2548" s="234">
        <v>471.26</v>
      </c>
      <c r="I2548" s="235"/>
      <c r="J2548" s="231"/>
      <c r="K2548" s="231"/>
      <c r="L2548" s="236"/>
      <c r="M2548" s="237"/>
      <c r="N2548" s="238"/>
      <c r="O2548" s="238"/>
      <c r="P2548" s="238"/>
      <c r="Q2548" s="238"/>
      <c r="R2548" s="238"/>
      <c r="S2548" s="238"/>
      <c r="T2548" s="239"/>
      <c r="AT2548" s="240" t="s">
        <v>291</v>
      </c>
      <c r="AU2548" s="240" t="s">
        <v>85</v>
      </c>
      <c r="AV2548" s="15" t="s">
        <v>105</v>
      </c>
      <c r="AW2548" s="15" t="s">
        <v>32</v>
      </c>
      <c r="AX2548" s="15" t="s">
        <v>76</v>
      </c>
      <c r="AY2548" s="240" t="s">
        <v>283</v>
      </c>
    </row>
    <row r="2549" spans="1:65" s="16" customFormat="1">
      <c r="B2549" s="241"/>
      <c r="C2549" s="242"/>
      <c r="D2549" s="209" t="s">
        <v>291</v>
      </c>
      <c r="E2549" s="243" t="s">
        <v>1</v>
      </c>
      <c r="F2549" s="244" t="s">
        <v>1188</v>
      </c>
      <c r="G2549" s="242"/>
      <c r="H2549" s="243" t="s">
        <v>1</v>
      </c>
      <c r="I2549" s="245"/>
      <c r="J2549" s="242"/>
      <c r="K2549" s="242"/>
      <c r="L2549" s="246"/>
      <c r="M2549" s="247"/>
      <c r="N2549" s="248"/>
      <c r="O2549" s="248"/>
      <c r="P2549" s="248"/>
      <c r="Q2549" s="248"/>
      <c r="R2549" s="248"/>
      <c r="S2549" s="248"/>
      <c r="T2549" s="249"/>
      <c r="AT2549" s="250" t="s">
        <v>291</v>
      </c>
      <c r="AU2549" s="250" t="s">
        <v>85</v>
      </c>
      <c r="AV2549" s="16" t="s">
        <v>83</v>
      </c>
      <c r="AW2549" s="16" t="s">
        <v>32</v>
      </c>
      <c r="AX2549" s="16" t="s">
        <v>76</v>
      </c>
      <c r="AY2549" s="250" t="s">
        <v>283</v>
      </c>
    </row>
    <row r="2550" spans="1:65" s="13" customFormat="1">
      <c r="B2550" s="207"/>
      <c r="C2550" s="208"/>
      <c r="D2550" s="209" t="s">
        <v>291</v>
      </c>
      <c r="E2550" s="210" t="s">
        <v>1</v>
      </c>
      <c r="F2550" s="211" t="s">
        <v>3133</v>
      </c>
      <c r="G2550" s="208"/>
      <c r="H2550" s="212">
        <v>153.1</v>
      </c>
      <c r="I2550" s="213"/>
      <c r="J2550" s="208"/>
      <c r="K2550" s="208"/>
      <c r="L2550" s="214"/>
      <c r="M2550" s="215"/>
      <c r="N2550" s="216"/>
      <c r="O2550" s="216"/>
      <c r="P2550" s="216"/>
      <c r="Q2550" s="216"/>
      <c r="R2550" s="216"/>
      <c r="S2550" s="216"/>
      <c r="T2550" s="217"/>
      <c r="AT2550" s="218" t="s">
        <v>291</v>
      </c>
      <c r="AU2550" s="218" t="s">
        <v>85</v>
      </c>
      <c r="AV2550" s="13" t="s">
        <v>85</v>
      </c>
      <c r="AW2550" s="13" t="s">
        <v>32</v>
      </c>
      <c r="AX2550" s="13" t="s">
        <v>76</v>
      </c>
      <c r="AY2550" s="218" t="s">
        <v>283</v>
      </c>
    </row>
    <row r="2551" spans="1:65" s="15" customFormat="1">
      <c r="B2551" s="230"/>
      <c r="C2551" s="231"/>
      <c r="D2551" s="209" t="s">
        <v>291</v>
      </c>
      <c r="E2551" s="232" t="s">
        <v>1</v>
      </c>
      <c r="F2551" s="233" t="s">
        <v>307</v>
      </c>
      <c r="G2551" s="231"/>
      <c r="H2551" s="234">
        <v>153.1</v>
      </c>
      <c r="I2551" s="235"/>
      <c r="J2551" s="231"/>
      <c r="K2551" s="231"/>
      <c r="L2551" s="236"/>
      <c r="M2551" s="237"/>
      <c r="N2551" s="238"/>
      <c r="O2551" s="238"/>
      <c r="P2551" s="238"/>
      <c r="Q2551" s="238"/>
      <c r="R2551" s="238"/>
      <c r="S2551" s="238"/>
      <c r="T2551" s="239"/>
      <c r="AT2551" s="240" t="s">
        <v>291</v>
      </c>
      <c r="AU2551" s="240" t="s">
        <v>85</v>
      </c>
      <c r="AV2551" s="15" t="s">
        <v>105</v>
      </c>
      <c r="AW2551" s="15" t="s">
        <v>32</v>
      </c>
      <c r="AX2551" s="15" t="s">
        <v>76</v>
      </c>
      <c r="AY2551" s="240" t="s">
        <v>283</v>
      </c>
    </row>
    <row r="2552" spans="1:65" s="16" customFormat="1">
      <c r="B2552" s="241"/>
      <c r="C2552" s="242"/>
      <c r="D2552" s="209" t="s">
        <v>291</v>
      </c>
      <c r="E2552" s="243" t="s">
        <v>1</v>
      </c>
      <c r="F2552" s="244" t="s">
        <v>1190</v>
      </c>
      <c r="G2552" s="242"/>
      <c r="H2552" s="243" t="s">
        <v>1</v>
      </c>
      <c r="I2552" s="245"/>
      <c r="J2552" s="242"/>
      <c r="K2552" s="242"/>
      <c r="L2552" s="246"/>
      <c r="M2552" s="247"/>
      <c r="N2552" s="248"/>
      <c r="O2552" s="248"/>
      <c r="P2552" s="248"/>
      <c r="Q2552" s="248"/>
      <c r="R2552" s="248"/>
      <c r="S2552" s="248"/>
      <c r="T2552" s="249"/>
      <c r="AT2552" s="250" t="s">
        <v>291</v>
      </c>
      <c r="AU2552" s="250" t="s">
        <v>85</v>
      </c>
      <c r="AV2552" s="16" t="s">
        <v>83</v>
      </c>
      <c r="AW2552" s="16" t="s">
        <v>32</v>
      </c>
      <c r="AX2552" s="16" t="s">
        <v>76</v>
      </c>
      <c r="AY2552" s="250" t="s">
        <v>283</v>
      </c>
    </row>
    <row r="2553" spans="1:65" s="13" customFormat="1">
      <c r="B2553" s="207"/>
      <c r="C2553" s="208"/>
      <c r="D2553" s="209" t="s">
        <v>291</v>
      </c>
      <c r="E2553" s="210" t="s">
        <v>1</v>
      </c>
      <c r="F2553" s="211" t="s">
        <v>3134</v>
      </c>
      <c r="G2553" s="208"/>
      <c r="H2553" s="212">
        <v>105.28</v>
      </c>
      <c r="I2553" s="213"/>
      <c r="J2553" s="208"/>
      <c r="K2553" s="208"/>
      <c r="L2553" s="214"/>
      <c r="M2553" s="215"/>
      <c r="N2553" s="216"/>
      <c r="O2553" s="216"/>
      <c r="P2553" s="216"/>
      <c r="Q2553" s="216"/>
      <c r="R2553" s="216"/>
      <c r="S2553" s="216"/>
      <c r="T2553" s="217"/>
      <c r="AT2553" s="218" t="s">
        <v>291</v>
      </c>
      <c r="AU2553" s="218" t="s">
        <v>85</v>
      </c>
      <c r="AV2553" s="13" t="s">
        <v>85</v>
      </c>
      <c r="AW2553" s="13" t="s">
        <v>32</v>
      </c>
      <c r="AX2553" s="13" t="s">
        <v>76</v>
      </c>
      <c r="AY2553" s="218" t="s">
        <v>283</v>
      </c>
    </row>
    <row r="2554" spans="1:65" s="15" customFormat="1">
      <c r="B2554" s="230"/>
      <c r="C2554" s="231"/>
      <c r="D2554" s="209" t="s">
        <v>291</v>
      </c>
      <c r="E2554" s="232" t="s">
        <v>1</v>
      </c>
      <c r="F2554" s="233" t="s">
        <v>307</v>
      </c>
      <c r="G2554" s="231"/>
      <c r="H2554" s="234">
        <v>105.28</v>
      </c>
      <c r="I2554" s="235"/>
      <c r="J2554" s="231"/>
      <c r="K2554" s="231"/>
      <c r="L2554" s="236"/>
      <c r="M2554" s="237"/>
      <c r="N2554" s="238"/>
      <c r="O2554" s="238"/>
      <c r="P2554" s="238"/>
      <c r="Q2554" s="238"/>
      <c r="R2554" s="238"/>
      <c r="S2554" s="238"/>
      <c r="T2554" s="239"/>
      <c r="AT2554" s="240" t="s">
        <v>291</v>
      </c>
      <c r="AU2554" s="240" t="s">
        <v>85</v>
      </c>
      <c r="AV2554" s="15" t="s">
        <v>105</v>
      </c>
      <c r="AW2554" s="15" t="s">
        <v>32</v>
      </c>
      <c r="AX2554" s="15" t="s">
        <v>76</v>
      </c>
      <c r="AY2554" s="240" t="s">
        <v>283</v>
      </c>
    </row>
    <row r="2555" spans="1:65" s="14" customFormat="1">
      <c r="B2555" s="219"/>
      <c r="C2555" s="220"/>
      <c r="D2555" s="209" t="s">
        <v>291</v>
      </c>
      <c r="E2555" s="221" t="s">
        <v>1</v>
      </c>
      <c r="F2555" s="222" t="s">
        <v>293</v>
      </c>
      <c r="G2555" s="220"/>
      <c r="H2555" s="223">
        <v>2039.78</v>
      </c>
      <c r="I2555" s="224"/>
      <c r="J2555" s="220"/>
      <c r="K2555" s="220"/>
      <c r="L2555" s="225"/>
      <c r="M2555" s="226"/>
      <c r="N2555" s="227"/>
      <c r="O2555" s="227"/>
      <c r="P2555" s="227"/>
      <c r="Q2555" s="227"/>
      <c r="R2555" s="227"/>
      <c r="S2555" s="227"/>
      <c r="T2555" s="228"/>
      <c r="AT2555" s="229" t="s">
        <v>291</v>
      </c>
      <c r="AU2555" s="229" t="s">
        <v>85</v>
      </c>
      <c r="AV2555" s="14" t="s">
        <v>289</v>
      </c>
      <c r="AW2555" s="14" t="s">
        <v>32</v>
      </c>
      <c r="AX2555" s="14" t="s">
        <v>83</v>
      </c>
      <c r="AY2555" s="229" t="s">
        <v>283</v>
      </c>
    </row>
    <row r="2556" spans="1:65" s="2" customFormat="1" ht="24.2" customHeight="1">
      <c r="A2556" s="35"/>
      <c r="B2556" s="36"/>
      <c r="C2556" s="193" t="s">
        <v>3135</v>
      </c>
      <c r="D2556" s="193" t="s">
        <v>285</v>
      </c>
      <c r="E2556" s="194" t="s">
        <v>3136</v>
      </c>
      <c r="F2556" s="195" t="s">
        <v>3137</v>
      </c>
      <c r="G2556" s="196" t="s">
        <v>288</v>
      </c>
      <c r="H2556" s="197">
        <v>1019.89</v>
      </c>
      <c r="I2556" s="198"/>
      <c r="J2556" s="199">
        <f>ROUND(I2556*H2556,2)</f>
        <v>0</v>
      </c>
      <c r="K2556" s="200"/>
      <c r="L2556" s="40"/>
      <c r="M2556" s="201" t="s">
        <v>1</v>
      </c>
      <c r="N2556" s="202" t="s">
        <v>41</v>
      </c>
      <c r="O2556" s="72"/>
      <c r="P2556" s="203">
        <f>O2556*H2556</f>
        <v>0</v>
      </c>
      <c r="Q2556" s="203">
        <v>1.4999999999999999E-2</v>
      </c>
      <c r="R2556" s="203">
        <f>Q2556*H2556</f>
        <v>15.298349999999999</v>
      </c>
      <c r="S2556" s="203">
        <v>0</v>
      </c>
      <c r="T2556" s="204">
        <f>S2556*H2556</f>
        <v>0</v>
      </c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R2556" s="205" t="s">
        <v>199</v>
      </c>
      <c r="AT2556" s="205" t="s">
        <v>285</v>
      </c>
      <c r="AU2556" s="205" t="s">
        <v>85</v>
      </c>
      <c r="AY2556" s="18" t="s">
        <v>283</v>
      </c>
      <c r="BE2556" s="206">
        <f>IF(N2556="základní",J2556,0)</f>
        <v>0</v>
      </c>
      <c r="BF2556" s="206">
        <f>IF(N2556="snížená",J2556,0)</f>
        <v>0</v>
      </c>
      <c r="BG2556" s="206">
        <f>IF(N2556="zákl. přenesená",J2556,0)</f>
        <v>0</v>
      </c>
      <c r="BH2556" s="206">
        <f>IF(N2556="sníž. přenesená",J2556,0)</f>
        <v>0</v>
      </c>
      <c r="BI2556" s="206">
        <f>IF(N2556="nulová",J2556,0)</f>
        <v>0</v>
      </c>
      <c r="BJ2556" s="18" t="s">
        <v>83</v>
      </c>
      <c r="BK2556" s="206">
        <f>ROUND(I2556*H2556,2)</f>
        <v>0</v>
      </c>
      <c r="BL2556" s="18" t="s">
        <v>199</v>
      </c>
      <c r="BM2556" s="205" t="s">
        <v>3138</v>
      </c>
    </row>
    <row r="2557" spans="1:65" s="16" customFormat="1">
      <c r="B2557" s="241"/>
      <c r="C2557" s="242"/>
      <c r="D2557" s="209" t="s">
        <v>291</v>
      </c>
      <c r="E2557" s="243" t="s">
        <v>1</v>
      </c>
      <c r="F2557" s="244" t="s">
        <v>1170</v>
      </c>
      <c r="G2557" s="242"/>
      <c r="H2557" s="243" t="s">
        <v>1</v>
      </c>
      <c r="I2557" s="245"/>
      <c r="J2557" s="242"/>
      <c r="K2557" s="242"/>
      <c r="L2557" s="246"/>
      <c r="M2557" s="247"/>
      <c r="N2557" s="248"/>
      <c r="O2557" s="248"/>
      <c r="P2557" s="248"/>
      <c r="Q2557" s="248"/>
      <c r="R2557" s="248"/>
      <c r="S2557" s="248"/>
      <c r="T2557" s="249"/>
      <c r="AT2557" s="250" t="s">
        <v>291</v>
      </c>
      <c r="AU2557" s="250" t="s">
        <v>85</v>
      </c>
      <c r="AV2557" s="16" t="s">
        <v>83</v>
      </c>
      <c r="AW2557" s="16" t="s">
        <v>32</v>
      </c>
      <c r="AX2557" s="16" t="s">
        <v>76</v>
      </c>
      <c r="AY2557" s="250" t="s">
        <v>283</v>
      </c>
    </row>
    <row r="2558" spans="1:65" s="13" customFormat="1" ht="22.5">
      <c r="B2558" s="207"/>
      <c r="C2558" s="208"/>
      <c r="D2558" s="209" t="s">
        <v>291</v>
      </c>
      <c r="E2558" s="210" t="s">
        <v>1</v>
      </c>
      <c r="F2558" s="211" t="s">
        <v>1231</v>
      </c>
      <c r="G2558" s="208"/>
      <c r="H2558" s="212">
        <v>655.07000000000005</v>
      </c>
      <c r="I2558" s="213"/>
      <c r="J2558" s="208"/>
      <c r="K2558" s="208"/>
      <c r="L2558" s="214"/>
      <c r="M2558" s="215"/>
      <c r="N2558" s="216"/>
      <c r="O2558" s="216"/>
      <c r="P2558" s="216"/>
      <c r="Q2558" s="216"/>
      <c r="R2558" s="216"/>
      <c r="S2558" s="216"/>
      <c r="T2558" s="217"/>
      <c r="AT2558" s="218" t="s">
        <v>291</v>
      </c>
      <c r="AU2558" s="218" t="s">
        <v>85</v>
      </c>
      <c r="AV2558" s="13" t="s">
        <v>85</v>
      </c>
      <c r="AW2558" s="13" t="s">
        <v>32</v>
      </c>
      <c r="AX2558" s="13" t="s">
        <v>76</v>
      </c>
      <c r="AY2558" s="218" t="s">
        <v>283</v>
      </c>
    </row>
    <row r="2559" spans="1:65" s="15" customFormat="1">
      <c r="B2559" s="230"/>
      <c r="C2559" s="231"/>
      <c r="D2559" s="209" t="s">
        <v>291</v>
      </c>
      <c r="E2559" s="232" t="s">
        <v>1</v>
      </c>
      <c r="F2559" s="233" t="s">
        <v>307</v>
      </c>
      <c r="G2559" s="231"/>
      <c r="H2559" s="234">
        <v>655.07000000000005</v>
      </c>
      <c r="I2559" s="235"/>
      <c r="J2559" s="231"/>
      <c r="K2559" s="231"/>
      <c r="L2559" s="236"/>
      <c r="M2559" s="237"/>
      <c r="N2559" s="238"/>
      <c r="O2559" s="238"/>
      <c r="P2559" s="238"/>
      <c r="Q2559" s="238"/>
      <c r="R2559" s="238"/>
      <c r="S2559" s="238"/>
      <c r="T2559" s="239"/>
      <c r="AT2559" s="240" t="s">
        <v>291</v>
      </c>
      <c r="AU2559" s="240" t="s">
        <v>85</v>
      </c>
      <c r="AV2559" s="15" t="s">
        <v>105</v>
      </c>
      <c r="AW2559" s="15" t="s">
        <v>32</v>
      </c>
      <c r="AX2559" s="15" t="s">
        <v>76</v>
      </c>
      <c r="AY2559" s="240" t="s">
        <v>283</v>
      </c>
    </row>
    <row r="2560" spans="1:65" s="16" customFormat="1">
      <c r="B2560" s="241"/>
      <c r="C2560" s="242"/>
      <c r="D2560" s="209" t="s">
        <v>291</v>
      </c>
      <c r="E2560" s="243" t="s">
        <v>1</v>
      </c>
      <c r="F2560" s="244" t="s">
        <v>1172</v>
      </c>
      <c r="G2560" s="242"/>
      <c r="H2560" s="243" t="s">
        <v>1</v>
      </c>
      <c r="I2560" s="245"/>
      <c r="J2560" s="242"/>
      <c r="K2560" s="242"/>
      <c r="L2560" s="246"/>
      <c r="M2560" s="247"/>
      <c r="N2560" s="248"/>
      <c r="O2560" s="248"/>
      <c r="P2560" s="248"/>
      <c r="Q2560" s="248"/>
      <c r="R2560" s="248"/>
      <c r="S2560" s="248"/>
      <c r="T2560" s="249"/>
      <c r="AT2560" s="250" t="s">
        <v>291</v>
      </c>
      <c r="AU2560" s="250" t="s">
        <v>85</v>
      </c>
      <c r="AV2560" s="16" t="s">
        <v>83</v>
      </c>
      <c r="AW2560" s="16" t="s">
        <v>32</v>
      </c>
      <c r="AX2560" s="16" t="s">
        <v>76</v>
      </c>
      <c r="AY2560" s="250" t="s">
        <v>283</v>
      </c>
    </row>
    <row r="2561" spans="1:65" s="13" customFormat="1">
      <c r="B2561" s="207"/>
      <c r="C2561" s="208"/>
      <c r="D2561" s="209" t="s">
        <v>291</v>
      </c>
      <c r="E2561" s="210" t="s">
        <v>1</v>
      </c>
      <c r="F2561" s="211" t="s">
        <v>1658</v>
      </c>
      <c r="G2561" s="208"/>
      <c r="H2561" s="212">
        <v>235.63</v>
      </c>
      <c r="I2561" s="213"/>
      <c r="J2561" s="208"/>
      <c r="K2561" s="208"/>
      <c r="L2561" s="214"/>
      <c r="M2561" s="215"/>
      <c r="N2561" s="216"/>
      <c r="O2561" s="216"/>
      <c r="P2561" s="216"/>
      <c r="Q2561" s="216"/>
      <c r="R2561" s="216"/>
      <c r="S2561" s="216"/>
      <c r="T2561" s="217"/>
      <c r="AT2561" s="218" t="s">
        <v>291</v>
      </c>
      <c r="AU2561" s="218" t="s">
        <v>85</v>
      </c>
      <c r="AV2561" s="13" t="s">
        <v>85</v>
      </c>
      <c r="AW2561" s="13" t="s">
        <v>32</v>
      </c>
      <c r="AX2561" s="13" t="s">
        <v>76</v>
      </c>
      <c r="AY2561" s="218" t="s">
        <v>283</v>
      </c>
    </row>
    <row r="2562" spans="1:65" s="15" customFormat="1">
      <c r="B2562" s="230"/>
      <c r="C2562" s="231"/>
      <c r="D2562" s="209" t="s">
        <v>291</v>
      </c>
      <c r="E2562" s="232" t="s">
        <v>1</v>
      </c>
      <c r="F2562" s="233" t="s">
        <v>307</v>
      </c>
      <c r="G2562" s="231"/>
      <c r="H2562" s="234">
        <v>235.63</v>
      </c>
      <c r="I2562" s="235"/>
      <c r="J2562" s="231"/>
      <c r="K2562" s="231"/>
      <c r="L2562" s="236"/>
      <c r="M2562" s="237"/>
      <c r="N2562" s="238"/>
      <c r="O2562" s="238"/>
      <c r="P2562" s="238"/>
      <c r="Q2562" s="238"/>
      <c r="R2562" s="238"/>
      <c r="S2562" s="238"/>
      <c r="T2562" s="239"/>
      <c r="AT2562" s="240" t="s">
        <v>291</v>
      </c>
      <c r="AU2562" s="240" t="s">
        <v>85</v>
      </c>
      <c r="AV2562" s="15" t="s">
        <v>105</v>
      </c>
      <c r="AW2562" s="15" t="s">
        <v>32</v>
      </c>
      <c r="AX2562" s="15" t="s">
        <v>76</v>
      </c>
      <c r="AY2562" s="240" t="s">
        <v>283</v>
      </c>
    </row>
    <row r="2563" spans="1:65" s="16" customFormat="1">
      <c r="B2563" s="241"/>
      <c r="C2563" s="242"/>
      <c r="D2563" s="209" t="s">
        <v>291</v>
      </c>
      <c r="E2563" s="243" t="s">
        <v>1</v>
      </c>
      <c r="F2563" s="244" t="s">
        <v>1188</v>
      </c>
      <c r="G2563" s="242"/>
      <c r="H2563" s="243" t="s">
        <v>1</v>
      </c>
      <c r="I2563" s="245"/>
      <c r="J2563" s="242"/>
      <c r="K2563" s="242"/>
      <c r="L2563" s="246"/>
      <c r="M2563" s="247"/>
      <c r="N2563" s="248"/>
      <c r="O2563" s="248"/>
      <c r="P2563" s="248"/>
      <c r="Q2563" s="248"/>
      <c r="R2563" s="248"/>
      <c r="S2563" s="248"/>
      <c r="T2563" s="249"/>
      <c r="AT2563" s="250" t="s">
        <v>291</v>
      </c>
      <c r="AU2563" s="250" t="s">
        <v>85</v>
      </c>
      <c r="AV2563" s="16" t="s">
        <v>83</v>
      </c>
      <c r="AW2563" s="16" t="s">
        <v>32</v>
      </c>
      <c r="AX2563" s="16" t="s">
        <v>76</v>
      </c>
      <c r="AY2563" s="250" t="s">
        <v>283</v>
      </c>
    </row>
    <row r="2564" spans="1:65" s="13" customFormat="1">
      <c r="B2564" s="207"/>
      <c r="C2564" s="208"/>
      <c r="D2564" s="209" t="s">
        <v>291</v>
      </c>
      <c r="E2564" s="210" t="s">
        <v>1</v>
      </c>
      <c r="F2564" s="211" t="s">
        <v>1236</v>
      </c>
      <c r="G2564" s="208"/>
      <c r="H2564" s="212">
        <v>76.55</v>
      </c>
      <c r="I2564" s="213"/>
      <c r="J2564" s="208"/>
      <c r="K2564" s="208"/>
      <c r="L2564" s="214"/>
      <c r="M2564" s="215"/>
      <c r="N2564" s="216"/>
      <c r="O2564" s="216"/>
      <c r="P2564" s="216"/>
      <c r="Q2564" s="216"/>
      <c r="R2564" s="216"/>
      <c r="S2564" s="216"/>
      <c r="T2564" s="217"/>
      <c r="AT2564" s="218" t="s">
        <v>291</v>
      </c>
      <c r="AU2564" s="218" t="s">
        <v>85</v>
      </c>
      <c r="AV2564" s="13" t="s">
        <v>85</v>
      </c>
      <c r="AW2564" s="13" t="s">
        <v>32</v>
      </c>
      <c r="AX2564" s="13" t="s">
        <v>76</v>
      </c>
      <c r="AY2564" s="218" t="s">
        <v>283</v>
      </c>
    </row>
    <row r="2565" spans="1:65" s="15" customFormat="1">
      <c r="B2565" s="230"/>
      <c r="C2565" s="231"/>
      <c r="D2565" s="209" t="s">
        <v>291</v>
      </c>
      <c r="E2565" s="232" t="s">
        <v>1</v>
      </c>
      <c r="F2565" s="233" t="s">
        <v>307</v>
      </c>
      <c r="G2565" s="231"/>
      <c r="H2565" s="234">
        <v>76.55</v>
      </c>
      <c r="I2565" s="235"/>
      <c r="J2565" s="231"/>
      <c r="K2565" s="231"/>
      <c r="L2565" s="236"/>
      <c r="M2565" s="237"/>
      <c r="N2565" s="238"/>
      <c r="O2565" s="238"/>
      <c r="P2565" s="238"/>
      <c r="Q2565" s="238"/>
      <c r="R2565" s="238"/>
      <c r="S2565" s="238"/>
      <c r="T2565" s="239"/>
      <c r="AT2565" s="240" t="s">
        <v>291</v>
      </c>
      <c r="AU2565" s="240" t="s">
        <v>85</v>
      </c>
      <c r="AV2565" s="15" t="s">
        <v>105</v>
      </c>
      <c r="AW2565" s="15" t="s">
        <v>32</v>
      </c>
      <c r="AX2565" s="15" t="s">
        <v>76</v>
      </c>
      <c r="AY2565" s="240" t="s">
        <v>283</v>
      </c>
    </row>
    <row r="2566" spans="1:65" s="16" customFormat="1">
      <c r="B2566" s="241"/>
      <c r="C2566" s="242"/>
      <c r="D2566" s="209" t="s">
        <v>291</v>
      </c>
      <c r="E2566" s="243" t="s">
        <v>1</v>
      </c>
      <c r="F2566" s="244" t="s">
        <v>1190</v>
      </c>
      <c r="G2566" s="242"/>
      <c r="H2566" s="243" t="s">
        <v>1</v>
      </c>
      <c r="I2566" s="245"/>
      <c r="J2566" s="242"/>
      <c r="K2566" s="242"/>
      <c r="L2566" s="246"/>
      <c r="M2566" s="247"/>
      <c r="N2566" s="248"/>
      <c r="O2566" s="248"/>
      <c r="P2566" s="248"/>
      <c r="Q2566" s="248"/>
      <c r="R2566" s="248"/>
      <c r="S2566" s="248"/>
      <c r="T2566" s="249"/>
      <c r="AT2566" s="250" t="s">
        <v>291</v>
      </c>
      <c r="AU2566" s="250" t="s">
        <v>85</v>
      </c>
      <c r="AV2566" s="16" t="s">
        <v>83</v>
      </c>
      <c r="AW2566" s="16" t="s">
        <v>32</v>
      </c>
      <c r="AX2566" s="16" t="s">
        <v>76</v>
      </c>
      <c r="AY2566" s="250" t="s">
        <v>283</v>
      </c>
    </row>
    <row r="2567" spans="1:65" s="13" customFormat="1">
      <c r="B2567" s="207"/>
      <c r="C2567" s="208"/>
      <c r="D2567" s="209" t="s">
        <v>291</v>
      </c>
      <c r="E2567" s="210" t="s">
        <v>1</v>
      </c>
      <c r="F2567" s="211" t="s">
        <v>1237</v>
      </c>
      <c r="G2567" s="208"/>
      <c r="H2567" s="212">
        <v>52.64</v>
      </c>
      <c r="I2567" s="213"/>
      <c r="J2567" s="208"/>
      <c r="K2567" s="208"/>
      <c r="L2567" s="214"/>
      <c r="M2567" s="215"/>
      <c r="N2567" s="216"/>
      <c r="O2567" s="216"/>
      <c r="P2567" s="216"/>
      <c r="Q2567" s="216"/>
      <c r="R2567" s="216"/>
      <c r="S2567" s="216"/>
      <c r="T2567" s="217"/>
      <c r="AT2567" s="218" t="s">
        <v>291</v>
      </c>
      <c r="AU2567" s="218" t="s">
        <v>85</v>
      </c>
      <c r="AV2567" s="13" t="s">
        <v>85</v>
      </c>
      <c r="AW2567" s="13" t="s">
        <v>32</v>
      </c>
      <c r="AX2567" s="13" t="s">
        <v>76</v>
      </c>
      <c r="AY2567" s="218" t="s">
        <v>283</v>
      </c>
    </row>
    <row r="2568" spans="1:65" s="15" customFormat="1">
      <c r="B2568" s="230"/>
      <c r="C2568" s="231"/>
      <c r="D2568" s="209" t="s">
        <v>291</v>
      </c>
      <c r="E2568" s="232" t="s">
        <v>1</v>
      </c>
      <c r="F2568" s="233" t="s">
        <v>307</v>
      </c>
      <c r="G2568" s="231"/>
      <c r="H2568" s="234">
        <v>52.64</v>
      </c>
      <c r="I2568" s="235"/>
      <c r="J2568" s="231"/>
      <c r="K2568" s="231"/>
      <c r="L2568" s="236"/>
      <c r="M2568" s="237"/>
      <c r="N2568" s="238"/>
      <c r="O2568" s="238"/>
      <c r="P2568" s="238"/>
      <c r="Q2568" s="238"/>
      <c r="R2568" s="238"/>
      <c r="S2568" s="238"/>
      <c r="T2568" s="239"/>
      <c r="AT2568" s="240" t="s">
        <v>291</v>
      </c>
      <c r="AU2568" s="240" t="s">
        <v>85</v>
      </c>
      <c r="AV2568" s="15" t="s">
        <v>105</v>
      </c>
      <c r="AW2568" s="15" t="s">
        <v>32</v>
      </c>
      <c r="AX2568" s="15" t="s">
        <v>76</v>
      </c>
      <c r="AY2568" s="240" t="s">
        <v>283</v>
      </c>
    </row>
    <row r="2569" spans="1:65" s="14" customFormat="1">
      <c r="B2569" s="219"/>
      <c r="C2569" s="220"/>
      <c r="D2569" s="209" t="s">
        <v>291</v>
      </c>
      <c r="E2569" s="221" t="s">
        <v>1</v>
      </c>
      <c r="F2569" s="222" t="s">
        <v>293</v>
      </c>
      <c r="G2569" s="220"/>
      <c r="H2569" s="223">
        <v>1019.89</v>
      </c>
      <c r="I2569" s="224"/>
      <c r="J2569" s="220"/>
      <c r="K2569" s="220"/>
      <c r="L2569" s="225"/>
      <c r="M2569" s="226"/>
      <c r="N2569" s="227"/>
      <c r="O2569" s="227"/>
      <c r="P2569" s="227"/>
      <c r="Q2569" s="227"/>
      <c r="R2569" s="227"/>
      <c r="S2569" s="227"/>
      <c r="T2569" s="228"/>
      <c r="AT2569" s="229" t="s">
        <v>291</v>
      </c>
      <c r="AU2569" s="229" t="s">
        <v>85</v>
      </c>
      <c r="AV2569" s="14" t="s">
        <v>289</v>
      </c>
      <c r="AW2569" s="14" t="s">
        <v>32</v>
      </c>
      <c r="AX2569" s="14" t="s">
        <v>83</v>
      </c>
      <c r="AY2569" s="229" t="s">
        <v>283</v>
      </c>
    </row>
    <row r="2570" spans="1:65" s="2" customFormat="1" ht="33" customHeight="1">
      <c r="A2570" s="35"/>
      <c r="B2570" s="36"/>
      <c r="C2570" s="193" t="s">
        <v>3139</v>
      </c>
      <c r="D2570" s="193" t="s">
        <v>285</v>
      </c>
      <c r="E2570" s="194" t="s">
        <v>3140</v>
      </c>
      <c r="F2570" s="195" t="s">
        <v>3141</v>
      </c>
      <c r="G2570" s="196" t="s">
        <v>288</v>
      </c>
      <c r="H2570" s="197">
        <v>137.57599999999999</v>
      </c>
      <c r="I2570" s="198"/>
      <c r="J2570" s="199">
        <f>ROUND(I2570*H2570,2)</f>
        <v>0</v>
      </c>
      <c r="K2570" s="200"/>
      <c r="L2570" s="40"/>
      <c r="M2570" s="201" t="s">
        <v>1</v>
      </c>
      <c r="N2570" s="202" t="s">
        <v>41</v>
      </c>
      <c r="O2570" s="72"/>
      <c r="P2570" s="203">
        <f>O2570*H2570</f>
        <v>0</v>
      </c>
      <c r="Q2570" s="203">
        <v>2.9999999999999997E-4</v>
      </c>
      <c r="R2570" s="203">
        <f>Q2570*H2570</f>
        <v>4.1272799999999991E-2</v>
      </c>
      <c r="S2570" s="203">
        <v>0</v>
      </c>
      <c r="T2570" s="204">
        <f>S2570*H2570</f>
        <v>0</v>
      </c>
      <c r="U2570" s="35"/>
      <c r="V2570" s="35"/>
      <c r="W2570" s="35"/>
      <c r="X2570" s="35"/>
      <c r="Y2570" s="35"/>
      <c r="Z2570" s="35"/>
      <c r="AA2570" s="35"/>
      <c r="AB2570" s="35"/>
      <c r="AC2570" s="35"/>
      <c r="AD2570" s="35"/>
      <c r="AE2570" s="35"/>
      <c r="AR2570" s="205" t="s">
        <v>199</v>
      </c>
      <c r="AT2570" s="205" t="s">
        <v>285</v>
      </c>
      <c r="AU2570" s="205" t="s">
        <v>85</v>
      </c>
      <c r="AY2570" s="18" t="s">
        <v>283</v>
      </c>
      <c r="BE2570" s="206">
        <f>IF(N2570="základní",J2570,0)</f>
        <v>0</v>
      </c>
      <c r="BF2570" s="206">
        <f>IF(N2570="snížená",J2570,0)</f>
        <v>0</v>
      </c>
      <c r="BG2570" s="206">
        <f>IF(N2570="zákl. přenesená",J2570,0)</f>
        <v>0</v>
      </c>
      <c r="BH2570" s="206">
        <f>IF(N2570="sníž. přenesená",J2570,0)</f>
        <v>0</v>
      </c>
      <c r="BI2570" s="206">
        <f>IF(N2570="nulová",J2570,0)</f>
        <v>0</v>
      </c>
      <c r="BJ2570" s="18" t="s">
        <v>83</v>
      </c>
      <c r="BK2570" s="206">
        <f>ROUND(I2570*H2570,2)</f>
        <v>0</v>
      </c>
      <c r="BL2570" s="18" t="s">
        <v>199</v>
      </c>
      <c r="BM2570" s="205" t="s">
        <v>3142</v>
      </c>
    </row>
    <row r="2571" spans="1:65" s="16" customFormat="1">
      <c r="B2571" s="241"/>
      <c r="C2571" s="242"/>
      <c r="D2571" s="209" t="s">
        <v>291</v>
      </c>
      <c r="E2571" s="243" t="s">
        <v>1</v>
      </c>
      <c r="F2571" s="244" t="s">
        <v>1188</v>
      </c>
      <c r="G2571" s="242"/>
      <c r="H2571" s="243" t="s">
        <v>1</v>
      </c>
      <c r="I2571" s="245"/>
      <c r="J2571" s="242"/>
      <c r="K2571" s="242"/>
      <c r="L2571" s="246"/>
      <c r="M2571" s="247"/>
      <c r="N2571" s="248"/>
      <c r="O2571" s="248"/>
      <c r="P2571" s="248"/>
      <c r="Q2571" s="248"/>
      <c r="R2571" s="248"/>
      <c r="S2571" s="248"/>
      <c r="T2571" s="249"/>
      <c r="AT2571" s="250" t="s">
        <v>291</v>
      </c>
      <c r="AU2571" s="250" t="s">
        <v>85</v>
      </c>
      <c r="AV2571" s="16" t="s">
        <v>83</v>
      </c>
      <c r="AW2571" s="16" t="s">
        <v>32</v>
      </c>
      <c r="AX2571" s="16" t="s">
        <v>76</v>
      </c>
      <c r="AY2571" s="250" t="s">
        <v>283</v>
      </c>
    </row>
    <row r="2572" spans="1:65" s="13" customFormat="1">
      <c r="B2572" s="207"/>
      <c r="C2572" s="208"/>
      <c r="D2572" s="209" t="s">
        <v>291</v>
      </c>
      <c r="E2572" s="210" t="s">
        <v>1</v>
      </c>
      <c r="F2572" s="211" t="s">
        <v>1236</v>
      </c>
      <c r="G2572" s="208"/>
      <c r="H2572" s="212">
        <v>76.55</v>
      </c>
      <c r="I2572" s="213"/>
      <c r="J2572" s="208"/>
      <c r="K2572" s="208"/>
      <c r="L2572" s="214"/>
      <c r="M2572" s="215"/>
      <c r="N2572" s="216"/>
      <c r="O2572" s="216"/>
      <c r="P2572" s="216"/>
      <c r="Q2572" s="216"/>
      <c r="R2572" s="216"/>
      <c r="S2572" s="216"/>
      <c r="T2572" s="217"/>
      <c r="AT2572" s="218" t="s">
        <v>291</v>
      </c>
      <c r="AU2572" s="218" t="s">
        <v>85</v>
      </c>
      <c r="AV2572" s="13" t="s">
        <v>85</v>
      </c>
      <c r="AW2572" s="13" t="s">
        <v>32</v>
      </c>
      <c r="AX2572" s="13" t="s">
        <v>76</v>
      </c>
      <c r="AY2572" s="218" t="s">
        <v>283</v>
      </c>
    </row>
    <row r="2573" spans="1:65" s="15" customFormat="1">
      <c r="B2573" s="230"/>
      <c r="C2573" s="231"/>
      <c r="D2573" s="209" t="s">
        <v>291</v>
      </c>
      <c r="E2573" s="232" t="s">
        <v>1</v>
      </c>
      <c r="F2573" s="233" t="s">
        <v>307</v>
      </c>
      <c r="G2573" s="231"/>
      <c r="H2573" s="234">
        <v>76.55</v>
      </c>
      <c r="I2573" s="235"/>
      <c r="J2573" s="231"/>
      <c r="K2573" s="231"/>
      <c r="L2573" s="236"/>
      <c r="M2573" s="237"/>
      <c r="N2573" s="238"/>
      <c r="O2573" s="238"/>
      <c r="P2573" s="238"/>
      <c r="Q2573" s="238"/>
      <c r="R2573" s="238"/>
      <c r="S2573" s="238"/>
      <c r="T2573" s="239"/>
      <c r="AT2573" s="240" t="s">
        <v>291</v>
      </c>
      <c r="AU2573" s="240" t="s">
        <v>85</v>
      </c>
      <c r="AV2573" s="15" t="s">
        <v>105</v>
      </c>
      <c r="AW2573" s="15" t="s">
        <v>32</v>
      </c>
      <c r="AX2573" s="15" t="s">
        <v>76</v>
      </c>
      <c r="AY2573" s="240" t="s">
        <v>283</v>
      </c>
    </row>
    <row r="2574" spans="1:65" s="16" customFormat="1">
      <c r="B2574" s="241"/>
      <c r="C2574" s="242"/>
      <c r="D2574" s="209" t="s">
        <v>291</v>
      </c>
      <c r="E2574" s="243" t="s">
        <v>1</v>
      </c>
      <c r="F2574" s="244" t="s">
        <v>1190</v>
      </c>
      <c r="G2574" s="242"/>
      <c r="H2574" s="243" t="s">
        <v>1</v>
      </c>
      <c r="I2574" s="245"/>
      <c r="J2574" s="242"/>
      <c r="K2574" s="242"/>
      <c r="L2574" s="246"/>
      <c r="M2574" s="247"/>
      <c r="N2574" s="248"/>
      <c r="O2574" s="248"/>
      <c r="P2574" s="248"/>
      <c r="Q2574" s="248"/>
      <c r="R2574" s="248"/>
      <c r="S2574" s="248"/>
      <c r="T2574" s="249"/>
      <c r="AT2574" s="250" t="s">
        <v>291</v>
      </c>
      <c r="AU2574" s="250" t="s">
        <v>85</v>
      </c>
      <c r="AV2574" s="16" t="s">
        <v>83</v>
      </c>
      <c r="AW2574" s="16" t="s">
        <v>32</v>
      </c>
      <c r="AX2574" s="16" t="s">
        <v>76</v>
      </c>
      <c r="AY2574" s="250" t="s">
        <v>283</v>
      </c>
    </row>
    <row r="2575" spans="1:65" s="13" customFormat="1">
      <c r="B2575" s="207"/>
      <c r="C2575" s="208"/>
      <c r="D2575" s="209" t="s">
        <v>291</v>
      </c>
      <c r="E2575" s="210" t="s">
        <v>1</v>
      </c>
      <c r="F2575" s="211" t="s">
        <v>1237</v>
      </c>
      <c r="G2575" s="208"/>
      <c r="H2575" s="212">
        <v>52.64</v>
      </c>
      <c r="I2575" s="213"/>
      <c r="J2575" s="208"/>
      <c r="K2575" s="208"/>
      <c r="L2575" s="214"/>
      <c r="M2575" s="215"/>
      <c r="N2575" s="216"/>
      <c r="O2575" s="216"/>
      <c r="P2575" s="216"/>
      <c r="Q2575" s="216"/>
      <c r="R2575" s="216"/>
      <c r="S2575" s="216"/>
      <c r="T2575" s="217"/>
      <c r="AT2575" s="218" t="s">
        <v>291</v>
      </c>
      <c r="AU2575" s="218" t="s">
        <v>85</v>
      </c>
      <c r="AV2575" s="13" t="s">
        <v>85</v>
      </c>
      <c r="AW2575" s="13" t="s">
        <v>32</v>
      </c>
      <c r="AX2575" s="13" t="s">
        <v>76</v>
      </c>
      <c r="AY2575" s="218" t="s">
        <v>283</v>
      </c>
    </row>
    <row r="2576" spans="1:65" s="15" customFormat="1">
      <c r="B2576" s="230"/>
      <c r="C2576" s="231"/>
      <c r="D2576" s="209" t="s">
        <v>291</v>
      </c>
      <c r="E2576" s="232" t="s">
        <v>1</v>
      </c>
      <c r="F2576" s="233" t="s">
        <v>307</v>
      </c>
      <c r="G2576" s="231"/>
      <c r="H2576" s="234">
        <v>52.64</v>
      </c>
      <c r="I2576" s="235"/>
      <c r="J2576" s="231"/>
      <c r="K2576" s="231"/>
      <c r="L2576" s="236"/>
      <c r="M2576" s="237"/>
      <c r="N2576" s="238"/>
      <c r="O2576" s="238"/>
      <c r="P2576" s="238"/>
      <c r="Q2576" s="238"/>
      <c r="R2576" s="238"/>
      <c r="S2576" s="238"/>
      <c r="T2576" s="239"/>
      <c r="AT2576" s="240" t="s">
        <v>291</v>
      </c>
      <c r="AU2576" s="240" t="s">
        <v>85</v>
      </c>
      <c r="AV2576" s="15" t="s">
        <v>105</v>
      </c>
      <c r="AW2576" s="15" t="s">
        <v>32</v>
      </c>
      <c r="AX2576" s="15" t="s">
        <v>76</v>
      </c>
      <c r="AY2576" s="240" t="s">
        <v>283</v>
      </c>
    </row>
    <row r="2577" spans="1:65" s="16" customFormat="1">
      <c r="B2577" s="241"/>
      <c r="C2577" s="242"/>
      <c r="D2577" s="209" t="s">
        <v>291</v>
      </c>
      <c r="E2577" s="243" t="s">
        <v>1</v>
      </c>
      <c r="F2577" s="244" t="s">
        <v>3143</v>
      </c>
      <c r="G2577" s="242"/>
      <c r="H2577" s="243" t="s">
        <v>1</v>
      </c>
      <c r="I2577" s="245"/>
      <c r="J2577" s="242"/>
      <c r="K2577" s="242"/>
      <c r="L2577" s="246"/>
      <c r="M2577" s="247"/>
      <c r="N2577" s="248"/>
      <c r="O2577" s="248"/>
      <c r="P2577" s="248"/>
      <c r="Q2577" s="248"/>
      <c r="R2577" s="248"/>
      <c r="S2577" s="248"/>
      <c r="T2577" s="249"/>
      <c r="AT2577" s="250" t="s">
        <v>291</v>
      </c>
      <c r="AU2577" s="250" t="s">
        <v>85</v>
      </c>
      <c r="AV2577" s="16" t="s">
        <v>83</v>
      </c>
      <c r="AW2577" s="16" t="s">
        <v>32</v>
      </c>
      <c r="AX2577" s="16" t="s">
        <v>76</v>
      </c>
      <c r="AY2577" s="250" t="s">
        <v>283</v>
      </c>
    </row>
    <row r="2578" spans="1:65" s="16" customFormat="1">
      <c r="B2578" s="241"/>
      <c r="C2578" s="242"/>
      <c r="D2578" s="209" t="s">
        <v>291</v>
      </c>
      <c r="E2578" s="243" t="s">
        <v>1</v>
      </c>
      <c r="F2578" s="244" t="s">
        <v>1188</v>
      </c>
      <c r="G2578" s="242"/>
      <c r="H2578" s="243" t="s">
        <v>1</v>
      </c>
      <c r="I2578" s="245"/>
      <c r="J2578" s="242"/>
      <c r="K2578" s="242"/>
      <c r="L2578" s="246"/>
      <c r="M2578" s="247"/>
      <c r="N2578" s="248"/>
      <c r="O2578" s="248"/>
      <c r="P2578" s="248"/>
      <c r="Q2578" s="248"/>
      <c r="R2578" s="248"/>
      <c r="S2578" s="248"/>
      <c r="T2578" s="249"/>
      <c r="AT2578" s="250" t="s">
        <v>291</v>
      </c>
      <c r="AU2578" s="250" t="s">
        <v>85</v>
      </c>
      <c r="AV2578" s="16" t="s">
        <v>83</v>
      </c>
      <c r="AW2578" s="16" t="s">
        <v>32</v>
      </c>
      <c r="AX2578" s="16" t="s">
        <v>76</v>
      </c>
      <c r="AY2578" s="250" t="s">
        <v>283</v>
      </c>
    </row>
    <row r="2579" spans="1:65" s="13" customFormat="1" ht="33.75">
      <c r="B2579" s="207"/>
      <c r="C2579" s="208"/>
      <c r="D2579" s="209" t="s">
        <v>291</v>
      </c>
      <c r="E2579" s="210" t="s">
        <v>1</v>
      </c>
      <c r="F2579" s="211" t="s">
        <v>3144</v>
      </c>
      <c r="G2579" s="208"/>
      <c r="H2579" s="212">
        <v>10.846</v>
      </c>
      <c r="I2579" s="213"/>
      <c r="J2579" s="208"/>
      <c r="K2579" s="208"/>
      <c r="L2579" s="214"/>
      <c r="M2579" s="215"/>
      <c r="N2579" s="216"/>
      <c r="O2579" s="216"/>
      <c r="P2579" s="216"/>
      <c r="Q2579" s="216"/>
      <c r="R2579" s="216"/>
      <c r="S2579" s="216"/>
      <c r="T2579" s="217"/>
      <c r="AT2579" s="218" t="s">
        <v>291</v>
      </c>
      <c r="AU2579" s="218" t="s">
        <v>85</v>
      </c>
      <c r="AV2579" s="13" t="s">
        <v>85</v>
      </c>
      <c r="AW2579" s="13" t="s">
        <v>32</v>
      </c>
      <c r="AX2579" s="13" t="s">
        <v>76</v>
      </c>
      <c r="AY2579" s="218" t="s">
        <v>283</v>
      </c>
    </row>
    <row r="2580" spans="1:65" s="13" customFormat="1">
      <c r="B2580" s="207"/>
      <c r="C2580" s="208"/>
      <c r="D2580" s="209" t="s">
        <v>291</v>
      </c>
      <c r="E2580" s="210" t="s">
        <v>1</v>
      </c>
      <c r="F2580" s="211" t="s">
        <v>3145</v>
      </c>
      <c r="G2580" s="208"/>
      <c r="H2580" s="212">
        <v>-2.46</v>
      </c>
      <c r="I2580" s="213"/>
      <c r="J2580" s="208"/>
      <c r="K2580" s="208"/>
      <c r="L2580" s="214"/>
      <c r="M2580" s="215"/>
      <c r="N2580" s="216"/>
      <c r="O2580" s="216"/>
      <c r="P2580" s="216"/>
      <c r="Q2580" s="216"/>
      <c r="R2580" s="216"/>
      <c r="S2580" s="216"/>
      <c r="T2580" s="217"/>
      <c r="AT2580" s="218" t="s">
        <v>291</v>
      </c>
      <c r="AU2580" s="218" t="s">
        <v>85</v>
      </c>
      <c r="AV2580" s="13" t="s">
        <v>85</v>
      </c>
      <c r="AW2580" s="13" t="s">
        <v>32</v>
      </c>
      <c r="AX2580" s="13" t="s">
        <v>76</v>
      </c>
      <c r="AY2580" s="218" t="s">
        <v>283</v>
      </c>
    </row>
    <row r="2581" spans="1:65" s="15" customFormat="1">
      <c r="B2581" s="230"/>
      <c r="C2581" s="231"/>
      <c r="D2581" s="209" t="s">
        <v>291</v>
      </c>
      <c r="E2581" s="232" t="s">
        <v>1</v>
      </c>
      <c r="F2581" s="233" t="s">
        <v>307</v>
      </c>
      <c r="G2581" s="231"/>
      <c r="H2581" s="234">
        <v>8.3859999999999992</v>
      </c>
      <c r="I2581" s="235"/>
      <c r="J2581" s="231"/>
      <c r="K2581" s="231"/>
      <c r="L2581" s="236"/>
      <c r="M2581" s="237"/>
      <c r="N2581" s="238"/>
      <c r="O2581" s="238"/>
      <c r="P2581" s="238"/>
      <c r="Q2581" s="238"/>
      <c r="R2581" s="238"/>
      <c r="S2581" s="238"/>
      <c r="T2581" s="239"/>
      <c r="AT2581" s="240" t="s">
        <v>291</v>
      </c>
      <c r="AU2581" s="240" t="s">
        <v>85</v>
      </c>
      <c r="AV2581" s="15" t="s">
        <v>105</v>
      </c>
      <c r="AW2581" s="15" t="s">
        <v>32</v>
      </c>
      <c r="AX2581" s="15" t="s">
        <v>76</v>
      </c>
      <c r="AY2581" s="240" t="s">
        <v>283</v>
      </c>
    </row>
    <row r="2582" spans="1:65" s="14" customFormat="1">
      <c r="B2582" s="219"/>
      <c r="C2582" s="220"/>
      <c r="D2582" s="209" t="s">
        <v>291</v>
      </c>
      <c r="E2582" s="221" t="s">
        <v>1</v>
      </c>
      <c r="F2582" s="222" t="s">
        <v>293</v>
      </c>
      <c r="G2582" s="220"/>
      <c r="H2582" s="223">
        <v>137.57599999999999</v>
      </c>
      <c r="I2582" s="224"/>
      <c r="J2582" s="220"/>
      <c r="K2582" s="220"/>
      <c r="L2582" s="225"/>
      <c r="M2582" s="226"/>
      <c r="N2582" s="227"/>
      <c r="O2582" s="227"/>
      <c r="P2582" s="227"/>
      <c r="Q2582" s="227"/>
      <c r="R2582" s="227"/>
      <c r="S2582" s="227"/>
      <c r="T2582" s="228"/>
      <c r="AT2582" s="229" t="s">
        <v>291</v>
      </c>
      <c r="AU2582" s="229" t="s">
        <v>85</v>
      </c>
      <c r="AV2582" s="14" t="s">
        <v>289</v>
      </c>
      <c r="AW2582" s="14" t="s">
        <v>32</v>
      </c>
      <c r="AX2582" s="14" t="s">
        <v>83</v>
      </c>
      <c r="AY2582" s="229" t="s">
        <v>283</v>
      </c>
    </row>
    <row r="2583" spans="1:65" s="2" customFormat="1" ht="24.2" customHeight="1">
      <c r="A2583" s="35"/>
      <c r="B2583" s="36"/>
      <c r="C2583" s="251" t="s">
        <v>3146</v>
      </c>
      <c r="D2583" s="251" t="s">
        <v>1021</v>
      </c>
      <c r="E2583" s="252" t="s">
        <v>3147</v>
      </c>
      <c r="F2583" s="253" t="s">
        <v>3148</v>
      </c>
      <c r="G2583" s="254" t="s">
        <v>288</v>
      </c>
      <c r="H2583" s="255">
        <v>151.334</v>
      </c>
      <c r="I2583" s="256"/>
      <c r="J2583" s="257">
        <f>ROUND(I2583*H2583,2)</f>
        <v>0</v>
      </c>
      <c r="K2583" s="258"/>
      <c r="L2583" s="259"/>
      <c r="M2583" s="260" t="s">
        <v>1</v>
      </c>
      <c r="N2583" s="261" t="s">
        <v>41</v>
      </c>
      <c r="O2583" s="72"/>
      <c r="P2583" s="203">
        <f>O2583*H2583</f>
        <v>0</v>
      </c>
      <c r="Q2583" s="203">
        <v>5.1000000000000004E-3</v>
      </c>
      <c r="R2583" s="203">
        <f>Q2583*H2583</f>
        <v>0.77180340000000003</v>
      </c>
      <c r="S2583" s="203">
        <v>0</v>
      </c>
      <c r="T2583" s="204">
        <f>S2583*H2583</f>
        <v>0</v>
      </c>
      <c r="U2583" s="35"/>
      <c r="V2583" s="35"/>
      <c r="W2583" s="35"/>
      <c r="X2583" s="35"/>
      <c r="Y2583" s="35"/>
      <c r="Z2583" s="35"/>
      <c r="AA2583" s="35"/>
      <c r="AB2583" s="35"/>
      <c r="AC2583" s="35"/>
      <c r="AD2583" s="35"/>
      <c r="AE2583" s="35"/>
      <c r="AR2583" s="205" t="s">
        <v>499</v>
      </c>
      <c r="AT2583" s="205" t="s">
        <v>1021</v>
      </c>
      <c r="AU2583" s="205" t="s">
        <v>85</v>
      </c>
      <c r="AY2583" s="18" t="s">
        <v>283</v>
      </c>
      <c r="BE2583" s="206">
        <f>IF(N2583="základní",J2583,0)</f>
        <v>0</v>
      </c>
      <c r="BF2583" s="206">
        <f>IF(N2583="snížená",J2583,0)</f>
        <v>0</v>
      </c>
      <c r="BG2583" s="206">
        <f>IF(N2583="zákl. přenesená",J2583,0)</f>
        <v>0</v>
      </c>
      <c r="BH2583" s="206">
        <f>IF(N2583="sníž. přenesená",J2583,0)</f>
        <v>0</v>
      </c>
      <c r="BI2583" s="206">
        <f>IF(N2583="nulová",J2583,0)</f>
        <v>0</v>
      </c>
      <c r="BJ2583" s="18" t="s">
        <v>83</v>
      </c>
      <c r="BK2583" s="206">
        <f>ROUND(I2583*H2583,2)</f>
        <v>0</v>
      </c>
      <c r="BL2583" s="18" t="s">
        <v>199</v>
      </c>
      <c r="BM2583" s="205" t="s">
        <v>3149</v>
      </c>
    </row>
    <row r="2584" spans="1:65" s="13" customFormat="1">
      <c r="B2584" s="207"/>
      <c r="C2584" s="208"/>
      <c r="D2584" s="209" t="s">
        <v>291</v>
      </c>
      <c r="E2584" s="208"/>
      <c r="F2584" s="211" t="s">
        <v>3150</v>
      </c>
      <c r="G2584" s="208"/>
      <c r="H2584" s="212">
        <v>151.334</v>
      </c>
      <c r="I2584" s="213"/>
      <c r="J2584" s="208"/>
      <c r="K2584" s="208"/>
      <c r="L2584" s="214"/>
      <c r="M2584" s="215"/>
      <c r="N2584" s="216"/>
      <c r="O2584" s="216"/>
      <c r="P2584" s="216"/>
      <c r="Q2584" s="216"/>
      <c r="R2584" s="216"/>
      <c r="S2584" s="216"/>
      <c r="T2584" s="217"/>
      <c r="AT2584" s="218" t="s">
        <v>291</v>
      </c>
      <c r="AU2584" s="218" t="s">
        <v>85</v>
      </c>
      <c r="AV2584" s="13" t="s">
        <v>85</v>
      </c>
      <c r="AW2584" s="13" t="s">
        <v>4</v>
      </c>
      <c r="AX2584" s="13" t="s">
        <v>83</v>
      </c>
      <c r="AY2584" s="218" t="s">
        <v>283</v>
      </c>
    </row>
    <row r="2585" spans="1:65" s="2" customFormat="1" ht="16.5" customHeight="1">
      <c r="A2585" s="35"/>
      <c r="B2585" s="36"/>
      <c r="C2585" s="193" t="s">
        <v>3151</v>
      </c>
      <c r="D2585" s="193" t="s">
        <v>285</v>
      </c>
      <c r="E2585" s="194" t="s">
        <v>3152</v>
      </c>
      <c r="F2585" s="195" t="s">
        <v>3153</v>
      </c>
      <c r="G2585" s="196" t="s">
        <v>288</v>
      </c>
      <c r="H2585" s="197">
        <v>890.7</v>
      </c>
      <c r="I2585" s="198"/>
      <c r="J2585" s="199">
        <f>ROUND(I2585*H2585,2)</f>
        <v>0</v>
      </c>
      <c r="K2585" s="200"/>
      <c r="L2585" s="40"/>
      <c r="M2585" s="201" t="s">
        <v>1</v>
      </c>
      <c r="N2585" s="202" t="s">
        <v>41</v>
      </c>
      <c r="O2585" s="72"/>
      <c r="P2585" s="203">
        <f>O2585*H2585</f>
        <v>0</v>
      </c>
      <c r="Q2585" s="203">
        <v>2.9999999999999997E-4</v>
      </c>
      <c r="R2585" s="203">
        <f>Q2585*H2585</f>
        <v>0.26721</v>
      </c>
      <c r="S2585" s="203">
        <v>0</v>
      </c>
      <c r="T2585" s="204">
        <f>S2585*H2585</f>
        <v>0</v>
      </c>
      <c r="U2585" s="35"/>
      <c r="V2585" s="35"/>
      <c r="W2585" s="35"/>
      <c r="X2585" s="35"/>
      <c r="Y2585" s="35"/>
      <c r="Z2585" s="35"/>
      <c r="AA2585" s="35"/>
      <c r="AB2585" s="35"/>
      <c r="AC2585" s="35"/>
      <c r="AD2585" s="35"/>
      <c r="AE2585" s="35"/>
      <c r="AR2585" s="205" t="s">
        <v>199</v>
      </c>
      <c r="AT2585" s="205" t="s">
        <v>285</v>
      </c>
      <c r="AU2585" s="205" t="s">
        <v>85</v>
      </c>
      <c r="AY2585" s="18" t="s">
        <v>283</v>
      </c>
      <c r="BE2585" s="206">
        <f>IF(N2585="základní",J2585,0)</f>
        <v>0</v>
      </c>
      <c r="BF2585" s="206">
        <f>IF(N2585="snížená",J2585,0)</f>
        <v>0</v>
      </c>
      <c r="BG2585" s="206">
        <f>IF(N2585="zákl. přenesená",J2585,0)</f>
        <v>0</v>
      </c>
      <c r="BH2585" s="206">
        <f>IF(N2585="sníž. přenesená",J2585,0)</f>
        <v>0</v>
      </c>
      <c r="BI2585" s="206">
        <f>IF(N2585="nulová",J2585,0)</f>
        <v>0</v>
      </c>
      <c r="BJ2585" s="18" t="s">
        <v>83</v>
      </c>
      <c r="BK2585" s="206">
        <f>ROUND(I2585*H2585,2)</f>
        <v>0</v>
      </c>
      <c r="BL2585" s="18" t="s">
        <v>199</v>
      </c>
      <c r="BM2585" s="205" t="s">
        <v>3154</v>
      </c>
    </row>
    <row r="2586" spans="1:65" s="16" customFormat="1">
      <c r="B2586" s="241"/>
      <c r="C2586" s="242"/>
      <c r="D2586" s="209" t="s">
        <v>291</v>
      </c>
      <c r="E2586" s="243" t="s">
        <v>1</v>
      </c>
      <c r="F2586" s="244" t="s">
        <v>1170</v>
      </c>
      <c r="G2586" s="242"/>
      <c r="H2586" s="243" t="s">
        <v>1</v>
      </c>
      <c r="I2586" s="245"/>
      <c r="J2586" s="242"/>
      <c r="K2586" s="242"/>
      <c r="L2586" s="246"/>
      <c r="M2586" s="247"/>
      <c r="N2586" s="248"/>
      <c r="O2586" s="248"/>
      <c r="P2586" s="248"/>
      <c r="Q2586" s="248"/>
      <c r="R2586" s="248"/>
      <c r="S2586" s="248"/>
      <c r="T2586" s="249"/>
      <c r="AT2586" s="250" t="s">
        <v>291</v>
      </c>
      <c r="AU2586" s="250" t="s">
        <v>85</v>
      </c>
      <c r="AV2586" s="16" t="s">
        <v>83</v>
      </c>
      <c r="AW2586" s="16" t="s">
        <v>32</v>
      </c>
      <c r="AX2586" s="16" t="s">
        <v>76</v>
      </c>
      <c r="AY2586" s="250" t="s">
        <v>283</v>
      </c>
    </row>
    <row r="2587" spans="1:65" s="13" customFormat="1" ht="22.5">
      <c r="B2587" s="207"/>
      <c r="C2587" s="208"/>
      <c r="D2587" s="209" t="s">
        <v>291</v>
      </c>
      <c r="E2587" s="210" t="s">
        <v>1</v>
      </c>
      <c r="F2587" s="211" t="s">
        <v>1231</v>
      </c>
      <c r="G2587" s="208"/>
      <c r="H2587" s="212">
        <v>655.07000000000005</v>
      </c>
      <c r="I2587" s="213"/>
      <c r="J2587" s="208"/>
      <c r="K2587" s="208"/>
      <c r="L2587" s="214"/>
      <c r="M2587" s="215"/>
      <c r="N2587" s="216"/>
      <c r="O2587" s="216"/>
      <c r="P2587" s="216"/>
      <c r="Q2587" s="216"/>
      <c r="R2587" s="216"/>
      <c r="S2587" s="216"/>
      <c r="T2587" s="217"/>
      <c r="AT2587" s="218" t="s">
        <v>291</v>
      </c>
      <c r="AU2587" s="218" t="s">
        <v>85</v>
      </c>
      <c r="AV2587" s="13" t="s">
        <v>85</v>
      </c>
      <c r="AW2587" s="13" t="s">
        <v>32</v>
      </c>
      <c r="AX2587" s="13" t="s">
        <v>76</v>
      </c>
      <c r="AY2587" s="218" t="s">
        <v>283</v>
      </c>
    </row>
    <row r="2588" spans="1:65" s="15" customFormat="1">
      <c r="B2588" s="230"/>
      <c r="C2588" s="231"/>
      <c r="D2588" s="209" t="s">
        <v>291</v>
      </c>
      <c r="E2588" s="232" t="s">
        <v>1</v>
      </c>
      <c r="F2588" s="233" t="s">
        <v>307</v>
      </c>
      <c r="G2588" s="231"/>
      <c r="H2588" s="234">
        <v>655.07000000000005</v>
      </c>
      <c r="I2588" s="235"/>
      <c r="J2588" s="231"/>
      <c r="K2588" s="231"/>
      <c r="L2588" s="236"/>
      <c r="M2588" s="237"/>
      <c r="N2588" s="238"/>
      <c r="O2588" s="238"/>
      <c r="P2588" s="238"/>
      <c r="Q2588" s="238"/>
      <c r="R2588" s="238"/>
      <c r="S2588" s="238"/>
      <c r="T2588" s="239"/>
      <c r="AT2588" s="240" t="s">
        <v>291</v>
      </c>
      <c r="AU2588" s="240" t="s">
        <v>85</v>
      </c>
      <c r="AV2588" s="15" t="s">
        <v>105</v>
      </c>
      <c r="AW2588" s="15" t="s">
        <v>32</v>
      </c>
      <c r="AX2588" s="15" t="s">
        <v>76</v>
      </c>
      <c r="AY2588" s="240" t="s">
        <v>283</v>
      </c>
    </row>
    <row r="2589" spans="1:65" s="16" customFormat="1">
      <c r="B2589" s="241"/>
      <c r="C2589" s="242"/>
      <c r="D2589" s="209" t="s">
        <v>291</v>
      </c>
      <c r="E2589" s="243" t="s">
        <v>1</v>
      </c>
      <c r="F2589" s="244" t="s">
        <v>1172</v>
      </c>
      <c r="G2589" s="242"/>
      <c r="H2589" s="243" t="s">
        <v>1</v>
      </c>
      <c r="I2589" s="245"/>
      <c r="J2589" s="242"/>
      <c r="K2589" s="242"/>
      <c r="L2589" s="246"/>
      <c r="M2589" s="247"/>
      <c r="N2589" s="248"/>
      <c r="O2589" s="248"/>
      <c r="P2589" s="248"/>
      <c r="Q2589" s="248"/>
      <c r="R2589" s="248"/>
      <c r="S2589" s="248"/>
      <c r="T2589" s="249"/>
      <c r="AT2589" s="250" t="s">
        <v>291</v>
      </c>
      <c r="AU2589" s="250" t="s">
        <v>85</v>
      </c>
      <c r="AV2589" s="16" t="s">
        <v>83</v>
      </c>
      <c r="AW2589" s="16" t="s">
        <v>32</v>
      </c>
      <c r="AX2589" s="16" t="s">
        <v>76</v>
      </c>
      <c r="AY2589" s="250" t="s">
        <v>283</v>
      </c>
    </row>
    <row r="2590" spans="1:65" s="13" customFormat="1">
      <c r="B2590" s="207"/>
      <c r="C2590" s="208"/>
      <c r="D2590" s="209" t="s">
        <v>291</v>
      </c>
      <c r="E2590" s="210" t="s">
        <v>1</v>
      </c>
      <c r="F2590" s="211" t="s">
        <v>1658</v>
      </c>
      <c r="G2590" s="208"/>
      <c r="H2590" s="212">
        <v>235.63</v>
      </c>
      <c r="I2590" s="213"/>
      <c r="J2590" s="208"/>
      <c r="K2590" s="208"/>
      <c r="L2590" s="214"/>
      <c r="M2590" s="215"/>
      <c r="N2590" s="216"/>
      <c r="O2590" s="216"/>
      <c r="P2590" s="216"/>
      <c r="Q2590" s="216"/>
      <c r="R2590" s="216"/>
      <c r="S2590" s="216"/>
      <c r="T2590" s="217"/>
      <c r="AT2590" s="218" t="s">
        <v>291</v>
      </c>
      <c r="AU2590" s="218" t="s">
        <v>85</v>
      </c>
      <c r="AV2590" s="13" t="s">
        <v>85</v>
      </c>
      <c r="AW2590" s="13" t="s">
        <v>32</v>
      </c>
      <c r="AX2590" s="13" t="s">
        <v>76</v>
      </c>
      <c r="AY2590" s="218" t="s">
        <v>283</v>
      </c>
    </row>
    <row r="2591" spans="1:65" s="15" customFormat="1">
      <c r="B2591" s="230"/>
      <c r="C2591" s="231"/>
      <c r="D2591" s="209" t="s">
        <v>291</v>
      </c>
      <c r="E2591" s="232" t="s">
        <v>1</v>
      </c>
      <c r="F2591" s="233" t="s">
        <v>307</v>
      </c>
      <c r="G2591" s="231"/>
      <c r="H2591" s="234">
        <v>235.63</v>
      </c>
      <c r="I2591" s="235"/>
      <c r="J2591" s="231"/>
      <c r="K2591" s="231"/>
      <c r="L2591" s="236"/>
      <c r="M2591" s="237"/>
      <c r="N2591" s="238"/>
      <c r="O2591" s="238"/>
      <c r="P2591" s="238"/>
      <c r="Q2591" s="238"/>
      <c r="R2591" s="238"/>
      <c r="S2591" s="238"/>
      <c r="T2591" s="239"/>
      <c r="AT2591" s="240" t="s">
        <v>291</v>
      </c>
      <c r="AU2591" s="240" t="s">
        <v>85</v>
      </c>
      <c r="AV2591" s="15" t="s">
        <v>105</v>
      </c>
      <c r="AW2591" s="15" t="s">
        <v>32</v>
      </c>
      <c r="AX2591" s="15" t="s">
        <v>76</v>
      </c>
      <c r="AY2591" s="240" t="s">
        <v>283</v>
      </c>
    </row>
    <row r="2592" spans="1:65" s="14" customFormat="1">
      <c r="B2592" s="219"/>
      <c r="C2592" s="220"/>
      <c r="D2592" s="209" t="s">
        <v>291</v>
      </c>
      <c r="E2592" s="221" t="s">
        <v>1</v>
      </c>
      <c r="F2592" s="222" t="s">
        <v>293</v>
      </c>
      <c r="G2592" s="220"/>
      <c r="H2592" s="223">
        <v>890.7</v>
      </c>
      <c r="I2592" s="224"/>
      <c r="J2592" s="220"/>
      <c r="K2592" s="220"/>
      <c r="L2592" s="225"/>
      <c r="M2592" s="226"/>
      <c r="N2592" s="227"/>
      <c r="O2592" s="227"/>
      <c r="P2592" s="227"/>
      <c r="Q2592" s="227"/>
      <c r="R2592" s="227"/>
      <c r="S2592" s="227"/>
      <c r="T2592" s="228"/>
      <c r="AT2592" s="229" t="s">
        <v>291</v>
      </c>
      <c r="AU2592" s="229" t="s">
        <v>85</v>
      </c>
      <c r="AV2592" s="14" t="s">
        <v>289</v>
      </c>
      <c r="AW2592" s="14" t="s">
        <v>32</v>
      </c>
      <c r="AX2592" s="14" t="s">
        <v>83</v>
      </c>
      <c r="AY2592" s="229" t="s">
        <v>283</v>
      </c>
    </row>
    <row r="2593" spans="1:65" s="2" customFormat="1" ht="24.2" customHeight="1">
      <c r="A2593" s="35"/>
      <c r="B2593" s="36"/>
      <c r="C2593" s="251" t="s">
        <v>3155</v>
      </c>
      <c r="D2593" s="251" t="s">
        <v>1021</v>
      </c>
      <c r="E2593" s="252" t="s">
        <v>3156</v>
      </c>
      <c r="F2593" s="253" t="s">
        <v>3157</v>
      </c>
      <c r="G2593" s="254" t="s">
        <v>288</v>
      </c>
      <c r="H2593" s="255">
        <v>979.77</v>
      </c>
      <c r="I2593" s="256"/>
      <c r="J2593" s="257">
        <f>ROUND(I2593*H2593,2)</f>
        <v>0</v>
      </c>
      <c r="K2593" s="258"/>
      <c r="L2593" s="259"/>
      <c r="M2593" s="260" t="s">
        <v>1</v>
      </c>
      <c r="N2593" s="261" t="s">
        <v>41</v>
      </c>
      <c r="O2593" s="72"/>
      <c r="P2593" s="203">
        <f>O2593*H2593</f>
        <v>0</v>
      </c>
      <c r="Q2593" s="203">
        <v>2.4599999999999999E-3</v>
      </c>
      <c r="R2593" s="203">
        <f>Q2593*H2593</f>
        <v>2.4102342000000001</v>
      </c>
      <c r="S2593" s="203">
        <v>0</v>
      </c>
      <c r="T2593" s="204">
        <f>S2593*H2593</f>
        <v>0</v>
      </c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R2593" s="205" t="s">
        <v>499</v>
      </c>
      <c r="AT2593" s="205" t="s">
        <v>1021</v>
      </c>
      <c r="AU2593" s="205" t="s">
        <v>85</v>
      </c>
      <c r="AY2593" s="18" t="s">
        <v>283</v>
      </c>
      <c r="BE2593" s="206">
        <f>IF(N2593="základní",J2593,0)</f>
        <v>0</v>
      </c>
      <c r="BF2593" s="206">
        <f>IF(N2593="snížená",J2593,0)</f>
        <v>0</v>
      </c>
      <c r="BG2593" s="206">
        <f>IF(N2593="zákl. přenesená",J2593,0)</f>
        <v>0</v>
      </c>
      <c r="BH2593" s="206">
        <f>IF(N2593="sníž. přenesená",J2593,0)</f>
        <v>0</v>
      </c>
      <c r="BI2593" s="206">
        <f>IF(N2593="nulová",J2593,0)</f>
        <v>0</v>
      </c>
      <c r="BJ2593" s="18" t="s">
        <v>83</v>
      </c>
      <c r="BK2593" s="206">
        <f>ROUND(I2593*H2593,2)</f>
        <v>0</v>
      </c>
      <c r="BL2593" s="18" t="s">
        <v>199</v>
      </c>
      <c r="BM2593" s="205" t="s">
        <v>3158</v>
      </c>
    </row>
    <row r="2594" spans="1:65" s="13" customFormat="1">
      <c r="B2594" s="207"/>
      <c r="C2594" s="208"/>
      <c r="D2594" s="209" t="s">
        <v>291</v>
      </c>
      <c r="E2594" s="208"/>
      <c r="F2594" s="211" t="s">
        <v>3159</v>
      </c>
      <c r="G2594" s="208"/>
      <c r="H2594" s="212">
        <v>979.77</v>
      </c>
      <c r="I2594" s="213"/>
      <c r="J2594" s="208"/>
      <c r="K2594" s="208"/>
      <c r="L2594" s="214"/>
      <c r="M2594" s="215"/>
      <c r="N2594" s="216"/>
      <c r="O2594" s="216"/>
      <c r="P2594" s="216"/>
      <c r="Q2594" s="216"/>
      <c r="R2594" s="216"/>
      <c r="S2594" s="216"/>
      <c r="T2594" s="217"/>
      <c r="AT2594" s="218" t="s">
        <v>291</v>
      </c>
      <c r="AU2594" s="218" t="s">
        <v>85</v>
      </c>
      <c r="AV2594" s="13" t="s">
        <v>85</v>
      </c>
      <c r="AW2594" s="13" t="s">
        <v>4</v>
      </c>
      <c r="AX2594" s="13" t="s">
        <v>83</v>
      </c>
      <c r="AY2594" s="218" t="s">
        <v>283</v>
      </c>
    </row>
    <row r="2595" spans="1:65" s="2" customFormat="1" ht="21.75" customHeight="1">
      <c r="A2595" s="35"/>
      <c r="B2595" s="36"/>
      <c r="C2595" s="193" t="s">
        <v>3160</v>
      </c>
      <c r="D2595" s="193" t="s">
        <v>285</v>
      </c>
      <c r="E2595" s="194" t="s">
        <v>3161</v>
      </c>
      <c r="F2595" s="195" t="s">
        <v>3162</v>
      </c>
      <c r="G2595" s="196" t="s">
        <v>472</v>
      </c>
      <c r="H2595" s="197">
        <v>79.2</v>
      </c>
      <c r="I2595" s="198"/>
      <c r="J2595" s="199">
        <f>ROUND(I2595*H2595,2)</f>
        <v>0</v>
      </c>
      <c r="K2595" s="200"/>
      <c r="L2595" s="40"/>
      <c r="M2595" s="201" t="s">
        <v>1</v>
      </c>
      <c r="N2595" s="202" t="s">
        <v>41</v>
      </c>
      <c r="O2595" s="72"/>
      <c r="P2595" s="203">
        <f>O2595*H2595</f>
        <v>0</v>
      </c>
      <c r="Q2595" s="203">
        <v>1.2E-4</v>
      </c>
      <c r="R2595" s="203">
        <f>Q2595*H2595</f>
        <v>9.5040000000000003E-3</v>
      </c>
      <c r="S2595" s="203">
        <v>0</v>
      </c>
      <c r="T2595" s="204">
        <f>S2595*H2595</f>
        <v>0</v>
      </c>
      <c r="U2595" s="35"/>
      <c r="V2595" s="35"/>
      <c r="W2595" s="35"/>
      <c r="X2595" s="35"/>
      <c r="Y2595" s="35"/>
      <c r="Z2595" s="35"/>
      <c r="AA2595" s="35"/>
      <c r="AB2595" s="35"/>
      <c r="AC2595" s="35"/>
      <c r="AD2595" s="35"/>
      <c r="AE2595" s="35"/>
      <c r="AR2595" s="205" t="s">
        <v>199</v>
      </c>
      <c r="AT2595" s="205" t="s">
        <v>285</v>
      </c>
      <c r="AU2595" s="205" t="s">
        <v>85</v>
      </c>
      <c r="AY2595" s="18" t="s">
        <v>283</v>
      </c>
      <c r="BE2595" s="206">
        <f>IF(N2595="základní",J2595,0)</f>
        <v>0</v>
      </c>
      <c r="BF2595" s="206">
        <f>IF(N2595="snížená",J2595,0)</f>
        <v>0</v>
      </c>
      <c r="BG2595" s="206">
        <f>IF(N2595="zákl. přenesená",J2595,0)</f>
        <v>0</v>
      </c>
      <c r="BH2595" s="206">
        <f>IF(N2595="sníž. přenesená",J2595,0)</f>
        <v>0</v>
      </c>
      <c r="BI2595" s="206">
        <f>IF(N2595="nulová",J2595,0)</f>
        <v>0</v>
      </c>
      <c r="BJ2595" s="18" t="s">
        <v>83</v>
      </c>
      <c r="BK2595" s="206">
        <f>ROUND(I2595*H2595,2)</f>
        <v>0</v>
      </c>
      <c r="BL2595" s="18" t="s">
        <v>199</v>
      </c>
      <c r="BM2595" s="205" t="s">
        <v>3163</v>
      </c>
    </row>
    <row r="2596" spans="1:65" s="13" customFormat="1">
      <c r="B2596" s="207"/>
      <c r="C2596" s="208"/>
      <c r="D2596" s="209" t="s">
        <v>291</v>
      </c>
      <c r="E2596" s="210" t="s">
        <v>1</v>
      </c>
      <c r="F2596" s="211" t="s">
        <v>3164</v>
      </c>
      <c r="G2596" s="208"/>
      <c r="H2596" s="212">
        <v>79.2</v>
      </c>
      <c r="I2596" s="213"/>
      <c r="J2596" s="208"/>
      <c r="K2596" s="208"/>
      <c r="L2596" s="214"/>
      <c r="M2596" s="215"/>
      <c r="N2596" s="216"/>
      <c r="O2596" s="216"/>
      <c r="P2596" s="216"/>
      <c r="Q2596" s="216"/>
      <c r="R2596" s="216"/>
      <c r="S2596" s="216"/>
      <c r="T2596" s="217"/>
      <c r="AT2596" s="218" t="s">
        <v>291</v>
      </c>
      <c r="AU2596" s="218" t="s">
        <v>85</v>
      </c>
      <c r="AV2596" s="13" t="s">
        <v>85</v>
      </c>
      <c r="AW2596" s="13" t="s">
        <v>32</v>
      </c>
      <c r="AX2596" s="13" t="s">
        <v>76</v>
      </c>
      <c r="AY2596" s="218" t="s">
        <v>283</v>
      </c>
    </row>
    <row r="2597" spans="1:65" s="14" customFormat="1">
      <c r="B2597" s="219"/>
      <c r="C2597" s="220"/>
      <c r="D2597" s="209" t="s">
        <v>291</v>
      </c>
      <c r="E2597" s="221" t="s">
        <v>1</v>
      </c>
      <c r="F2597" s="222" t="s">
        <v>293</v>
      </c>
      <c r="G2597" s="220"/>
      <c r="H2597" s="223">
        <v>79.2</v>
      </c>
      <c r="I2597" s="224"/>
      <c r="J2597" s="220"/>
      <c r="K2597" s="220"/>
      <c r="L2597" s="225"/>
      <c r="M2597" s="226"/>
      <c r="N2597" s="227"/>
      <c r="O2597" s="227"/>
      <c r="P2597" s="227"/>
      <c r="Q2597" s="227"/>
      <c r="R2597" s="227"/>
      <c r="S2597" s="227"/>
      <c r="T2597" s="228"/>
      <c r="AT2597" s="229" t="s">
        <v>291</v>
      </c>
      <c r="AU2597" s="229" t="s">
        <v>85</v>
      </c>
      <c r="AV2597" s="14" t="s">
        <v>289</v>
      </c>
      <c r="AW2597" s="14" t="s">
        <v>32</v>
      </c>
      <c r="AX2597" s="14" t="s">
        <v>83</v>
      </c>
      <c r="AY2597" s="229" t="s">
        <v>283</v>
      </c>
    </row>
    <row r="2598" spans="1:65" s="2" customFormat="1" ht="24.2" customHeight="1">
      <c r="A2598" s="35"/>
      <c r="B2598" s="36"/>
      <c r="C2598" s="193" t="s">
        <v>3165</v>
      </c>
      <c r="D2598" s="193" t="s">
        <v>285</v>
      </c>
      <c r="E2598" s="194" t="s">
        <v>3166</v>
      </c>
      <c r="F2598" s="195" t="s">
        <v>3167</v>
      </c>
      <c r="G2598" s="196" t="s">
        <v>472</v>
      </c>
      <c r="H2598" s="197">
        <v>83.6</v>
      </c>
      <c r="I2598" s="198"/>
      <c r="J2598" s="199">
        <f>ROUND(I2598*H2598,2)</f>
        <v>0</v>
      </c>
      <c r="K2598" s="200"/>
      <c r="L2598" s="40"/>
      <c r="M2598" s="201" t="s">
        <v>1</v>
      </c>
      <c r="N2598" s="202" t="s">
        <v>41</v>
      </c>
      <c r="O2598" s="72"/>
      <c r="P2598" s="203">
        <f>O2598*H2598</f>
        <v>0</v>
      </c>
      <c r="Q2598" s="203">
        <v>8.0000000000000007E-5</v>
      </c>
      <c r="R2598" s="203">
        <f>Q2598*H2598</f>
        <v>6.6880000000000004E-3</v>
      </c>
      <c r="S2598" s="203">
        <v>0</v>
      </c>
      <c r="T2598" s="204">
        <f>S2598*H2598</f>
        <v>0</v>
      </c>
      <c r="U2598" s="35"/>
      <c r="V2598" s="35"/>
      <c r="W2598" s="35"/>
      <c r="X2598" s="35"/>
      <c r="Y2598" s="35"/>
      <c r="Z2598" s="35"/>
      <c r="AA2598" s="35"/>
      <c r="AB2598" s="35"/>
      <c r="AC2598" s="35"/>
      <c r="AD2598" s="35"/>
      <c r="AE2598" s="35"/>
      <c r="AR2598" s="205" t="s">
        <v>199</v>
      </c>
      <c r="AT2598" s="205" t="s">
        <v>285</v>
      </c>
      <c r="AU2598" s="205" t="s">
        <v>85</v>
      </c>
      <c r="AY2598" s="18" t="s">
        <v>283</v>
      </c>
      <c r="BE2598" s="206">
        <f>IF(N2598="základní",J2598,0)</f>
        <v>0</v>
      </c>
      <c r="BF2598" s="206">
        <f>IF(N2598="snížená",J2598,0)</f>
        <v>0</v>
      </c>
      <c r="BG2598" s="206">
        <f>IF(N2598="zákl. přenesená",J2598,0)</f>
        <v>0</v>
      </c>
      <c r="BH2598" s="206">
        <f>IF(N2598="sníž. přenesená",J2598,0)</f>
        <v>0</v>
      </c>
      <c r="BI2598" s="206">
        <f>IF(N2598="nulová",J2598,0)</f>
        <v>0</v>
      </c>
      <c r="BJ2598" s="18" t="s">
        <v>83</v>
      </c>
      <c r="BK2598" s="206">
        <f>ROUND(I2598*H2598,2)</f>
        <v>0</v>
      </c>
      <c r="BL2598" s="18" t="s">
        <v>199</v>
      </c>
      <c r="BM2598" s="205" t="s">
        <v>3168</v>
      </c>
    </row>
    <row r="2599" spans="1:65" s="13" customFormat="1">
      <c r="B2599" s="207"/>
      <c r="C2599" s="208"/>
      <c r="D2599" s="209" t="s">
        <v>291</v>
      </c>
      <c r="E2599" s="210" t="s">
        <v>1</v>
      </c>
      <c r="F2599" s="211" t="s">
        <v>3169</v>
      </c>
      <c r="G2599" s="208"/>
      <c r="H2599" s="212">
        <v>83.6</v>
      </c>
      <c r="I2599" s="213"/>
      <c r="J2599" s="208"/>
      <c r="K2599" s="208"/>
      <c r="L2599" s="214"/>
      <c r="M2599" s="215"/>
      <c r="N2599" s="216"/>
      <c r="O2599" s="216"/>
      <c r="P2599" s="216"/>
      <c r="Q2599" s="216"/>
      <c r="R2599" s="216"/>
      <c r="S2599" s="216"/>
      <c r="T2599" s="217"/>
      <c r="AT2599" s="218" t="s">
        <v>291</v>
      </c>
      <c r="AU2599" s="218" t="s">
        <v>85</v>
      </c>
      <c r="AV2599" s="13" t="s">
        <v>85</v>
      </c>
      <c r="AW2599" s="13" t="s">
        <v>32</v>
      </c>
      <c r="AX2599" s="13" t="s">
        <v>76</v>
      </c>
      <c r="AY2599" s="218" t="s">
        <v>283</v>
      </c>
    </row>
    <row r="2600" spans="1:65" s="14" customFormat="1">
      <c r="B2600" s="219"/>
      <c r="C2600" s="220"/>
      <c r="D2600" s="209" t="s">
        <v>291</v>
      </c>
      <c r="E2600" s="221" t="s">
        <v>1</v>
      </c>
      <c r="F2600" s="222" t="s">
        <v>293</v>
      </c>
      <c r="G2600" s="220"/>
      <c r="H2600" s="223">
        <v>83.6</v>
      </c>
      <c r="I2600" s="224"/>
      <c r="J2600" s="220"/>
      <c r="K2600" s="220"/>
      <c r="L2600" s="225"/>
      <c r="M2600" s="226"/>
      <c r="N2600" s="227"/>
      <c r="O2600" s="227"/>
      <c r="P2600" s="227"/>
      <c r="Q2600" s="227"/>
      <c r="R2600" s="227"/>
      <c r="S2600" s="227"/>
      <c r="T2600" s="228"/>
      <c r="AT2600" s="229" t="s">
        <v>291</v>
      </c>
      <c r="AU2600" s="229" t="s">
        <v>85</v>
      </c>
      <c r="AV2600" s="14" t="s">
        <v>289</v>
      </c>
      <c r="AW2600" s="14" t="s">
        <v>32</v>
      </c>
      <c r="AX2600" s="14" t="s">
        <v>83</v>
      </c>
      <c r="AY2600" s="229" t="s">
        <v>283</v>
      </c>
    </row>
    <row r="2601" spans="1:65" s="2" customFormat="1" ht="24.2" customHeight="1">
      <c r="A2601" s="35"/>
      <c r="B2601" s="36"/>
      <c r="C2601" s="251" t="s">
        <v>3170</v>
      </c>
      <c r="D2601" s="251" t="s">
        <v>1021</v>
      </c>
      <c r="E2601" s="252" t="s">
        <v>3156</v>
      </c>
      <c r="F2601" s="253" t="s">
        <v>3157</v>
      </c>
      <c r="G2601" s="254" t="s">
        <v>288</v>
      </c>
      <c r="H2601" s="255">
        <v>40.85</v>
      </c>
      <c r="I2601" s="256"/>
      <c r="J2601" s="257">
        <f>ROUND(I2601*H2601,2)</f>
        <v>0</v>
      </c>
      <c r="K2601" s="258"/>
      <c r="L2601" s="259"/>
      <c r="M2601" s="260" t="s">
        <v>1</v>
      </c>
      <c r="N2601" s="261" t="s">
        <v>41</v>
      </c>
      <c r="O2601" s="72"/>
      <c r="P2601" s="203">
        <f>O2601*H2601</f>
        <v>0</v>
      </c>
      <c r="Q2601" s="203">
        <v>2.4599999999999999E-3</v>
      </c>
      <c r="R2601" s="203">
        <f>Q2601*H2601</f>
        <v>0.100491</v>
      </c>
      <c r="S2601" s="203">
        <v>0</v>
      </c>
      <c r="T2601" s="204">
        <f>S2601*H2601</f>
        <v>0</v>
      </c>
      <c r="U2601" s="35"/>
      <c r="V2601" s="35"/>
      <c r="W2601" s="35"/>
      <c r="X2601" s="35"/>
      <c r="Y2601" s="35"/>
      <c r="Z2601" s="35"/>
      <c r="AA2601" s="35"/>
      <c r="AB2601" s="35"/>
      <c r="AC2601" s="35"/>
      <c r="AD2601" s="35"/>
      <c r="AE2601" s="35"/>
      <c r="AR2601" s="205" t="s">
        <v>499</v>
      </c>
      <c r="AT2601" s="205" t="s">
        <v>1021</v>
      </c>
      <c r="AU2601" s="205" t="s">
        <v>85</v>
      </c>
      <c r="AY2601" s="18" t="s">
        <v>283</v>
      </c>
      <c r="BE2601" s="206">
        <f>IF(N2601="základní",J2601,0)</f>
        <v>0</v>
      </c>
      <c r="BF2601" s="206">
        <f>IF(N2601="snížená",J2601,0)</f>
        <v>0</v>
      </c>
      <c r="BG2601" s="206">
        <f>IF(N2601="zákl. přenesená",J2601,0)</f>
        <v>0</v>
      </c>
      <c r="BH2601" s="206">
        <f>IF(N2601="sníž. přenesená",J2601,0)</f>
        <v>0</v>
      </c>
      <c r="BI2601" s="206">
        <f>IF(N2601="nulová",J2601,0)</f>
        <v>0</v>
      </c>
      <c r="BJ2601" s="18" t="s">
        <v>83</v>
      </c>
      <c r="BK2601" s="206">
        <f>ROUND(I2601*H2601,2)</f>
        <v>0</v>
      </c>
      <c r="BL2601" s="18" t="s">
        <v>199</v>
      </c>
      <c r="BM2601" s="205" t="s">
        <v>3171</v>
      </c>
    </row>
    <row r="2602" spans="1:65" s="13" customFormat="1">
      <c r="B2602" s="207"/>
      <c r="C2602" s="208"/>
      <c r="D2602" s="209" t="s">
        <v>291</v>
      </c>
      <c r="E2602" s="210" t="s">
        <v>1</v>
      </c>
      <c r="F2602" s="211" t="s">
        <v>3172</v>
      </c>
      <c r="G2602" s="208"/>
      <c r="H2602" s="212">
        <v>23.76</v>
      </c>
      <c r="I2602" s="213"/>
      <c r="J2602" s="208"/>
      <c r="K2602" s="208"/>
      <c r="L2602" s="214"/>
      <c r="M2602" s="215"/>
      <c r="N2602" s="216"/>
      <c r="O2602" s="216"/>
      <c r="P2602" s="216"/>
      <c r="Q2602" s="216"/>
      <c r="R2602" s="216"/>
      <c r="S2602" s="216"/>
      <c r="T2602" s="217"/>
      <c r="AT2602" s="218" t="s">
        <v>291</v>
      </c>
      <c r="AU2602" s="218" t="s">
        <v>85</v>
      </c>
      <c r="AV2602" s="13" t="s">
        <v>85</v>
      </c>
      <c r="AW2602" s="13" t="s">
        <v>32</v>
      </c>
      <c r="AX2602" s="13" t="s">
        <v>76</v>
      </c>
      <c r="AY2602" s="218" t="s">
        <v>283</v>
      </c>
    </row>
    <row r="2603" spans="1:65" s="13" customFormat="1">
      <c r="B2603" s="207"/>
      <c r="C2603" s="208"/>
      <c r="D2603" s="209" t="s">
        <v>291</v>
      </c>
      <c r="E2603" s="210" t="s">
        <v>1</v>
      </c>
      <c r="F2603" s="211" t="s">
        <v>3173</v>
      </c>
      <c r="G2603" s="208"/>
      <c r="H2603" s="212">
        <v>13.375999999999999</v>
      </c>
      <c r="I2603" s="213"/>
      <c r="J2603" s="208"/>
      <c r="K2603" s="208"/>
      <c r="L2603" s="214"/>
      <c r="M2603" s="215"/>
      <c r="N2603" s="216"/>
      <c r="O2603" s="216"/>
      <c r="P2603" s="216"/>
      <c r="Q2603" s="216"/>
      <c r="R2603" s="216"/>
      <c r="S2603" s="216"/>
      <c r="T2603" s="217"/>
      <c r="AT2603" s="218" t="s">
        <v>291</v>
      </c>
      <c r="AU2603" s="218" t="s">
        <v>85</v>
      </c>
      <c r="AV2603" s="13" t="s">
        <v>85</v>
      </c>
      <c r="AW2603" s="13" t="s">
        <v>32</v>
      </c>
      <c r="AX2603" s="13" t="s">
        <v>76</v>
      </c>
      <c r="AY2603" s="218" t="s">
        <v>283</v>
      </c>
    </row>
    <row r="2604" spans="1:65" s="14" customFormat="1">
      <c r="B2604" s="219"/>
      <c r="C2604" s="220"/>
      <c r="D2604" s="209" t="s">
        <v>291</v>
      </c>
      <c r="E2604" s="221" t="s">
        <v>1</v>
      </c>
      <c r="F2604" s="222" t="s">
        <v>293</v>
      </c>
      <c r="G2604" s="220"/>
      <c r="H2604" s="223">
        <v>37.136000000000003</v>
      </c>
      <c r="I2604" s="224"/>
      <c r="J2604" s="220"/>
      <c r="K2604" s="220"/>
      <c r="L2604" s="225"/>
      <c r="M2604" s="226"/>
      <c r="N2604" s="227"/>
      <c r="O2604" s="227"/>
      <c r="P2604" s="227"/>
      <c r="Q2604" s="227"/>
      <c r="R2604" s="227"/>
      <c r="S2604" s="227"/>
      <c r="T2604" s="228"/>
      <c r="AT2604" s="229" t="s">
        <v>291</v>
      </c>
      <c r="AU2604" s="229" t="s">
        <v>85</v>
      </c>
      <c r="AV2604" s="14" t="s">
        <v>289</v>
      </c>
      <c r="AW2604" s="14" t="s">
        <v>32</v>
      </c>
      <c r="AX2604" s="14" t="s">
        <v>83</v>
      </c>
      <c r="AY2604" s="229" t="s">
        <v>283</v>
      </c>
    </row>
    <row r="2605" spans="1:65" s="13" customFormat="1">
      <c r="B2605" s="207"/>
      <c r="C2605" s="208"/>
      <c r="D2605" s="209" t="s">
        <v>291</v>
      </c>
      <c r="E2605" s="208"/>
      <c r="F2605" s="211" t="s">
        <v>3174</v>
      </c>
      <c r="G2605" s="208"/>
      <c r="H2605" s="212">
        <v>40.85</v>
      </c>
      <c r="I2605" s="213"/>
      <c r="J2605" s="208"/>
      <c r="K2605" s="208"/>
      <c r="L2605" s="214"/>
      <c r="M2605" s="215"/>
      <c r="N2605" s="216"/>
      <c r="O2605" s="216"/>
      <c r="P2605" s="216"/>
      <c r="Q2605" s="216"/>
      <c r="R2605" s="216"/>
      <c r="S2605" s="216"/>
      <c r="T2605" s="217"/>
      <c r="AT2605" s="218" t="s">
        <v>291</v>
      </c>
      <c r="AU2605" s="218" t="s">
        <v>85</v>
      </c>
      <c r="AV2605" s="13" t="s">
        <v>85</v>
      </c>
      <c r="AW2605" s="13" t="s">
        <v>4</v>
      </c>
      <c r="AX2605" s="13" t="s">
        <v>83</v>
      </c>
      <c r="AY2605" s="218" t="s">
        <v>283</v>
      </c>
    </row>
    <row r="2606" spans="1:65" s="2" customFormat="1" ht="16.5" customHeight="1">
      <c r="A2606" s="35"/>
      <c r="B2606" s="36"/>
      <c r="C2606" s="193" t="s">
        <v>3175</v>
      </c>
      <c r="D2606" s="193" t="s">
        <v>285</v>
      </c>
      <c r="E2606" s="194" t="s">
        <v>3176</v>
      </c>
      <c r="F2606" s="195" t="s">
        <v>3177</v>
      </c>
      <c r="G2606" s="196" t="s">
        <v>472</v>
      </c>
      <c r="H2606" s="197">
        <v>69.88</v>
      </c>
      <c r="I2606" s="198"/>
      <c r="J2606" s="199">
        <f>ROUND(I2606*H2606,2)</f>
        <v>0</v>
      </c>
      <c r="K2606" s="200"/>
      <c r="L2606" s="40"/>
      <c r="M2606" s="201" t="s">
        <v>1</v>
      </c>
      <c r="N2606" s="202" t="s">
        <v>41</v>
      </c>
      <c r="O2606" s="72"/>
      <c r="P2606" s="203">
        <f>O2606*H2606</f>
        <v>0</v>
      </c>
      <c r="Q2606" s="203">
        <v>1.0000000000000001E-5</v>
      </c>
      <c r="R2606" s="203">
        <f>Q2606*H2606</f>
        <v>6.9879999999999996E-4</v>
      </c>
      <c r="S2606" s="203">
        <v>0</v>
      </c>
      <c r="T2606" s="204">
        <f>S2606*H2606</f>
        <v>0</v>
      </c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R2606" s="205" t="s">
        <v>199</v>
      </c>
      <c r="AT2606" s="205" t="s">
        <v>285</v>
      </c>
      <c r="AU2606" s="205" t="s">
        <v>85</v>
      </c>
      <c r="AY2606" s="18" t="s">
        <v>283</v>
      </c>
      <c r="BE2606" s="206">
        <f>IF(N2606="základní",J2606,0)</f>
        <v>0</v>
      </c>
      <c r="BF2606" s="206">
        <f>IF(N2606="snížená",J2606,0)</f>
        <v>0</v>
      </c>
      <c r="BG2606" s="206">
        <f>IF(N2606="zákl. přenesená",J2606,0)</f>
        <v>0</v>
      </c>
      <c r="BH2606" s="206">
        <f>IF(N2606="sníž. přenesená",J2606,0)</f>
        <v>0</v>
      </c>
      <c r="BI2606" s="206">
        <f>IF(N2606="nulová",J2606,0)</f>
        <v>0</v>
      </c>
      <c r="BJ2606" s="18" t="s">
        <v>83</v>
      </c>
      <c r="BK2606" s="206">
        <f>ROUND(I2606*H2606,2)</f>
        <v>0</v>
      </c>
      <c r="BL2606" s="18" t="s">
        <v>199</v>
      </c>
      <c r="BM2606" s="205" t="s">
        <v>3178</v>
      </c>
    </row>
    <row r="2607" spans="1:65" s="16" customFormat="1">
      <c r="B2607" s="241"/>
      <c r="C2607" s="242"/>
      <c r="D2607" s="209" t="s">
        <v>291</v>
      </c>
      <c r="E2607" s="243" t="s">
        <v>1</v>
      </c>
      <c r="F2607" s="244" t="s">
        <v>1188</v>
      </c>
      <c r="G2607" s="242"/>
      <c r="H2607" s="243" t="s">
        <v>1</v>
      </c>
      <c r="I2607" s="245"/>
      <c r="J2607" s="242"/>
      <c r="K2607" s="242"/>
      <c r="L2607" s="246"/>
      <c r="M2607" s="247"/>
      <c r="N2607" s="248"/>
      <c r="O2607" s="248"/>
      <c r="P2607" s="248"/>
      <c r="Q2607" s="248"/>
      <c r="R2607" s="248"/>
      <c r="S2607" s="248"/>
      <c r="T2607" s="249"/>
      <c r="AT2607" s="250" t="s">
        <v>291</v>
      </c>
      <c r="AU2607" s="250" t="s">
        <v>85</v>
      </c>
      <c r="AV2607" s="16" t="s">
        <v>83</v>
      </c>
      <c r="AW2607" s="16" t="s">
        <v>32</v>
      </c>
      <c r="AX2607" s="16" t="s">
        <v>76</v>
      </c>
      <c r="AY2607" s="250" t="s">
        <v>283</v>
      </c>
    </row>
    <row r="2608" spans="1:65" s="13" customFormat="1" ht="33.75">
      <c r="B2608" s="207"/>
      <c r="C2608" s="208"/>
      <c r="D2608" s="209" t="s">
        <v>291</v>
      </c>
      <c r="E2608" s="210" t="s">
        <v>1</v>
      </c>
      <c r="F2608" s="211" t="s">
        <v>3179</v>
      </c>
      <c r="G2608" s="208"/>
      <c r="H2608" s="212">
        <v>90.38</v>
      </c>
      <c r="I2608" s="213"/>
      <c r="J2608" s="208"/>
      <c r="K2608" s="208"/>
      <c r="L2608" s="214"/>
      <c r="M2608" s="215"/>
      <c r="N2608" s="216"/>
      <c r="O2608" s="216"/>
      <c r="P2608" s="216"/>
      <c r="Q2608" s="216"/>
      <c r="R2608" s="216"/>
      <c r="S2608" s="216"/>
      <c r="T2608" s="217"/>
      <c r="AT2608" s="218" t="s">
        <v>291</v>
      </c>
      <c r="AU2608" s="218" t="s">
        <v>85</v>
      </c>
      <c r="AV2608" s="13" t="s">
        <v>85</v>
      </c>
      <c r="AW2608" s="13" t="s">
        <v>32</v>
      </c>
      <c r="AX2608" s="13" t="s">
        <v>76</v>
      </c>
      <c r="AY2608" s="218" t="s">
        <v>283</v>
      </c>
    </row>
    <row r="2609" spans="1:65" s="13" customFormat="1">
      <c r="B2609" s="207"/>
      <c r="C2609" s="208"/>
      <c r="D2609" s="209" t="s">
        <v>291</v>
      </c>
      <c r="E2609" s="210" t="s">
        <v>1</v>
      </c>
      <c r="F2609" s="211" t="s">
        <v>3180</v>
      </c>
      <c r="G2609" s="208"/>
      <c r="H2609" s="212">
        <v>-20.5</v>
      </c>
      <c r="I2609" s="213"/>
      <c r="J2609" s="208"/>
      <c r="K2609" s="208"/>
      <c r="L2609" s="214"/>
      <c r="M2609" s="215"/>
      <c r="N2609" s="216"/>
      <c r="O2609" s="216"/>
      <c r="P2609" s="216"/>
      <c r="Q2609" s="216"/>
      <c r="R2609" s="216"/>
      <c r="S2609" s="216"/>
      <c r="T2609" s="217"/>
      <c r="AT2609" s="218" t="s">
        <v>291</v>
      </c>
      <c r="AU2609" s="218" t="s">
        <v>85</v>
      </c>
      <c r="AV2609" s="13" t="s">
        <v>85</v>
      </c>
      <c r="AW2609" s="13" t="s">
        <v>32</v>
      </c>
      <c r="AX2609" s="13" t="s">
        <v>76</v>
      </c>
      <c r="AY2609" s="218" t="s">
        <v>283</v>
      </c>
    </row>
    <row r="2610" spans="1:65" s="15" customFormat="1">
      <c r="B2610" s="230"/>
      <c r="C2610" s="231"/>
      <c r="D2610" s="209" t="s">
        <v>291</v>
      </c>
      <c r="E2610" s="232" t="s">
        <v>1</v>
      </c>
      <c r="F2610" s="233" t="s">
        <v>307</v>
      </c>
      <c r="G2610" s="231"/>
      <c r="H2610" s="234">
        <v>69.88</v>
      </c>
      <c r="I2610" s="235"/>
      <c r="J2610" s="231"/>
      <c r="K2610" s="231"/>
      <c r="L2610" s="236"/>
      <c r="M2610" s="237"/>
      <c r="N2610" s="238"/>
      <c r="O2610" s="238"/>
      <c r="P2610" s="238"/>
      <c r="Q2610" s="238"/>
      <c r="R2610" s="238"/>
      <c r="S2610" s="238"/>
      <c r="T2610" s="239"/>
      <c r="AT2610" s="240" t="s">
        <v>291</v>
      </c>
      <c r="AU2610" s="240" t="s">
        <v>85</v>
      </c>
      <c r="AV2610" s="15" t="s">
        <v>105</v>
      </c>
      <c r="AW2610" s="15" t="s">
        <v>32</v>
      </c>
      <c r="AX2610" s="15" t="s">
        <v>76</v>
      </c>
      <c r="AY2610" s="240" t="s">
        <v>283</v>
      </c>
    </row>
    <row r="2611" spans="1:65" s="14" customFormat="1">
      <c r="B2611" s="219"/>
      <c r="C2611" s="220"/>
      <c r="D2611" s="209" t="s">
        <v>291</v>
      </c>
      <c r="E2611" s="221" t="s">
        <v>1</v>
      </c>
      <c r="F2611" s="222" t="s">
        <v>293</v>
      </c>
      <c r="G2611" s="220"/>
      <c r="H2611" s="223">
        <v>69.88</v>
      </c>
      <c r="I2611" s="224"/>
      <c r="J2611" s="220"/>
      <c r="K2611" s="220"/>
      <c r="L2611" s="225"/>
      <c r="M2611" s="226"/>
      <c r="N2611" s="227"/>
      <c r="O2611" s="227"/>
      <c r="P2611" s="227"/>
      <c r="Q2611" s="227"/>
      <c r="R2611" s="227"/>
      <c r="S2611" s="227"/>
      <c r="T2611" s="228"/>
      <c r="AT2611" s="229" t="s">
        <v>291</v>
      </c>
      <c r="AU2611" s="229" t="s">
        <v>85</v>
      </c>
      <c r="AV2611" s="14" t="s">
        <v>289</v>
      </c>
      <c r="AW2611" s="14" t="s">
        <v>32</v>
      </c>
      <c r="AX2611" s="14" t="s">
        <v>83</v>
      </c>
      <c r="AY2611" s="229" t="s">
        <v>283</v>
      </c>
    </row>
    <row r="2612" spans="1:65" s="2" customFormat="1" ht="16.5" customHeight="1">
      <c r="A2612" s="35"/>
      <c r="B2612" s="36"/>
      <c r="C2612" s="193" t="s">
        <v>3181</v>
      </c>
      <c r="D2612" s="193" t="s">
        <v>285</v>
      </c>
      <c r="E2612" s="194" t="s">
        <v>3182</v>
      </c>
      <c r="F2612" s="195" t="s">
        <v>3183</v>
      </c>
      <c r="G2612" s="196" t="s">
        <v>472</v>
      </c>
      <c r="H2612" s="197">
        <v>60.8</v>
      </c>
      <c r="I2612" s="198"/>
      <c r="J2612" s="199">
        <f>ROUND(I2612*H2612,2)</f>
        <v>0</v>
      </c>
      <c r="K2612" s="200"/>
      <c r="L2612" s="40"/>
      <c r="M2612" s="201" t="s">
        <v>1</v>
      </c>
      <c r="N2612" s="202" t="s">
        <v>41</v>
      </c>
      <c r="O2612" s="72"/>
      <c r="P2612" s="203">
        <f>O2612*H2612</f>
        <v>0</v>
      </c>
      <c r="Q2612" s="203">
        <v>0</v>
      </c>
      <c r="R2612" s="203">
        <f>Q2612*H2612</f>
        <v>0</v>
      </c>
      <c r="S2612" s="203">
        <v>0</v>
      </c>
      <c r="T2612" s="204">
        <f>S2612*H2612</f>
        <v>0</v>
      </c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R2612" s="205" t="s">
        <v>199</v>
      </c>
      <c r="AT2612" s="205" t="s">
        <v>285</v>
      </c>
      <c r="AU2612" s="205" t="s">
        <v>85</v>
      </c>
      <c r="AY2612" s="18" t="s">
        <v>283</v>
      </c>
      <c r="BE2612" s="206">
        <f>IF(N2612="základní",J2612,0)</f>
        <v>0</v>
      </c>
      <c r="BF2612" s="206">
        <f>IF(N2612="snížená",J2612,0)</f>
        <v>0</v>
      </c>
      <c r="BG2612" s="206">
        <f>IF(N2612="zákl. přenesená",J2612,0)</f>
        <v>0</v>
      </c>
      <c r="BH2612" s="206">
        <f>IF(N2612="sníž. přenesená",J2612,0)</f>
        <v>0</v>
      </c>
      <c r="BI2612" s="206">
        <f>IF(N2612="nulová",J2612,0)</f>
        <v>0</v>
      </c>
      <c r="BJ2612" s="18" t="s">
        <v>83</v>
      </c>
      <c r="BK2612" s="206">
        <f>ROUND(I2612*H2612,2)</f>
        <v>0</v>
      </c>
      <c r="BL2612" s="18" t="s">
        <v>199</v>
      </c>
      <c r="BM2612" s="205" t="s">
        <v>3184</v>
      </c>
    </row>
    <row r="2613" spans="1:65" s="13" customFormat="1">
      <c r="B2613" s="207"/>
      <c r="C2613" s="208"/>
      <c r="D2613" s="209" t="s">
        <v>291</v>
      </c>
      <c r="E2613" s="210" t="s">
        <v>1</v>
      </c>
      <c r="F2613" s="211" t="s">
        <v>3185</v>
      </c>
      <c r="G2613" s="208"/>
      <c r="H2613" s="212">
        <v>60.8</v>
      </c>
      <c r="I2613" s="213"/>
      <c r="J2613" s="208"/>
      <c r="K2613" s="208"/>
      <c r="L2613" s="214"/>
      <c r="M2613" s="215"/>
      <c r="N2613" s="216"/>
      <c r="O2613" s="216"/>
      <c r="P2613" s="216"/>
      <c r="Q2613" s="216"/>
      <c r="R2613" s="216"/>
      <c r="S2613" s="216"/>
      <c r="T2613" s="217"/>
      <c r="AT2613" s="218" t="s">
        <v>291</v>
      </c>
      <c r="AU2613" s="218" t="s">
        <v>85</v>
      </c>
      <c r="AV2613" s="13" t="s">
        <v>85</v>
      </c>
      <c r="AW2613" s="13" t="s">
        <v>32</v>
      </c>
      <c r="AX2613" s="13" t="s">
        <v>76</v>
      </c>
      <c r="AY2613" s="218" t="s">
        <v>283</v>
      </c>
    </row>
    <row r="2614" spans="1:65" s="14" customFormat="1">
      <c r="B2614" s="219"/>
      <c r="C2614" s="220"/>
      <c r="D2614" s="209" t="s">
        <v>291</v>
      </c>
      <c r="E2614" s="221" t="s">
        <v>1</v>
      </c>
      <c r="F2614" s="222" t="s">
        <v>293</v>
      </c>
      <c r="G2614" s="220"/>
      <c r="H2614" s="223">
        <v>60.8</v>
      </c>
      <c r="I2614" s="224"/>
      <c r="J2614" s="220"/>
      <c r="K2614" s="220"/>
      <c r="L2614" s="225"/>
      <c r="M2614" s="226"/>
      <c r="N2614" s="227"/>
      <c r="O2614" s="227"/>
      <c r="P2614" s="227"/>
      <c r="Q2614" s="227"/>
      <c r="R2614" s="227"/>
      <c r="S2614" s="227"/>
      <c r="T2614" s="228"/>
      <c r="AT2614" s="229" t="s">
        <v>291</v>
      </c>
      <c r="AU2614" s="229" t="s">
        <v>85</v>
      </c>
      <c r="AV2614" s="14" t="s">
        <v>289</v>
      </c>
      <c r="AW2614" s="14" t="s">
        <v>32</v>
      </c>
      <c r="AX2614" s="14" t="s">
        <v>83</v>
      </c>
      <c r="AY2614" s="229" t="s">
        <v>283</v>
      </c>
    </row>
    <row r="2615" spans="1:65" s="2" customFormat="1" ht="37.9" customHeight="1">
      <c r="A2615" s="35"/>
      <c r="B2615" s="36"/>
      <c r="C2615" s="251" t="s">
        <v>3186</v>
      </c>
      <c r="D2615" s="251" t="s">
        <v>1021</v>
      </c>
      <c r="E2615" s="252" t="s">
        <v>3187</v>
      </c>
      <c r="F2615" s="253" t="s">
        <v>3188</v>
      </c>
      <c r="G2615" s="254" t="s">
        <v>472</v>
      </c>
      <c r="H2615" s="255">
        <v>62.015999999999998</v>
      </c>
      <c r="I2615" s="256"/>
      <c r="J2615" s="257">
        <f>ROUND(I2615*H2615,2)</f>
        <v>0</v>
      </c>
      <c r="K2615" s="258"/>
      <c r="L2615" s="259"/>
      <c r="M2615" s="260" t="s">
        <v>1</v>
      </c>
      <c r="N2615" s="261" t="s">
        <v>41</v>
      </c>
      <c r="O2615" s="72"/>
      <c r="P2615" s="203">
        <f>O2615*H2615</f>
        <v>0</v>
      </c>
      <c r="Q2615" s="203">
        <v>3.8999999999999999E-4</v>
      </c>
      <c r="R2615" s="203">
        <f>Q2615*H2615</f>
        <v>2.4186239999999998E-2</v>
      </c>
      <c r="S2615" s="203">
        <v>0</v>
      </c>
      <c r="T2615" s="204">
        <f>S2615*H2615</f>
        <v>0</v>
      </c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R2615" s="205" t="s">
        <v>499</v>
      </c>
      <c r="AT2615" s="205" t="s">
        <v>1021</v>
      </c>
      <c r="AU2615" s="205" t="s">
        <v>85</v>
      </c>
      <c r="AY2615" s="18" t="s">
        <v>283</v>
      </c>
      <c r="BE2615" s="206">
        <f>IF(N2615="základní",J2615,0)</f>
        <v>0</v>
      </c>
      <c r="BF2615" s="206">
        <f>IF(N2615="snížená",J2615,0)</f>
        <v>0</v>
      </c>
      <c r="BG2615" s="206">
        <f>IF(N2615="zákl. přenesená",J2615,0)</f>
        <v>0</v>
      </c>
      <c r="BH2615" s="206">
        <f>IF(N2615="sníž. přenesená",J2615,0)</f>
        <v>0</v>
      </c>
      <c r="BI2615" s="206">
        <f>IF(N2615="nulová",J2615,0)</f>
        <v>0</v>
      </c>
      <c r="BJ2615" s="18" t="s">
        <v>83</v>
      </c>
      <c r="BK2615" s="206">
        <f>ROUND(I2615*H2615,2)</f>
        <v>0</v>
      </c>
      <c r="BL2615" s="18" t="s">
        <v>199</v>
      </c>
      <c r="BM2615" s="205" t="s">
        <v>3189</v>
      </c>
    </row>
    <row r="2616" spans="1:65" s="13" customFormat="1">
      <c r="B2616" s="207"/>
      <c r="C2616" s="208"/>
      <c r="D2616" s="209" t="s">
        <v>291</v>
      </c>
      <c r="E2616" s="208"/>
      <c r="F2616" s="211" t="s">
        <v>3190</v>
      </c>
      <c r="G2616" s="208"/>
      <c r="H2616" s="212">
        <v>62.015999999999998</v>
      </c>
      <c r="I2616" s="213"/>
      <c r="J2616" s="208"/>
      <c r="K2616" s="208"/>
      <c r="L2616" s="214"/>
      <c r="M2616" s="215"/>
      <c r="N2616" s="216"/>
      <c r="O2616" s="216"/>
      <c r="P2616" s="216"/>
      <c r="Q2616" s="216"/>
      <c r="R2616" s="216"/>
      <c r="S2616" s="216"/>
      <c r="T2616" s="217"/>
      <c r="AT2616" s="218" t="s">
        <v>291</v>
      </c>
      <c r="AU2616" s="218" t="s">
        <v>85</v>
      </c>
      <c r="AV2616" s="13" t="s">
        <v>85</v>
      </c>
      <c r="AW2616" s="13" t="s">
        <v>4</v>
      </c>
      <c r="AX2616" s="13" t="s">
        <v>83</v>
      </c>
      <c r="AY2616" s="218" t="s">
        <v>283</v>
      </c>
    </row>
    <row r="2617" spans="1:65" s="2" customFormat="1" ht="24.2" customHeight="1">
      <c r="A2617" s="35"/>
      <c r="B2617" s="36"/>
      <c r="C2617" s="193" t="s">
        <v>3191</v>
      </c>
      <c r="D2617" s="193" t="s">
        <v>285</v>
      </c>
      <c r="E2617" s="194" t="s">
        <v>3192</v>
      </c>
      <c r="F2617" s="195" t="s">
        <v>3193</v>
      </c>
      <c r="G2617" s="196" t="s">
        <v>377</v>
      </c>
      <c r="H2617" s="197">
        <v>18.992000000000001</v>
      </c>
      <c r="I2617" s="198"/>
      <c r="J2617" s="199">
        <f>ROUND(I2617*H2617,2)</f>
        <v>0</v>
      </c>
      <c r="K2617" s="200"/>
      <c r="L2617" s="40"/>
      <c r="M2617" s="201" t="s">
        <v>1</v>
      </c>
      <c r="N2617" s="202" t="s">
        <v>41</v>
      </c>
      <c r="O2617" s="72"/>
      <c r="P2617" s="203">
        <f>O2617*H2617</f>
        <v>0</v>
      </c>
      <c r="Q2617" s="203">
        <v>0</v>
      </c>
      <c r="R2617" s="203">
        <f>Q2617*H2617</f>
        <v>0</v>
      </c>
      <c r="S2617" s="203">
        <v>0</v>
      </c>
      <c r="T2617" s="204">
        <f>S2617*H2617</f>
        <v>0</v>
      </c>
      <c r="U2617" s="35"/>
      <c r="V2617" s="35"/>
      <c r="W2617" s="35"/>
      <c r="X2617" s="35"/>
      <c r="Y2617" s="35"/>
      <c r="Z2617" s="35"/>
      <c r="AA2617" s="35"/>
      <c r="AB2617" s="35"/>
      <c r="AC2617" s="35"/>
      <c r="AD2617" s="35"/>
      <c r="AE2617" s="35"/>
      <c r="AR2617" s="205" t="s">
        <v>199</v>
      </c>
      <c r="AT2617" s="205" t="s">
        <v>285</v>
      </c>
      <c r="AU2617" s="205" t="s">
        <v>85</v>
      </c>
      <c r="AY2617" s="18" t="s">
        <v>283</v>
      </c>
      <c r="BE2617" s="206">
        <f>IF(N2617="základní",J2617,0)</f>
        <v>0</v>
      </c>
      <c r="BF2617" s="206">
        <f>IF(N2617="snížená",J2617,0)</f>
        <v>0</v>
      </c>
      <c r="BG2617" s="206">
        <f>IF(N2617="zákl. přenesená",J2617,0)</f>
        <v>0</v>
      </c>
      <c r="BH2617" s="206">
        <f>IF(N2617="sníž. přenesená",J2617,0)</f>
        <v>0</v>
      </c>
      <c r="BI2617" s="206">
        <f>IF(N2617="nulová",J2617,0)</f>
        <v>0</v>
      </c>
      <c r="BJ2617" s="18" t="s">
        <v>83</v>
      </c>
      <c r="BK2617" s="206">
        <f>ROUND(I2617*H2617,2)</f>
        <v>0</v>
      </c>
      <c r="BL2617" s="18" t="s">
        <v>199</v>
      </c>
      <c r="BM2617" s="205" t="s">
        <v>3194</v>
      </c>
    </row>
    <row r="2618" spans="1:65" s="12" customFormat="1" ht="22.9" customHeight="1">
      <c r="B2618" s="177"/>
      <c r="C2618" s="178"/>
      <c r="D2618" s="179" t="s">
        <v>75</v>
      </c>
      <c r="E2618" s="191" t="s">
        <v>3195</v>
      </c>
      <c r="F2618" s="191" t="s">
        <v>3196</v>
      </c>
      <c r="G2618" s="178"/>
      <c r="H2618" s="178"/>
      <c r="I2618" s="181"/>
      <c r="J2618" s="192">
        <f>BK2618</f>
        <v>0</v>
      </c>
      <c r="K2618" s="178"/>
      <c r="L2618" s="183"/>
      <c r="M2618" s="184"/>
      <c r="N2618" s="185"/>
      <c r="O2618" s="185"/>
      <c r="P2618" s="186">
        <f>SUM(P2619:P2657)</f>
        <v>0</v>
      </c>
      <c r="Q2618" s="185"/>
      <c r="R2618" s="186">
        <f>SUM(R2619:R2657)</f>
        <v>12.484593599999998</v>
      </c>
      <c r="S2618" s="185"/>
      <c r="T2618" s="187">
        <f>SUM(T2619:T2657)</f>
        <v>0</v>
      </c>
      <c r="AR2618" s="188" t="s">
        <v>85</v>
      </c>
      <c r="AT2618" s="189" t="s">
        <v>75</v>
      </c>
      <c r="AU2618" s="189" t="s">
        <v>83</v>
      </c>
      <c r="AY2618" s="188" t="s">
        <v>283</v>
      </c>
      <c r="BK2618" s="190">
        <f>SUM(BK2619:BK2657)</f>
        <v>0</v>
      </c>
    </row>
    <row r="2619" spans="1:65" s="2" customFormat="1" ht="33" customHeight="1">
      <c r="A2619" s="35"/>
      <c r="B2619" s="36"/>
      <c r="C2619" s="193" t="s">
        <v>3197</v>
      </c>
      <c r="D2619" s="193" t="s">
        <v>285</v>
      </c>
      <c r="E2619" s="194" t="s">
        <v>3198</v>
      </c>
      <c r="F2619" s="195" t="s">
        <v>3199</v>
      </c>
      <c r="G2619" s="196" t="s">
        <v>288</v>
      </c>
      <c r="H2619" s="197">
        <v>185.70699999999999</v>
      </c>
      <c r="I2619" s="198"/>
      <c r="J2619" s="199">
        <f>ROUND(I2619*H2619,2)</f>
        <v>0</v>
      </c>
      <c r="K2619" s="200"/>
      <c r="L2619" s="40"/>
      <c r="M2619" s="201" t="s">
        <v>1</v>
      </c>
      <c r="N2619" s="202" t="s">
        <v>41</v>
      </c>
      <c r="O2619" s="72"/>
      <c r="P2619" s="203">
        <f>O2619*H2619</f>
        <v>0</v>
      </c>
      <c r="Q2619" s="203">
        <v>4.8999999999999998E-3</v>
      </c>
      <c r="R2619" s="203">
        <f>Q2619*H2619</f>
        <v>0.90996429999999995</v>
      </c>
      <c r="S2619" s="203">
        <v>0</v>
      </c>
      <c r="T2619" s="204">
        <f>S2619*H2619</f>
        <v>0</v>
      </c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R2619" s="205" t="s">
        <v>199</v>
      </c>
      <c r="AT2619" s="205" t="s">
        <v>285</v>
      </c>
      <c r="AU2619" s="205" t="s">
        <v>85</v>
      </c>
      <c r="AY2619" s="18" t="s">
        <v>283</v>
      </c>
      <c r="BE2619" s="206">
        <f>IF(N2619="základní",J2619,0)</f>
        <v>0</v>
      </c>
      <c r="BF2619" s="206">
        <f>IF(N2619="snížená",J2619,0)</f>
        <v>0</v>
      </c>
      <c r="BG2619" s="206">
        <f>IF(N2619="zákl. přenesená",J2619,0)</f>
        <v>0</v>
      </c>
      <c r="BH2619" s="206">
        <f>IF(N2619="sníž. přenesená",J2619,0)</f>
        <v>0</v>
      </c>
      <c r="BI2619" s="206">
        <f>IF(N2619="nulová",J2619,0)</f>
        <v>0</v>
      </c>
      <c r="BJ2619" s="18" t="s">
        <v>83</v>
      </c>
      <c r="BK2619" s="206">
        <f>ROUND(I2619*H2619,2)</f>
        <v>0</v>
      </c>
      <c r="BL2619" s="18" t="s">
        <v>199</v>
      </c>
      <c r="BM2619" s="205" t="s">
        <v>3200</v>
      </c>
    </row>
    <row r="2620" spans="1:65" s="16" customFormat="1">
      <c r="B2620" s="241"/>
      <c r="C2620" s="242"/>
      <c r="D2620" s="209" t="s">
        <v>291</v>
      </c>
      <c r="E2620" s="243" t="s">
        <v>1</v>
      </c>
      <c r="F2620" s="244" t="s">
        <v>586</v>
      </c>
      <c r="G2620" s="242"/>
      <c r="H2620" s="243" t="s">
        <v>1</v>
      </c>
      <c r="I2620" s="245"/>
      <c r="J2620" s="242"/>
      <c r="K2620" s="242"/>
      <c r="L2620" s="246"/>
      <c r="M2620" s="247"/>
      <c r="N2620" s="248"/>
      <c r="O2620" s="248"/>
      <c r="P2620" s="248"/>
      <c r="Q2620" s="248"/>
      <c r="R2620" s="248"/>
      <c r="S2620" s="248"/>
      <c r="T2620" s="249"/>
      <c r="AT2620" s="250" t="s">
        <v>291</v>
      </c>
      <c r="AU2620" s="250" t="s">
        <v>85</v>
      </c>
      <c r="AV2620" s="16" t="s">
        <v>83</v>
      </c>
      <c r="AW2620" s="16" t="s">
        <v>32</v>
      </c>
      <c r="AX2620" s="16" t="s">
        <v>76</v>
      </c>
      <c r="AY2620" s="250" t="s">
        <v>283</v>
      </c>
    </row>
    <row r="2621" spans="1:65" s="13" customFormat="1" ht="22.5">
      <c r="B2621" s="207"/>
      <c r="C2621" s="208"/>
      <c r="D2621" s="209" t="s">
        <v>291</v>
      </c>
      <c r="E2621" s="210" t="s">
        <v>1</v>
      </c>
      <c r="F2621" s="211" t="s">
        <v>3201</v>
      </c>
      <c r="G2621" s="208"/>
      <c r="H2621" s="212">
        <v>203.00200000000001</v>
      </c>
      <c r="I2621" s="213"/>
      <c r="J2621" s="208"/>
      <c r="K2621" s="208"/>
      <c r="L2621" s="214"/>
      <c r="M2621" s="215"/>
      <c r="N2621" s="216"/>
      <c r="O2621" s="216"/>
      <c r="P2621" s="216"/>
      <c r="Q2621" s="216"/>
      <c r="R2621" s="216"/>
      <c r="S2621" s="216"/>
      <c r="T2621" s="217"/>
      <c r="AT2621" s="218" t="s">
        <v>291</v>
      </c>
      <c r="AU2621" s="218" t="s">
        <v>85</v>
      </c>
      <c r="AV2621" s="13" t="s">
        <v>85</v>
      </c>
      <c r="AW2621" s="13" t="s">
        <v>32</v>
      </c>
      <c r="AX2621" s="13" t="s">
        <v>76</v>
      </c>
      <c r="AY2621" s="218" t="s">
        <v>283</v>
      </c>
    </row>
    <row r="2622" spans="1:65" s="13" customFormat="1">
      <c r="B2622" s="207"/>
      <c r="C2622" s="208"/>
      <c r="D2622" s="209" t="s">
        <v>291</v>
      </c>
      <c r="E2622" s="210" t="s">
        <v>1</v>
      </c>
      <c r="F2622" s="211" t="s">
        <v>3202</v>
      </c>
      <c r="G2622" s="208"/>
      <c r="H2622" s="212">
        <v>-9.02</v>
      </c>
      <c r="I2622" s="213"/>
      <c r="J2622" s="208"/>
      <c r="K2622" s="208"/>
      <c r="L2622" s="214"/>
      <c r="M2622" s="215"/>
      <c r="N2622" s="216"/>
      <c r="O2622" s="216"/>
      <c r="P2622" s="216"/>
      <c r="Q2622" s="216"/>
      <c r="R2622" s="216"/>
      <c r="S2622" s="216"/>
      <c r="T2622" s="217"/>
      <c r="AT2622" s="218" t="s">
        <v>291</v>
      </c>
      <c r="AU2622" s="218" t="s">
        <v>85</v>
      </c>
      <c r="AV2622" s="13" t="s">
        <v>85</v>
      </c>
      <c r="AW2622" s="13" t="s">
        <v>32</v>
      </c>
      <c r="AX2622" s="13" t="s">
        <v>76</v>
      </c>
      <c r="AY2622" s="218" t="s">
        <v>283</v>
      </c>
    </row>
    <row r="2623" spans="1:65" s="13" customFormat="1">
      <c r="B2623" s="207"/>
      <c r="C2623" s="208"/>
      <c r="D2623" s="209" t="s">
        <v>291</v>
      </c>
      <c r="E2623" s="210" t="s">
        <v>1</v>
      </c>
      <c r="F2623" s="211" t="s">
        <v>3203</v>
      </c>
      <c r="G2623" s="208"/>
      <c r="H2623" s="212">
        <v>-8.2750000000000004</v>
      </c>
      <c r="I2623" s="213"/>
      <c r="J2623" s="208"/>
      <c r="K2623" s="208"/>
      <c r="L2623" s="214"/>
      <c r="M2623" s="215"/>
      <c r="N2623" s="216"/>
      <c r="O2623" s="216"/>
      <c r="P2623" s="216"/>
      <c r="Q2623" s="216"/>
      <c r="R2623" s="216"/>
      <c r="S2623" s="216"/>
      <c r="T2623" s="217"/>
      <c r="AT2623" s="218" t="s">
        <v>291</v>
      </c>
      <c r="AU2623" s="218" t="s">
        <v>85</v>
      </c>
      <c r="AV2623" s="13" t="s">
        <v>85</v>
      </c>
      <c r="AW2623" s="13" t="s">
        <v>32</v>
      </c>
      <c r="AX2623" s="13" t="s">
        <v>76</v>
      </c>
      <c r="AY2623" s="218" t="s">
        <v>283</v>
      </c>
    </row>
    <row r="2624" spans="1:65" s="15" customFormat="1">
      <c r="B2624" s="230"/>
      <c r="C2624" s="231"/>
      <c r="D2624" s="209" t="s">
        <v>291</v>
      </c>
      <c r="E2624" s="232" t="s">
        <v>1</v>
      </c>
      <c r="F2624" s="233" t="s">
        <v>307</v>
      </c>
      <c r="G2624" s="231"/>
      <c r="H2624" s="234">
        <v>185.70699999999999</v>
      </c>
      <c r="I2624" s="235"/>
      <c r="J2624" s="231"/>
      <c r="K2624" s="231"/>
      <c r="L2624" s="236"/>
      <c r="M2624" s="237"/>
      <c r="N2624" s="238"/>
      <c r="O2624" s="238"/>
      <c r="P2624" s="238"/>
      <c r="Q2624" s="238"/>
      <c r="R2624" s="238"/>
      <c r="S2624" s="238"/>
      <c r="T2624" s="239"/>
      <c r="AT2624" s="240" t="s">
        <v>291</v>
      </c>
      <c r="AU2624" s="240" t="s">
        <v>85</v>
      </c>
      <c r="AV2624" s="15" t="s">
        <v>105</v>
      </c>
      <c r="AW2624" s="15" t="s">
        <v>32</v>
      </c>
      <c r="AX2624" s="15" t="s">
        <v>76</v>
      </c>
      <c r="AY2624" s="240" t="s">
        <v>283</v>
      </c>
    </row>
    <row r="2625" spans="1:65" s="14" customFormat="1">
      <c r="B2625" s="219"/>
      <c r="C2625" s="220"/>
      <c r="D2625" s="209" t="s">
        <v>291</v>
      </c>
      <c r="E2625" s="221" t="s">
        <v>1</v>
      </c>
      <c r="F2625" s="222" t="s">
        <v>293</v>
      </c>
      <c r="G2625" s="220"/>
      <c r="H2625" s="223">
        <v>185.70699999999999</v>
      </c>
      <c r="I2625" s="224"/>
      <c r="J2625" s="220"/>
      <c r="K2625" s="220"/>
      <c r="L2625" s="225"/>
      <c r="M2625" s="226"/>
      <c r="N2625" s="227"/>
      <c r="O2625" s="227"/>
      <c r="P2625" s="227"/>
      <c r="Q2625" s="227"/>
      <c r="R2625" s="227"/>
      <c r="S2625" s="227"/>
      <c r="T2625" s="228"/>
      <c r="AT2625" s="229" t="s">
        <v>291</v>
      </c>
      <c r="AU2625" s="229" t="s">
        <v>85</v>
      </c>
      <c r="AV2625" s="14" t="s">
        <v>289</v>
      </c>
      <c r="AW2625" s="14" t="s">
        <v>32</v>
      </c>
      <c r="AX2625" s="14" t="s">
        <v>83</v>
      </c>
      <c r="AY2625" s="229" t="s">
        <v>283</v>
      </c>
    </row>
    <row r="2626" spans="1:65" s="2" customFormat="1" ht="16.5" customHeight="1">
      <c r="A2626" s="35"/>
      <c r="B2626" s="36"/>
      <c r="C2626" s="251" t="s">
        <v>3204</v>
      </c>
      <c r="D2626" s="251" t="s">
        <v>1021</v>
      </c>
      <c r="E2626" s="252" t="s">
        <v>3205</v>
      </c>
      <c r="F2626" s="253" t="s">
        <v>3206</v>
      </c>
      <c r="G2626" s="254" t="s">
        <v>288</v>
      </c>
      <c r="H2626" s="255">
        <v>204.27799999999999</v>
      </c>
      <c r="I2626" s="256"/>
      <c r="J2626" s="257">
        <f>ROUND(I2626*H2626,2)</f>
        <v>0</v>
      </c>
      <c r="K2626" s="258"/>
      <c r="L2626" s="259"/>
      <c r="M2626" s="260" t="s">
        <v>1</v>
      </c>
      <c r="N2626" s="261" t="s">
        <v>41</v>
      </c>
      <c r="O2626" s="72"/>
      <c r="P2626" s="203">
        <f>O2626*H2626</f>
        <v>0</v>
      </c>
      <c r="Q2626" s="203">
        <v>9.7999999999999997E-3</v>
      </c>
      <c r="R2626" s="203">
        <f>Q2626*H2626</f>
        <v>2.0019244</v>
      </c>
      <c r="S2626" s="203">
        <v>0</v>
      </c>
      <c r="T2626" s="204">
        <f>S2626*H2626</f>
        <v>0</v>
      </c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R2626" s="205" t="s">
        <v>499</v>
      </c>
      <c r="AT2626" s="205" t="s">
        <v>1021</v>
      </c>
      <c r="AU2626" s="205" t="s">
        <v>85</v>
      </c>
      <c r="AY2626" s="18" t="s">
        <v>283</v>
      </c>
      <c r="BE2626" s="206">
        <f>IF(N2626="základní",J2626,0)</f>
        <v>0</v>
      </c>
      <c r="BF2626" s="206">
        <f>IF(N2626="snížená",J2626,0)</f>
        <v>0</v>
      </c>
      <c r="BG2626" s="206">
        <f>IF(N2626="zákl. přenesená",J2626,0)</f>
        <v>0</v>
      </c>
      <c r="BH2626" s="206">
        <f>IF(N2626="sníž. přenesená",J2626,0)</f>
        <v>0</v>
      </c>
      <c r="BI2626" s="206">
        <f>IF(N2626="nulová",J2626,0)</f>
        <v>0</v>
      </c>
      <c r="BJ2626" s="18" t="s">
        <v>83</v>
      </c>
      <c r="BK2626" s="206">
        <f>ROUND(I2626*H2626,2)</f>
        <v>0</v>
      </c>
      <c r="BL2626" s="18" t="s">
        <v>199</v>
      </c>
      <c r="BM2626" s="205" t="s">
        <v>3207</v>
      </c>
    </row>
    <row r="2627" spans="1:65" s="13" customFormat="1">
      <c r="B2627" s="207"/>
      <c r="C2627" s="208"/>
      <c r="D2627" s="209" t="s">
        <v>291</v>
      </c>
      <c r="E2627" s="208"/>
      <c r="F2627" s="211" t="s">
        <v>3208</v>
      </c>
      <c r="G2627" s="208"/>
      <c r="H2627" s="212">
        <v>204.27799999999999</v>
      </c>
      <c r="I2627" s="213"/>
      <c r="J2627" s="208"/>
      <c r="K2627" s="208"/>
      <c r="L2627" s="214"/>
      <c r="M2627" s="215"/>
      <c r="N2627" s="216"/>
      <c r="O2627" s="216"/>
      <c r="P2627" s="216"/>
      <c r="Q2627" s="216"/>
      <c r="R2627" s="216"/>
      <c r="S2627" s="216"/>
      <c r="T2627" s="217"/>
      <c r="AT2627" s="218" t="s">
        <v>291</v>
      </c>
      <c r="AU2627" s="218" t="s">
        <v>85</v>
      </c>
      <c r="AV2627" s="13" t="s">
        <v>85</v>
      </c>
      <c r="AW2627" s="13" t="s">
        <v>4</v>
      </c>
      <c r="AX2627" s="13" t="s">
        <v>83</v>
      </c>
      <c r="AY2627" s="218" t="s">
        <v>283</v>
      </c>
    </row>
    <row r="2628" spans="1:65" s="2" customFormat="1" ht="33" customHeight="1">
      <c r="A2628" s="35"/>
      <c r="B2628" s="36"/>
      <c r="C2628" s="193" t="s">
        <v>3209</v>
      </c>
      <c r="D2628" s="193" t="s">
        <v>285</v>
      </c>
      <c r="E2628" s="194" t="s">
        <v>3210</v>
      </c>
      <c r="F2628" s="195" t="s">
        <v>3211</v>
      </c>
      <c r="G2628" s="196" t="s">
        <v>288</v>
      </c>
      <c r="H2628" s="197">
        <v>376.87799999999999</v>
      </c>
      <c r="I2628" s="198"/>
      <c r="J2628" s="199">
        <f>ROUND(I2628*H2628,2)</f>
        <v>0</v>
      </c>
      <c r="K2628" s="200"/>
      <c r="L2628" s="40"/>
      <c r="M2628" s="201" t="s">
        <v>1</v>
      </c>
      <c r="N2628" s="202" t="s">
        <v>41</v>
      </c>
      <c r="O2628" s="72"/>
      <c r="P2628" s="203">
        <f>O2628*H2628</f>
        <v>0</v>
      </c>
      <c r="Q2628" s="203">
        <v>5.0499999999999998E-3</v>
      </c>
      <c r="R2628" s="203">
        <f>Q2628*H2628</f>
        <v>1.9032338999999998</v>
      </c>
      <c r="S2628" s="203">
        <v>0</v>
      </c>
      <c r="T2628" s="204">
        <f>S2628*H2628</f>
        <v>0</v>
      </c>
      <c r="U2628" s="35"/>
      <c r="V2628" s="35"/>
      <c r="W2628" s="35"/>
      <c r="X2628" s="35"/>
      <c r="Y2628" s="35"/>
      <c r="Z2628" s="35"/>
      <c r="AA2628" s="35"/>
      <c r="AB2628" s="35"/>
      <c r="AC2628" s="35"/>
      <c r="AD2628" s="35"/>
      <c r="AE2628" s="35"/>
      <c r="AR2628" s="205" t="s">
        <v>199</v>
      </c>
      <c r="AT2628" s="205" t="s">
        <v>285</v>
      </c>
      <c r="AU2628" s="205" t="s">
        <v>85</v>
      </c>
      <c r="AY2628" s="18" t="s">
        <v>283</v>
      </c>
      <c r="BE2628" s="206">
        <f>IF(N2628="základní",J2628,0)</f>
        <v>0</v>
      </c>
      <c r="BF2628" s="206">
        <f>IF(N2628="snížená",J2628,0)</f>
        <v>0</v>
      </c>
      <c r="BG2628" s="206">
        <f>IF(N2628="zákl. přenesená",J2628,0)</f>
        <v>0</v>
      </c>
      <c r="BH2628" s="206">
        <f>IF(N2628="sníž. přenesená",J2628,0)</f>
        <v>0</v>
      </c>
      <c r="BI2628" s="206">
        <f>IF(N2628="nulová",J2628,0)</f>
        <v>0</v>
      </c>
      <c r="BJ2628" s="18" t="s">
        <v>83</v>
      </c>
      <c r="BK2628" s="206">
        <f>ROUND(I2628*H2628,2)</f>
        <v>0</v>
      </c>
      <c r="BL2628" s="18" t="s">
        <v>199</v>
      </c>
      <c r="BM2628" s="205" t="s">
        <v>3212</v>
      </c>
    </row>
    <row r="2629" spans="1:65" s="16" customFormat="1">
      <c r="B2629" s="241"/>
      <c r="C2629" s="242"/>
      <c r="D2629" s="209" t="s">
        <v>291</v>
      </c>
      <c r="E2629" s="243" t="s">
        <v>1</v>
      </c>
      <c r="F2629" s="244" t="s">
        <v>586</v>
      </c>
      <c r="G2629" s="242"/>
      <c r="H2629" s="243" t="s">
        <v>1</v>
      </c>
      <c r="I2629" s="245"/>
      <c r="J2629" s="242"/>
      <c r="K2629" s="242"/>
      <c r="L2629" s="246"/>
      <c r="M2629" s="247"/>
      <c r="N2629" s="248"/>
      <c r="O2629" s="248"/>
      <c r="P2629" s="248"/>
      <c r="Q2629" s="248"/>
      <c r="R2629" s="248"/>
      <c r="S2629" s="248"/>
      <c r="T2629" s="249"/>
      <c r="AT2629" s="250" t="s">
        <v>291</v>
      </c>
      <c r="AU2629" s="250" t="s">
        <v>85</v>
      </c>
      <c r="AV2629" s="16" t="s">
        <v>83</v>
      </c>
      <c r="AW2629" s="16" t="s">
        <v>32</v>
      </c>
      <c r="AX2629" s="16" t="s">
        <v>76</v>
      </c>
      <c r="AY2629" s="250" t="s">
        <v>283</v>
      </c>
    </row>
    <row r="2630" spans="1:65" s="13" customFormat="1" ht="33.75">
      <c r="B2630" s="207"/>
      <c r="C2630" s="208"/>
      <c r="D2630" s="209" t="s">
        <v>291</v>
      </c>
      <c r="E2630" s="210" t="s">
        <v>1</v>
      </c>
      <c r="F2630" s="211" t="s">
        <v>3213</v>
      </c>
      <c r="G2630" s="208"/>
      <c r="H2630" s="212">
        <v>170.91</v>
      </c>
      <c r="I2630" s="213"/>
      <c r="J2630" s="208"/>
      <c r="K2630" s="208"/>
      <c r="L2630" s="214"/>
      <c r="M2630" s="215"/>
      <c r="N2630" s="216"/>
      <c r="O2630" s="216"/>
      <c r="P2630" s="216"/>
      <c r="Q2630" s="216"/>
      <c r="R2630" s="216"/>
      <c r="S2630" s="216"/>
      <c r="T2630" s="217"/>
      <c r="AT2630" s="218" t="s">
        <v>291</v>
      </c>
      <c r="AU2630" s="218" t="s">
        <v>85</v>
      </c>
      <c r="AV2630" s="13" t="s">
        <v>85</v>
      </c>
      <c r="AW2630" s="13" t="s">
        <v>32</v>
      </c>
      <c r="AX2630" s="13" t="s">
        <v>76</v>
      </c>
      <c r="AY2630" s="218" t="s">
        <v>283</v>
      </c>
    </row>
    <row r="2631" spans="1:65" s="13" customFormat="1">
      <c r="B2631" s="207"/>
      <c r="C2631" s="208"/>
      <c r="D2631" s="209" t="s">
        <v>291</v>
      </c>
      <c r="E2631" s="210" t="s">
        <v>1</v>
      </c>
      <c r="F2631" s="211" t="s">
        <v>3214</v>
      </c>
      <c r="G2631" s="208"/>
      <c r="H2631" s="212">
        <v>-14.145</v>
      </c>
      <c r="I2631" s="213"/>
      <c r="J2631" s="208"/>
      <c r="K2631" s="208"/>
      <c r="L2631" s="214"/>
      <c r="M2631" s="215"/>
      <c r="N2631" s="216"/>
      <c r="O2631" s="216"/>
      <c r="P2631" s="216"/>
      <c r="Q2631" s="216"/>
      <c r="R2631" s="216"/>
      <c r="S2631" s="216"/>
      <c r="T2631" s="217"/>
      <c r="AT2631" s="218" t="s">
        <v>291</v>
      </c>
      <c r="AU2631" s="218" t="s">
        <v>85</v>
      </c>
      <c r="AV2631" s="13" t="s">
        <v>85</v>
      </c>
      <c r="AW2631" s="13" t="s">
        <v>32</v>
      </c>
      <c r="AX2631" s="13" t="s">
        <v>76</v>
      </c>
      <c r="AY2631" s="218" t="s">
        <v>283</v>
      </c>
    </row>
    <row r="2632" spans="1:65" s="13" customFormat="1">
      <c r="B2632" s="207"/>
      <c r="C2632" s="208"/>
      <c r="D2632" s="209" t="s">
        <v>291</v>
      </c>
      <c r="E2632" s="210" t="s">
        <v>1</v>
      </c>
      <c r="F2632" s="211" t="s">
        <v>3215</v>
      </c>
      <c r="G2632" s="208"/>
      <c r="H2632" s="212">
        <v>-12.12</v>
      </c>
      <c r="I2632" s="213"/>
      <c r="J2632" s="208"/>
      <c r="K2632" s="208"/>
      <c r="L2632" s="214"/>
      <c r="M2632" s="215"/>
      <c r="N2632" s="216"/>
      <c r="O2632" s="216"/>
      <c r="P2632" s="216"/>
      <c r="Q2632" s="216"/>
      <c r="R2632" s="216"/>
      <c r="S2632" s="216"/>
      <c r="T2632" s="217"/>
      <c r="AT2632" s="218" t="s">
        <v>291</v>
      </c>
      <c r="AU2632" s="218" t="s">
        <v>85</v>
      </c>
      <c r="AV2632" s="13" t="s">
        <v>85</v>
      </c>
      <c r="AW2632" s="13" t="s">
        <v>32</v>
      </c>
      <c r="AX2632" s="13" t="s">
        <v>76</v>
      </c>
      <c r="AY2632" s="218" t="s">
        <v>283</v>
      </c>
    </row>
    <row r="2633" spans="1:65" s="13" customFormat="1">
      <c r="B2633" s="207"/>
      <c r="C2633" s="208"/>
      <c r="D2633" s="209" t="s">
        <v>291</v>
      </c>
      <c r="E2633" s="210" t="s">
        <v>1</v>
      </c>
      <c r="F2633" s="211" t="s">
        <v>3216</v>
      </c>
      <c r="G2633" s="208"/>
      <c r="H2633" s="212">
        <v>50.555</v>
      </c>
      <c r="I2633" s="213"/>
      <c r="J2633" s="208"/>
      <c r="K2633" s="208"/>
      <c r="L2633" s="214"/>
      <c r="M2633" s="215"/>
      <c r="N2633" s="216"/>
      <c r="O2633" s="216"/>
      <c r="P2633" s="216"/>
      <c r="Q2633" s="216"/>
      <c r="R2633" s="216"/>
      <c r="S2633" s="216"/>
      <c r="T2633" s="217"/>
      <c r="AT2633" s="218" t="s">
        <v>291</v>
      </c>
      <c r="AU2633" s="218" t="s">
        <v>85</v>
      </c>
      <c r="AV2633" s="13" t="s">
        <v>85</v>
      </c>
      <c r="AW2633" s="13" t="s">
        <v>32</v>
      </c>
      <c r="AX2633" s="13" t="s">
        <v>76</v>
      </c>
      <c r="AY2633" s="218" t="s">
        <v>283</v>
      </c>
    </row>
    <row r="2634" spans="1:65" s="13" customFormat="1">
      <c r="B2634" s="207"/>
      <c r="C2634" s="208"/>
      <c r="D2634" s="209" t="s">
        <v>291</v>
      </c>
      <c r="E2634" s="210" t="s">
        <v>1</v>
      </c>
      <c r="F2634" s="211" t="s">
        <v>3217</v>
      </c>
      <c r="G2634" s="208"/>
      <c r="H2634" s="212">
        <v>-9.02</v>
      </c>
      <c r="I2634" s="213"/>
      <c r="J2634" s="208"/>
      <c r="K2634" s="208"/>
      <c r="L2634" s="214"/>
      <c r="M2634" s="215"/>
      <c r="N2634" s="216"/>
      <c r="O2634" s="216"/>
      <c r="P2634" s="216"/>
      <c r="Q2634" s="216"/>
      <c r="R2634" s="216"/>
      <c r="S2634" s="216"/>
      <c r="T2634" s="217"/>
      <c r="AT2634" s="218" t="s">
        <v>291</v>
      </c>
      <c r="AU2634" s="218" t="s">
        <v>85</v>
      </c>
      <c r="AV2634" s="13" t="s">
        <v>85</v>
      </c>
      <c r="AW2634" s="13" t="s">
        <v>32</v>
      </c>
      <c r="AX2634" s="13" t="s">
        <v>76</v>
      </c>
      <c r="AY2634" s="218" t="s">
        <v>283</v>
      </c>
    </row>
    <row r="2635" spans="1:65" s="13" customFormat="1">
      <c r="B2635" s="207"/>
      <c r="C2635" s="208"/>
      <c r="D2635" s="209" t="s">
        <v>291</v>
      </c>
      <c r="E2635" s="210" t="s">
        <v>1</v>
      </c>
      <c r="F2635" s="211" t="s">
        <v>3218</v>
      </c>
      <c r="G2635" s="208"/>
      <c r="H2635" s="212">
        <v>53.46</v>
      </c>
      <c r="I2635" s="213"/>
      <c r="J2635" s="208"/>
      <c r="K2635" s="208"/>
      <c r="L2635" s="214"/>
      <c r="M2635" s="215"/>
      <c r="N2635" s="216"/>
      <c r="O2635" s="216"/>
      <c r="P2635" s="216"/>
      <c r="Q2635" s="216"/>
      <c r="R2635" s="216"/>
      <c r="S2635" s="216"/>
      <c r="T2635" s="217"/>
      <c r="AT2635" s="218" t="s">
        <v>291</v>
      </c>
      <c r="AU2635" s="218" t="s">
        <v>85</v>
      </c>
      <c r="AV2635" s="13" t="s">
        <v>85</v>
      </c>
      <c r="AW2635" s="13" t="s">
        <v>32</v>
      </c>
      <c r="AX2635" s="13" t="s">
        <v>76</v>
      </c>
      <c r="AY2635" s="218" t="s">
        <v>283</v>
      </c>
    </row>
    <row r="2636" spans="1:65" s="13" customFormat="1">
      <c r="B2636" s="207"/>
      <c r="C2636" s="208"/>
      <c r="D2636" s="209" t="s">
        <v>291</v>
      </c>
      <c r="E2636" s="210" t="s">
        <v>1</v>
      </c>
      <c r="F2636" s="211" t="s">
        <v>3219</v>
      </c>
      <c r="G2636" s="208"/>
      <c r="H2636" s="212">
        <v>-4.7149999999999999</v>
      </c>
      <c r="I2636" s="213"/>
      <c r="J2636" s="208"/>
      <c r="K2636" s="208"/>
      <c r="L2636" s="214"/>
      <c r="M2636" s="215"/>
      <c r="N2636" s="216"/>
      <c r="O2636" s="216"/>
      <c r="P2636" s="216"/>
      <c r="Q2636" s="216"/>
      <c r="R2636" s="216"/>
      <c r="S2636" s="216"/>
      <c r="T2636" s="217"/>
      <c r="AT2636" s="218" t="s">
        <v>291</v>
      </c>
      <c r="AU2636" s="218" t="s">
        <v>85</v>
      </c>
      <c r="AV2636" s="13" t="s">
        <v>85</v>
      </c>
      <c r="AW2636" s="13" t="s">
        <v>32</v>
      </c>
      <c r="AX2636" s="13" t="s">
        <v>76</v>
      </c>
      <c r="AY2636" s="218" t="s">
        <v>283</v>
      </c>
    </row>
    <row r="2637" spans="1:65" s="13" customFormat="1">
      <c r="B2637" s="207"/>
      <c r="C2637" s="208"/>
      <c r="D2637" s="209" t="s">
        <v>291</v>
      </c>
      <c r="E2637" s="210" t="s">
        <v>1</v>
      </c>
      <c r="F2637" s="211" t="s">
        <v>3220</v>
      </c>
      <c r="G2637" s="208"/>
      <c r="H2637" s="212">
        <v>-2.33</v>
      </c>
      <c r="I2637" s="213"/>
      <c r="J2637" s="208"/>
      <c r="K2637" s="208"/>
      <c r="L2637" s="214"/>
      <c r="M2637" s="215"/>
      <c r="N2637" s="216"/>
      <c r="O2637" s="216"/>
      <c r="P2637" s="216"/>
      <c r="Q2637" s="216"/>
      <c r="R2637" s="216"/>
      <c r="S2637" s="216"/>
      <c r="T2637" s="217"/>
      <c r="AT2637" s="218" t="s">
        <v>291</v>
      </c>
      <c r="AU2637" s="218" t="s">
        <v>85</v>
      </c>
      <c r="AV2637" s="13" t="s">
        <v>85</v>
      </c>
      <c r="AW2637" s="13" t="s">
        <v>32</v>
      </c>
      <c r="AX2637" s="13" t="s">
        <v>76</v>
      </c>
      <c r="AY2637" s="218" t="s">
        <v>283</v>
      </c>
    </row>
    <row r="2638" spans="1:65" s="13" customFormat="1" ht="22.5">
      <c r="B2638" s="207"/>
      <c r="C2638" s="208"/>
      <c r="D2638" s="209" t="s">
        <v>291</v>
      </c>
      <c r="E2638" s="210" t="s">
        <v>1</v>
      </c>
      <c r="F2638" s="211" t="s">
        <v>3221</v>
      </c>
      <c r="G2638" s="208"/>
      <c r="H2638" s="212">
        <v>70.793999999999997</v>
      </c>
      <c r="I2638" s="213"/>
      <c r="J2638" s="208"/>
      <c r="K2638" s="208"/>
      <c r="L2638" s="214"/>
      <c r="M2638" s="215"/>
      <c r="N2638" s="216"/>
      <c r="O2638" s="216"/>
      <c r="P2638" s="216"/>
      <c r="Q2638" s="216"/>
      <c r="R2638" s="216"/>
      <c r="S2638" s="216"/>
      <c r="T2638" s="217"/>
      <c r="AT2638" s="218" t="s">
        <v>291</v>
      </c>
      <c r="AU2638" s="218" t="s">
        <v>85</v>
      </c>
      <c r="AV2638" s="13" t="s">
        <v>85</v>
      </c>
      <c r="AW2638" s="13" t="s">
        <v>32</v>
      </c>
      <c r="AX2638" s="13" t="s">
        <v>76</v>
      </c>
      <c r="AY2638" s="218" t="s">
        <v>283</v>
      </c>
    </row>
    <row r="2639" spans="1:65" s="13" customFormat="1">
      <c r="B2639" s="207"/>
      <c r="C2639" s="208"/>
      <c r="D2639" s="209" t="s">
        <v>291</v>
      </c>
      <c r="E2639" s="210" t="s">
        <v>1</v>
      </c>
      <c r="F2639" s="211" t="s">
        <v>3222</v>
      </c>
      <c r="G2639" s="208"/>
      <c r="H2639" s="212">
        <v>-7.585</v>
      </c>
      <c r="I2639" s="213"/>
      <c r="J2639" s="208"/>
      <c r="K2639" s="208"/>
      <c r="L2639" s="214"/>
      <c r="M2639" s="215"/>
      <c r="N2639" s="216"/>
      <c r="O2639" s="216"/>
      <c r="P2639" s="216"/>
      <c r="Q2639" s="216"/>
      <c r="R2639" s="216"/>
      <c r="S2639" s="216"/>
      <c r="T2639" s="217"/>
      <c r="AT2639" s="218" t="s">
        <v>291</v>
      </c>
      <c r="AU2639" s="218" t="s">
        <v>85</v>
      </c>
      <c r="AV2639" s="13" t="s">
        <v>85</v>
      </c>
      <c r="AW2639" s="13" t="s">
        <v>32</v>
      </c>
      <c r="AX2639" s="13" t="s">
        <v>76</v>
      </c>
      <c r="AY2639" s="218" t="s">
        <v>283</v>
      </c>
    </row>
    <row r="2640" spans="1:65" s="13" customFormat="1" ht="22.5">
      <c r="B2640" s="207"/>
      <c r="C2640" s="208"/>
      <c r="D2640" s="209" t="s">
        <v>291</v>
      </c>
      <c r="E2640" s="210" t="s">
        <v>1</v>
      </c>
      <c r="F2640" s="211" t="s">
        <v>3223</v>
      </c>
      <c r="G2640" s="208"/>
      <c r="H2640" s="212">
        <v>46.250999999999998</v>
      </c>
      <c r="I2640" s="213"/>
      <c r="J2640" s="208"/>
      <c r="K2640" s="208"/>
      <c r="L2640" s="214"/>
      <c r="M2640" s="215"/>
      <c r="N2640" s="216"/>
      <c r="O2640" s="216"/>
      <c r="P2640" s="216"/>
      <c r="Q2640" s="216"/>
      <c r="R2640" s="216"/>
      <c r="S2640" s="216"/>
      <c r="T2640" s="217"/>
      <c r="AT2640" s="218" t="s">
        <v>291</v>
      </c>
      <c r="AU2640" s="218" t="s">
        <v>85</v>
      </c>
      <c r="AV2640" s="13" t="s">
        <v>85</v>
      </c>
      <c r="AW2640" s="13" t="s">
        <v>32</v>
      </c>
      <c r="AX2640" s="13" t="s">
        <v>76</v>
      </c>
      <c r="AY2640" s="218" t="s">
        <v>283</v>
      </c>
    </row>
    <row r="2641" spans="1:65" s="13" customFormat="1">
      <c r="B2641" s="207"/>
      <c r="C2641" s="208"/>
      <c r="D2641" s="209" t="s">
        <v>291</v>
      </c>
      <c r="E2641" s="210" t="s">
        <v>1</v>
      </c>
      <c r="F2641" s="211" t="s">
        <v>3224</v>
      </c>
      <c r="G2641" s="208"/>
      <c r="H2641" s="212">
        <v>-5.9450000000000003</v>
      </c>
      <c r="I2641" s="213"/>
      <c r="J2641" s="208"/>
      <c r="K2641" s="208"/>
      <c r="L2641" s="214"/>
      <c r="M2641" s="215"/>
      <c r="N2641" s="216"/>
      <c r="O2641" s="216"/>
      <c r="P2641" s="216"/>
      <c r="Q2641" s="216"/>
      <c r="R2641" s="216"/>
      <c r="S2641" s="216"/>
      <c r="T2641" s="217"/>
      <c r="AT2641" s="218" t="s">
        <v>291</v>
      </c>
      <c r="AU2641" s="218" t="s">
        <v>85</v>
      </c>
      <c r="AV2641" s="13" t="s">
        <v>85</v>
      </c>
      <c r="AW2641" s="13" t="s">
        <v>32</v>
      </c>
      <c r="AX2641" s="13" t="s">
        <v>76</v>
      </c>
      <c r="AY2641" s="218" t="s">
        <v>283</v>
      </c>
    </row>
    <row r="2642" spans="1:65" s="13" customFormat="1">
      <c r="B2642" s="207"/>
      <c r="C2642" s="208"/>
      <c r="D2642" s="209" t="s">
        <v>291</v>
      </c>
      <c r="E2642" s="210" t="s">
        <v>1</v>
      </c>
      <c r="F2642" s="211" t="s">
        <v>3225</v>
      </c>
      <c r="G2642" s="208"/>
      <c r="H2642" s="212">
        <v>49.787999999999997</v>
      </c>
      <c r="I2642" s="213"/>
      <c r="J2642" s="208"/>
      <c r="K2642" s="208"/>
      <c r="L2642" s="214"/>
      <c r="M2642" s="215"/>
      <c r="N2642" s="216"/>
      <c r="O2642" s="216"/>
      <c r="P2642" s="216"/>
      <c r="Q2642" s="216"/>
      <c r="R2642" s="216"/>
      <c r="S2642" s="216"/>
      <c r="T2642" s="217"/>
      <c r="AT2642" s="218" t="s">
        <v>291</v>
      </c>
      <c r="AU2642" s="218" t="s">
        <v>85</v>
      </c>
      <c r="AV2642" s="13" t="s">
        <v>85</v>
      </c>
      <c r="AW2642" s="13" t="s">
        <v>32</v>
      </c>
      <c r="AX2642" s="13" t="s">
        <v>76</v>
      </c>
      <c r="AY2642" s="218" t="s">
        <v>283</v>
      </c>
    </row>
    <row r="2643" spans="1:65" s="13" customFormat="1">
      <c r="B2643" s="207"/>
      <c r="C2643" s="208"/>
      <c r="D2643" s="209" t="s">
        <v>291</v>
      </c>
      <c r="E2643" s="210" t="s">
        <v>1</v>
      </c>
      <c r="F2643" s="211" t="s">
        <v>3226</v>
      </c>
      <c r="G2643" s="208"/>
      <c r="H2643" s="212">
        <v>-9.02</v>
      </c>
      <c r="I2643" s="213"/>
      <c r="J2643" s="208"/>
      <c r="K2643" s="208"/>
      <c r="L2643" s="214"/>
      <c r="M2643" s="215"/>
      <c r="N2643" s="216"/>
      <c r="O2643" s="216"/>
      <c r="P2643" s="216"/>
      <c r="Q2643" s="216"/>
      <c r="R2643" s="216"/>
      <c r="S2643" s="216"/>
      <c r="T2643" s="217"/>
      <c r="AT2643" s="218" t="s">
        <v>291</v>
      </c>
      <c r="AU2643" s="218" t="s">
        <v>85</v>
      </c>
      <c r="AV2643" s="13" t="s">
        <v>85</v>
      </c>
      <c r="AW2643" s="13" t="s">
        <v>32</v>
      </c>
      <c r="AX2643" s="13" t="s">
        <v>76</v>
      </c>
      <c r="AY2643" s="218" t="s">
        <v>283</v>
      </c>
    </row>
    <row r="2644" spans="1:65" s="15" customFormat="1">
      <c r="B2644" s="230"/>
      <c r="C2644" s="231"/>
      <c r="D2644" s="209" t="s">
        <v>291</v>
      </c>
      <c r="E2644" s="232" t="s">
        <v>1</v>
      </c>
      <c r="F2644" s="233" t="s">
        <v>307</v>
      </c>
      <c r="G2644" s="231"/>
      <c r="H2644" s="234">
        <v>376.87799999999999</v>
      </c>
      <c r="I2644" s="235"/>
      <c r="J2644" s="231"/>
      <c r="K2644" s="231"/>
      <c r="L2644" s="236"/>
      <c r="M2644" s="237"/>
      <c r="N2644" s="238"/>
      <c r="O2644" s="238"/>
      <c r="P2644" s="238"/>
      <c r="Q2644" s="238"/>
      <c r="R2644" s="238"/>
      <c r="S2644" s="238"/>
      <c r="T2644" s="239"/>
      <c r="AT2644" s="240" t="s">
        <v>291</v>
      </c>
      <c r="AU2644" s="240" t="s">
        <v>85</v>
      </c>
      <c r="AV2644" s="15" t="s">
        <v>105</v>
      </c>
      <c r="AW2644" s="15" t="s">
        <v>32</v>
      </c>
      <c r="AX2644" s="15" t="s">
        <v>76</v>
      </c>
      <c r="AY2644" s="240" t="s">
        <v>283</v>
      </c>
    </row>
    <row r="2645" spans="1:65" s="14" customFormat="1">
      <c r="B2645" s="219"/>
      <c r="C2645" s="220"/>
      <c r="D2645" s="209" t="s">
        <v>291</v>
      </c>
      <c r="E2645" s="221" t="s">
        <v>1</v>
      </c>
      <c r="F2645" s="222" t="s">
        <v>293</v>
      </c>
      <c r="G2645" s="220"/>
      <c r="H2645" s="223">
        <v>376.87799999999999</v>
      </c>
      <c r="I2645" s="224"/>
      <c r="J2645" s="220"/>
      <c r="K2645" s="220"/>
      <c r="L2645" s="225"/>
      <c r="M2645" s="226"/>
      <c r="N2645" s="227"/>
      <c r="O2645" s="227"/>
      <c r="P2645" s="227"/>
      <c r="Q2645" s="227"/>
      <c r="R2645" s="227"/>
      <c r="S2645" s="227"/>
      <c r="T2645" s="228"/>
      <c r="AT2645" s="229" t="s">
        <v>291</v>
      </c>
      <c r="AU2645" s="229" t="s">
        <v>85</v>
      </c>
      <c r="AV2645" s="14" t="s">
        <v>289</v>
      </c>
      <c r="AW2645" s="14" t="s">
        <v>32</v>
      </c>
      <c r="AX2645" s="14" t="s">
        <v>83</v>
      </c>
      <c r="AY2645" s="229" t="s">
        <v>283</v>
      </c>
    </row>
    <row r="2646" spans="1:65" s="2" customFormat="1" ht="16.5" customHeight="1">
      <c r="A2646" s="35"/>
      <c r="B2646" s="36"/>
      <c r="C2646" s="251" t="s">
        <v>3227</v>
      </c>
      <c r="D2646" s="251" t="s">
        <v>1021</v>
      </c>
      <c r="E2646" s="252" t="s">
        <v>3228</v>
      </c>
      <c r="F2646" s="253" t="s">
        <v>3229</v>
      </c>
      <c r="G2646" s="254" t="s">
        <v>288</v>
      </c>
      <c r="H2646" s="255">
        <v>414.56599999999997</v>
      </c>
      <c r="I2646" s="256"/>
      <c r="J2646" s="257">
        <f>ROUND(I2646*H2646,2)</f>
        <v>0</v>
      </c>
      <c r="K2646" s="258"/>
      <c r="L2646" s="259"/>
      <c r="M2646" s="260" t="s">
        <v>1</v>
      </c>
      <c r="N2646" s="261" t="s">
        <v>41</v>
      </c>
      <c r="O2646" s="72"/>
      <c r="P2646" s="203">
        <f>O2646*H2646</f>
        <v>0</v>
      </c>
      <c r="Q2646" s="203">
        <v>1.8499999999999999E-2</v>
      </c>
      <c r="R2646" s="203">
        <f>Q2646*H2646</f>
        <v>7.6694709999999988</v>
      </c>
      <c r="S2646" s="203">
        <v>0</v>
      </c>
      <c r="T2646" s="204">
        <f>S2646*H2646</f>
        <v>0</v>
      </c>
      <c r="U2646" s="35"/>
      <c r="V2646" s="35"/>
      <c r="W2646" s="35"/>
      <c r="X2646" s="35"/>
      <c r="Y2646" s="35"/>
      <c r="Z2646" s="35"/>
      <c r="AA2646" s="35"/>
      <c r="AB2646" s="35"/>
      <c r="AC2646" s="35"/>
      <c r="AD2646" s="35"/>
      <c r="AE2646" s="35"/>
      <c r="AR2646" s="205" t="s">
        <v>499</v>
      </c>
      <c r="AT2646" s="205" t="s">
        <v>1021</v>
      </c>
      <c r="AU2646" s="205" t="s">
        <v>85</v>
      </c>
      <c r="AY2646" s="18" t="s">
        <v>283</v>
      </c>
      <c r="BE2646" s="206">
        <f>IF(N2646="základní",J2646,0)</f>
        <v>0</v>
      </c>
      <c r="BF2646" s="206">
        <f>IF(N2646="snížená",J2646,0)</f>
        <v>0</v>
      </c>
      <c r="BG2646" s="206">
        <f>IF(N2646="zákl. přenesená",J2646,0)</f>
        <v>0</v>
      </c>
      <c r="BH2646" s="206">
        <f>IF(N2646="sníž. přenesená",J2646,0)</f>
        <v>0</v>
      </c>
      <c r="BI2646" s="206">
        <f>IF(N2646="nulová",J2646,0)</f>
        <v>0</v>
      </c>
      <c r="BJ2646" s="18" t="s">
        <v>83</v>
      </c>
      <c r="BK2646" s="206">
        <f>ROUND(I2646*H2646,2)</f>
        <v>0</v>
      </c>
      <c r="BL2646" s="18" t="s">
        <v>199</v>
      </c>
      <c r="BM2646" s="205" t="s">
        <v>3230</v>
      </c>
    </row>
    <row r="2647" spans="1:65" s="13" customFormat="1">
      <c r="B2647" s="207"/>
      <c r="C2647" s="208"/>
      <c r="D2647" s="209" t="s">
        <v>291</v>
      </c>
      <c r="E2647" s="208"/>
      <c r="F2647" s="211" t="s">
        <v>3231</v>
      </c>
      <c r="G2647" s="208"/>
      <c r="H2647" s="212">
        <v>414.56599999999997</v>
      </c>
      <c r="I2647" s="213"/>
      <c r="J2647" s="208"/>
      <c r="K2647" s="208"/>
      <c r="L2647" s="214"/>
      <c r="M2647" s="215"/>
      <c r="N2647" s="216"/>
      <c r="O2647" s="216"/>
      <c r="P2647" s="216"/>
      <c r="Q2647" s="216"/>
      <c r="R2647" s="216"/>
      <c r="S2647" s="216"/>
      <c r="T2647" s="217"/>
      <c r="AT2647" s="218" t="s">
        <v>291</v>
      </c>
      <c r="AU2647" s="218" t="s">
        <v>85</v>
      </c>
      <c r="AV2647" s="13" t="s">
        <v>85</v>
      </c>
      <c r="AW2647" s="13" t="s">
        <v>4</v>
      </c>
      <c r="AX2647" s="13" t="s">
        <v>83</v>
      </c>
      <c r="AY2647" s="218" t="s">
        <v>283</v>
      </c>
    </row>
    <row r="2648" spans="1:65" s="2" customFormat="1" ht="21.75" customHeight="1">
      <c r="A2648" s="35"/>
      <c r="B2648" s="36"/>
      <c r="C2648" s="193" t="s">
        <v>3232</v>
      </c>
      <c r="D2648" s="193" t="s">
        <v>285</v>
      </c>
      <c r="E2648" s="194" t="s">
        <v>3233</v>
      </c>
      <c r="F2648" s="195" t="s">
        <v>3234</v>
      </c>
      <c r="G2648" s="196" t="s">
        <v>472</v>
      </c>
      <c r="H2648" s="197">
        <v>270.08</v>
      </c>
      <c r="I2648" s="198"/>
      <c r="J2648" s="199">
        <f>ROUND(I2648*H2648,2)</f>
        <v>0</v>
      </c>
      <c r="K2648" s="200"/>
      <c r="L2648" s="40"/>
      <c r="M2648" s="201" t="s">
        <v>1</v>
      </c>
      <c r="N2648" s="202" t="s">
        <v>41</v>
      </c>
      <c r="O2648" s="72"/>
      <c r="P2648" s="203">
        <f>O2648*H2648</f>
        <v>0</v>
      </c>
      <c r="Q2648" s="203">
        <v>0</v>
      </c>
      <c r="R2648" s="203">
        <f>Q2648*H2648</f>
        <v>0</v>
      </c>
      <c r="S2648" s="203">
        <v>0</v>
      </c>
      <c r="T2648" s="204">
        <f>S2648*H2648</f>
        <v>0</v>
      </c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R2648" s="205" t="s">
        <v>199</v>
      </c>
      <c r="AT2648" s="205" t="s">
        <v>285</v>
      </c>
      <c r="AU2648" s="205" t="s">
        <v>85</v>
      </c>
      <c r="AY2648" s="18" t="s">
        <v>283</v>
      </c>
      <c r="BE2648" s="206">
        <f>IF(N2648="základní",J2648,0)</f>
        <v>0</v>
      </c>
      <c r="BF2648" s="206">
        <f>IF(N2648="snížená",J2648,0)</f>
        <v>0</v>
      </c>
      <c r="BG2648" s="206">
        <f>IF(N2648="zákl. přenesená",J2648,0)</f>
        <v>0</v>
      </c>
      <c r="BH2648" s="206">
        <f>IF(N2648="sníž. přenesená",J2648,0)</f>
        <v>0</v>
      </c>
      <c r="BI2648" s="206">
        <f>IF(N2648="nulová",J2648,0)</f>
        <v>0</v>
      </c>
      <c r="BJ2648" s="18" t="s">
        <v>83</v>
      </c>
      <c r="BK2648" s="206">
        <f>ROUND(I2648*H2648,2)</f>
        <v>0</v>
      </c>
      <c r="BL2648" s="18" t="s">
        <v>199</v>
      </c>
      <c r="BM2648" s="205" t="s">
        <v>3235</v>
      </c>
    </row>
    <row r="2649" spans="1:65" s="16" customFormat="1">
      <c r="B2649" s="241"/>
      <c r="C2649" s="242"/>
      <c r="D2649" s="209" t="s">
        <v>291</v>
      </c>
      <c r="E2649" s="243" t="s">
        <v>1</v>
      </c>
      <c r="F2649" s="244" t="s">
        <v>3236</v>
      </c>
      <c r="G2649" s="242"/>
      <c r="H2649" s="243" t="s">
        <v>1</v>
      </c>
      <c r="I2649" s="245"/>
      <c r="J2649" s="242"/>
      <c r="K2649" s="242"/>
      <c r="L2649" s="246"/>
      <c r="M2649" s="247"/>
      <c r="N2649" s="248"/>
      <c r="O2649" s="248"/>
      <c r="P2649" s="248"/>
      <c r="Q2649" s="248"/>
      <c r="R2649" s="248"/>
      <c r="S2649" s="248"/>
      <c r="T2649" s="249"/>
      <c r="AT2649" s="250" t="s">
        <v>291</v>
      </c>
      <c r="AU2649" s="250" t="s">
        <v>85</v>
      </c>
      <c r="AV2649" s="16" t="s">
        <v>83</v>
      </c>
      <c r="AW2649" s="16" t="s">
        <v>32</v>
      </c>
      <c r="AX2649" s="16" t="s">
        <v>76</v>
      </c>
      <c r="AY2649" s="250" t="s">
        <v>283</v>
      </c>
    </row>
    <row r="2650" spans="1:65" s="16" customFormat="1">
      <c r="B2650" s="241"/>
      <c r="C2650" s="242"/>
      <c r="D2650" s="209" t="s">
        <v>291</v>
      </c>
      <c r="E2650" s="243" t="s">
        <v>1</v>
      </c>
      <c r="F2650" s="244" t="s">
        <v>3237</v>
      </c>
      <c r="G2650" s="242"/>
      <c r="H2650" s="243" t="s">
        <v>1</v>
      </c>
      <c r="I2650" s="245"/>
      <c r="J2650" s="242"/>
      <c r="K2650" s="242"/>
      <c r="L2650" s="246"/>
      <c r="M2650" s="247"/>
      <c r="N2650" s="248"/>
      <c r="O2650" s="248"/>
      <c r="P2650" s="248"/>
      <c r="Q2650" s="248"/>
      <c r="R2650" s="248"/>
      <c r="S2650" s="248"/>
      <c r="T2650" s="249"/>
      <c r="AT2650" s="250" t="s">
        <v>291</v>
      </c>
      <c r="AU2650" s="250" t="s">
        <v>85</v>
      </c>
      <c r="AV2650" s="16" t="s">
        <v>83</v>
      </c>
      <c r="AW2650" s="16" t="s">
        <v>32</v>
      </c>
      <c r="AX2650" s="16" t="s">
        <v>76</v>
      </c>
      <c r="AY2650" s="250" t="s">
        <v>283</v>
      </c>
    </row>
    <row r="2651" spans="1:65" s="13" customFormat="1" ht="33.75">
      <c r="B2651" s="207"/>
      <c r="C2651" s="208"/>
      <c r="D2651" s="209" t="s">
        <v>291</v>
      </c>
      <c r="E2651" s="210" t="s">
        <v>1</v>
      </c>
      <c r="F2651" s="211" t="s">
        <v>3238</v>
      </c>
      <c r="G2651" s="208"/>
      <c r="H2651" s="212">
        <v>66.400000000000006</v>
      </c>
      <c r="I2651" s="213"/>
      <c r="J2651" s="208"/>
      <c r="K2651" s="208"/>
      <c r="L2651" s="214"/>
      <c r="M2651" s="215"/>
      <c r="N2651" s="216"/>
      <c r="O2651" s="216"/>
      <c r="P2651" s="216"/>
      <c r="Q2651" s="216"/>
      <c r="R2651" s="216"/>
      <c r="S2651" s="216"/>
      <c r="T2651" s="217"/>
      <c r="AT2651" s="218" t="s">
        <v>291</v>
      </c>
      <c r="AU2651" s="218" t="s">
        <v>85</v>
      </c>
      <c r="AV2651" s="13" t="s">
        <v>85</v>
      </c>
      <c r="AW2651" s="13" t="s">
        <v>32</v>
      </c>
      <c r="AX2651" s="13" t="s">
        <v>76</v>
      </c>
      <c r="AY2651" s="218" t="s">
        <v>283</v>
      </c>
    </row>
    <row r="2652" spans="1:65" s="13" customFormat="1" ht="22.5">
      <c r="B2652" s="207"/>
      <c r="C2652" s="208"/>
      <c r="D2652" s="209" t="s">
        <v>291</v>
      </c>
      <c r="E2652" s="210" t="s">
        <v>1</v>
      </c>
      <c r="F2652" s="211" t="s">
        <v>3239</v>
      </c>
      <c r="G2652" s="208"/>
      <c r="H2652" s="212">
        <v>64.599999999999994</v>
      </c>
      <c r="I2652" s="213"/>
      <c r="J2652" s="208"/>
      <c r="K2652" s="208"/>
      <c r="L2652" s="214"/>
      <c r="M2652" s="215"/>
      <c r="N2652" s="216"/>
      <c r="O2652" s="216"/>
      <c r="P2652" s="216"/>
      <c r="Q2652" s="216"/>
      <c r="R2652" s="216"/>
      <c r="S2652" s="216"/>
      <c r="T2652" s="217"/>
      <c r="AT2652" s="218" t="s">
        <v>291</v>
      </c>
      <c r="AU2652" s="218" t="s">
        <v>85</v>
      </c>
      <c r="AV2652" s="13" t="s">
        <v>85</v>
      </c>
      <c r="AW2652" s="13" t="s">
        <v>32</v>
      </c>
      <c r="AX2652" s="13" t="s">
        <v>76</v>
      </c>
      <c r="AY2652" s="218" t="s">
        <v>283</v>
      </c>
    </row>
    <row r="2653" spans="1:65" s="13" customFormat="1" ht="33.75">
      <c r="B2653" s="207"/>
      <c r="C2653" s="208"/>
      <c r="D2653" s="209" t="s">
        <v>291</v>
      </c>
      <c r="E2653" s="210" t="s">
        <v>1</v>
      </c>
      <c r="F2653" s="211" t="s">
        <v>3240</v>
      </c>
      <c r="G2653" s="208"/>
      <c r="H2653" s="212">
        <v>67.099999999999994</v>
      </c>
      <c r="I2653" s="213"/>
      <c r="J2653" s="208"/>
      <c r="K2653" s="208"/>
      <c r="L2653" s="214"/>
      <c r="M2653" s="215"/>
      <c r="N2653" s="216"/>
      <c r="O2653" s="216"/>
      <c r="P2653" s="216"/>
      <c r="Q2653" s="216"/>
      <c r="R2653" s="216"/>
      <c r="S2653" s="216"/>
      <c r="T2653" s="217"/>
      <c r="AT2653" s="218" t="s">
        <v>291</v>
      </c>
      <c r="AU2653" s="218" t="s">
        <v>85</v>
      </c>
      <c r="AV2653" s="13" t="s">
        <v>85</v>
      </c>
      <c r="AW2653" s="13" t="s">
        <v>32</v>
      </c>
      <c r="AX2653" s="13" t="s">
        <v>76</v>
      </c>
      <c r="AY2653" s="218" t="s">
        <v>283</v>
      </c>
    </row>
    <row r="2654" spans="1:65" s="13" customFormat="1" ht="33.75">
      <c r="B2654" s="207"/>
      <c r="C2654" s="208"/>
      <c r="D2654" s="209" t="s">
        <v>291</v>
      </c>
      <c r="E2654" s="210" t="s">
        <v>1</v>
      </c>
      <c r="F2654" s="211" t="s">
        <v>3241</v>
      </c>
      <c r="G2654" s="208"/>
      <c r="H2654" s="212">
        <v>71.98</v>
      </c>
      <c r="I2654" s="213"/>
      <c r="J2654" s="208"/>
      <c r="K2654" s="208"/>
      <c r="L2654" s="214"/>
      <c r="M2654" s="215"/>
      <c r="N2654" s="216"/>
      <c r="O2654" s="216"/>
      <c r="P2654" s="216"/>
      <c r="Q2654" s="216"/>
      <c r="R2654" s="216"/>
      <c r="S2654" s="216"/>
      <c r="T2654" s="217"/>
      <c r="AT2654" s="218" t="s">
        <v>291</v>
      </c>
      <c r="AU2654" s="218" t="s">
        <v>85</v>
      </c>
      <c r="AV2654" s="13" t="s">
        <v>85</v>
      </c>
      <c r="AW2654" s="13" t="s">
        <v>32</v>
      </c>
      <c r="AX2654" s="13" t="s">
        <v>76</v>
      </c>
      <c r="AY2654" s="218" t="s">
        <v>283</v>
      </c>
    </row>
    <row r="2655" spans="1:65" s="15" customFormat="1">
      <c r="B2655" s="230"/>
      <c r="C2655" s="231"/>
      <c r="D2655" s="209" t="s">
        <v>291</v>
      </c>
      <c r="E2655" s="232" t="s">
        <v>1</v>
      </c>
      <c r="F2655" s="233" t="s">
        <v>307</v>
      </c>
      <c r="G2655" s="231"/>
      <c r="H2655" s="234">
        <v>270.08</v>
      </c>
      <c r="I2655" s="235"/>
      <c r="J2655" s="231"/>
      <c r="K2655" s="231"/>
      <c r="L2655" s="236"/>
      <c r="M2655" s="237"/>
      <c r="N2655" s="238"/>
      <c r="O2655" s="238"/>
      <c r="P2655" s="238"/>
      <c r="Q2655" s="238"/>
      <c r="R2655" s="238"/>
      <c r="S2655" s="238"/>
      <c r="T2655" s="239"/>
      <c r="AT2655" s="240" t="s">
        <v>291</v>
      </c>
      <c r="AU2655" s="240" t="s">
        <v>85</v>
      </c>
      <c r="AV2655" s="15" t="s">
        <v>105</v>
      </c>
      <c r="AW2655" s="15" t="s">
        <v>32</v>
      </c>
      <c r="AX2655" s="15" t="s">
        <v>76</v>
      </c>
      <c r="AY2655" s="240" t="s">
        <v>283</v>
      </c>
    </row>
    <row r="2656" spans="1:65" s="14" customFormat="1">
      <c r="B2656" s="219"/>
      <c r="C2656" s="220"/>
      <c r="D2656" s="209" t="s">
        <v>291</v>
      </c>
      <c r="E2656" s="221" t="s">
        <v>1</v>
      </c>
      <c r="F2656" s="222" t="s">
        <v>293</v>
      </c>
      <c r="G2656" s="220"/>
      <c r="H2656" s="223">
        <v>270.08</v>
      </c>
      <c r="I2656" s="224"/>
      <c r="J2656" s="220"/>
      <c r="K2656" s="220"/>
      <c r="L2656" s="225"/>
      <c r="M2656" s="226"/>
      <c r="N2656" s="227"/>
      <c r="O2656" s="227"/>
      <c r="P2656" s="227"/>
      <c r="Q2656" s="227"/>
      <c r="R2656" s="227"/>
      <c r="S2656" s="227"/>
      <c r="T2656" s="228"/>
      <c r="AT2656" s="229" t="s">
        <v>291</v>
      </c>
      <c r="AU2656" s="229" t="s">
        <v>85</v>
      </c>
      <c r="AV2656" s="14" t="s">
        <v>289</v>
      </c>
      <c r="AW2656" s="14" t="s">
        <v>32</v>
      </c>
      <c r="AX2656" s="14" t="s">
        <v>83</v>
      </c>
      <c r="AY2656" s="229" t="s">
        <v>283</v>
      </c>
    </row>
    <row r="2657" spans="1:65" s="2" customFormat="1" ht="24.2" customHeight="1">
      <c r="A2657" s="35"/>
      <c r="B2657" s="36"/>
      <c r="C2657" s="193" t="s">
        <v>3242</v>
      </c>
      <c r="D2657" s="193" t="s">
        <v>285</v>
      </c>
      <c r="E2657" s="194" t="s">
        <v>3243</v>
      </c>
      <c r="F2657" s="195" t="s">
        <v>3244</v>
      </c>
      <c r="G2657" s="196" t="s">
        <v>377</v>
      </c>
      <c r="H2657" s="197">
        <v>12.484999999999999</v>
      </c>
      <c r="I2657" s="198"/>
      <c r="J2657" s="199">
        <f>ROUND(I2657*H2657,2)</f>
        <v>0</v>
      </c>
      <c r="K2657" s="200"/>
      <c r="L2657" s="40"/>
      <c r="M2657" s="201" t="s">
        <v>1</v>
      </c>
      <c r="N2657" s="202" t="s">
        <v>41</v>
      </c>
      <c r="O2657" s="72"/>
      <c r="P2657" s="203">
        <f>O2657*H2657</f>
        <v>0</v>
      </c>
      <c r="Q2657" s="203">
        <v>0</v>
      </c>
      <c r="R2657" s="203">
        <f>Q2657*H2657</f>
        <v>0</v>
      </c>
      <c r="S2657" s="203">
        <v>0</v>
      </c>
      <c r="T2657" s="204">
        <f>S2657*H2657</f>
        <v>0</v>
      </c>
      <c r="U2657" s="35"/>
      <c r="V2657" s="35"/>
      <c r="W2657" s="35"/>
      <c r="X2657" s="35"/>
      <c r="Y2657" s="35"/>
      <c r="Z2657" s="35"/>
      <c r="AA2657" s="35"/>
      <c r="AB2657" s="35"/>
      <c r="AC2657" s="35"/>
      <c r="AD2657" s="35"/>
      <c r="AE2657" s="35"/>
      <c r="AR2657" s="205" t="s">
        <v>199</v>
      </c>
      <c r="AT2657" s="205" t="s">
        <v>285</v>
      </c>
      <c r="AU2657" s="205" t="s">
        <v>85</v>
      </c>
      <c r="AY2657" s="18" t="s">
        <v>283</v>
      </c>
      <c r="BE2657" s="206">
        <f>IF(N2657="základní",J2657,0)</f>
        <v>0</v>
      </c>
      <c r="BF2657" s="206">
        <f>IF(N2657="snížená",J2657,0)</f>
        <v>0</v>
      </c>
      <c r="BG2657" s="206">
        <f>IF(N2657="zákl. přenesená",J2657,0)</f>
        <v>0</v>
      </c>
      <c r="BH2657" s="206">
        <f>IF(N2657="sníž. přenesená",J2657,0)</f>
        <v>0</v>
      </c>
      <c r="BI2657" s="206">
        <f>IF(N2657="nulová",J2657,0)</f>
        <v>0</v>
      </c>
      <c r="BJ2657" s="18" t="s">
        <v>83</v>
      </c>
      <c r="BK2657" s="206">
        <f>ROUND(I2657*H2657,2)</f>
        <v>0</v>
      </c>
      <c r="BL2657" s="18" t="s">
        <v>199</v>
      </c>
      <c r="BM2657" s="205" t="s">
        <v>3245</v>
      </c>
    </row>
    <row r="2658" spans="1:65" s="12" customFormat="1" ht="22.9" customHeight="1">
      <c r="B2658" s="177"/>
      <c r="C2658" s="178"/>
      <c r="D2658" s="179" t="s">
        <v>75</v>
      </c>
      <c r="E2658" s="191" t="s">
        <v>3246</v>
      </c>
      <c r="F2658" s="191" t="s">
        <v>3247</v>
      </c>
      <c r="G2658" s="178"/>
      <c r="H2658" s="178"/>
      <c r="I2658" s="181"/>
      <c r="J2658" s="192">
        <f>BK2658</f>
        <v>0</v>
      </c>
      <c r="K2658" s="178"/>
      <c r="L2658" s="183"/>
      <c r="M2658" s="184"/>
      <c r="N2658" s="185"/>
      <c r="O2658" s="185"/>
      <c r="P2658" s="186">
        <f>SUM(P2659:P2683)</f>
        <v>0</v>
      </c>
      <c r="Q2658" s="185"/>
      <c r="R2658" s="186">
        <f>SUM(R2659:R2683)</f>
        <v>0.62268093999999985</v>
      </c>
      <c r="S2658" s="185"/>
      <c r="T2658" s="187">
        <f>SUM(T2659:T2683)</f>
        <v>0</v>
      </c>
      <c r="AR2658" s="188" t="s">
        <v>85</v>
      </c>
      <c r="AT2658" s="189" t="s">
        <v>75</v>
      </c>
      <c r="AU2658" s="189" t="s">
        <v>83</v>
      </c>
      <c r="AY2658" s="188" t="s">
        <v>283</v>
      </c>
      <c r="BK2658" s="190">
        <f>SUM(BK2659:BK2683)</f>
        <v>0</v>
      </c>
    </row>
    <row r="2659" spans="1:65" s="2" customFormat="1" ht="24.2" customHeight="1">
      <c r="A2659" s="35"/>
      <c r="B2659" s="36"/>
      <c r="C2659" s="193" t="s">
        <v>3248</v>
      </c>
      <c r="D2659" s="193" t="s">
        <v>285</v>
      </c>
      <c r="E2659" s="194" t="s">
        <v>3249</v>
      </c>
      <c r="F2659" s="195" t="s">
        <v>3250</v>
      </c>
      <c r="G2659" s="196" t="s">
        <v>288</v>
      </c>
      <c r="H2659" s="197">
        <v>4447.7209999999995</v>
      </c>
      <c r="I2659" s="198"/>
      <c r="J2659" s="199">
        <f>ROUND(I2659*H2659,2)</f>
        <v>0</v>
      </c>
      <c r="K2659" s="200"/>
      <c r="L2659" s="40"/>
      <c r="M2659" s="201" t="s">
        <v>1</v>
      </c>
      <c r="N2659" s="202" t="s">
        <v>41</v>
      </c>
      <c r="O2659" s="72"/>
      <c r="P2659" s="203">
        <f>O2659*H2659</f>
        <v>0</v>
      </c>
      <c r="Q2659" s="203">
        <v>1.3999999999999999E-4</v>
      </c>
      <c r="R2659" s="203">
        <f>Q2659*H2659</f>
        <v>0.62268093999999985</v>
      </c>
      <c r="S2659" s="203">
        <v>0</v>
      </c>
      <c r="T2659" s="204">
        <f>S2659*H2659</f>
        <v>0</v>
      </c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R2659" s="205" t="s">
        <v>199</v>
      </c>
      <c r="AT2659" s="205" t="s">
        <v>285</v>
      </c>
      <c r="AU2659" s="205" t="s">
        <v>85</v>
      </c>
      <c r="AY2659" s="18" t="s">
        <v>283</v>
      </c>
      <c r="BE2659" s="206">
        <f>IF(N2659="základní",J2659,0)</f>
        <v>0</v>
      </c>
      <c r="BF2659" s="206">
        <f>IF(N2659="snížená",J2659,0)</f>
        <v>0</v>
      </c>
      <c r="BG2659" s="206">
        <f>IF(N2659="zákl. přenesená",J2659,0)</f>
        <v>0</v>
      </c>
      <c r="BH2659" s="206">
        <f>IF(N2659="sníž. přenesená",J2659,0)</f>
        <v>0</v>
      </c>
      <c r="BI2659" s="206">
        <f>IF(N2659="nulová",J2659,0)</f>
        <v>0</v>
      </c>
      <c r="BJ2659" s="18" t="s">
        <v>83</v>
      </c>
      <c r="BK2659" s="206">
        <f>ROUND(I2659*H2659,2)</f>
        <v>0</v>
      </c>
      <c r="BL2659" s="18" t="s">
        <v>199</v>
      </c>
      <c r="BM2659" s="205" t="s">
        <v>3251</v>
      </c>
    </row>
    <row r="2660" spans="1:65" s="16" customFormat="1">
      <c r="B2660" s="241"/>
      <c r="C2660" s="242"/>
      <c r="D2660" s="209" t="s">
        <v>291</v>
      </c>
      <c r="E2660" s="243" t="s">
        <v>1</v>
      </c>
      <c r="F2660" s="244" t="s">
        <v>1856</v>
      </c>
      <c r="G2660" s="242"/>
      <c r="H2660" s="243" t="s">
        <v>1</v>
      </c>
      <c r="I2660" s="245"/>
      <c r="J2660" s="242"/>
      <c r="K2660" s="242"/>
      <c r="L2660" s="246"/>
      <c r="M2660" s="247"/>
      <c r="N2660" s="248"/>
      <c r="O2660" s="248"/>
      <c r="P2660" s="248"/>
      <c r="Q2660" s="248"/>
      <c r="R2660" s="248"/>
      <c r="S2660" s="248"/>
      <c r="T2660" s="249"/>
      <c r="AT2660" s="250" t="s">
        <v>291</v>
      </c>
      <c r="AU2660" s="250" t="s">
        <v>85</v>
      </c>
      <c r="AV2660" s="16" t="s">
        <v>83</v>
      </c>
      <c r="AW2660" s="16" t="s">
        <v>32</v>
      </c>
      <c r="AX2660" s="16" t="s">
        <v>76</v>
      </c>
      <c r="AY2660" s="250" t="s">
        <v>283</v>
      </c>
    </row>
    <row r="2661" spans="1:65" s="13" customFormat="1">
      <c r="B2661" s="207"/>
      <c r="C2661" s="208"/>
      <c r="D2661" s="209" t="s">
        <v>291</v>
      </c>
      <c r="E2661" s="210" t="s">
        <v>1</v>
      </c>
      <c r="F2661" s="211" t="s">
        <v>3252</v>
      </c>
      <c r="G2661" s="208"/>
      <c r="H2661" s="212">
        <v>32.918999999999997</v>
      </c>
      <c r="I2661" s="213"/>
      <c r="J2661" s="208"/>
      <c r="K2661" s="208"/>
      <c r="L2661" s="214"/>
      <c r="M2661" s="215"/>
      <c r="N2661" s="216"/>
      <c r="O2661" s="216"/>
      <c r="P2661" s="216"/>
      <c r="Q2661" s="216"/>
      <c r="R2661" s="216"/>
      <c r="S2661" s="216"/>
      <c r="T2661" s="217"/>
      <c r="AT2661" s="218" t="s">
        <v>291</v>
      </c>
      <c r="AU2661" s="218" t="s">
        <v>85</v>
      </c>
      <c r="AV2661" s="13" t="s">
        <v>85</v>
      </c>
      <c r="AW2661" s="13" t="s">
        <v>32</v>
      </c>
      <c r="AX2661" s="13" t="s">
        <v>76</v>
      </c>
      <c r="AY2661" s="218" t="s">
        <v>283</v>
      </c>
    </row>
    <row r="2662" spans="1:65" s="16" customFormat="1">
      <c r="B2662" s="241"/>
      <c r="C2662" s="242"/>
      <c r="D2662" s="209" t="s">
        <v>291</v>
      </c>
      <c r="E2662" s="243" t="s">
        <v>1</v>
      </c>
      <c r="F2662" s="244" t="s">
        <v>1862</v>
      </c>
      <c r="G2662" s="242"/>
      <c r="H2662" s="243" t="s">
        <v>1</v>
      </c>
      <c r="I2662" s="245"/>
      <c r="J2662" s="242"/>
      <c r="K2662" s="242"/>
      <c r="L2662" s="246"/>
      <c r="M2662" s="247"/>
      <c r="N2662" s="248"/>
      <c r="O2662" s="248"/>
      <c r="P2662" s="248"/>
      <c r="Q2662" s="248"/>
      <c r="R2662" s="248"/>
      <c r="S2662" s="248"/>
      <c r="T2662" s="249"/>
      <c r="AT2662" s="250" t="s">
        <v>291</v>
      </c>
      <c r="AU2662" s="250" t="s">
        <v>85</v>
      </c>
      <c r="AV2662" s="16" t="s">
        <v>83</v>
      </c>
      <c r="AW2662" s="16" t="s">
        <v>32</v>
      </c>
      <c r="AX2662" s="16" t="s">
        <v>76</v>
      </c>
      <c r="AY2662" s="250" t="s">
        <v>283</v>
      </c>
    </row>
    <row r="2663" spans="1:65" s="13" customFormat="1">
      <c r="B2663" s="207"/>
      <c r="C2663" s="208"/>
      <c r="D2663" s="209" t="s">
        <v>291</v>
      </c>
      <c r="E2663" s="210" t="s">
        <v>1</v>
      </c>
      <c r="F2663" s="211" t="s">
        <v>3253</v>
      </c>
      <c r="G2663" s="208"/>
      <c r="H2663" s="212">
        <v>75.963999999999999</v>
      </c>
      <c r="I2663" s="213"/>
      <c r="J2663" s="208"/>
      <c r="K2663" s="208"/>
      <c r="L2663" s="214"/>
      <c r="M2663" s="215"/>
      <c r="N2663" s="216"/>
      <c r="O2663" s="216"/>
      <c r="P2663" s="216"/>
      <c r="Q2663" s="216"/>
      <c r="R2663" s="216"/>
      <c r="S2663" s="216"/>
      <c r="T2663" s="217"/>
      <c r="AT2663" s="218" t="s">
        <v>291</v>
      </c>
      <c r="AU2663" s="218" t="s">
        <v>85</v>
      </c>
      <c r="AV2663" s="13" t="s">
        <v>85</v>
      </c>
      <c r="AW2663" s="13" t="s">
        <v>32</v>
      </c>
      <c r="AX2663" s="13" t="s">
        <v>76</v>
      </c>
      <c r="AY2663" s="218" t="s">
        <v>283</v>
      </c>
    </row>
    <row r="2664" spans="1:65" s="16" customFormat="1">
      <c r="B2664" s="241"/>
      <c r="C2664" s="242"/>
      <c r="D2664" s="209" t="s">
        <v>291</v>
      </c>
      <c r="E2664" s="243" t="s">
        <v>1</v>
      </c>
      <c r="F2664" s="244" t="s">
        <v>1864</v>
      </c>
      <c r="G2664" s="242"/>
      <c r="H2664" s="243" t="s">
        <v>1</v>
      </c>
      <c r="I2664" s="245"/>
      <c r="J2664" s="242"/>
      <c r="K2664" s="242"/>
      <c r="L2664" s="246"/>
      <c r="M2664" s="247"/>
      <c r="N2664" s="248"/>
      <c r="O2664" s="248"/>
      <c r="P2664" s="248"/>
      <c r="Q2664" s="248"/>
      <c r="R2664" s="248"/>
      <c r="S2664" s="248"/>
      <c r="T2664" s="249"/>
      <c r="AT2664" s="250" t="s">
        <v>291</v>
      </c>
      <c r="AU2664" s="250" t="s">
        <v>85</v>
      </c>
      <c r="AV2664" s="16" t="s">
        <v>83</v>
      </c>
      <c r="AW2664" s="16" t="s">
        <v>32</v>
      </c>
      <c r="AX2664" s="16" t="s">
        <v>76</v>
      </c>
      <c r="AY2664" s="250" t="s">
        <v>283</v>
      </c>
    </row>
    <row r="2665" spans="1:65" s="13" customFormat="1">
      <c r="B2665" s="207"/>
      <c r="C2665" s="208"/>
      <c r="D2665" s="209" t="s">
        <v>291</v>
      </c>
      <c r="E2665" s="210" t="s">
        <v>1</v>
      </c>
      <c r="F2665" s="211" t="s">
        <v>3254</v>
      </c>
      <c r="G2665" s="208"/>
      <c r="H2665" s="212">
        <v>17.605</v>
      </c>
      <c r="I2665" s="213"/>
      <c r="J2665" s="208"/>
      <c r="K2665" s="208"/>
      <c r="L2665" s="214"/>
      <c r="M2665" s="215"/>
      <c r="N2665" s="216"/>
      <c r="O2665" s="216"/>
      <c r="P2665" s="216"/>
      <c r="Q2665" s="216"/>
      <c r="R2665" s="216"/>
      <c r="S2665" s="216"/>
      <c r="T2665" s="217"/>
      <c r="AT2665" s="218" t="s">
        <v>291</v>
      </c>
      <c r="AU2665" s="218" t="s">
        <v>85</v>
      </c>
      <c r="AV2665" s="13" t="s">
        <v>85</v>
      </c>
      <c r="AW2665" s="13" t="s">
        <v>32</v>
      </c>
      <c r="AX2665" s="13" t="s">
        <v>76</v>
      </c>
      <c r="AY2665" s="218" t="s">
        <v>283</v>
      </c>
    </row>
    <row r="2666" spans="1:65" s="16" customFormat="1">
      <c r="B2666" s="241"/>
      <c r="C2666" s="242"/>
      <c r="D2666" s="209" t="s">
        <v>291</v>
      </c>
      <c r="E2666" s="243" t="s">
        <v>1</v>
      </c>
      <c r="F2666" s="244" t="s">
        <v>1866</v>
      </c>
      <c r="G2666" s="242"/>
      <c r="H2666" s="243" t="s">
        <v>1</v>
      </c>
      <c r="I2666" s="245"/>
      <c r="J2666" s="242"/>
      <c r="K2666" s="242"/>
      <c r="L2666" s="246"/>
      <c r="M2666" s="247"/>
      <c r="N2666" s="248"/>
      <c r="O2666" s="248"/>
      <c r="P2666" s="248"/>
      <c r="Q2666" s="248"/>
      <c r="R2666" s="248"/>
      <c r="S2666" s="248"/>
      <c r="T2666" s="249"/>
      <c r="AT2666" s="250" t="s">
        <v>291</v>
      </c>
      <c r="AU2666" s="250" t="s">
        <v>85</v>
      </c>
      <c r="AV2666" s="16" t="s">
        <v>83</v>
      </c>
      <c r="AW2666" s="16" t="s">
        <v>32</v>
      </c>
      <c r="AX2666" s="16" t="s">
        <v>76</v>
      </c>
      <c r="AY2666" s="250" t="s">
        <v>283</v>
      </c>
    </row>
    <row r="2667" spans="1:65" s="13" customFormat="1">
      <c r="B2667" s="207"/>
      <c r="C2667" s="208"/>
      <c r="D2667" s="209" t="s">
        <v>291</v>
      </c>
      <c r="E2667" s="210" t="s">
        <v>1</v>
      </c>
      <c r="F2667" s="211" t="s">
        <v>3255</v>
      </c>
      <c r="G2667" s="208"/>
      <c r="H2667" s="212">
        <v>202.94499999999999</v>
      </c>
      <c r="I2667" s="213"/>
      <c r="J2667" s="208"/>
      <c r="K2667" s="208"/>
      <c r="L2667" s="214"/>
      <c r="M2667" s="215"/>
      <c r="N2667" s="216"/>
      <c r="O2667" s="216"/>
      <c r="P2667" s="216"/>
      <c r="Q2667" s="216"/>
      <c r="R2667" s="216"/>
      <c r="S2667" s="216"/>
      <c r="T2667" s="217"/>
      <c r="AT2667" s="218" t="s">
        <v>291</v>
      </c>
      <c r="AU2667" s="218" t="s">
        <v>85</v>
      </c>
      <c r="AV2667" s="13" t="s">
        <v>85</v>
      </c>
      <c r="AW2667" s="13" t="s">
        <v>32</v>
      </c>
      <c r="AX2667" s="13" t="s">
        <v>76</v>
      </c>
      <c r="AY2667" s="218" t="s">
        <v>283</v>
      </c>
    </row>
    <row r="2668" spans="1:65" s="16" customFormat="1">
      <c r="B2668" s="241"/>
      <c r="C2668" s="242"/>
      <c r="D2668" s="209" t="s">
        <v>291</v>
      </c>
      <c r="E2668" s="243" t="s">
        <v>1</v>
      </c>
      <c r="F2668" s="244" t="s">
        <v>1872</v>
      </c>
      <c r="G2668" s="242"/>
      <c r="H2668" s="243" t="s">
        <v>1</v>
      </c>
      <c r="I2668" s="245"/>
      <c r="J2668" s="242"/>
      <c r="K2668" s="242"/>
      <c r="L2668" s="246"/>
      <c r="M2668" s="247"/>
      <c r="N2668" s="248"/>
      <c r="O2668" s="248"/>
      <c r="P2668" s="248"/>
      <c r="Q2668" s="248"/>
      <c r="R2668" s="248"/>
      <c r="S2668" s="248"/>
      <c r="T2668" s="249"/>
      <c r="AT2668" s="250" t="s">
        <v>291</v>
      </c>
      <c r="AU2668" s="250" t="s">
        <v>85</v>
      </c>
      <c r="AV2668" s="16" t="s">
        <v>83</v>
      </c>
      <c r="AW2668" s="16" t="s">
        <v>32</v>
      </c>
      <c r="AX2668" s="16" t="s">
        <v>76</v>
      </c>
      <c r="AY2668" s="250" t="s">
        <v>283</v>
      </c>
    </row>
    <row r="2669" spans="1:65" s="13" customFormat="1">
      <c r="B2669" s="207"/>
      <c r="C2669" s="208"/>
      <c r="D2669" s="209" t="s">
        <v>291</v>
      </c>
      <c r="E2669" s="210" t="s">
        <v>1</v>
      </c>
      <c r="F2669" s="211" t="s">
        <v>3256</v>
      </c>
      <c r="G2669" s="208"/>
      <c r="H2669" s="212">
        <v>126.265</v>
      </c>
      <c r="I2669" s="213"/>
      <c r="J2669" s="208"/>
      <c r="K2669" s="208"/>
      <c r="L2669" s="214"/>
      <c r="M2669" s="215"/>
      <c r="N2669" s="216"/>
      <c r="O2669" s="216"/>
      <c r="P2669" s="216"/>
      <c r="Q2669" s="216"/>
      <c r="R2669" s="216"/>
      <c r="S2669" s="216"/>
      <c r="T2669" s="217"/>
      <c r="AT2669" s="218" t="s">
        <v>291</v>
      </c>
      <c r="AU2669" s="218" t="s">
        <v>85</v>
      </c>
      <c r="AV2669" s="13" t="s">
        <v>85</v>
      </c>
      <c r="AW2669" s="13" t="s">
        <v>32</v>
      </c>
      <c r="AX2669" s="13" t="s">
        <v>76</v>
      </c>
      <c r="AY2669" s="218" t="s">
        <v>283</v>
      </c>
    </row>
    <row r="2670" spans="1:65" s="16" customFormat="1">
      <c r="B2670" s="241"/>
      <c r="C2670" s="242"/>
      <c r="D2670" s="209" t="s">
        <v>291</v>
      </c>
      <c r="E2670" s="243" t="s">
        <v>1</v>
      </c>
      <c r="F2670" s="244" t="s">
        <v>1878</v>
      </c>
      <c r="G2670" s="242"/>
      <c r="H2670" s="243" t="s">
        <v>1</v>
      </c>
      <c r="I2670" s="245"/>
      <c r="J2670" s="242"/>
      <c r="K2670" s="242"/>
      <c r="L2670" s="246"/>
      <c r="M2670" s="247"/>
      <c r="N2670" s="248"/>
      <c r="O2670" s="248"/>
      <c r="P2670" s="248"/>
      <c r="Q2670" s="248"/>
      <c r="R2670" s="248"/>
      <c r="S2670" s="248"/>
      <c r="T2670" s="249"/>
      <c r="AT2670" s="250" t="s">
        <v>291</v>
      </c>
      <c r="AU2670" s="250" t="s">
        <v>85</v>
      </c>
      <c r="AV2670" s="16" t="s">
        <v>83</v>
      </c>
      <c r="AW2670" s="16" t="s">
        <v>32</v>
      </c>
      <c r="AX2670" s="16" t="s">
        <v>76</v>
      </c>
      <c r="AY2670" s="250" t="s">
        <v>283</v>
      </c>
    </row>
    <row r="2671" spans="1:65" s="13" customFormat="1">
      <c r="B2671" s="207"/>
      <c r="C2671" s="208"/>
      <c r="D2671" s="209" t="s">
        <v>291</v>
      </c>
      <c r="E2671" s="210" t="s">
        <v>1</v>
      </c>
      <c r="F2671" s="211" t="s">
        <v>3257</v>
      </c>
      <c r="G2671" s="208"/>
      <c r="H2671" s="212">
        <v>586.70100000000002</v>
      </c>
      <c r="I2671" s="213"/>
      <c r="J2671" s="208"/>
      <c r="K2671" s="208"/>
      <c r="L2671" s="214"/>
      <c r="M2671" s="215"/>
      <c r="N2671" s="216"/>
      <c r="O2671" s="216"/>
      <c r="P2671" s="216"/>
      <c r="Q2671" s="216"/>
      <c r="R2671" s="216"/>
      <c r="S2671" s="216"/>
      <c r="T2671" s="217"/>
      <c r="AT2671" s="218" t="s">
        <v>291</v>
      </c>
      <c r="AU2671" s="218" t="s">
        <v>85</v>
      </c>
      <c r="AV2671" s="13" t="s">
        <v>85</v>
      </c>
      <c r="AW2671" s="13" t="s">
        <v>32</v>
      </c>
      <c r="AX2671" s="13" t="s">
        <v>76</v>
      </c>
      <c r="AY2671" s="218" t="s">
        <v>283</v>
      </c>
    </row>
    <row r="2672" spans="1:65" s="15" customFormat="1">
      <c r="B2672" s="230"/>
      <c r="C2672" s="231"/>
      <c r="D2672" s="209" t="s">
        <v>291</v>
      </c>
      <c r="E2672" s="232" t="s">
        <v>1</v>
      </c>
      <c r="F2672" s="233" t="s">
        <v>307</v>
      </c>
      <c r="G2672" s="231"/>
      <c r="H2672" s="234">
        <v>1042.3989999999999</v>
      </c>
      <c r="I2672" s="235"/>
      <c r="J2672" s="231"/>
      <c r="K2672" s="231"/>
      <c r="L2672" s="236"/>
      <c r="M2672" s="237"/>
      <c r="N2672" s="238"/>
      <c r="O2672" s="238"/>
      <c r="P2672" s="238"/>
      <c r="Q2672" s="238"/>
      <c r="R2672" s="238"/>
      <c r="S2672" s="238"/>
      <c r="T2672" s="239"/>
      <c r="AT2672" s="240" t="s">
        <v>291</v>
      </c>
      <c r="AU2672" s="240" t="s">
        <v>85</v>
      </c>
      <c r="AV2672" s="15" t="s">
        <v>105</v>
      </c>
      <c r="AW2672" s="15" t="s">
        <v>32</v>
      </c>
      <c r="AX2672" s="15" t="s">
        <v>76</v>
      </c>
      <c r="AY2672" s="240" t="s">
        <v>283</v>
      </c>
    </row>
    <row r="2673" spans="1:65" s="16" customFormat="1">
      <c r="B2673" s="241"/>
      <c r="C2673" s="242"/>
      <c r="D2673" s="209" t="s">
        <v>291</v>
      </c>
      <c r="E2673" s="243" t="s">
        <v>1</v>
      </c>
      <c r="F2673" s="244" t="s">
        <v>1603</v>
      </c>
      <c r="G2673" s="242"/>
      <c r="H2673" s="243" t="s">
        <v>1</v>
      </c>
      <c r="I2673" s="245"/>
      <c r="J2673" s="242"/>
      <c r="K2673" s="242"/>
      <c r="L2673" s="246"/>
      <c r="M2673" s="247"/>
      <c r="N2673" s="248"/>
      <c r="O2673" s="248"/>
      <c r="P2673" s="248"/>
      <c r="Q2673" s="248"/>
      <c r="R2673" s="248"/>
      <c r="S2673" s="248"/>
      <c r="T2673" s="249"/>
      <c r="AT2673" s="250" t="s">
        <v>291</v>
      </c>
      <c r="AU2673" s="250" t="s">
        <v>85</v>
      </c>
      <c r="AV2673" s="16" t="s">
        <v>83</v>
      </c>
      <c r="AW2673" s="16" t="s">
        <v>32</v>
      </c>
      <c r="AX2673" s="16" t="s">
        <v>76</v>
      </c>
      <c r="AY2673" s="250" t="s">
        <v>283</v>
      </c>
    </row>
    <row r="2674" spans="1:65" s="13" customFormat="1">
      <c r="B2674" s="207"/>
      <c r="C2674" s="208"/>
      <c r="D2674" s="209" t="s">
        <v>291</v>
      </c>
      <c r="E2674" s="210" t="s">
        <v>1</v>
      </c>
      <c r="F2674" s="211" t="s">
        <v>3258</v>
      </c>
      <c r="G2674" s="208"/>
      <c r="H2674" s="212">
        <v>2880.5880000000002</v>
      </c>
      <c r="I2674" s="213"/>
      <c r="J2674" s="208"/>
      <c r="K2674" s="208"/>
      <c r="L2674" s="214"/>
      <c r="M2674" s="215"/>
      <c r="N2674" s="216"/>
      <c r="O2674" s="216"/>
      <c r="P2674" s="216"/>
      <c r="Q2674" s="216"/>
      <c r="R2674" s="216"/>
      <c r="S2674" s="216"/>
      <c r="T2674" s="217"/>
      <c r="AT2674" s="218" t="s">
        <v>291</v>
      </c>
      <c r="AU2674" s="218" t="s">
        <v>85</v>
      </c>
      <c r="AV2674" s="13" t="s">
        <v>85</v>
      </c>
      <c r="AW2674" s="13" t="s">
        <v>32</v>
      </c>
      <c r="AX2674" s="13" t="s">
        <v>76</v>
      </c>
      <c r="AY2674" s="218" t="s">
        <v>283</v>
      </c>
    </row>
    <row r="2675" spans="1:65" s="15" customFormat="1">
      <c r="B2675" s="230"/>
      <c r="C2675" s="231"/>
      <c r="D2675" s="209" t="s">
        <v>291</v>
      </c>
      <c r="E2675" s="232" t="s">
        <v>1</v>
      </c>
      <c r="F2675" s="233" t="s">
        <v>307</v>
      </c>
      <c r="G2675" s="231"/>
      <c r="H2675" s="234">
        <v>2880.5880000000002</v>
      </c>
      <c r="I2675" s="235"/>
      <c r="J2675" s="231"/>
      <c r="K2675" s="231"/>
      <c r="L2675" s="236"/>
      <c r="M2675" s="237"/>
      <c r="N2675" s="238"/>
      <c r="O2675" s="238"/>
      <c r="P2675" s="238"/>
      <c r="Q2675" s="238"/>
      <c r="R2675" s="238"/>
      <c r="S2675" s="238"/>
      <c r="T2675" s="239"/>
      <c r="AT2675" s="240" t="s">
        <v>291</v>
      </c>
      <c r="AU2675" s="240" t="s">
        <v>85</v>
      </c>
      <c r="AV2675" s="15" t="s">
        <v>105</v>
      </c>
      <c r="AW2675" s="15" t="s">
        <v>32</v>
      </c>
      <c r="AX2675" s="15" t="s">
        <v>76</v>
      </c>
      <c r="AY2675" s="240" t="s">
        <v>283</v>
      </c>
    </row>
    <row r="2676" spans="1:65" s="16" customFormat="1">
      <c r="B2676" s="241"/>
      <c r="C2676" s="242"/>
      <c r="D2676" s="209" t="s">
        <v>291</v>
      </c>
      <c r="E2676" s="243" t="s">
        <v>1</v>
      </c>
      <c r="F2676" s="244" t="s">
        <v>1603</v>
      </c>
      <c r="G2676" s="242"/>
      <c r="H2676" s="243" t="s">
        <v>1</v>
      </c>
      <c r="I2676" s="245"/>
      <c r="J2676" s="242"/>
      <c r="K2676" s="242"/>
      <c r="L2676" s="246"/>
      <c r="M2676" s="247"/>
      <c r="N2676" s="248"/>
      <c r="O2676" s="248"/>
      <c r="P2676" s="248"/>
      <c r="Q2676" s="248"/>
      <c r="R2676" s="248"/>
      <c r="S2676" s="248"/>
      <c r="T2676" s="249"/>
      <c r="AT2676" s="250" t="s">
        <v>291</v>
      </c>
      <c r="AU2676" s="250" t="s">
        <v>85</v>
      </c>
      <c r="AV2676" s="16" t="s">
        <v>83</v>
      </c>
      <c r="AW2676" s="16" t="s">
        <v>32</v>
      </c>
      <c r="AX2676" s="16" t="s">
        <v>76</v>
      </c>
      <c r="AY2676" s="250" t="s">
        <v>283</v>
      </c>
    </row>
    <row r="2677" spans="1:65" s="13" customFormat="1">
      <c r="B2677" s="207"/>
      <c r="C2677" s="208"/>
      <c r="D2677" s="209" t="s">
        <v>291</v>
      </c>
      <c r="E2677" s="210" t="s">
        <v>1</v>
      </c>
      <c r="F2677" s="211" t="s">
        <v>3259</v>
      </c>
      <c r="G2677" s="208"/>
      <c r="H2677" s="212">
        <v>181.256</v>
      </c>
      <c r="I2677" s="213"/>
      <c r="J2677" s="208"/>
      <c r="K2677" s="208"/>
      <c r="L2677" s="214"/>
      <c r="M2677" s="215"/>
      <c r="N2677" s="216"/>
      <c r="O2677" s="216"/>
      <c r="P2677" s="216"/>
      <c r="Q2677" s="216"/>
      <c r="R2677" s="216"/>
      <c r="S2677" s="216"/>
      <c r="T2677" s="217"/>
      <c r="AT2677" s="218" t="s">
        <v>291</v>
      </c>
      <c r="AU2677" s="218" t="s">
        <v>85</v>
      </c>
      <c r="AV2677" s="13" t="s">
        <v>85</v>
      </c>
      <c r="AW2677" s="13" t="s">
        <v>32</v>
      </c>
      <c r="AX2677" s="13" t="s">
        <v>76</v>
      </c>
      <c r="AY2677" s="218" t="s">
        <v>283</v>
      </c>
    </row>
    <row r="2678" spans="1:65" s="13" customFormat="1">
      <c r="B2678" s="207"/>
      <c r="C2678" s="208"/>
      <c r="D2678" s="209" t="s">
        <v>291</v>
      </c>
      <c r="E2678" s="210" t="s">
        <v>1</v>
      </c>
      <c r="F2678" s="211" t="s">
        <v>3260</v>
      </c>
      <c r="G2678" s="208"/>
      <c r="H2678" s="212">
        <v>108.754</v>
      </c>
      <c r="I2678" s="213"/>
      <c r="J2678" s="208"/>
      <c r="K2678" s="208"/>
      <c r="L2678" s="214"/>
      <c r="M2678" s="215"/>
      <c r="N2678" s="216"/>
      <c r="O2678" s="216"/>
      <c r="P2678" s="216"/>
      <c r="Q2678" s="216"/>
      <c r="R2678" s="216"/>
      <c r="S2678" s="216"/>
      <c r="T2678" s="217"/>
      <c r="AT2678" s="218" t="s">
        <v>291</v>
      </c>
      <c r="AU2678" s="218" t="s">
        <v>85</v>
      </c>
      <c r="AV2678" s="13" t="s">
        <v>85</v>
      </c>
      <c r="AW2678" s="13" t="s">
        <v>32</v>
      </c>
      <c r="AX2678" s="13" t="s">
        <v>76</v>
      </c>
      <c r="AY2678" s="218" t="s">
        <v>283</v>
      </c>
    </row>
    <row r="2679" spans="1:65" s="15" customFormat="1">
      <c r="B2679" s="230"/>
      <c r="C2679" s="231"/>
      <c r="D2679" s="209" t="s">
        <v>291</v>
      </c>
      <c r="E2679" s="232" t="s">
        <v>1</v>
      </c>
      <c r="F2679" s="233" t="s">
        <v>307</v>
      </c>
      <c r="G2679" s="231"/>
      <c r="H2679" s="234">
        <v>290.01</v>
      </c>
      <c r="I2679" s="235"/>
      <c r="J2679" s="231"/>
      <c r="K2679" s="231"/>
      <c r="L2679" s="236"/>
      <c r="M2679" s="237"/>
      <c r="N2679" s="238"/>
      <c r="O2679" s="238"/>
      <c r="P2679" s="238"/>
      <c r="Q2679" s="238"/>
      <c r="R2679" s="238"/>
      <c r="S2679" s="238"/>
      <c r="T2679" s="239"/>
      <c r="AT2679" s="240" t="s">
        <v>291</v>
      </c>
      <c r="AU2679" s="240" t="s">
        <v>85</v>
      </c>
      <c r="AV2679" s="15" t="s">
        <v>105</v>
      </c>
      <c r="AW2679" s="15" t="s">
        <v>32</v>
      </c>
      <c r="AX2679" s="15" t="s">
        <v>76</v>
      </c>
      <c r="AY2679" s="240" t="s">
        <v>283</v>
      </c>
    </row>
    <row r="2680" spans="1:65" s="16" customFormat="1">
      <c r="B2680" s="241"/>
      <c r="C2680" s="242"/>
      <c r="D2680" s="209" t="s">
        <v>291</v>
      </c>
      <c r="E2680" s="243" t="s">
        <v>1</v>
      </c>
      <c r="F2680" s="244" t="s">
        <v>1923</v>
      </c>
      <c r="G2680" s="242"/>
      <c r="H2680" s="243" t="s">
        <v>1</v>
      </c>
      <c r="I2680" s="245"/>
      <c r="J2680" s="242"/>
      <c r="K2680" s="242"/>
      <c r="L2680" s="246"/>
      <c r="M2680" s="247"/>
      <c r="N2680" s="248"/>
      <c r="O2680" s="248"/>
      <c r="P2680" s="248"/>
      <c r="Q2680" s="248"/>
      <c r="R2680" s="248"/>
      <c r="S2680" s="248"/>
      <c r="T2680" s="249"/>
      <c r="AT2680" s="250" t="s">
        <v>291</v>
      </c>
      <c r="AU2680" s="250" t="s">
        <v>85</v>
      </c>
      <c r="AV2680" s="16" t="s">
        <v>83</v>
      </c>
      <c r="AW2680" s="16" t="s">
        <v>32</v>
      </c>
      <c r="AX2680" s="16" t="s">
        <v>76</v>
      </c>
      <c r="AY2680" s="250" t="s">
        <v>283</v>
      </c>
    </row>
    <row r="2681" spans="1:65" s="13" customFormat="1">
      <c r="B2681" s="207"/>
      <c r="C2681" s="208"/>
      <c r="D2681" s="209" t="s">
        <v>291</v>
      </c>
      <c r="E2681" s="210" t="s">
        <v>1</v>
      </c>
      <c r="F2681" s="211" t="s">
        <v>3261</v>
      </c>
      <c r="G2681" s="208"/>
      <c r="H2681" s="212">
        <v>234.72399999999999</v>
      </c>
      <c r="I2681" s="213"/>
      <c r="J2681" s="208"/>
      <c r="K2681" s="208"/>
      <c r="L2681" s="214"/>
      <c r="M2681" s="215"/>
      <c r="N2681" s="216"/>
      <c r="O2681" s="216"/>
      <c r="P2681" s="216"/>
      <c r="Q2681" s="216"/>
      <c r="R2681" s="216"/>
      <c r="S2681" s="216"/>
      <c r="T2681" s="217"/>
      <c r="AT2681" s="218" t="s">
        <v>291</v>
      </c>
      <c r="AU2681" s="218" t="s">
        <v>85</v>
      </c>
      <c r="AV2681" s="13" t="s">
        <v>85</v>
      </c>
      <c r="AW2681" s="13" t="s">
        <v>32</v>
      </c>
      <c r="AX2681" s="13" t="s">
        <v>76</v>
      </c>
      <c r="AY2681" s="218" t="s">
        <v>283</v>
      </c>
    </row>
    <row r="2682" spans="1:65" s="15" customFormat="1">
      <c r="B2682" s="230"/>
      <c r="C2682" s="231"/>
      <c r="D2682" s="209" t="s">
        <v>291</v>
      </c>
      <c r="E2682" s="232" t="s">
        <v>1</v>
      </c>
      <c r="F2682" s="233" t="s">
        <v>307</v>
      </c>
      <c r="G2682" s="231"/>
      <c r="H2682" s="234">
        <v>234.72399999999999</v>
      </c>
      <c r="I2682" s="235"/>
      <c r="J2682" s="231"/>
      <c r="K2682" s="231"/>
      <c r="L2682" s="236"/>
      <c r="M2682" s="237"/>
      <c r="N2682" s="238"/>
      <c r="O2682" s="238"/>
      <c r="P2682" s="238"/>
      <c r="Q2682" s="238"/>
      <c r="R2682" s="238"/>
      <c r="S2682" s="238"/>
      <c r="T2682" s="239"/>
      <c r="AT2682" s="240" t="s">
        <v>291</v>
      </c>
      <c r="AU2682" s="240" t="s">
        <v>85</v>
      </c>
      <c r="AV2682" s="15" t="s">
        <v>105</v>
      </c>
      <c r="AW2682" s="15" t="s">
        <v>32</v>
      </c>
      <c r="AX2682" s="15" t="s">
        <v>76</v>
      </c>
      <c r="AY2682" s="240" t="s">
        <v>283</v>
      </c>
    </row>
    <row r="2683" spans="1:65" s="14" customFormat="1">
      <c r="B2683" s="219"/>
      <c r="C2683" s="220"/>
      <c r="D2683" s="209" t="s">
        <v>291</v>
      </c>
      <c r="E2683" s="221" t="s">
        <v>1</v>
      </c>
      <c r="F2683" s="222" t="s">
        <v>293</v>
      </c>
      <c r="G2683" s="220"/>
      <c r="H2683" s="223">
        <v>4447.7209999999995</v>
      </c>
      <c r="I2683" s="224"/>
      <c r="J2683" s="220"/>
      <c r="K2683" s="220"/>
      <c r="L2683" s="225"/>
      <c r="M2683" s="226"/>
      <c r="N2683" s="227"/>
      <c r="O2683" s="227"/>
      <c r="P2683" s="227"/>
      <c r="Q2683" s="227"/>
      <c r="R2683" s="227"/>
      <c r="S2683" s="227"/>
      <c r="T2683" s="228"/>
      <c r="AT2683" s="229" t="s">
        <v>291</v>
      </c>
      <c r="AU2683" s="229" t="s">
        <v>85</v>
      </c>
      <c r="AV2683" s="14" t="s">
        <v>289</v>
      </c>
      <c r="AW2683" s="14" t="s">
        <v>32</v>
      </c>
      <c r="AX2683" s="14" t="s">
        <v>83</v>
      </c>
      <c r="AY2683" s="229" t="s">
        <v>283</v>
      </c>
    </row>
    <row r="2684" spans="1:65" s="12" customFormat="1" ht="22.9" customHeight="1">
      <c r="B2684" s="177"/>
      <c r="C2684" s="178"/>
      <c r="D2684" s="179" t="s">
        <v>75</v>
      </c>
      <c r="E2684" s="191" t="s">
        <v>3262</v>
      </c>
      <c r="F2684" s="191" t="s">
        <v>3263</v>
      </c>
      <c r="G2684" s="178"/>
      <c r="H2684" s="178"/>
      <c r="I2684" s="181"/>
      <c r="J2684" s="192">
        <f>BK2684</f>
        <v>0</v>
      </c>
      <c r="K2684" s="178"/>
      <c r="L2684" s="183"/>
      <c r="M2684" s="184"/>
      <c r="N2684" s="185"/>
      <c r="O2684" s="185"/>
      <c r="P2684" s="186">
        <f>SUM(P2685:P2704)</f>
        <v>0</v>
      </c>
      <c r="Q2684" s="185"/>
      <c r="R2684" s="186">
        <f>SUM(R2685:R2704)</f>
        <v>3.40470446</v>
      </c>
      <c r="S2684" s="185"/>
      <c r="T2684" s="187">
        <f>SUM(T2685:T2704)</f>
        <v>0</v>
      </c>
      <c r="AR2684" s="188" t="s">
        <v>85</v>
      </c>
      <c r="AT2684" s="189" t="s">
        <v>75</v>
      </c>
      <c r="AU2684" s="189" t="s">
        <v>83</v>
      </c>
      <c r="AY2684" s="188" t="s">
        <v>283</v>
      </c>
      <c r="BK2684" s="190">
        <f>SUM(BK2685:BK2704)</f>
        <v>0</v>
      </c>
    </row>
    <row r="2685" spans="1:65" s="2" customFormat="1" ht="24.2" customHeight="1">
      <c r="A2685" s="35"/>
      <c r="B2685" s="36"/>
      <c r="C2685" s="193" t="s">
        <v>3264</v>
      </c>
      <c r="D2685" s="193" t="s">
        <v>285</v>
      </c>
      <c r="E2685" s="194" t="s">
        <v>3265</v>
      </c>
      <c r="F2685" s="195" t="s">
        <v>3266</v>
      </c>
      <c r="G2685" s="196" t="s">
        <v>288</v>
      </c>
      <c r="H2685" s="197">
        <v>732.78899999999999</v>
      </c>
      <c r="I2685" s="198"/>
      <c r="J2685" s="199">
        <f>ROUND(I2685*H2685,2)</f>
        <v>0</v>
      </c>
      <c r="K2685" s="200"/>
      <c r="L2685" s="40"/>
      <c r="M2685" s="201" t="s">
        <v>1</v>
      </c>
      <c r="N2685" s="202" t="s">
        <v>41</v>
      </c>
      <c r="O2685" s="72"/>
      <c r="P2685" s="203">
        <f>O2685*H2685</f>
        <v>0</v>
      </c>
      <c r="Q2685" s="203">
        <v>3.1800000000000001E-3</v>
      </c>
      <c r="R2685" s="203">
        <f>Q2685*H2685</f>
        <v>2.3302690200000002</v>
      </c>
      <c r="S2685" s="203">
        <v>0</v>
      </c>
      <c r="T2685" s="204">
        <f>S2685*H2685</f>
        <v>0</v>
      </c>
      <c r="U2685" s="35"/>
      <c r="V2685" s="35"/>
      <c r="W2685" s="35"/>
      <c r="X2685" s="35"/>
      <c r="Y2685" s="35"/>
      <c r="Z2685" s="35"/>
      <c r="AA2685" s="35"/>
      <c r="AB2685" s="35"/>
      <c r="AC2685" s="35"/>
      <c r="AD2685" s="35"/>
      <c r="AE2685" s="35"/>
      <c r="AR2685" s="205" t="s">
        <v>199</v>
      </c>
      <c r="AT2685" s="205" t="s">
        <v>285</v>
      </c>
      <c r="AU2685" s="205" t="s">
        <v>85</v>
      </c>
      <c r="AY2685" s="18" t="s">
        <v>283</v>
      </c>
      <c r="BE2685" s="206">
        <f>IF(N2685="základní",J2685,0)</f>
        <v>0</v>
      </c>
      <c r="BF2685" s="206">
        <f>IF(N2685="snížená",J2685,0)</f>
        <v>0</v>
      </c>
      <c r="BG2685" s="206">
        <f>IF(N2685="zákl. přenesená",J2685,0)</f>
        <v>0</v>
      </c>
      <c r="BH2685" s="206">
        <f>IF(N2685="sníž. přenesená",J2685,0)</f>
        <v>0</v>
      </c>
      <c r="BI2685" s="206">
        <f>IF(N2685="nulová",J2685,0)</f>
        <v>0</v>
      </c>
      <c r="BJ2685" s="18" t="s">
        <v>83</v>
      </c>
      <c r="BK2685" s="206">
        <f>ROUND(I2685*H2685,2)</f>
        <v>0</v>
      </c>
      <c r="BL2685" s="18" t="s">
        <v>199</v>
      </c>
      <c r="BM2685" s="205" t="s">
        <v>3267</v>
      </c>
    </row>
    <row r="2686" spans="1:65" s="16" customFormat="1">
      <c r="B2686" s="241"/>
      <c r="C2686" s="242"/>
      <c r="D2686" s="209" t="s">
        <v>291</v>
      </c>
      <c r="E2686" s="243" t="s">
        <v>1</v>
      </c>
      <c r="F2686" s="244" t="s">
        <v>3268</v>
      </c>
      <c r="G2686" s="242"/>
      <c r="H2686" s="243" t="s">
        <v>1</v>
      </c>
      <c r="I2686" s="245"/>
      <c r="J2686" s="242"/>
      <c r="K2686" s="242"/>
      <c r="L2686" s="246"/>
      <c r="M2686" s="247"/>
      <c r="N2686" s="248"/>
      <c r="O2686" s="248"/>
      <c r="P2686" s="248"/>
      <c r="Q2686" s="248"/>
      <c r="R2686" s="248"/>
      <c r="S2686" s="248"/>
      <c r="T2686" s="249"/>
      <c r="AT2686" s="250" t="s">
        <v>291</v>
      </c>
      <c r="AU2686" s="250" t="s">
        <v>85</v>
      </c>
      <c r="AV2686" s="16" t="s">
        <v>83</v>
      </c>
      <c r="AW2686" s="16" t="s">
        <v>32</v>
      </c>
      <c r="AX2686" s="16" t="s">
        <v>76</v>
      </c>
      <c r="AY2686" s="250" t="s">
        <v>283</v>
      </c>
    </row>
    <row r="2687" spans="1:65" s="13" customFormat="1">
      <c r="B2687" s="207"/>
      <c r="C2687" s="208"/>
      <c r="D2687" s="209" t="s">
        <v>291</v>
      </c>
      <c r="E2687" s="210" t="s">
        <v>1</v>
      </c>
      <c r="F2687" s="211" t="s">
        <v>3269</v>
      </c>
      <c r="G2687" s="208"/>
      <c r="H2687" s="212">
        <v>732.78899999999999</v>
      </c>
      <c r="I2687" s="213"/>
      <c r="J2687" s="208"/>
      <c r="K2687" s="208"/>
      <c r="L2687" s="214"/>
      <c r="M2687" s="215"/>
      <c r="N2687" s="216"/>
      <c r="O2687" s="216"/>
      <c r="P2687" s="216"/>
      <c r="Q2687" s="216"/>
      <c r="R2687" s="216"/>
      <c r="S2687" s="216"/>
      <c r="T2687" s="217"/>
      <c r="AT2687" s="218" t="s">
        <v>291</v>
      </c>
      <c r="AU2687" s="218" t="s">
        <v>85</v>
      </c>
      <c r="AV2687" s="13" t="s">
        <v>85</v>
      </c>
      <c r="AW2687" s="13" t="s">
        <v>32</v>
      </c>
      <c r="AX2687" s="13" t="s">
        <v>76</v>
      </c>
      <c r="AY2687" s="218" t="s">
        <v>283</v>
      </c>
    </row>
    <row r="2688" spans="1:65" s="15" customFormat="1">
      <c r="B2688" s="230"/>
      <c r="C2688" s="231"/>
      <c r="D2688" s="209" t="s">
        <v>291</v>
      </c>
      <c r="E2688" s="232" t="s">
        <v>1</v>
      </c>
      <c r="F2688" s="233" t="s">
        <v>307</v>
      </c>
      <c r="G2688" s="231"/>
      <c r="H2688" s="234">
        <v>732.78899999999999</v>
      </c>
      <c r="I2688" s="235"/>
      <c r="J2688" s="231"/>
      <c r="K2688" s="231"/>
      <c r="L2688" s="236"/>
      <c r="M2688" s="237"/>
      <c r="N2688" s="238"/>
      <c r="O2688" s="238"/>
      <c r="P2688" s="238"/>
      <c r="Q2688" s="238"/>
      <c r="R2688" s="238"/>
      <c r="S2688" s="238"/>
      <c r="T2688" s="239"/>
      <c r="AT2688" s="240" t="s">
        <v>291</v>
      </c>
      <c r="AU2688" s="240" t="s">
        <v>85</v>
      </c>
      <c r="AV2688" s="15" t="s">
        <v>105</v>
      </c>
      <c r="AW2688" s="15" t="s">
        <v>32</v>
      </c>
      <c r="AX2688" s="15" t="s">
        <v>76</v>
      </c>
      <c r="AY2688" s="240" t="s">
        <v>283</v>
      </c>
    </row>
    <row r="2689" spans="1:65" s="14" customFormat="1">
      <c r="B2689" s="219"/>
      <c r="C2689" s="220"/>
      <c r="D2689" s="209" t="s">
        <v>291</v>
      </c>
      <c r="E2689" s="221" t="s">
        <v>1</v>
      </c>
      <c r="F2689" s="222" t="s">
        <v>293</v>
      </c>
      <c r="G2689" s="220"/>
      <c r="H2689" s="223">
        <v>732.78899999999999</v>
      </c>
      <c r="I2689" s="224"/>
      <c r="J2689" s="220"/>
      <c r="K2689" s="220"/>
      <c r="L2689" s="225"/>
      <c r="M2689" s="226"/>
      <c r="N2689" s="227"/>
      <c r="O2689" s="227"/>
      <c r="P2689" s="227"/>
      <c r="Q2689" s="227"/>
      <c r="R2689" s="227"/>
      <c r="S2689" s="227"/>
      <c r="T2689" s="228"/>
      <c r="AT2689" s="229" t="s">
        <v>291</v>
      </c>
      <c r="AU2689" s="229" t="s">
        <v>85</v>
      </c>
      <c r="AV2689" s="14" t="s">
        <v>289</v>
      </c>
      <c r="AW2689" s="14" t="s">
        <v>32</v>
      </c>
      <c r="AX2689" s="14" t="s">
        <v>83</v>
      </c>
      <c r="AY2689" s="229" t="s">
        <v>283</v>
      </c>
    </row>
    <row r="2690" spans="1:65" s="2" customFormat="1" ht="21.75" customHeight="1">
      <c r="A2690" s="35"/>
      <c r="B2690" s="36"/>
      <c r="C2690" s="193" t="s">
        <v>3270</v>
      </c>
      <c r="D2690" s="193" t="s">
        <v>285</v>
      </c>
      <c r="E2690" s="194" t="s">
        <v>3271</v>
      </c>
      <c r="F2690" s="195" t="s">
        <v>3272</v>
      </c>
      <c r="G2690" s="196" t="s">
        <v>288</v>
      </c>
      <c r="H2690" s="197">
        <v>2011.056</v>
      </c>
      <c r="I2690" s="198"/>
      <c r="J2690" s="199">
        <f>ROUND(I2690*H2690,2)</f>
        <v>0</v>
      </c>
      <c r="K2690" s="200"/>
      <c r="L2690" s="40"/>
      <c r="M2690" s="201" t="s">
        <v>1</v>
      </c>
      <c r="N2690" s="202" t="s">
        <v>41</v>
      </c>
      <c r="O2690" s="72"/>
      <c r="P2690" s="203">
        <f>O2690*H2690</f>
        <v>0</v>
      </c>
      <c r="Q2690" s="203">
        <v>2.1000000000000001E-4</v>
      </c>
      <c r="R2690" s="203">
        <f>Q2690*H2690</f>
        <v>0.42232176000000005</v>
      </c>
      <c r="S2690" s="203">
        <v>0</v>
      </c>
      <c r="T2690" s="204">
        <f>S2690*H2690</f>
        <v>0</v>
      </c>
      <c r="U2690" s="35"/>
      <c r="V2690" s="35"/>
      <c r="W2690" s="35"/>
      <c r="X2690" s="35"/>
      <c r="Y2690" s="35"/>
      <c r="Z2690" s="35"/>
      <c r="AA2690" s="35"/>
      <c r="AB2690" s="35"/>
      <c r="AC2690" s="35"/>
      <c r="AD2690" s="35"/>
      <c r="AE2690" s="35"/>
      <c r="AR2690" s="205" t="s">
        <v>199</v>
      </c>
      <c r="AT2690" s="205" t="s">
        <v>285</v>
      </c>
      <c r="AU2690" s="205" t="s">
        <v>85</v>
      </c>
      <c r="AY2690" s="18" t="s">
        <v>283</v>
      </c>
      <c r="BE2690" s="206">
        <f>IF(N2690="základní",J2690,0)</f>
        <v>0</v>
      </c>
      <c r="BF2690" s="206">
        <f>IF(N2690="snížená",J2690,0)</f>
        <v>0</v>
      </c>
      <c r="BG2690" s="206">
        <f>IF(N2690="zákl. přenesená",J2690,0)</f>
        <v>0</v>
      </c>
      <c r="BH2690" s="206">
        <f>IF(N2690="sníž. přenesená",J2690,0)</f>
        <v>0</v>
      </c>
      <c r="BI2690" s="206">
        <f>IF(N2690="nulová",J2690,0)</f>
        <v>0</v>
      </c>
      <c r="BJ2690" s="18" t="s">
        <v>83</v>
      </c>
      <c r="BK2690" s="206">
        <f>ROUND(I2690*H2690,2)</f>
        <v>0</v>
      </c>
      <c r="BL2690" s="18" t="s">
        <v>199</v>
      </c>
      <c r="BM2690" s="205" t="s">
        <v>3273</v>
      </c>
    </row>
    <row r="2691" spans="1:65" s="16" customFormat="1">
      <c r="B2691" s="241"/>
      <c r="C2691" s="242"/>
      <c r="D2691" s="209" t="s">
        <v>291</v>
      </c>
      <c r="E2691" s="243" t="s">
        <v>1</v>
      </c>
      <c r="F2691" s="244" t="s">
        <v>3268</v>
      </c>
      <c r="G2691" s="242"/>
      <c r="H2691" s="243" t="s">
        <v>1</v>
      </c>
      <c r="I2691" s="245"/>
      <c r="J2691" s="242"/>
      <c r="K2691" s="242"/>
      <c r="L2691" s="246"/>
      <c r="M2691" s="247"/>
      <c r="N2691" s="248"/>
      <c r="O2691" s="248"/>
      <c r="P2691" s="248"/>
      <c r="Q2691" s="248"/>
      <c r="R2691" s="248"/>
      <c r="S2691" s="248"/>
      <c r="T2691" s="249"/>
      <c r="AT2691" s="250" t="s">
        <v>291</v>
      </c>
      <c r="AU2691" s="250" t="s">
        <v>85</v>
      </c>
      <c r="AV2691" s="16" t="s">
        <v>83</v>
      </c>
      <c r="AW2691" s="16" t="s">
        <v>32</v>
      </c>
      <c r="AX2691" s="16" t="s">
        <v>76</v>
      </c>
      <c r="AY2691" s="250" t="s">
        <v>283</v>
      </c>
    </row>
    <row r="2692" spans="1:65" s="13" customFormat="1">
      <c r="B2692" s="207"/>
      <c r="C2692" s="208"/>
      <c r="D2692" s="209" t="s">
        <v>291</v>
      </c>
      <c r="E2692" s="210" t="s">
        <v>1</v>
      </c>
      <c r="F2692" s="211" t="s">
        <v>3274</v>
      </c>
      <c r="G2692" s="208"/>
      <c r="H2692" s="212">
        <v>370.13600000000002</v>
      </c>
      <c r="I2692" s="213"/>
      <c r="J2692" s="208"/>
      <c r="K2692" s="208"/>
      <c r="L2692" s="214"/>
      <c r="M2692" s="215"/>
      <c r="N2692" s="216"/>
      <c r="O2692" s="216"/>
      <c r="P2692" s="216"/>
      <c r="Q2692" s="216"/>
      <c r="R2692" s="216"/>
      <c r="S2692" s="216"/>
      <c r="T2692" s="217"/>
      <c r="AT2692" s="218" t="s">
        <v>291</v>
      </c>
      <c r="AU2692" s="218" t="s">
        <v>85</v>
      </c>
      <c r="AV2692" s="13" t="s">
        <v>85</v>
      </c>
      <c r="AW2692" s="13" t="s">
        <v>32</v>
      </c>
      <c r="AX2692" s="13" t="s">
        <v>76</v>
      </c>
      <c r="AY2692" s="218" t="s">
        <v>283</v>
      </c>
    </row>
    <row r="2693" spans="1:65" s="16" customFormat="1">
      <c r="B2693" s="241"/>
      <c r="C2693" s="242"/>
      <c r="D2693" s="209" t="s">
        <v>291</v>
      </c>
      <c r="E2693" s="243" t="s">
        <v>1</v>
      </c>
      <c r="F2693" s="244" t="s">
        <v>3275</v>
      </c>
      <c r="G2693" s="242"/>
      <c r="H2693" s="243" t="s">
        <v>1</v>
      </c>
      <c r="I2693" s="245"/>
      <c r="J2693" s="242"/>
      <c r="K2693" s="242"/>
      <c r="L2693" s="246"/>
      <c r="M2693" s="247"/>
      <c r="N2693" s="248"/>
      <c r="O2693" s="248"/>
      <c r="P2693" s="248"/>
      <c r="Q2693" s="248"/>
      <c r="R2693" s="248"/>
      <c r="S2693" s="248"/>
      <c r="T2693" s="249"/>
      <c r="AT2693" s="250" t="s">
        <v>291</v>
      </c>
      <c r="AU2693" s="250" t="s">
        <v>85</v>
      </c>
      <c r="AV2693" s="16" t="s">
        <v>83</v>
      </c>
      <c r="AW2693" s="16" t="s">
        <v>32</v>
      </c>
      <c r="AX2693" s="16" t="s">
        <v>76</v>
      </c>
      <c r="AY2693" s="250" t="s">
        <v>283</v>
      </c>
    </row>
    <row r="2694" spans="1:65" s="13" customFormat="1">
      <c r="B2694" s="207"/>
      <c r="C2694" s="208"/>
      <c r="D2694" s="209" t="s">
        <v>291</v>
      </c>
      <c r="E2694" s="210" t="s">
        <v>1</v>
      </c>
      <c r="F2694" s="211" t="s">
        <v>3276</v>
      </c>
      <c r="G2694" s="208"/>
      <c r="H2694" s="212">
        <v>1640.92</v>
      </c>
      <c r="I2694" s="213"/>
      <c r="J2694" s="208"/>
      <c r="K2694" s="208"/>
      <c r="L2694" s="214"/>
      <c r="M2694" s="215"/>
      <c r="N2694" s="216"/>
      <c r="O2694" s="216"/>
      <c r="P2694" s="216"/>
      <c r="Q2694" s="216"/>
      <c r="R2694" s="216"/>
      <c r="S2694" s="216"/>
      <c r="T2694" s="217"/>
      <c r="AT2694" s="218" t="s">
        <v>291</v>
      </c>
      <c r="AU2694" s="218" t="s">
        <v>85</v>
      </c>
      <c r="AV2694" s="13" t="s">
        <v>85</v>
      </c>
      <c r="AW2694" s="13" t="s">
        <v>32</v>
      </c>
      <c r="AX2694" s="13" t="s">
        <v>76</v>
      </c>
      <c r="AY2694" s="218" t="s">
        <v>283</v>
      </c>
    </row>
    <row r="2695" spans="1:65" s="14" customFormat="1">
      <c r="B2695" s="219"/>
      <c r="C2695" s="220"/>
      <c r="D2695" s="209" t="s">
        <v>291</v>
      </c>
      <c r="E2695" s="221" t="s">
        <v>1</v>
      </c>
      <c r="F2695" s="222" t="s">
        <v>293</v>
      </c>
      <c r="G2695" s="220"/>
      <c r="H2695" s="223">
        <v>2011.056</v>
      </c>
      <c r="I2695" s="224"/>
      <c r="J2695" s="220"/>
      <c r="K2695" s="220"/>
      <c r="L2695" s="225"/>
      <c r="M2695" s="226"/>
      <c r="N2695" s="227"/>
      <c r="O2695" s="227"/>
      <c r="P2695" s="227"/>
      <c r="Q2695" s="227"/>
      <c r="R2695" s="227"/>
      <c r="S2695" s="227"/>
      <c r="T2695" s="228"/>
      <c r="AT2695" s="229" t="s">
        <v>291</v>
      </c>
      <c r="AU2695" s="229" t="s">
        <v>85</v>
      </c>
      <c r="AV2695" s="14" t="s">
        <v>289</v>
      </c>
      <c r="AW2695" s="14" t="s">
        <v>32</v>
      </c>
      <c r="AX2695" s="14" t="s">
        <v>83</v>
      </c>
      <c r="AY2695" s="229" t="s">
        <v>283</v>
      </c>
    </row>
    <row r="2696" spans="1:65" s="2" customFormat="1" ht="33" customHeight="1">
      <c r="A2696" s="35"/>
      <c r="B2696" s="36"/>
      <c r="C2696" s="193" t="s">
        <v>3277</v>
      </c>
      <c r="D2696" s="193" t="s">
        <v>285</v>
      </c>
      <c r="E2696" s="194" t="s">
        <v>3278</v>
      </c>
      <c r="F2696" s="195" t="s">
        <v>3279</v>
      </c>
      <c r="G2696" s="196" t="s">
        <v>288</v>
      </c>
      <c r="H2696" s="197">
        <v>395.036</v>
      </c>
      <c r="I2696" s="198"/>
      <c r="J2696" s="199">
        <f>ROUND(I2696*H2696,2)</f>
        <v>0</v>
      </c>
      <c r="K2696" s="200"/>
      <c r="L2696" s="40"/>
      <c r="M2696" s="201" t="s">
        <v>1</v>
      </c>
      <c r="N2696" s="202" t="s">
        <v>41</v>
      </c>
      <c r="O2696" s="72"/>
      <c r="P2696" s="203">
        <f>O2696*H2696</f>
        <v>0</v>
      </c>
      <c r="Q2696" s="203">
        <v>2.7999999999999998E-4</v>
      </c>
      <c r="R2696" s="203">
        <f>Q2696*H2696</f>
        <v>0.11061007999999999</v>
      </c>
      <c r="S2696" s="203">
        <v>0</v>
      </c>
      <c r="T2696" s="204">
        <f>S2696*H2696</f>
        <v>0</v>
      </c>
      <c r="U2696" s="35"/>
      <c r="V2696" s="35"/>
      <c r="W2696" s="35"/>
      <c r="X2696" s="35"/>
      <c r="Y2696" s="35"/>
      <c r="Z2696" s="35"/>
      <c r="AA2696" s="35"/>
      <c r="AB2696" s="35"/>
      <c r="AC2696" s="35"/>
      <c r="AD2696" s="35"/>
      <c r="AE2696" s="35"/>
      <c r="AR2696" s="205" t="s">
        <v>199</v>
      </c>
      <c r="AT2696" s="205" t="s">
        <v>285</v>
      </c>
      <c r="AU2696" s="205" t="s">
        <v>85</v>
      </c>
      <c r="AY2696" s="18" t="s">
        <v>283</v>
      </c>
      <c r="BE2696" s="206">
        <f>IF(N2696="základní",J2696,0)</f>
        <v>0</v>
      </c>
      <c r="BF2696" s="206">
        <f>IF(N2696="snížená",J2696,0)</f>
        <v>0</v>
      </c>
      <c r="BG2696" s="206">
        <f>IF(N2696="zákl. přenesená",J2696,0)</f>
        <v>0</v>
      </c>
      <c r="BH2696" s="206">
        <f>IF(N2696="sníž. přenesená",J2696,0)</f>
        <v>0</v>
      </c>
      <c r="BI2696" s="206">
        <f>IF(N2696="nulová",J2696,0)</f>
        <v>0</v>
      </c>
      <c r="BJ2696" s="18" t="s">
        <v>83</v>
      </c>
      <c r="BK2696" s="206">
        <f>ROUND(I2696*H2696,2)</f>
        <v>0</v>
      </c>
      <c r="BL2696" s="18" t="s">
        <v>199</v>
      </c>
      <c r="BM2696" s="205" t="s">
        <v>3280</v>
      </c>
    </row>
    <row r="2697" spans="1:65" s="16" customFormat="1">
      <c r="B2697" s="241"/>
      <c r="C2697" s="242"/>
      <c r="D2697" s="209" t="s">
        <v>291</v>
      </c>
      <c r="E2697" s="243" t="s">
        <v>1</v>
      </c>
      <c r="F2697" s="244" t="s">
        <v>3268</v>
      </c>
      <c r="G2697" s="242"/>
      <c r="H2697" s="243" t="s">
        <v>1</v>
      </c>
      <c r="I2697" s="245"/>
      <c r="J2697" s="242"/>
      <c r="K2697" s="242"/>
      <c r="L2697" s="246"/>
      <c r="M2697" s="247"/>
      <c r="N2697" s="248"/>
      <c r="O2697" s="248"/>
      <c r="P2697" s="248"/>
      <c r="Q2697" s="248"/>
      <c r="R2697" s="248"/>
      <c r="S2697" s="248"/>
      <c r="T2697" s="249"/>
      <c r="AT2697" s="250" t="s">
        <v>291</v>
      </c>
      <c r="AU2697" s="250" t="s">
        <v>85</v>
      </c>
      <c r="AV2697" s="16" t="s">
        <v>83</v>
      </c>
      <c r="AW2697" s="16" t="s">
        <v>32</v>
      </c>
      <c r="AX2697" s="16" t="s">
        <v>76</v>
      </c>
      <c r="AY2697" s="250" t="s">
        <v>283</v>
      </c>
    </row>
    <row r="2698" spans="1:65" s="13" customFormat="1">
      <c r="B2698" s="207"/>
      <c r="C2698" s="208"/>
      <c r="D2698" s="209" t="s">
        <v>291</v>
      </c>
      <c r="E2698" s="210" t="s">
        <v>1</v>
      </c>
      <c r="F2698" s="211" t="s">
        <v>3281</v>
      </c>
      <c r="G2698" s="208"/>
      <c r="H2698" s="212">
        <v>395.036</v>
      </c>
      <c r="I2698" s="213"/>
      <c r="J2698" s="208"/>
      <c r="K2698" s="208"/>
      <c r="L2698" s="214"/>
      <c r="M2698" s="215"/>
      <c r="N2698" s="216"/>
      <c r="O2698" s="216"/>
      <c r="P2698" s="216"/>
      <c r="Q2698" s="216"/>
      <c r="R2698" s="216"/>
      <c r="S2698" s="216"/>
      <c r="T2698" s="217"/>
      <c r="AT2698" s="218" t="s">
        <v>291</v>
      </c>
      <c r="AU2698" s="218" t="s">
        <v>85</v>
      </c>
      <c r="AV2698" s="13" t="s">
        <v>85</v>
      </c>
      <c r="AW2698" s="13" t="s">
        <v>32</v>
      </c>
      <c r="AX2698" s="13" t="s">
        <v>76</v>
      </c>
      <c r="AY2698" s="218" t="s">
        <v>283</v>
      </c>
    </row>
    <row r="2699" spans="1:65" s="15" customFormat="1">
      <c r="B2699" s="230"/>
      <c r="C2699" s="231"/>
      <c r="D2699" s="209" t="s">
        <v>291</v>
      </c>
      <c r="E2699" s="232" t="s">
        <v>1</v>
      </c>
      <c r="F2699" s="233" t="s">
        <v>307</v>
      </c>
      <c r="G2699" s="231"/>
      <c r="H2699" s="234">
        <v>395.036</v>
      </c>
      <c r="I2699" s="235"/>
      <c r="J2699" s="231"/>
      <c r="K2699" s="231"/>
      <c r="L2699" s="236"/>
      <c r="M2699" s="237"/>
      <c r="N2699" s="238"/>
      <c r="O2699" s="238"/>
      <c r="P2699" s="238"/>
      <c r="Q2699" s="238"/>
      <c r="R2699" s="238"/>
      <c r="S2699" s="238"/>
      <c r="T2699" s="239"/>
      <c r="AT2699" s="240" t="s">
        <v>291</v>
      </c>
      <c r="AU2699" s="240" t="s">
        <v>85</v>
      </c>
      <c r="AV2699" s="15" t="s">
        <v>105</v>
      </c>
      <c r="AW2699" s="15" t="s">
        <v>32</v>
      </c>
      <c r="AX2699" s="15" t="s">
        <v>76</v>
      </c>
      <c r="AY2699" s="240" t="s">
        <v>283</v>
      </c>
    </row>
    <row r="2700" spans="1:65" s="14" customFormat="1">
      <c r="B2700" s="219"/>
      <c r="C2700" s="220"/>
      <c r="D2700" s="209" t="s">
        <v>291</v>
      </c>
      <c r="E2700" s="221" t="s">
        <v>1</v>
      </c>
      <c r="F2700" s="222" t="s">
        <v>293</v>
      </c>
      <c r="G2700" s="220"/>
      <c r="H2700" s="223">
        <v>395.036</v>
      </c>
      <c r="I2700" s="224"/>
      <c r="J2700" s="220"/>
      <c r="K2700" s="220"/>
      <c r="L2700" s="225"/>
      <c r="M2700" s="226"/>
      <c r="N2700" s="227"/>
      <c r="O2700" s="227"/>
      <c r="P2700" s="227"/>
      <c r="Q2700" s="227"/>
      <c r="R2700" s="227"/>
      <c r="S2700" s="227"/>
      <c r="T2700" s="228"/>
      <c r="AT2700" s="229" t="s">
        <v>291</v>
      </c>
      <c r="AU2700" s="229" t="s">
        <v>85</v>
      </c>
      <c r="AV2700" s="14" t="s">
        <v>289</v>
      </c>
      <c r="AW2700" s="14" t="s">
        <v>32</v>
      </c>
      <c r="AX2700" s="14" t="s">
        <v>83</v>
      </c>
      <c r="AY2700" s="229" t="s">
        <v>283</v>
      </c>
    </row>
    <row r="2701" spans="1:65" s="2" customFormat="1" ht="24.2" customHeight="1">
      <c r="A2701" s="35"/>
      <c r="B2701" s="36"/>
      <c r="C2701" s="193" t="s">
        <v>3282</v>
      </c>
      <c r="D2701" s="193" t="s">
        <v>285</v>
      </c>
      <c r="E2701" s="194" t="s">
        <v>3283</v>
      </c>
      <c r="F2701" s="195" t="s">
        <v>3284</v>
      </c>
      <c r="G2701" s="196" t="s">
        <v>288</v>
      </c>
      <c r="H2701" s="197">
        <v>1640.92</v>
      </c>
      <c r="I2701" s="198"/>
      <c r="J2701" s="199">
        <f>ROUND(I2701*H2701,2)</f>
        <v>0</v>
      </c>
      <c r="K2701" s="200"/>
      <c r="L2701" s="40"/>
      <c r="M2701" s="201" t="s">
        <v>1</v>
      </c>
      <c r="N2701" s="202" t="s">
        <v>41</v>
      </c>
      <c r="O2701" s="72"/>
      <c r="P2701" s="203">
        <f>O2701*H2701</f>
        <v>0</v>
      </c>
      <c r="Q2701" s="203">
        <v>3.3E-4</v>
      </c>
      <c r="R2701" s="203">
        <f>Q2701*H2701</f>
        <v>0.54150359999999997</v>
      </c>
      <c r="S2701" s="203">
        <v>0</v>
      </c>
      <c r="T2701" s="204">
        <f>S2701*H2701</f>
        <v>0</v>
      </c>
      <c r="U2701" s="35"/>
      <c r="V2701" s="35"/>
      <c r="W2701" s="35"/>
      <c r="X2701" s="35"/>
      <c r="Y2701" s="35"/>
      <c r="Z2701" s="35"/>
      <c r="AA2701" s="35"/>
      <c r="AB2701" s="35"/>
      <c r="AC2701" s="35"/>
      <c r="AD2701" s="35"/>
      <c r="AE2701" s="35"/>
      <c r="AR2701" s="205" t="s">
        <v>199</v>
      </c>
      <c r="AT2701" s="205" t="s">
        <v>285</v>
      </c>
      <c r="AU2701" s="205" t="s">
        <v>85</v>
      </c>
      <c r="AY2701" s="18" t="s">
        <v>283</v>
      </c>
      <c r="BE2701" s="206">
        <f>IF(N2701="základní",J2701,0)</f>
        <v>0</v>
      </c>
      <c r="BF2701" s="206">
        <f>IF(N2701="snížená",J2701,0)</f>
        <v>0</v>
      </c>
      <c r="BG2701" s="206">
        <f>IF(N2701="zákl. přenesená",J2701,0)</f>
        <v>0</v>
      </c>
      <c r="BH2701" s="206">
        <f>IF(N2701="sníž. přenesená",J2701,0)</f>
        <v>0</v>
      </c>
      <c r="BI2701" s="206">
        <f>IF(N2701="nulová",J2701,0)</f>
        <v>0</v>
      </c>
      <c r="BJ2701" s="18" t="s">
        <v>83</v>
      </c>
      <c r="BK2701" s="206">
        <f>ROUND(I2701*H2701,2)</f>
        <v>0</v>
      </c>
      <c r="BL2701" s="18" t="s">
        <v>199</v>
      </c>
      <c r="BM2701" s="205" t="s">
        <v>3285</v>
      </c>
    </row>
    <row r="2702" spans="1:65" s="13" customFormat="1">
      <c r="B2702" s="207"/>
      <c r="C2702" s="208"/>
      <c r="D2702" s="209" t="s">
        <v>291</v>
      </c>
      <c r="E2702" s="210" t="s">
        <v>1</v>
      </c>
      <c r="F2702" s="211" t="s">
        <v>3276</v>
      </c>
      <c r="G2702" s="208"/>
      <c r="H2702" s="212">
        <v>1640.92</v>
      </c>
      <c r="I2702" s="213"/>
      <c r="J2702" s="208"/>
      <c r="K2702" s="208"/>
      <c r="L2702" s="214"/>
      <c r="M2702" s="215"/>
      <c r="N2702" s="216"/>
      <c r="O2702" s="216"/>
      <c r="P2702" s="216"/>
      <c r="Q2702" s="216"/>
      <c r="R2702" s="216"/>
      <c r="S2702" s="216"/>
      <c r="T2702" s="217"/>
      <c r="AT2702" s="218" t="s">
        <v>291</v>
      </c>
      <c r="AU2702" s="218" t="s">
        <v>85</v>
      </c>
      <c r="AV2702" s="13" t="s">
        <v>85</v>
      </c>
      <c r="AW2702" s="13" t="s">
        <v>32</v>
      </c>
      <c r="AX2702" s="13" t="s">
        <v>76</v>
      </c>
      <c r="AY2702" s="218" t="s">
        <v>283</v>
      </c>
    </row>
    <row r="2703" spans="1:65" s="15" customFormat="1">
      <c r="B2703" s="230"/>
      <c r="C2703" s="231"/>
      <c r="D2703" s="209" t="s">
        <v>291</v>
      </c>
      <c r="E2703" s="232" t="s">
        <v>1</v>
      </c>
      <c r="F2703" s="233" t="s">
        <v>307</v>
      </c>
      <c r="G2703" s="231"/>
      <c r="H2703" s="234">
        <v>1640.92</v>
      </c>
      <c r="I2703" s="235"/>
      <c r="J2703" s="231"/>
      <c r="K2703" s="231"/>
      <c r="L2703" s="236"/>
      <c r="M2703" s="237"/>
      <c r="N2703" s="238"/>
      <c r="O2703" s="238"/>
      <c r="P2703" s="238"/>
      <c r="Q2703" s="238"/>
      <c r="R2703" s="238"/>
      <c r="S2703" s="238"/>
      <c r="T2703" s="239"/>
      <c r="AT2703" s="240" t="s">
        <v>291</v>
      </c>
      <c r="AU2703" s="240" t="s">
        <v>85</v>
      </c>
      <c r="AV2703" s="15" t="s">
        <v>105</v>
      </c>
      <c r="AW2703" s="15" t="s">
        <v>32</v>
      </c>
      <c r="AX2703" s="15" t="s">
        <v>76</v>
      </c>
      <c r="AY2703" s="240" t="s">
        <v>283</v>
      </c>
    </row>
    <row r="2704" spans="1:65" s="14" customFormat="1">
      <c r="B2704" s="219"/>
      <c r="C2704" s="220"/>
      <c r="D2704" s="209" t="s">
        <v>291</v>
      </c>
      <c r="E2704" s="221" t="s">
        <v>1</v>
      </c>
      <c r="F2704" s="222" t="s">
        <v>293</v>
      </c>
      <c r="G2704" s="220"/>
      <c r="H2704" s="223">
        <v>1640.92</v>
      </c>
      <c r="I2704" s="224"/>
      <c r="J2704" s="220"/>
      <c r="K2704" s="220"/>
      <c r="L2704" s="225"/>
      <c r="M2704" s="226"/>
      <c r="N2704" s="227"/>
      <c r="O2704" s="227"/>
      <c r="P2704" s="227"/>
      <c r="Q2704" s="227"/>
      <c r="R2704" s="227"/>
      <c r="S2704" s="227"/>
      <c r="T2704" s="228"/>
      <c r="AT2704" s="229" t="s">
        <v>291</v>
      </c>
      <c r="AU2704" s="229" t="s">
        <v>85</v>
      </c>
      <c r="AV2704" s="14" t="s">
        <v>289</v>
      </c>
      <c r="AW2704" s="14" t="s">
        <v>32</v>
      </c>
      <c r="AX2704" s="14" t="s">
        <v>83</v>
      </c>
      <c r="AY2704" s="229" t="s">
        <v>283</v>
      </c>
    </row>
    <row r="2705" spans="1:65" s="12" customFormat="1" ht="22.9" customHeight="1">
      <c r="B2705" s="177"/>
      <c r="C2705" s="178"/>
      <c r="D2705" s="179" t="s">
        <v>75</v>
      </c>
      <c r="E2705" s="191" t="s">
        <v>3286</v>
      </c>
      <c r="F2705" s="191" t="s">
        <v>3287</v>
      </c>
      <c r="G2705" s="178"/>
      <c r="H2705" s="178"/>
      <c r="I2705" s="181"/>
      <c r="J2705" s="192">
        <f>BK2705</f>
        <v>0</v>
      </c>
      <c r="K2705" s="178"/>
      <c r="L2705" s="183"/>
      <c r="M2705" s="184"/>
      <c r="N2705" s="185"/>
      <c r="O2705" s="185"/>
      <c r="P2705" s="186">
        <f>SUM(P2706:P2723)</f>
        <v>0</v>
      </c>
      <c r="Q2705" s="185"/>
      <c r="R2705" s="186">
        <f>SUM(R2706:R2723)</f>
        <v>1.06778792</v>
      </c>
      <c r="S2705" s="185"/>
      <c r="T2705" s="187">
        <f>SUM(T2706:T2723)</f>
        <v>0</v>
      </c>
      <c r="AR2705" s="188" t="s">
        <v>85</v>
      </c>
      <c r="AT2705" s="189" t="s">
        <v>75</v>
      </c>
      <c r="AU2705" s="189" t="s">
        <v>83</v>
      </c>
      <c r="AY2705" s="188" t="s">
        <v>283</v>
      </c>
      <c r="BK2705" s="190">
        <f>SUM(BK2706:BK2723)</f>
        <v>0</v>
      </c>
    </row>
    <row r="2706" spans="1:65" s="2" customFormat="1" ht="21.75" customHeight="1">
      <c r="A2706" s="35"/>
      <c r="B2706" s="36"/>
      <c r="C2706" s="193" t="s">
        <v>3288</v>
      </c>
      <c r="D2706" s="193" t="s">
        <v>285</v>
      </c>
      <c r="E2706" s="194" t="s">
        <v>3289</v>
      </c>
      <c r="F2706" s="195" t="s">
        <v>3290</v>
      </c>
      <c r="G2706" s="196" t="s">
        <v>614</v>
      </c>
      <c r="H2706" s="197">
        <v>40</v>
      </c>
      <c r="I2706" s="198"/>
      <c r="J2706" s="199">
        <f>ROUND(I2706*H2706,2)</f>
        <v>0</v>
      </c>
      <c r="K2706" s="200"/>
      <c r="L2706" s="40"/>
      <c r="M2706" s="201" t="s">
        <v>1</v>
      </c>
      <c r="N2706" s="202" t="s">
        <v>41</v>
      </c>
      <c r="O2706" s="72"/>
      <c r="P2706" s="203">
        <f>O2706*H2706</f>
        <v>0</v>
      </c>
      <c r="Q2706" s="203">
        <v>0</v>
      </c>
      <c r="R2706" s="203">
        <f>Q2706*H2706</f>
        <v>0</v>
      </c>
      <c r="S2706" s="203">
        <v>0</v>
      </c>
      <c r="T2706" s="204">
        <f>S2706*H2706</f>
        <v>0</v>
      </c>
      <c r="U2706" s="35"/>
      <c r="V2706" s="35"/>
      <c r="W2706" s="35"/>
      <c r="X2706" s="35"/>
      <c r="Y2706" s="35"/>
      <c r="Z2706" s="35"/>
      <c r="AA2706" s="35"/>
      <c r="AB2706" s="35"/>
      <c r="AC2706" s="35"/>
      <c r="AD2706" s="35"/>
      <c r="AE2706" s="35"/>
      <c r="AR2706" s="205" t="s">
        <v>199</v>
      </c>
      <c r="AT2706" s="205" t="s">
        <v>285</v>
      </c>
      <c r="AU2706" s="205" t="s">
        <v>85</v>
      </c>
      <c r="AY2706" s="18" t="s">
        <v>283</v>
      </c>
      <c r="BE2706" s="206">
        <f>IF(N2706="základní",J2706,0)</f>
        <v>0</v>
      </c>
      <c r="BF2706" s="206">
        <f>IF(N2706="snížená",J2706,0)</f>
        <v>0</v>
      </c>
      <c r="BG2706" s="206">
        <f>IF(N2706="zákl. přenesená",J2706,0)</f>
        <v>0</v>
      </c>
      <c r="BH2706" s="206">
        <f>IF(N2706="sníž. přenesená",J2706,0)</f>
        <v>0</v>
      </c>
      <c r="BI2706" s="206">
        <f>IF(N2706="nulová",J2706,0)</f>
        <v>0</v>
      </c>
      <c r="BJ2706" s="18" t="s">
        <v>83</v>
      </c>
      <c r="BK2706" s="206">
        <f>ROUND(I2706*H2706,2)</f>
        <v>0</v>
      </c>
      <c r="BL2706" s="18" t="s">
        <v>199</v>
      </c>
      <c r="BM2706" s="205" t="s">
        <v>3291</v>
      </c>
    </row>
    <row r="2707" spans="1:65" s="13" customFormat="1">
      <c r="B2707" s="207"/>
      <c r="C2707" s="208"/>
      <c r="D2707" s="209" t="s">
        <v>291</v>
      </c>
      <c r="E2707" s="210" t="s">
        <v>1</v>
      </c>
      <c r="F2707" s="211" t="s">
        <v>3292</v>
      </c>
      <c r="G2707" s="208"/>
      <c r="H2707" s="212">
        <v>40</v>
      </c>
      <c r="I2707" s="213"/>
      <c r="J2707" s="208"/>
      <c r="K2707" s="208"/>
      <c r="L2707" s="214"/>
      <c r="M2707" s="215"/>
      <c r="N2707" s="216"/>
      <c r="O2707" s="216"/>
      <c r="P2707" s="216"/>
      <c r="Q2707" s="216"/>
      <c r="R2707" s="216"/>
      <c r="S2707" s="216"/>
      <c r="T2707" s="217"/>
      <c r="AT2707" s="218" t="s">
        <v>291</v>
      </c>
      <c r="AU2707" s="218" t="s">
        <v>85</v>
      </c>
      <c r="AV2707" s="13" t="s">
        <v>85</v>
      </c>
      <c r="AW2707" s="13" t="s">
        <v>32</v>
      </c>
      <c r="AX2707" s="13" t="s">
        <v>76</v>
      </c>
      <c r="AY2707" s="218" t="s">
        <v>283</v>
      </c>
    </row>
    <row r="2708" spans="1:65" s="14" customFormat="1">
      <c r="B2708" s="219"/>
      <c r="C2708" s="220"/>
      <c r="D2708" s="209" t="s">
        <v>291</v>
      </c>
      <c r="E2708" s="221" t="s">
        <v>1</v>
      </c>
      <c r="F2708" s="222" t="s">
        <v>293</v>
      </c>
      <c r="G2708" s="220"/>
      <c r="H2708" s="223">
        <v>40</v>
      </c>
      <c r="I2708" s="224"/>
      <c r="J2708" s="220"/>
      <c r="K2708" s="220"/>
      <c r="L2708" s="225"/>
      <c r="M2708" s="226"/>
      <c r="N2708" s="227"/>
      <c r="O2708" s="227"/>
      <c r="P2708" s="227"/>
      <c r="Q2708" s="227"/>
      <c r="R2708" s="227"/>
      <c r="S2708" s="227"/>
      <c r="T2708" s="228"/>
      <c r="AT2708" s="229" t="s">
        <v>291</v>
      </c>
      <c r="AU2708" s="229" t="s">
        <v>85</v>
      </c>
      <c r="AV2708" s="14" t="s">
        <v>289</v>
      </c>
      <c r="AW2708" s="14" t="s">
        <v>32</v>
      </c>
      <c r="AX2708" s="14" t="s">
        <v>83</v>
      </c>
      <c r="AY2708" s="229" t="s">
        <v>283</v>
      </c>
    </row>
    <row r="2709" spans="1:65" s="2" customFormat="1" ht="66.75" customHeight="1">
      <c r="A2709" s="35"/>
      <c r="B2709" s="36"/>
      <c r="C2709" s="251" t="s">
        <v>3293</v>
      </c>
      <c r="D2709" s="251" t="s">
        <v>1021</v>
      </c>
      <c r="E2709" s="252" t="s">
        <v>3294</v>
      </c>
      <c r="F2709" s="253" t="s">
        <v>3295</v>
      </c>
      <c r="G2709" s="254" t="s">
        <v>288</v>
      </c>
      <c r="H2709" s="255">
        <v>30.518000000000001</v>
      </c>
      <c r="I2709" s="256"/>
      <c r="J2709" s="257">
        <f>ROUND(I2709*H2709,2)</f>
        <v>0</v>
      </c>
      <c r="K2709" s="258"/>
      <c r="L2709" s="259"/>
      <c r="M2709" s="260" t="s">
        <v>1</v>
      </c>
      <c r="N2709" s="261" t="s">
        <v>41</v>
      </c>
      <c r="O2709" s="72"/>
      <c r="P2709" s="203">
        <f>O2709*H2709</f>
        <v>0</v>
      </c>
      <c r="Q2709" s="203">
        <v>1.1999999999999999E-3</v>
      </c>
      <c r="R2709" s="203">
        <f>Q2709*H2709</f>
        <v>3.6621599999999997E-2</v>
      </c>
      <c r="S2709" s="203">
        <v>0</v>
      </c>
      <c r="T2709" s="204">
        <f>S2709*H2709</f>
        <v>0</v>
      </c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R2709" s="205" t="s">
        <v>499</v>
      </c>
      <c r="AT2709" s="205" t="s">
        <v>1021</v>
      </c>
      <c r="AU2709" s="205" t="s">
        <v>85</v>
      </c>
      <c r="AY2709" s="18" t="s">
        <v>283</v>
      </c>
      <c r="BE2709" s="206">
        <f>IF(N2709="základní",J2709,0)</f>
        <v>0</v>
      </c>
      <c r="BF2709" s="206">
        <f>IF(N2709="snížená",J2709,0)</f>
        <v>0</v>
      </c>
      <c r="BG2709" s="206">
        <f>IF(N2709="zákl. přenesená",J2709,0)</f>
        <v>0</v>
      </c>
      <c r="BH2709" s="206">
        <f>IF(N2709="sníž. přenesená",J2709,0)</f>
        <v>0</v>
      </c>
      <c r="BI2709" s="206">
        <f>IF(N2709="nulová",J2709,0)</f>
        <v>0</v>
      </c>
      <c r="BJ2709" s="18" t="s">
        <v>83</v>
      </c>
      <c r="BK2709" s="206">
        <f>ROUND(I2709*H2709,2)</f>
        <v>0</v>
      </c>
      <c r="BL2709" s="18" t="s">
        <v>199</v>
      </c>
      <c r="BM2709" s="205" t="s">
        <v>3296</v>
      </c>
    </row>
    <row r="2710" spans="1:65" s="13" customFormat="1">
      <c r="B2710" s="207"/>
      <c r="C2710" s="208"/>
      <c r="D2710" s="209" t="s">
        <v>291</v>
      </c>
      <c r="E2710" s="210" t="s">
        <v>1</v>
      </c>
      <c r="F2710" s="211" t="s">
        <v>3297</v>
      </c>
      <c r="G2710" s="208"/>
      <c r="H2710" s="212">
        <v>11.718</v>
      </c>
      <c r="I2710" s="213"/>
      <c r="J2710" s="208"/>
      <c r="K2710" s="208"/>
      <c r="L2710" s="214"/>
      <c r="M2710" s="215"/>
      <c r="N2710" s="216"/>
      <c r="O2710" s="216"/>
      <c r="P2710" s="216"/>
      <c r="Q2710" s="216"/>
      <c r="R2710" s="216"/>
      <c r="S2710" s="216"/>
      <c r="T2710" s="217"/>
      <c r="AT2710" s="218" t="s">
        <v>291</v>
      </c>
      <c r="AU2710" s="218" t="s">
        <v>85</v>
      </c>
      <c r="AV2710" s="13" t="s">
        <v>85</v>
      </c>
      <c r="AW2710" s="13" t="s">
        <v>32</v>
      </c>
      <c r="AX2710" s="13" t="s">
        <v>76</v>
      </c>
      <c r="AY2710" s="218" t="s">
        <v>283</v>
      </c>
    </row>
    <row r="2711" spans="1:65" s="13" customFormat="1">
      <c r="B2711" s="207"/>
      <c r="C2711" s="208"/>
      <c r="D2711" s="209" t="s">
        <v>291</v>
      </c>
      <c r="E2711" s="210" t="s">
        <v>1</v>
      </c>
      <c r="F2711" s="211" t="s">
        <v>3298</v>
      </c>
      <c r="G2711" s="208"/>
      <c r="H2711" s="212">
        <v>12.04</v>
      </c>
      <c r="I2711" s="213"/>
      <c r="J2711" s="208"/>
      <c r="K2711" s="208"/>
      <c r="L2711" s="214"/>
      <c r="M2711" s="215"/>
      <c r="N2711" s="216"/>
      <c r="O2711" s="216"/>
      <c r="P2711" s="216"/>
      <c r="Q2711" s="216"/>
      <c r="R2711" s="216"/>
      <c r="S2711" s="216"/>
      <c r="T2711" s="217"/>
      <c r="AT2711" s="218" t="s">
        <v>291</v>
      </c>
      <c r="AU2711" s="218" t="s">
        <v>85</v>
      </c>
      <c r="AV2711" s="13" t="s">
        <v>85</v>
      </c>
      <c r="AW2711" s="13" t="s">
        <v>32</v>
      </c>
      <c r="AX2711" s="13" t="s">
        <v>76</v>
      </c>
      <c r="AY2711" s="218" t="s">
        <v>283</v>
      </c>
    </row>
    <row r="2712" spans="1:65" s="13" customFormat="1">
      <c r="B2712" s="207"/>
      <c r="C2712" s="208"/>
      <c r="D2712" s="209" t="s">
        <v>291</v>
      </c>
      <c r="E2712" s="210" t="s">
        <v>1</v>
      </c>
      <c r="F2712" s="211" t="s">
        <v>3299</v>
      </c>
      <c r="G2712" s="208"/>
      <c r="H2712" s="212">
        <v>6.76</v>
      </c>
      <c r="I2712" s="213"/>
      <c r="J2712" s="208"/>
      <c r="K2712" s="208"/>
      <c r="L2712" s="214"/>
      <c r="M2712" s="215"/>
      <c r="N2712" s="216"/>
      <c r="O2712" s="216"/>
      <c r="P2712" s="216"/>
      <c r="Q2712" s="216"/>
      <c r="R2712" s="216"/>
      <c r="S2712" s="216"/>
      <c r="T2712" s="217"/>
      <c r="AT2712" s="218" t="s">
        <v>291</v>
      </c>
      <c r="AU2712" s="218" t="s">
        <v>85</v>
      </c>
      <c r="AV2712" s="13" t="s">
        <v>85</v>
      </c>
      <c r="AW2712" s="13" t="s">
        <v>32</v>
      </c>
      <c r="AX2712" s="13" t="s">
        <v>76</v>
      </c>
      <c r="AY2712" s="218" t="s">
        <v>283</v>
      </c>
    </row>
    <row r="2713" spans="1:65" s="14" customFormat="1">
      <c r="B2713" s="219"/>
      <c r="C2713" s="220"/>
      <c r="D2713" s="209" t="s">
        <v>291</v>
      </c>
      <c r="E2713" s="221" t="s">
        <v>1</v>
      </c>
      <c r="F2713" s="222" t="s">
        <v>293</v>
      </c>
      <c r="G2713" s="220"/>
      <c r="H2713" s="223">
        <v>30.518000000000001</v>
      </c>
      <c r="I2713" s="224"/>
      <c r="J2713" s="220"/>
      <c r="K2713" s="220"/>
      <c r="L2713" s="225"/>
      <c r="M2713" s="226"/>
      <c r="N2713" s="227"/>
      <c r="O2713" s="227"/>
      <c r="P2713" s="227"/>
      <c r="Q2713" s="227"/>
      <c r="R2713" s="227"/>
      <c r="S2713" s="227"/>
      <c r="T2713" s="228"/>
      <c r="AT2713" s="229" t="s">
        <v>291</v>
      </c>
      <c r="AU2713" s="229" t="s">
        <v>85</v>
      </c>
      <c r="AV2713" s="14" t="s">
        <v>289</v>
      </c>
      <c r="AW2713" s="14" t="s">
        <v>32</v>
      </c>
      <c r="AX2713" s="14" t="s">
        <v>83</v>
      </c>
      <c r="AY2713" s="229" t="s">
        <v>283</v>
      </c>
    </row>
    <row r="2714" spans="1:65" s="2" customFormat="1" ht="66.75" customHeight="1">
      <c r="A2714" s="35"/>
      <c r="B2714" s="36"/>
      <c r="C2714" s="251" t="s">
        <v>3300</v>
      </c>
      <c r="D2714" s="251" t="s">
        <v>1021</v>
      </c>
      <c r="E2714" s="252" t="s">
        <v>3301</v>
      </c>
      <c r="F2714" s="253" t="s">
        <v>3302</v>
      </c>
      <c r="G2714" s="254" t="s">
        <v>288</v>
      </c>
      <c r="H2714" s="255">
        <v>191.01599999999999</v>
      </c>
      <c r="I2714" s="256"/>
      <c r="J2714" s="257">
        <f>ROUND(I2714*H2714,2)</f>
        <v>0</v>
      </c>
      <c r="K2714" s="258"/>
      <c r="L2714" s="259"/>
      <c r="M2714" s="260" t="s">
        <v>1</v>
      </c>
      <c r="N2714" s="261" t="s">
        <v>41</v>
      </c>
      <c r="O2714" s="72"/>
      <c r="P2714" s="203">
        <f>O2714*H2714</f>
        <v>0</v>
      </c>
      <c r="Q2714" s="203">
        <v>4.7699999999999999E-3</v>
      </c>
      <c r="R2714" s="203">
        <f>Q2714*H2714</f>
        <v>0.91114631999999995</v>
      </c>
      <c r="S2714" s="203">
        <v>0</v>
      </c>
      <c r="T2714" s="204">
        <f>S2714*H2714</f>
        <v>0</v>
      </c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R2714" s="205" t="s">
        <v>499</v>
      </c>
      <c r="AT2714" s="205" t="s">
        <v>1021</v>
      </c>
      <c r="AU2714" s="205" t="s">
        <v>85</v>
      </c>
      <c r="AY2714" s="18" t="s">
        <v>283</v>
      </c>
      <c r="BE2714" s="206">
        <f>IF(N2714="základní",J2714,0)</f>
        <v>0</v>
      </c>
      <c r="BF2714" s="206">
        <f>IF(N2714="snížená",J2714,0)</f>
        <v>0</v>
      </c>
      <c r="BG2714" s="206">
        <f>IF(N2714="zákl. přenesená",J2714,0)</f>
        <v>0</v>
      </c>
      <c r="BH2714" s="206">
        <f>IF(N2714="sníž. přenesená",J2714,0)</f>
        <v>0</v>
      </c>
      <c r="BI2714" s="206">
        <f>IF(N2714="nulová",J2714,0)</f>
        <v>0</v>
      </c>
      <c r="BJ2714" s="18" t="s">
        <v>83</v>
      </c>
      <c r="BK2714" s="206">
        <f>ROUND(I2714*H2714,2)</f>
        <v>0</v>
      </c>
      <c r="BL2714" s="18" t="s">
        <v>199</v>
      </c>
      <c r="BM2714" s="205" t="s">
        <v>3303</v>
      </c>
    </row>
    <row r="2715" spans="1:65" s="13" customFormat="1">
      <c r="B2715" s="207"/>
      <c r="C2715" s="208"/>
      <c r="D2715" s="209" t="s">
        <v>291</v>
      </c>
      <c r="E2715" s="210" t="s">
        <v>1</v>
      </c>
      <c r="F2715" s="211" t="s">
        <v>3304</v>
      </c>
      <c r="G2715" s="208"/>
      <c r="H2715" s="212">
        <v>69.12</v>
      </c>
      <c r="I2715" s="213"/>
      <c r="J2715" s="208"/>
      <c r="K2715" s="208"/>
      <c r="L2715" s="214"/>
      <c r="M2715" s="215"/>
      <c r="N2715" s="216"/>
      <c r="O2715" s="216"/>
      <c r="P2715" s="216"/>
      <c r="Q2715" s="216"/>
      <c r="R2715" s="216"/>
      <c r="S2715" s="216"/>
      <c r="T2715" s="217"/>
      <c r="AT2715" s="218" t="s">
        <v>291</v>
      </c>
      <c r="AU2715" s="218" t="s">
        <v>85</v>
      </c>
      <c r="AV2715" s="13" t="s">
        <v>85</v>
      </c>
      <c r="AW2715" s="13" t="s">
        <v>32</v>
      </c>
      <c r="AX2715" s="13" t="s">
        <v>76</v>
      </c>
      <c r="AY2715" s="218" t="s">
        <v>283</v>
      </c>
    </row>
    <row r="2716" spans="1:65" s="13" customFormat="1">
      <c r="B2716" s="207"/>
      <c r="C2716" s="208"/>
      <c r="D2716" s="209" t="s">
        <v>291</v>
      </c>
      <c r="E2716" s="210" t="s">
        <v>1</v>
      </c>
      <c r="F2716" s="211" t="s">
        <v>3305</v>
      </c>
      <c r="G2716" s="208"/>
      <c r="H2716" s="212">
        <v>60.6</v>
      </c>
      <c r="I2716" s="213"/>
      <c r="J2716" s="208"/>
      <c r="K2716" s="208"/>
      <c r="L2716" s="214"/>
      <c r="M2716" s="215"/>
      <c r="N2716" s="216"/>
      <c r="O2716" s="216"/>
      <c r="P2716" s="216"/>
      <c r="Q2716" s="216"/>
      <c r="R2716" s="216"/>
      <c r="S2716" s="216"/>
      <c r="T2716" s="217"/>
      <c r="AT2716" s="218" t="s">
        <v>291</v>
      </c>
      <c r="AU2716" s="218" t="s">
        <v>85</v>
      </c>
      <c r="AV2716" s="13" t="s">
        <v>85</v>
      </c>
      <c r="AW2716" s="13" t="s">
        <v>32</v>
      </c>
      <c r="AX2716" s="13" t="s">
        <v>76</v>
      </c>
      <c r="AY2716" s="218" t="s">
        <v>283</v>
      </c>
    </row>
    <row r="2717" spans="1:65" s="13" customFormat="1">
      <c r="B2717" s="207"/>
      <c r="C2717" s="208"/>
      <c r="D2717" s="209" t="s">
        <v>291</v>
      </c>
      <c r="E2717" s="210" t="s">
        <v>1</v>
      </c>
      <c r="F2717" s="211" t="s">
        <v>3306</v>
      </c>
      <c r="G2717" s="208"/>
      <c r="H2717" s="212">
        <v>24.24</v>
      </c>
      <c r="I2717" s="213"/>
      <c r="J2717" s="208"/>
      <c r="K2717" s="208"/>
      <c r="L2717" s="214"/>
      <c r="M2717" s="215"/>
      <c r="N2717" s="216"/>
      <c r="O2717" s="216"/>
      <c r="P2717" s="216"/>
      <c r="Q2717" s="216"/>
      <c r="R2717" s="216"/>
      <c r="S2717" s="216"/>
      <c r="T2717" s="217"/>
      <c r="AT2717" s="218" t="s">
        <v>291</v>
      </c>
      <c r="AU2717" s="218" t="s">
        <v>85</v>
      </c>
      <c r="AV2717" s="13" t="s">
        <v>85</v>
      </c>
      <c r="AW2717" s="13" t="s">
        <v>32</v>
      </c>
      <c r="AX2717" s="13" t="s">
        <v>76</v>
      </c>
      <c r="AY2717" s="218" t="s">
        <v>283</v>
      </c>
    </row>
    <row r="2718" spans="1:65" s="13" customFormat="1">
      <c r="B2718" s="207"/>
      <c r="C2718" s="208"/>
      <c r="D2718" s="209" t="s">
        <v>291</v>
      </c>
      <c r="E2718" s="210" t="s">
        <v>1</v>
      </c>
      <c r="F2718" s="211" t="s">
        <v>3307</v>
      </c>
      <c r="G2718" s="208"/>
      <c r="H2718" s="212">
        <v>17.568000000000001</v>
      </c>
      <c r="I2718" s="213"/>
      <c r="J2718" s="208"/>
      <c r="K2718" s="208"/>
      <c r="L2718" s="214"/>
      <c r="M2718" s="215"/>
      <c r="N2718" s="216"/>
      <c r="O2718" s="216"/>
      <c r="P2718" s="216"/>
      <c r="Q2718" s="216"/>
      <c r="R2718" s="216"/>
      <c r="S2718" s="216"/>
      <c r="T2718" s="217"/>
      <c r="AT2718" s="218" t="s">
        <v>291</v>
      </c>
      <c r="AU2718" s="218" t="s">
        <v>85</v>
      </c>
      <c r="AV2718" s="13" t="s">
        <v>85</v>
      </c>
      <c r="AW2718" s="13" t="s">
        <v>32</v>
      </c>
      <c r="AX2718" s="13" t="s">
        <v>76</v>
      </c>
      <c r="AY2718" s="218" t="s">
        <v>283</v>
      </c>
    </row>
    <row r="2719" spans="1:65" s="13" customFormat="1">
      <c r="B2719" s="207"/>
      <c r="C2719" s="208"/>
      <c r="D2719" s="209" t="s">
        <v>291</v>
      </c>
      <c r="E2719" s="210" t="s">
        <v>1</v>
      </c>
      <c r="F2719" s="211" t="s">
        <v>3308</v>
      </c>
      <c r="G2719" s="208"/>
      <c r="H2719" s="212">
        <v>19.488</v>
      </c>
      <c r="I2719" s="213"/>
      <c r="J2719" s="208"/>
      <c r="K2719" s="208"/>
      <c r="L2719" s="214"/>
      <c r="M2719" s="215"/>
      <c r="N2719" s="216"/>
      <c r="O2719" s="216"/>
      <c r="P2719" s="216"/>
      <c r="Q2719" s="216"/>
      <c r="R2719" s="216"/>
      <c r="S2719" s="216"/>
      <c r="T2719" s="217"/>
      <c r="AT2719" s="218" t="s">
        <v>291</v>
      </c>
      <c r="AU2719" s="218" t="s">
        <v>85</v>
      </c>
      <c r="AV2719" s="13" t="s">
        <v>85</v>
      </c>
      <c r="AW2719" s="13" t="s">
        <v>32</v>
      </c>
      <c r="AX2719" s="13" t="s">
        <v>76</v>
      </c>
      <c r="AY2719" s="218" t="s">
        <v>283</v>
      </c>
    </row>
    <row r="2720" spans="1:65" s="14" customFormat="1">
      <c r="B2720" s="219"/>
      <c r="C2720" s="220"/>
      <c r="D2720" s="209" t="s">
        <v>291</v>
      </c>
      <c r="E2720" s="221" t="s">
        <v>1</v>
      </c>
      <c r="F2720" s="222" t="s">
        <v>293</v>
      </c>
      <c r="G2720" s="220"/>
      <c r="H2720" s="223">
        <v>191.01599999999999</v>
      </c>
      <c r="I2720" s="224"/>
      <c r="J2720" s="220"/>
      <c r="K2720" s="220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291</v>
      </c>
      <c r="AU2720" s="229" t="s">
        <v>85</v>
      </c>
      <c r="AV2720" s="14" t="s">
        <v>289</v>
      </c>
      <c r="AW2720" s="14" t="s">
        <v>32</v>
      </c>
      <c r="AX2720" s="14" t="s">
        <v>83</v>
      </c>
      <c r="AY2720" s="229" t="s">
        <v>283</v>
      </c>
    </row>
    <row r="2721" spans="1:65" s="2" customFormat="1" ht="16.5" customHeight="1">
      <c r="A2721" s="35"/>
      <c r="B2721" s="36"/>
      <c r="C2721" s="193" t="s">
        <v>3309</v>
      </c>
      <c r="D2721" s="193" t="s">
        <v>285</v>
      </c>
      <c r="E2721" s="194" t="s">
        <v>3310</v>
      </c>
      <c r="F2721" s="195" t="s">
        <v>3311</v>
      </c>
      <c r="G2721" s="196" t="s">
        <v>614</v>
      </c>
      <c r="H2721" s="197">
        <v>2</v>
      </c>
      <c r="I2721" s="198"/>
      <c r="J2721" s="199">
        <f>ROUND(I2721*H2721,2)</f>
        <v>0</v>
      </c>
      <c r="K2721" s="200"/>
      <c r="L2721" s="40"/>
      <c r="M2721" s="201" t="s">
        <v>1</v>
      </c>
      <c r="N2721" s="202" t="s">
        <v>41</v>
      </c>
      <c r="O2721" s="72"/>
      <c r="P2721" s="203">
        <f>O2721*H2721</f>
        <v>0</v>
      </c>
      <c r="Q2721" s="203">
        <v>1.0000000000000001E-5</v>
      </c>
      <c r="R2721" s="203">
        <f>Q2721*H2721</f>
        <v>2.0000000000000002E-5</v>
      </c>
      <c r="S2721" s="203">
        <v>0</v>
      </c>
      <c r="T2721" s="204">
        <f>S2721*H2721</f>
        <v>0</v>
      </c>
      <c r="U2721" s="35"/>
      <c r="V2721" s="35"/>
      <c r="W2721" s="35"/>
      <c r="X2721" s="35"/>
      <c r="Y2721" s="35"/>
      <c r="Z2721" s="35"/>
      <c r="AA2721" s="35"/>
      <c r="AB2721" s="35"/>
      <c r="AC2721" s="35"/>
      <c r="AD2721" s="35"/>
      <c r="AE2721" s="35"/>
      <c r="AR2721" s="205" t="s">
        <v>199</v>
      </c>
      <c r="AT2721" s="205" t="s">
        <v>285</v>
      </c>
      <c r="AU2721" s="205" t="s">
        <v>85</v>
      </c>
      <c r="AY2721" s="18" t="s">
        <v>283</v>
      </c>
      <c r="BE2721" s="206">
        <f>IF(N2721="základní",J2721,0)</f>
        <v>0</v>
      </c>
      <c r="BF2721" s="206">
        <f>IF(N2721="snížená",J2721,0)</f>
        <v>0</v>
      </c>
      <c r="BG2721" s="206">
        <f>IF(N2721="zákl. přenesená",J2721,0)</f>
        <v>0</v>
      </c>
      <c r="BH2721" s="206">
        <f>IF(N2721="sníž. přenesená",J2721,0)</f>
        <v>0</v>
      </c>
      <c r="BI2721" s="206">
        <f>IF(N2721="nulová",J2721,0)</f>
        <v>0</v>
      </c>
      <c r="BJ2721" s="18" t="s">
        <v>83</v>
      </c>
      <c r="BK2721" s="206">
        <f>ROUND(I2721*H2721,2)</f>
        <v>0</v>
      </c>
      <c r="BL2721" s="18" t="s">
        <v>199</v>
      </c>
      <c r="BM2721" s="205" t="s">
        <v>3312</v>
      </c>
    </row>
    <row r="2722" spans="1:65" s="2" customFormat="1" ht="62.65" customHeight="1">
      <c r="A2722" s="35"/>
      <c r="B2722" s="36"/>
      <c r="C2722" s="251" t="s">
        <v>3313</v>
      </c>
      <c r="D2722" s="251" t="s">
        <v>1021</v>
      </c>
      <c r="E2722" s="252" t="s">
        <v>3314</v>
      </c>
      <c r="F2722" s="253" t="s">
        <v>3315</v>
      </c>
      <c r="G2722" s="254" t="s">
        <v>614</v>
      </c>
      <c r="H2722" s="255">
        <v>2</v>
      </c>
      <c r="I2722" s="256"/>
      <c r="J2722" s="257">
        <f>ROUND(I2722*H2722,2)</f>
        <v>0</v>
      </c>
      <c r="K2722" s="258"/>
      <c r="L2722" s="259"/>
      <c r="M2722" s="260" t="s">
        <v>1</v>
      </c>
      <c r="N2722" s="261" t="s">
        <v>41</v>
      </c>
      <c r="O2722" s="72"/>
      <c r="P2722" s="203">
        <f>O2722*H2722</f>
        <v>0</v>
      </c>
      <c r="Q2722" s="203">
        <v>0.06</v>
      </c>
      <c r="R2722" s="203">
        <f>Q2722*H2722</f>
        <v>0.12</v>
      </c>
      <c r="S2722" s="203">
        <v>0</v>
      </c>
      <c r="T2722" s="204">
        <f>S2722*H2722</f>
        <v>0</v>
      </c>
      <c r="U2722" s="35"/>
      <c r="V2722" s="35"/>
      <c r="W2722" s="35"/>
      <c r="X2722" s="35"/>
      <c r="Y2722" s="35"/>
      <c r="Z2722" s="35"/>
      <c r="AA2722" s="35"/>
      <c r="AB2722" s="35"/>
      <c r="AC2722" s="35"/>
      <c r="AD2722" s="35"/>
      <c r="AE2722" s="35"/>
      <c r="AR2722" s="205" t="s">
        <v>499</v>
      </c>
      <c r="AT2722" s="205" t="s">
        <v>1021</v>
      </c>
      <c r="AU2722" s="205" t="s">
        <v>85</v>
      </c>
      <c r="AY2722" s="18" t="s">
        <v>283</v>
      </c>
      <c r="BE2722" s="206">
        <f>IF(N2722="základní",J2722,0)</f>
        <v>0</v>
      </c>
      <c r="BF2722" s="206">
        <f>IF(N2722="snížená",J2722,0)</f>
        <v>0</v>
      </c>
      <c r="BG2722" s="206">
        <f>IF(N2722="zákl. přenesená",J2722,0)</f>
        <v>0</v>
      </c>
      <c r="BH2722" s="206">
        <f>IF(N2722="sníž. přenesená",J2722,0)</f>
        <v>0</v>
      </c>
      <c r="BI2722" s="206">
        <f>IF(N2722="nulová",J2722,0)</f>
        <v>0</v>
      </c>
      <c r="BJ2722" s="18" t="s">
        <v>83</v>
      </c>
      <c r="BK2722" s="206">
        <f>ROUND(I2722*H2722,2)</f>
        <v>0</v>
      </c>
      <c r="BL2722" s="18" t="s">
        <v>199</v>
      </c>
      <c r="BM2722" s="205" t="s">
        <v>3316</v>
      </c>
    </row>
    <row r="2723" spans="1:65" s="2" customFormat="1" ht="24.2" customHeight="1">
      <c r="A2723" s="35"/>
      <c r="B2723" s="36"/>
      <c r="C2723" s="193" t="s">
        <v>3317</v>
      </c>
      <c r="D2723" s="193" t="s">
        <v>285</v>
      </c>
      <c r="E2723" s="194" t="s">
        <v>3318</v>
      </c>
      <c r="F2723" s="195" t="s">
        <v>3319</v>
      </c>
      <c r="G2723" s="196" t="s">
        <v>377</v>
      </c>
      <c r="H2723" s="197">
        <v>1.0680000000000001</v>
      </c>
      <c r="I2723" s="198"/>
      <c r="J2723" s="199">
        <f>ROUND(I2723*H2723,2)</f>
        <v>0</v>
      </c>
      <c r="K2723" s="200"/>
      <c r="L2723" s="40"/>
      <c r="M2723" s="201" t="s">
        <v>1</v>
      </c>
      <c r="N2723" s="202" t="s">
        <v>41</v>
      </c>
      <c r="O2723" s="72"/>
      <c r="P2723" s="203">
        <f>O2723*H2723</f>
        <v>0</v>
      </c>
      <c r="Q2723" s="203">
        <v>0</v>
      </c>
      <c r="R2723" s="203">
        <f>Q2723*H2723</f>
        <v>0</v>
      </c>
      <c r="S2723" s="203">
        <v>0</v>
      </c>
      <c r="T2723" s="204">
        <f>S2723*H2723</f>
        <v>0</v>
      </c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R2723" s="205" t="s">
        <v>199</v>
      </c>
      <c r="AT2723" s="205" t="s">
        <v>285</v>
      </c>
      <c r="AU2723" s="205" t="s">
        <v>85</v>
      </c>
      <c r="AY2723" s="18" t="s">
        <v>283</v>
      </c>
      <c r="BE2723" s="206">
        <f>IF(N2723="základní",J2723,0)</f>
        <v>0</v>
      </c>
      <c r="BF2723" s="206">
        <f>IF(N2723="snížená",J2723,0)</f>
        <v>0</v>
      </c>
      <c r="BG2723" s="206">
        <f>IF(N2723="zákl. přenesená",J2723,0)</f>
        <v>0</v>
      </c>
      <c r="BH2723" s="206">
        <f>IF(N2723="sníž. přenesená",J2723,0)</f>
        <v>0</v>
      </c>
      <c r="BI2723" s="206">
        <f>IF(N2723="nulová",J2723,0)</f>
        <v>0</v>
      </c>
      <c r="BJ2723" s="18" t="s">
        <v>83</v>
      </c>
      <c r="BK2723" s="206">
        <f>ROUND(I2723*H2723,2)</f>
        <v>0</v>
      </c>
      <c r="BL2723" s="18" t="s">
        <v>199</v>
      </c>
      <c r="BM2723" s="205" t="s">
        <v>3320</v>
      </c>
    </row>
    <row r="2724" spans="1:65" s="12" customFormat="1" ht="22.9" customHeight="1">
      <c r="B2724" s="177"/>
      <c r="C2724" s="178"/>
      <c r="D2724" s="179" t="s">
        <v>75</v>
      </c>
      <c r="E2724" s="191" t="s">
        <v>3321</v>
      </c>
      <c r="F2724" s="191" t="s">
        <v>3322</v>
      </c>
      <c r="G2724" s="178"/>
      <c r="H2724" s="178"/>
      <c r="I2724" s="181"/>
      <c r="J2724" s="192">
        <f>BK2724</f>
        <v>0</v>
      </c>
      <c r="K2724" s="178"/>
      <c r="L2724" s="183"/>
      <c r="M2724" s="184"/>
      <c r="N2724" s="185"/>
      <c r="O2724" s="185"/>
      <c r="P2724" s="186">
        <f>SUM(P2725:P2744)</f>
        <v>0</v>
      </c>
      <c r="Q2724" s="185"/>
      <c r="R2724" s="186">
        <f>SUM(R2725:R2744)</f>
        <v>1.9000264799999997</v>
      </c>
      <c r="S2724" s="185"/>
      <c r="T2724" s="187">
        <f>SUM(T2725:T2744)</f>
        <v>0</v>
      </c>
      <c r="AR2724" s="188" t="s">
        <v>85</v>
      </c>
      <c r="AT2724" s="189" t="s">
        <v>75</v>
      </c>
      <c r="AU2724" s="189" t="s">
        <v>83</v>
      </c>
      <c r="AY2724" s="188" t="s">
        <v>283</v>
      </c>
      <c r="BK2724" s="190">
        <f>SUM(BK2725:BK2744)</f>
        <v>0</v>
      </c>
    </row>
    <row r="2725" spans="1:65" s="2" customFormat="1" ht="21.75" customHeight="1">
      <c r="A2725" s="35"/>
      <c r="B2725" s="36"/>
      <c r="C2725" s="193" t="s">
        <v>3323</v>
      </c>
      <c r="D2725" s="193" t="s">
        <v>285</v>
      </c>
      <c r="E2725" s="194" t="s">
        <v>3324</v>
      </c>
      <c r="F2725" s="195" t="s">
        <v>3325</v>
      </c>
      <c r="G2725" s="196" t="s">
        <v>614</v>
      </c>
      <c r="H2725" s="197">
        <v>1</v>
      </c>
      <c r="I2725" s="198"/>
      <c r="J2725" s="199">
        <f>ROUND(I2725*H2725,2)</f>
        <v>0</v>
      </c>
      <c r="K2725" s="200"/>
      <c r="L2725" s="40"/>
      <c r="M2725" s="201" t="s">
        <v>1</v>
      </c>
      <c r="N2725" s="202" t="s">
        <v>41</v>
      </c>
      <c r="O2725" s="72"/>
      <c r="P2725" s="203">
        <f>O2725*H2725</f>
        <v>0</v>
      </c>
      <c r="Q2725" s="203">
        <v>0</v>
      </c>
      <c r="R2725" s="203">
        <f>Q2725*H2725</f>
        <v>0</v>
      </c>
      <c r="S2725" s="203">
        <v>0</v>
      </c>
      <c r="T2725" s="204">
        <f>S2725*H2725</f>
        <v>0</v>
      </c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R2725" s="205" t="s">
        <v>199</v>
      </c>
      <c r="AT2725" s="205" t="s">
        <v>285</v>
      </c>
      <c r="AU2725" s="205" t="s">
        <v>85</v>
      </c>
      <c r="AY2725" s="18" t="s">
        <v>283</v>
      </c>
      <c r="BE2725" s="206">
        <f>IF(N2725="základní",J2725,0)</f>
        <v>0</v>
      </c>
      <c r="BF2725" s="206">
        <f>IF(N2725="snížená",J2725,0)</f>
        <v>0</v>
      </c>
      <c r="BG2725" s="206">
        <f>IF(N2725="zákl. přenesená",J2725,0)</f>
        <v>0</v>
      </c>
      <c r="BH2725" s="206">
        <f>IF(N2725="sníž. přenesená",J2725,0)</f>
        <v>0</v>
      </c>
      <c r="BI2725" s="206">
        <f>IF(N2725="nulová",J2725,0)</f>
        <v>0</v>
      </c>
      <c r="BJ2725" s="18" t="s">
        <v>83</v>
      </c>
      <c r="BK2725" s="206">
        <f>ROUND(I2725*H2725,2)</f>
        <v>0</v>
      </c>
      <c r="BL2725" s="18" t="s">
        <v>199</v>
      </c>
      <c r="BM2725" s="205" t="s">
        <v>3326</v>
      </c>
    </row>
    <row r="2726" spans="1:65" s="2" customFormat="1" ht="76.349999999999994" customHeight="1">
      <c r="A2726" s="35"/>
      <c r="B2726" s="36"/>
      <c r="C2726" s="251" t="s">
        <v>3327</v>
      </c>
      <c r="D2726" s="251" t="s">
        <v>1021</v>
      </c>
      <c r="E2726" s="252" t="s">
        <v>3328</v>
      </c>
      <c r="F2726" s="253" t="s">
        <v>3329</v>
      </c>
      <c r="G2726" s="254" t="s">
        <v>614</v>
      </c>
      <c r="H2726" s="255">
        <v>1</v>
      </c>
      <c r="I2726" s="256"/>
      <c r="J2726" s="257">
        <f>ROUND(I2726*H2726,2)</f>
        <v>0</v>
      </c>
      <c r="K2726" s="258"/>
      <c r="L2726" s="259"/>
      <c r="M2726" s="260" t="s">
        <v>1</v>
      </c>
      <c r="N2726" s="261" t="s">
        <v>41</v>
      </c>
      <c r="O2726" s="72"/>
      <c r="P2726" s="203">
        <f>O2726*H2726</f>
        <v>0</v>
      </c>
      <c r="Q2726" s="203">
        <v>0.27</v>
      </c>
      <c r="R2726" s="203">
        <f>Q2726*H2726</f>
        <v>0.27</v>
      </c>
      <c r="S2726" s="203">
        <v>0</v>
      </c>
      <c r="T2726" s="204">
        <f>S2726*H2726</f>
        <v>0</v>
      </c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R2726" s="205" t="s">
        <v>499</v>
      </c>
      <c r="AT2726" s="205" t="s">
        <v>1021</v>
      </c>
      <c r="AU2726" s="205" t="s">
        <v>85</v>
      </c>
      <c r="AY2726" s="18" t="s">
        <v>283</v>
      </c>
      <c r="BE2726" s="206">
        <f>IF(N2726="základní",J2726,0)</f>
        <v>0</v>
      </c>
      <c r="BF2726" s="206">
        <f>IF(N2726="snížená",J2726,0)</f>
        <v>0</v>
      </c>
      <c r="BG2726" s="206">
        <f>IF(N2726="zákl. přenesená",J2726,0)</f>
        <v>0</v>
      </c>
      <c r="BH2726" s="206">
        <f>IF(N2726="sníž. přenesená",J2726,0)</f>
        <v>0</v>
      </c>
      <c r="BI2726" s="206">
        <f>IF(N2726="nulová",J2726,0)</f>
        <v>0</v>
      </c>
      <c r="BJ2726" s="18" t="s">
        <v>83</v>
      </c>
      <c r="BK2726" s="206">
        <f>ROUND(I2726*H2726,2)</f>
        <v>0</v>
      </c>
      <c r="BL2726" s="18" t="s">
        <v>199</v>
      </c>
      <c r="BM2726" s="205" t="s">
        <v>3330</v>
      </c>
    </row>
    <row r="2727" spans="1:65" s="2" customFormat="1" ht="24.2" customHeight="1">
      <c r="A2727" s="35"/>
      <c r="B2727" s="36"/>
      <c r="C2727" s="193" t="s">
        <v>3331</v>
      </c>
      <c r="D2727" s="193" t="s">
        <v>285</v>
      </c>
      <c r="E2727" s="194" t="s">
        <v>3332</v>
      </c>
      <c r="F2727" s="195" t="s">
        <v>3333</v>
      </c>
      <c r="G2727" s="196" t="s">
        <v>288</v>
      </c>
      <c r="H2727" s="197">
        <v>8.8759999999999994</v>
      </c>
      <c r="I2727" s="198"/>
      <c r="J2727" s="199">
        <f>ROUND(I2727*H2727,2)</f>
        <v>0</v>
      </c>
      <c r="K2727" s="200"/>
      <c r="L2727" s="40"/>
      <c r="M2727" s="201" t="s">
        <v>1</v>
      </c>
      <c r="N2727" s="202" t="s">
        <v>41</v>
      </c>
      <c r="O2727" s="72"/>
      <c r="P2727" s="203">
        <f>O2727*H2727</f>
        <v>0</v>
      </c>
      <c r="Q2727" s="203">
        <v>0.14273</v>
      </c>
      <c r="R2727" s="203">
        <f>Q2727*H2727</f>
        <v>1.2668714799999998</v>
      </c>
      <c r="S2727" s="203">
        <v>0</v>
      </c>
      <c r="T2727" s="204">
        <f>S2727*H2727</f>
        <v>0</v>
      </c>
      <c r="U2727" s="35"/>
      <c r="V2727" s="35"/>
      <c r="W2727" s="35"/>
      <c r="X2727" s="35"/>
      <c r="Y2727" s="35"/>
      <c r="Z2727" s="35"/>
      <c r="AA2727" s="35"/>
      <c r="AB2727" s="35"/>
      <c r="AC2727" s="35"/>
      <c r="AD2727" s="35"/>
      <c r="AE2727" s="35"/>
      <c r="AR2727" s="205" t="s">
        <v>199</v>
      </c>
      <c r="AT2727" s="205" t="s">
        <v>285</v>
      </c>
      <c r="AU2727" s="205" t="s">
        <v>85</v>
      </c>
      <c r="AY2727" s="18" t="s">
        <v>283</v>
      </c>
      <c r="BE2727" s="206">
        <f>IF(N2727="základní",J2727,0)</f>
        <v>0</v>
      </c>
      <c r="BF2727" s="206">
        <f>IF(N2727="snížená",J2727,0)</f>
        <v>0</v>
      </c>
      <c r="BG2727" s="206">
        <f>IF(N2727="zákl. přenesená",J2727,0)</f>
        <v>0</v>
      </c>
      <c r="BH2727" s="206">
        <f>IF(N2727="sníž. přenesená",J2727,0)</f>
        <v>0</v>
      </c>
      <c r="BI2727" s="206">
        <f>IF(N2727="nulová",J2727,0)</f>
        <v>0</v>
      </c>
      <c r="BJ2727" s="18" t="s">
        <v>83</v>
      </c>
      <c r="BK2727" s="206">
        <f>ROUND(I2727*H2727,2)</f>
        <v>0</v>
      </c>
      <c r="BL2727" s="18" t="s">
        <v>199</v>
      </c>
      <c r="BM2727" s="205" t="s">
        <v>3334</v>
      </c>
    </row>
    <row r="2728" spans="1:65" s="13" customFormat="1">
      <c r="B2728" s="207"/>
      <c r="C2728" s="208"/>
      <c r="D2728" s="209" t="s">
        <v>291</v>
      </c>
      <c r="E2728" s="210" t="s">
        <v>1</v>
      </c>
      <c r="F2728" s="211" t="s">
        <v>3335</v>
      </c>
      <c r="G2728" s="208"/>
      <c r="H2728" s="212">
        <v>9.5579999999999998</v>
      </c>
      <c r="I2728" s="213"/>
      <c r="J2728" s="208"/>
      <c r="K2728" s="208"/>
      <c r="L2728" s="214"/>
      <c r="M2728" s="215"/>
      <c r="N2728" s="216"/>
      <c r="O2728" s="216"/>
      <c r="P2728" s="216"/>
      <c r="Q2728" s="216"/>
      <c r="R2728" s="216"/>
      <c r="S2728" s="216"/>
      <c r="T2728" s="217"/>
      <c r="AT2728" s="218" t="s">
        <v>291</v>
      </c>
      <c r="AU2728" s="218" t="s">
        <v>85</v>
      </c>
      <c r="AV2728" s="13" t="s">
        <v>85</v>
      </c>
      <c r="AW2728" s="13" t="s">
        <v>32</v>
      </c>
      <c r="AX2728" s="13" t="s">
        <v>76</v>
      </c>
      <c r="AY2728" s="218" t="s">
        <v>283</v>
      </c>
    </row>
    <row r="2729" spans="1:65" s="13" customFormat="1">
      <c r="B2729" s="207"/>
      <c r="C2729" s="208"/>
      <c r="D2729" s="209" t="s">
        <v>291</v>
      </c>
      <c r="E2729" s="210" t="s">
        <v>1</v>
      </c>
      <c r="F2729" s="211" t="s">
        <v>3336</v>
      </c>
      <c r="G2729" s="208"/>
      <c r="H2729" s="212">
        <v>-0.68200000000000005</v>
      </c>
      <c r="I2729" s="213"/>
      <c r="J2729" s="208"/>
      <c r="K2729" s="208"/>
      <c r="L2729" s="214"/>
      <c r="M2729" s="215"/>
      <c r="N2729" s="216"/>
      <c r="O2729" s="216"/>
      <c r="P2729" s="216"/>
      <c r="Q2729" s="216"/>
      <c r="R2729" s="216"/>
      <c r="S2729" s="216"/>
      <c r="T2729" s="217"/>
      <c r="AT2729" s="218" t="s">
        <v>291</v>
      </c>
      <c r="AU2729" s="218" t="s">
        <v>85</v>
      </c>
      <c r="AV2729" s="13" t="s">
        <v>85</v>
      </c>
      <c r="AW2729" s="13" t="s">
        <v>32</v>
      </c>
      <c r="AX2729" s="13" t="s">
        <v>76</v>
      </c>
      <c r="AY2729" s="218" t="s">
        <v>283</v>
      </c>
    </row>
    <row r="2730" spans="1:65" s="15" customFormat="1">
      <c r="B2730" s="230"/>
      <c r="C2730" s="231"/>
      <c r="D2730" s="209" t="s">
        <v>291</v>
      </c>
      <c r="E2730" s="232" t="s">
        <v>1</v>
      </c>
      <c r="F2730" s="233" t="s">
        <v>307</v>
      </c>
      <c r="G2730" s="231"/>
      <c r="H2730" s="234">
        <v>8.8759999999999994</v>
      </c>
      <c r="I2730" s="235"/>
      <c r="J2730" s="231"/>
      <c r="K2730" s="231"/>
      <c r="L2730" s="236"/>
      <c r="M2730" s="237"/>
      <c r="N2730" s="238"/>
      <c r="O2730" s="238"/>
      <c r="P2730" s="238"/>
      <c r="Q2730" s="238"/>
      <c r="R2730" s="238"/>
      <c r="S2730" s="238"/>
      <c r="T2730" s="239"/>
      <c r="AT2730" s="240" t="s">
        <v>291</v>
      </c>
      <c r="AU2730" s="240" t="s">
        <v>85</v>
      </c>
      <c r="AV2730" s="15" t="s">
        <v>105</v>
      </c>
      <c r="AW2730" s="15" t="s">
        <v>32</v>
      </c>
      <c r="AX2730" s="15" t="s">
        <v>76</v>
      </c>
      <c r="AY2730" s="240" t="s">
        <v>283</v>
      </c>
    </row>
    <row r="2731" spans="1:65" s="14" customFormat="1">
      <c r="B2731" s="219"/>
      <c r="C2731" s="220"/>
      <c r="D2731" s="209" t="s">
        <v>291</v>
      </c>
      <c r="E2731" s="221" t="s">
        <v>1</v>
      </c>
      <c r="F2731" s="222" t="s">
        <v>293</v>
      </c>
      <c r="G2731" s="220"/>
      <c r="H2731" s="223">
        <v>8.8759999999999994</v>
      </c>
      <c r="I2731" s="224"/>
      <c r="J2731" s="220"/>
      <c r="K2731" s="220"/>
      <c r="L2731" s="225"/>
      <c r="M2731" s="226"/>
      <c r="N2731" s="227"/>
      <c r="O2731" s="227"/>
      <c r="P2731" s="227"/>
      <c r="Q2731" s="227"/>
      <c r="R2731" s="227"/>
      <c r="S2731" s="227"/>
      <c r="T2731" s="228"/>
      <c r="AT2731" s="229" t="s">
        <v>291</v>
      </c>
      <c r="AU2731" s="229" t="s">
        <v>85</v>
      </c>
      <c r="AV2731" s="14" t="s">
        <v>289</v>
      </c>
      <c r="AW2731" s="14" t="s">
        <v>32</v>
      </c>
      <c r="AX2731" s="14" t="s">
        <v>83</v>
      </c>
      <c r="AY2731" s="229" t="s">
        <v>283</v>
      </c>
    </row>
    <row r="2732" spans="1:65" s="2" customFormat="1" ht="37.9" customHeight="1">
      <c r="A2732" s="35"/>
      <c r="B2732" s="36"/>
      <c r="C2732" s="193" t="s">
        <v>3337</v>
      </c>
      <c r="D2732" s="193" t="s">
        <v>285</v>
      </c>
      <c r="E2732" s="194" t="s">
        <v>3338</v>
      </c>
      <c r="F2732" s="195" t="s">
        <v>3339</v>
      </c>
      <c r="G2732" s="196" t="s">
        <v>2247</v>
      </c>
      <c r="H2732" s="197">
        <v>2</v>
      </c>
      <c r="I2732" s="198"/>
      <c r="J2732" s="199">
        <f>ROUND(I2732*H2732,2)</f>
        <v>0</v>
      </c>
      <c r="K2732" s="200"/>
      <c r="L2732" s="40"/>
      <c r="M2732" s="201" t="s">
        <v>1</v>
      </c>
      <c r="N2732" s="202" t="s">
        <v>41</v>
      </c>
      <c r="O2732" s="72"/>
      <c r="P2732" s="203">
        <f>O2732*H2732</f>
        <v>0</v>
      </c>
      <c r="Q2732" s="203">
        <v>0.14273</v>
      </c>
      <c r="R2732" s="203">
        <f>Q2732*H2732</f>
        <v>0.28545999999999999</v>
      </c>
      <c r="S2732" s="203">
        <v>0</v>
      </c>
      <c r="T2732" s="204">
        <f>S2732*H2732</f>
        <v>0</v>
      </c>
      <c r="U2732" s="35"/>
      <c r="V2732" s="35"/>
      <c r="W2732" s="35"/>
      <c r="X2732" s="35"/>
      <c r="Y2732" s="35"/>
      <c r="Z2732" s="35"/>
      <c r="AA2732" s="35"/>
      <c r="AB2732" s="35"/>
      <c r="AC2732" s="35"/>
      <c r="AD2732" s="35"/>
      <c r="AE2732" s="35"/>
      <c r="AR2732" s="205" t="s">
        <v>199</v>
      </c>
      <c r="AT2732" s="205" t="s">
        <v>285</v>
      </c>
      <c r="AU2732" s="205" t="s">
        <v>85</v>
      </c>
      <c r="AY2732" s="18" t="s">
        <v>283</v>
      </c>
      <c r="BE2732" s="206">
        <f>IF(N2732="základní",J2732,0)</f>
        <v>0</v>
      </c>
      <c r="BF2732" s="206">
        <f>IF(N2732="snížená",J2732,0)</f>
        <v>0</v>
      </c>
      <c r="BG2732" s="206">
        <f>IF(N2732="zákl. přenesená",J2732,0)</f>
        <v>0</v>
      </c>
      <c r="BH2732" s="206">
        <f>IF(N2732="sníž. přenesená",J2732,0)</f>
        <v>0</v>
      </c>
      <c r="BI2732" s="206">
        <f>IF(N2732="nulová",J2732,0)</f>
        <v>0</v>
      </c>
      <c r="BJ2732" s="18" t="s">
        <v>83</v>
      </c>
      <c r="BK2732" s="206">
        <f>ROUND(I2732*H2732,2)</f>
        <v>0</v>
      </c>
      <c r="BL2732" s="18" t="s">
        <v>199</v>
      </c>
      <c r="BM2732" s="205" t="s">
        <v>3340</v>
      </c>
    </row>
    <row r="2733" spans="1:65" s="13" customFormat="1">
      <c r="B2733" s="207"/>
      <c r="C2733" s="208"/>
      <c r="D2733" s="209" t="s">
        <v>291</v>
      </c>
      <c r="E2733" s="210" t="s">
        <v>1</v>
      </c>
      <c r="F2733" s="211" t="s">
        <v>85</v>
      </c>
      <c r="G2733" s="208"/>
      <c r="H2733" s="212">
        <v>2</v>
      </c>
      <c r="I2733" s="213"/>
      <c r="J2733" s="208"/>
      <c r="K2733" s="208"/>
      <c r="L2733" s="214"/>
      <c r="M2733" s="215"/>
      <c r="N2733" s="216"/>
      <c r="O2733" s="216"/>
      <c r="P2733" s="216"/>
      <c r="Q2733" s="216"/>
      <c r="R2733" s="216"/>
      <c r="S2733" s="216"/>
      <c r="T2733" s="217"/>
      <c r="AT2733" s="218" t="s">
        <v>291</v>
      </c>
      <c r="AU2733" s="218" t="s">
        <v>85</v>
      </c>
      <c r="AV2733" s="13" t="s">
        <v>85</v>
      </c>
      <c r="AW2733" s="13" t="s">
        <v>32</v>
      </c>
      <c r="AX2733" s="13" t="s">
        <v>76</v>
      </c>
      <c r="AY2733" s="218" t="s">
        <v>283</v>
      </c>
    </row>
    <row r="2734" spans="1:65" s="14" customFormat="1">
      <c r="B2734" s="219"/>
      <c r="C2734" s="220"/>
      <c r="D2734" s="209" t="s">
        <v>291</v>
      </c>
      <c r="E2734" s="221" t="s">
        <v>1</v>
      </c>
      <c r="F2734" s="222" t="s">
        <v>293</v>
      </c>
      <c r="G2734" s="220"/>
      <c r="H2734" s="223">
        <v>2</v>
      </c>
      <c r="I2734" s="224"/>
      <c r="J2734" s="220"/>
      <c r="K2734" s="220"/>
      <c r="L2734" s="225"/>
      <c r="M2734" s="226"/>
      <c r="N2734" s="227"/>
      <c r="O2734" s="227"/>
      <c r="P2734" s="227"/>
      <c r="Q2734" s="227"/>
      <c r="R2734" s="227"/>
      <c r="S2734" s="227"/>
      <c r="T2734" s="228"/>
      <c r="AT2734" s="229" t="s">
        <v>291</v>
      </c>
      <c r="AU2734" s="229" t="s">
        <v>85</v>
      </c>
      <c r="AV2734" s="14" t="s">
        <v>289</v>
      </c>
      <c r="AW2734" s="14" t="s">
        <v>32</v>
      </c>
      <c r="AX2734" s="14" t="s">
        <v>83</v>
      </c>
      <c r="AY2734" s="229" t="s">
        <v>283</v>
      </c>
    </row>
    <row r="2735" spans="1:65" s="2" customFormat="1" ht="21.75" customHeight="1">
      <c r="A2735" s="35"/>
      <c r="B2735" s="36"/>
      <c r="C2735" s="193" t="s">
        <v>3341</v>
      </c>
      <c r="D2735" s="193" t="s">
        <v>285</v>
      </c>
      <c r="E2735" s="194" t="s">
        <v>3342</v>
      </c>
      <c r="F2735" s="195" t="s">
        <v>3343</v>
      </c>
      <c r="G2735" s="196" t="s">
        <v>472</v>
      </c>
      <c r="H2735" s="197">
        <v>4.25</v>
      </c>
      <c r="I2735" s="198"/>
      <c r="J2735" s="199">
        <f>ROUND(I2735*H2735,2)</f>
        <v>0</v>
      </c>
      <c r="K2735" s="200"/>
      <c r="L2735" s="40"/>
      <c r="M2735" s="201" t="s">
        <v>1</v>
      </c>
      <c r="N2735" s="202" t="s">
        <v>41</v>
      </c>
      <c r="O2735" s="72"/>
      <c r="P2735" s="203">
        <f>O2735*H2735</f>
        <v>0</v>
      </c>
      <c r="Q2735" s="203">
        <v>0</v>
      </c>
      <c r="R2735" s="203">
        <f>Q2735*H2735</f>
        <v>0</v>
      </c>
      <c r="S2735" s="203">
        <v>0</v>
      </c>
      <c r="T2735" s="204">
        <f>S2735*H2735</f>
        <v>0</v>
      </c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R2735" s="205" t="s">
        <v>199</v>
      </c>
      <c r="AT2735" s="205" t="s">
        <v>285</v>
      </c>
      <c r="AU2735" s="205" t="s">
        <v>85</v>
      </c>
      <c r="AY2735" s="18" t="s">
        <v>283</v>
      </c>
      <c r="BE2735" s="206">
        <f>IF(N2735="základní",J2735,0)</f>
        <v>0</v>
      </c>
      <c r="BF2735" s="206">
        <f>IF(N2735="snížená",J2735,0)</f>
        <v>0</v>
      </c>
      <c r="BG2735" s="206">
        <f>IF(N2735="zákl. přenesená",J2735,0)</f>
        <v>0</v>
      </c>
      <c r="BH2735" s="206">
        <f>IF(N2735="sníž. přenesená",J2735,0)</f>
        <v>0</v>
      </c>
      <c r="BI2735" s="206">
        <f>IF(N2735="nulová",J2735,0)</f>
        <v>0</v>
      </c>
      <c r="BJ2735" s="18" t="s">
        <v>83</v>
      </c>
      <c r="BK2735" s="206">
        <f>ROUND(I2735*H2735,2)</f>
        <v>0</v>
      </c>
      <c r="BL2735" s="18" t="s">
        <v>199</v>
      </c>
      <c r="BM2735" s="205" t="s">
        <v>3344</v>
      </c>
    </row>
    <row r="2736" spans="1:65" s="2" customFormat="1" ht="24.2" customHeight="1">
      <c r="A2736" s="35"/>
      <c r="B2736" s="36"/>
      <c r="C2736" s="251" t="s">
        <v>3345</v>
      </c>
      <c r="D2736" s="251" t="s">
        <v>1021</v>
      </c>
      <c r="E2736" s="252" t="s">
        <v>3346</v>
      </c>
      <c r="F2736" s="253" t="s">
        <v>3347</v>
      </c>
      <c r="G2736" s="254" t="s">
        <v>614</v>
      </c>
      <c r="H2736" s="255">
        <v>1</v>
      </c>
      <c r="I2736" s="256"/>
      <c r="J2736" s="257">
        <f>ROUND(I2736*H2736,2)</f>
        <v>0</v>
      </c>
      <c r="K2736" s="258"/>
      <c r="L2736" s="259"/>
      <c r="M2736" s="260" t="s">
        <v>1</v>
      </c>
      <c r="N2736" s="261" t="s">
        <v>41</v>
      </c>
      <c r="O2736" s="72"/>
      <c r="P2736" s="203">
        <f>O2736*H2736</f>
        <v>0</v>
      </c>
      <c r="Q2736" s="203">
        <v>2.2000000000000001E-3</v>
      </c>
      <c r="R2736" s="203">
        <f>Q2736*H2736</f>
        <v>2.2000000000000001E-3</v>
      </c>
      <c r="S2736" s="203">
        <v>0</v>
      </c>
      <c r="T2736" s="204">
        <f>S2736*H2736</f>
        <v>0</v>
      </c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R2736" s="205" t="s">
        <v>499</v>
      </c>
      <c r="AT2736" s="205" t="s">
        <v>1021</v>
      </c>
      <c r="AU2736" s="205" t="s">
        <v>85</v>
      </c>
      <c r="AY2736" s="18" t="s">
        <v>283</v>
      </c>
      <c r="BE2736" s="206">
        <f>IF(N2736="základní",J2736,0)</f>
        <v>0</v>
      </c>
      <c r="BF2736" s="206">
        <f>IF(N2736="snížená",J2736,0)</f>
        <v>0</v>
      </c>
      <c r="BG2736" s="206">
        <f>IF(N2736="zákl. přenesená",J2736,0)</f>
        <v>0</v>
      </c>
      <c r="BH2736" s="206">
        <f>IF(N2736="sníž. přenesená",J2736,0)</f>
        <v>0</v>
      </c>
      <c r="BI2736" s="206">
        <f>IF(N2736="nulová",J2736,0)</f>
        <v>0</v>
      </c>
      <c r="BJ2736" s="18" t="s">
        <v>83</v>
      </c>
      <c r="BK2736" s="206">
        <f>ROUND(I2736*H2736,2)</f>
        <v>0</v>
      </c>
      <c r="BL2736" s="18" t="s">
        <v>199</v>
      </c>
      <c r="BM2736" s="205" t="s">
        <v>3348</v>
      </c>
    </row>
    <row r="2737" spans="1:65" s="2" customFormat="1" ht="37.9" customHeight="1">
      <c r="A2737" s="35"/>
      <c r="B2737" s="36"/>
      <c r="C2737" s="251" t="s">
        <v>3349</v>
      </c>
      <c r="D2737" s="251" t="s">
        <v>1021</v>
      </c>
      <c r="E2737" s="252" t="s">
        <v>3350</v>
      </c>
      <c r="F2737" s="253" t="s">
        <v>3351</v>
      </c>
      <c r="G2737" s="254" t="s">
        <v>472</v>
      </c>
      <c r="H2737" s="255">
        <v>4.5</v>
      </c>
      <c r="I2737" s="256"/>
      <c r="J2737" s="257">
        <f>ROUND(I2737*H2737,2)</f>
        <v>0</v>
      </c>
      <c r="K2737" s="258"/>
      <c r="L2737" s="259"/>
      <c r="M2737" s="260" t="s">
        <v>1</v>
      </c>
      <c r="N2737" s="261" t="s">
        <v>41</v>
      </c>
      <c r="O2737" s="72"/>
      <c r="P2737" s="203">
        <f>O2737*H2737</f>
        <v>0</v>
      </c>
      <c r="Q2737" s="203">
        <v>1.5299999999999999E-3</v>
      </c>
      <c r="R2737" s="203">
        <f>Q2737*H2737</f>
        <v>6.8849999999999996E-3</v>
      </c>
      <c r="S2737" s="203">
        <v>0</v>
      </c>
      <c r="T2737" s="204">
        <f>S2737*H2737</f>
        <v>0</v>
      </c>
      <c r="U2737" s="35"/>
      <c r="V2737" s="35"/>
      <c r="W2737" s="35"/>
      <c r="X2737" s="35"/>
      <c r="Y2737" s="35"/>
      <c r="Z2737" s="35"/>
      <c r="AA2737" s="35"/>
      <c r="AB2737" s="35"/>
      <c r="AC2737" s="35"/>
      <c r="AD2737" s="35"/>
      <c r="AE2737" s="35"/>
      <c r="AR2737" s="205" t="s">
        <v>499</v>
      </c>
      <c r="AT2737" s="205" t="s">
        <v>1021</v>
      </c>
      <c r="AU2737" s="205" t="s">
        <v>85</v>
      </c>
      <c r="AY2737" s="18" t="s">
        <v>283</v>
      </c>
      <c r="BE2737" s="206">
        <f>IF(N2737="základní",J2737,0)</f>
        <v>0</v>
      </c>
      <c r="BF2737" s="206">
        <f>IF(N2737="snížená",J2737,0)</f>
        <v>0</v>
      </c>
      <c r="BG2737" s="206">
        <f>IF(N2737="zákl. přenesená",J2737,0)</f>
        <v>0</v>
      </c>
      <c r="BH2737" s="206">
        <f>IF(N2737="sníž. přenesená",J2737,0)</f>
        <v>0</v>
      </c>
      <c r="BI2737" s="206">
        <f>IF(N2737="nulová",J2737,0)</f>
        <v>0</v>
      </c>
      <c r="BJ2737" s="18" t="s">
        <v>83</v>
      </c>
      <c r="BK2737" s="206">
        <f>ROUND(I2737*H2737,2)</f>
        <v>0</v>
      </c>
      <c r="BL2737" s="18" t="s">
        <v>199</v>
      </c>
      <c r="BM2737" s="205" t="s">
        <v>3352</v>
      </c>
    </row>
    <row r="2738" spans="1:65" s="2" customFormat="1" ht="33" customHeight="1">
      <c r="A2738" s="35"/>
      <c r="B2738" s="36"/>
      <c r="C2738" s="193" t="s">
        <v>3353</v>
      </c>
      <c r="D2738" s="193" t="s">
        <v>285</v>
      </c>
      <c r="E2738" s="194" t="s">
        <v>3354</v>
      </c>
      <c r="F2738" s="195" t="s">
        <v>3355</v>
      </c>
      <c r="G2738" s="196" t="s">
        <v>472</v>
      </c>
      <c r="H2738" s="197">
        <v>6.1</v>
      </c>
      <c r="I2738" s="198"/>
      <c r="J2738" s="199">
        <f>ROUND(I2738*H2738,2)</f>
        <v>0</v>
      </c>
      <c r="K2738" s="200"/>
      <c r="L2738" s="40"/>
      <c r="M2738" s="201" t="s">
        <v>1</v>
      </c>
      <c r="N2738" s="202" t="s">
        <v>41</v>
      </c>
      <c r="O2738" s="72"/>
      <c r="P2738" s="203">
        <f>O2738*H2738</f>
        <v>0</v>
      </c>
      <c r="Q2738" s="203">
        <v>0</v>
      </c>
      <c r="R2738" s="203">
        <f>Q2738*H2738</f>
        <v>0</v>
      </c>
      <c r="S2738" s="203">
        <v>0</v>
      </c>
      <c r="T2738" s="204">
        <f>S2738*H2738</f>
        <v>0</v>
      </c>
      <c r="U2738" s="35"/>
      <c r="V2738" s="35"/>
      <c r="W2738" s="35"/>
      <c r="X2738" s="35"/>
      <c r="Y2738" s="35"/>
      <c r="Z2738" s="35"/>
      <c r="AA2738" s="35"/>
      <c r="AB2738" s="35"/>
      <c r="AC2738" s="35"/>
      <c r="AD2738" s="35"/>
      <c r="AE2738" s="35"/>
      <c r="AR2738" s="205" t="s">
        <v>199</v>
      </c>
      <c r="AT2738" s="205" t="s">
        <v>285</v>
      </c>
      <c r="AU2738" s="205" t="s">
        <v>85</v>
      </c>
      <c r="AY2738" s="18" t="s">
        <v>283</v>
      </c>
      <c r="BE2738" s="206">
        <f>IF(N2738="základní",J2738,0)</f>
        <v>0</v>
      </c>
      <c r="BF2738" s="206">
        <f>IF(N2738="snížená",J2738,0)</f>
        <v>0</v>
      </c>
      <c r="BG2738" s="206">
        <f>IF(N2738="zákl. přenesená",J2738,0)</f>
        <v>0</v>
      </c>
      <c r="BH2738" s="206">
        <f>IF(N2738="sníž. přenesená",J2738,0)</f>
        <v>0</v>
      </c>
      <c r="BI2738" s="206">
        <f>IF(N2738="nulová",J2738,0)</f>
        <v>0</v>
      </c>
      <c r="BJ2738" s="18" t="s">
        <v>83</v>
      </c>
      <c r="BK2738" s="206">
        <f>ROUND(I2738*H2738,2)</f>
        <v>0</v>
      </c>
      <c r="BL2738" s="18" t="s">
        <v>199</v>
      </c>
      <c r="BM2738" s="205" t="s">
        <v>3356</v>
      </c>
    </row>
    <row r="2739" spans="1:65" s="13" customFormat="1">
      <c r="B2739" s="207"/>
      <c r="C2739" s="208"/>
      <c r="D2739" s="209" t="s">
        <v>291</v>
      </c>
      <c r="E2739" s="210" t="s">
        <v>1</v>
      </c>
      <c r="F2739" s="211" t="s">
        <v>3357</v>
      </c>
      <c r="G2739" s="208"/>
      <c r="H2739" s="212">
        <v>6.1</v>
      </c>
      <c r="I2739" s="213"/>
      <c r="J2739" s="208"/>
      <c r="K2739" s="208"/>
      <c r="L2739" s="214"/>
      <c r="M2739" s="215"/>
      <c r="N2739" s="216"/>
      <c r="O2739" s="216"/>
      <c r="P2739" s="216"/>
      <c r="Q2739" s="216"/>
      <c r="R2739" s="216"/>
      <c r="S2739" s="216"/>
      <c r="T2739" s="217"/>
      <c r="AT2739" s="218" t="s">
        <v>291</v>
      </c>
      <c r="AU2739" s="218" t="s">
        <v>85</v>
      </c>
      <c r="AV2739" s="13" t="s">
        <v>85</v>
      </c>
      <c r="AW2739" s="13" t="s">
        <v>32</v>
      </c>
      <c r="AX2739" s="13" t="s">
        <v>76</v>
      </c>
      <c r="AY2739" s="218" t="s">
        <v>283</v>
      </c>
    </row>
    <row r="2740" spans="1:65" s="14" customFormat="1">
      <c r="B2740" s="219"/>
      <c r="C2740" s="220"/>
      <c r="D2740" s="209" t="s">
        <v>291</v>
      </c>
      <c r="E2740" s="221" t="s">
        <v>1</v>
      </c>
      <c r="F2740" s="222" t="s">
        <v>293</v>
      </c>
      <c r="G2740" s="220"/>
      <c r="H2740" s="223">
        <v>6.1</v>
      </c>
      <c r="I2740" s="224"/>
      <c r="J2740" s="220"/>
      <c r="K2740" s="220"/>
      <c r="L2740" s="225"/>
      <c r="M2740" s="226"/>
      <c r="N2740" s="227"/>
      <c r="O2740" s="227"/>
      <c r="P2740" s="227"/>
      <c r="Q2740" s="227"/>
      <c r="R2740" s="227"/>
      <c r="S2740" s="227"/>
      <c r="T2740" s="228"/>
      <c r="AT2740" s="229" t="s">
        <v>291</v>
      </c>
      <c r="AU2740" s="229" t="s">
        <v>85</v>
      </c>
      <c r="AV2740" s="14" t="s">
        <v>289</v>
      </c>
      <c r="AW2740" s="14" t="s">
        <v>32</v>
      </c>
      <c r="AX2740" s="14" t="s">
        <v>83</v>
      </c>
      <c r="AY2740" s="229" t="s">
        <v>283</v>
      </c>
    </row>
    <row r="2741" spans="1:65" s="2" customFormat="1" ht="16.5" customHeight="1">
      <c r="A2741" s="35"/>
      <c r="B2741" s="36"/>
      <c r="C2741" s="251" t="s">
        <v>3358</v>
      </c>
      <c r="D2741" s="251" t="s">
        <v>1021</v>
      </c>
      <c r="E2741" s="252" t="s">
        <v>3359</v>
      </c>
      <c r="F2741" s="253" t="s">
        <v>3360</v>
      </c>
      <c r="G2741" s="254" t="s">
        <v>472</v>
      </c>
      <c r="H2741" s="255">
        <v>6.1</v>
      </c>
      <c r="I2741" s="256"/>
      <c r="J2741" s="257">
        <f>ROUND(I2741*H2741,2)</f>
        <v>0</v>
      </c>
      <c r="K2741" s="258"/>
      <c r="L2741" s="259"/>
      <c r="M2741" s="260" t="s">
        <v>1</v>
      </c>
      <c r="N2741" s="261" t="s">
        <v>41</v>
      </c>
      <c r="O2741" s="72"/>
      <c r="P2741" s="203">
        <f>O2741*H2741</f>
        <v>0</v>
      </c>
      <c r="Q2741" s="203">
        <v>1.11E-2</v>
      </c>
      <c r="R2741" s="203">
        <f>Q2741*H2741</f>
        <v>6.7709999999999992E-2</v>
      </c>
      <c r="S2741" s="203">
        <v>0</v>
      </c>
      <c r="T2741" s="204">
        <f>S2741*H2741</f>
        <v>0</v>
      </c>
      <c r="U2741" s="35"/>
      <c r="V2741" s="35"/>
      <c r="W2741" s="35"/>
      <c r="X2741" s="35"/>
      <c r="Y2741" s="35"/>
      <c r="Z2741" s="35"/>
      <c r="AA2741" s="35"/>
      <c r="AB2741" s="35"/>
      <c r="AC2741" s="35"/>
      <c r="AD2741" s="35"/>
      <c r="AE2741" s="35"/>
      <c r="AR2741" s="205" t="s">
        <v>499</v>
      </c>
      <c r="AT2741" s="205" t="s">
        <v>1021</v>
      </c>
      <c r="AU2741" s="205" t="s">
        <v>85</v>
      </c>
      <c r="AY2741" s="18" t="s">
        <v>283</v>
      </c>
      <c r="BE2741" s="206">
        <f>IF(N2741="základní",J2741,0)</f>
        <v>0</v>
      </c>
      <c r="BF2741" s="206">
        <f>IF(N2741="snížená",J2741,0)</f>
        <v>0</v>
      </c>
      <c r="BG2741" s="206">
        <f>IF(N2741="zákl. přenesená",J2741,0)</f>
        <v>0</v>
      </c>
      <c r="BH2741" s="206">
        <f>IF(N2741="sníž. přenesená",J2741,0)</f>
        <v>0</v>
      </c>
      <c r="BI2741" s="206">
        <f>IF(N2741="nulová",J2741,0)</f>
        <v>0</v>
      </c>
      <c r="BJ2741" s="18" t="s">
        <v>83</v>
      </c>
      <c r="BK2741" s="206">
        <f>ROUND(I2741*H2741,2)</f>
        <v>0</v>
      </c>
      <c r="BL2741" s="18" t="s">
        <v>199</v>
      </c>
      <c r="BM2741" s="205" t="s">
        <v>3361</v>
      </c>
    </row>
    <row r="2742" spans="1:65" s="2" customFormat="1" ht="24.2" customHeight="1">
      <c r="A2742" s="35"/>
      <c r="B2742" s="36"/>
      <c r="C2742" s="193" t="s">
        <v>3362</v>
      </c>
      <c r="D2742" s="193" t="s">
        <v>285</v>
      </c>
      <c r="E2742" s="194" t="s">
        <v>3363</v>
      </c>
      <c r="F2742" s="195" t="s">
        <v>3364</v>
      </c>
      <c r="G2742" s="196" t="s">
        <v>614</v>
      </c>
      <c r="H2742" s="197">
        <v>1</v>
      </c>
      <c r="I2742" s="198"/>
      <c r="J2742" s="199">
        <f>ROUND(I2742*H2742,2)</f>
        <v>0</v>
      </c>
      <c r="K2742" s="200"/>
      <c r="L2742" s="40"/>
      <c r="M2742" s="201" t="s">
        <v>1</v>
      </c>
      <c r="N2742" s="202" t="s">
        <v>41</v>
      </c>
      <c r="O2742" s="72"/>
      <c r="P2742" s="203">
        <f>O2742*H2742</f>
        <v>0</v>
      </c>
      <c r="Q2742" s="203">
        <v>0</v>
      </c>
      <c r="R2742" s="203">
        <f>Q2742*H2742</f>
        <v>0</v>
      </c>
      <c r="S2742" s="203">
        <v>0</v>
      </c>
      <c r="T2742" s="204">
        <f>S2742*H2742</f>
        <v>0</v>
      </c>
      <c r="U2742" s="35"/>
      <c r="V2742" s="35"/>
      <c r="W2742" s="35"/>
      <c r="X2742" s="35"/>
      <c r="Y2742" s="35"/>
      <c r="Z2742" s="35"/>
      <c r="AA2742" s="35"/>
      <c r="AB2742" s="35"/>
      <c r="AC2742" s="35"/>
      <c r="AD2742" s="35"/>
      <c r="AE2742" s="35"/>
      <c r="AR2742" s="205" t="s">
        <v>199</v>
      </c>
      <c r="AT2742" s="205" t="s">
        <v>285</v>
      </c>
      <c r="AU2742" s="205" t="s">
        <v>85</v>
      </c>
      <c r="AY2742" s="18" t="s">
        <v>283</v>
      </c>
      <c r="BE2742" s="206">
        <f>IF(N2742="základní",J2742,0)</f>
        <v>0</v>
      </c>
      <c r="BF2742" s="206">
        <f>IF(N2742="snížená",J2742,0)</f>
        <v>0</v>
      </c>
      <c r="BG2742" s="206">
        <f>IF(N2742="zákl. přenesená",J2742,0)</f>
        <v>0</v>
      </c>
      <c r="BH2742" s="206">
        <f>IF(N2742="sníž. přenesená",J2742,0)</f>
        <v>0</v>
      </c>
      <c r="BI2742" s="206">
        <f>IF(N2742="nulová",J2742,0)</f>
        <v>0</v>
      </c>
      <c r="BJ2742" s="18" t="s">
        <v>83</v>
      </c>
      <c r="BK2742" s="206">
        <f>ROUND(I2742*H2742,2)</f>
        <v>0</v>
      </c>
      <c r="BL2742" s="18" t="s">
        <v>199</v>
      </c>
      <c r="BM2742" s="205" t="s">
        <v>3365</v>
      </c>
    </row>
    <row r="2743" spans="1:65" s="2" customFormat="1" ht="55.5" customHeight="1">
      <c r="A2743" s="35"/>
      <c r="B2743" s="36"/>
      <c r="C2743" s="251" t="s">
        <v>3366</v>
      </c>
      <c r="D2743" s="251" t="s">
        <v>1021</v>
      </c>
      <c r="E2743" s="252" t="s">
        <v>3367</v>
      </c>
      <c r="F2743" s="253" t="s">
        <v>3368</v>
      </c>
      <c r="G2743" s="254" t="s">
        <v>614</v>
      </c>
      <c r="H2743" s="255">
        <v>1</v>
      </c>
      <c r="I2743" s="256"/>
      <c r="J2743" s="257">
        <f>ROUND(I2743*H2743,2)</f>
        <v>0</v>
      </c>
      <c r="K2743" s="258"/>
      <c r="L2743" s="259"/>
      <c r="M2743" s="260" t="s">
        <v>1</v>
      </c>
      <c r="N2743" s="261" t="s">
        <v>41</v>
      </c>
      <c r="O2743" s="72"/>
      <c r="P2743" s="203">
        <f>O2743*H2743</f>
        <v>0</v>
      </c>
      <c r="Q2743" s="203">
        <v>8.9999999999999998E-4</v>
      </c>
      <c r="R2743" s="203">
        <f>Q2743*H2743</f>
        <v>8.9999999999999998E-4</v>
      </c>
      <c r="S2743" s="203">
        <v>0</v>
      </c>
      <c r="T2743" s="204">
        <f>S2743*H2743</f>
        <v>0</v>
      </c>
      <c r="U2743" s="35"/>
      <c r="V2743" s="35"/>
      <c r="W2743" s="35"/>
      <c r="X2743" s="35"/>
      <c r="Y2743" s="35"/>
      <c r="Z2743" s="35"/>
      <c r="AA2743" s="35"/>
      <c r="AB2743" s="35"/>
      <c r="AC2743" s="35"/>
      <c r="AD2743" s="35"/>
      <c r="AE2743" s="35"/>
      <c r="AR2743" s="205" t="s">
        <v>499</v>
      </c>
      <c r="AT2743" s="205" t="s">
        <v>1021</v>
      </c>
      <c r="AU2743" s="205" t="s">
        <v>85</v>
      </c>
      <c r="AY2743" s="18" t="s">
        <v>283</v>
      </c>
      <c r="BE2743" s="206">
        <f>IF(N2743="základní",J2743,0)</f>
        <v>0</v>
      </c>
      <c r="BF2743" s="206">
        <f>IF(N2743="snížená",J2743,0)</f>
        <v>0</v>
      </c>
      <c r="BG2743" s="206">
        <f>IF(N2743="zákl. přenesená",J2743,0)</f>
        <v>0</v>
      </c>
      <c r="BH2743" s="206">
        <f>IF(N2743="sníž. přenesená",J2743,0)</f>
        <v>0</v>
      </c>
      <c r="BI2743" s="206">
        <f>IF(N2743="nulová",J2743,0)</f>
        <v>0</v>
      </c>
      <c r="BJ2743" s="18" t="s">
        <v>83</v>
      </c>
      <c r="BK2743" s="206">
        <f>ROUND(I2743*H2743,2)</f>
        <v>0</v>
      </c>
      <c r="BL2743" s="18" t="s">
        <v>199</v>
      </c>
      <c r="BM2743" s="205" t="s">
        <v>3369</v>
      </c>
    </row>
    <row r="2744" spans="1:65" s="2" customFormat="1" ht="24.2" customHeight="1">
      <c r="A2744" s="35"/>
      <c r="B2744" s="36"/>
      <c r="C2744" s="193" t="s">
        <v>3370</v>
      </c>
      <c r="D2744" s="193" t="s">
        <v>285</v>
      </c>
      <c r="E2744" s="194" t="s">
        <v>3371</v>
      </c>
      <c r="F2744" s="195" t="s">
        <v>3372</v>
      </c>
      <c r="G2744" s="196" t="s">
        <v>377</v>
      </c>
      <c r="H2744" s="197">
        <v>1.9</v>
      </c>
      <c r="I2744" s="198"/>
      <c r="J2744" s="199">
        <f>ROUND(I2744*H2744,2)</f>
        <v>0</v>
      </c>
      <c r="K2744" s="200"/>
      <c r="L2744" s="40"/>
      <c r="M2744" s="201" t="s">
        <v>1</v>
      </c>
      <c r="N2744" s="202" t="s">
        <v>41</v>
      </c>
      <c r="O2744" s="72"/>
      <c r="P2744" s="203">
        <f>O2744*H2744</f>
        <v>0</v>
      </c>
      <c r="Q2744" s="203">
        <v>0</v>
      </c>
      <c r="R2744" s="203">
        <f>Q2744*H2744</f>
        <v>0</v>
      </c>
      <c r="S2744" s="203">
        <v>0</v>
      </c>
      <c r="T2744" s="204">
        <f>S2744*H2744</f>
        <v>0</v>
      </c>
      <c r="U2744" s="35"/>
      <c r="V2744" s="35"/>
      <c r="W2744" s="35"/>
      <c r="X2744" s="35"/>
      <c r="Y2744" s="35"/>
      <c r="Z2744" s="35"/>
      <c r="AA2744" s="35"/>
      <c r="AB2744" s="35"/>
      <c r="AC2744" s="35"/>
      <c r="AD2744" s="35"/>
      <c r="AE2744" s="35"/>
      <c r="AR2744" s="205" t="s">
        <v>199</v>
      </c>
      <c r="AT2744" s="205" t="s">
        <v>285</v>
      </c>
      <c r="AU2744" s="205" t="s">
        <v>85</v>
      </c>
      <c r="AY2744" s="18" t="s">
        <v>283</v>
      </c>
      <c r="BE2744" s="206">
        <f>IF(N2744="základní",J2744,0)</f>
        <v>0</v>
      </c>
      <c r="BF2744" s="206">
        <f>IF(N2744="snížená",J2744,0)</f>
        <v>0</v>
      </c>
      <c r="BG2744" s="206">
        <f>IF(N2744="zákl. přenesená",J2744,0)</f>
        <v>0</v>
      </c>
      <c r="BH2744" s="206">
        <f>IF(N2744="sníž. přenesená",J2744,0)</f>
        <v>0</v>
      </c>
      <c r="BI2744" s="206">
        <f>IF(N2744="nulová",J2744,0)</f>
        <v>0</v>
      </c>
      <c r="BJ2744" s="18" t="s">
        <v>83</v>
      </c>
      <c r="BK2744" s="206">
        <f>ROUND(I2744*H2744,2)</f>
        <v>0</v>
      </c>
      <c r="BL2744" s="18" t="s">
        <v>199</v>
      </c>
      <c r="BM2744" s="205" t="s">
        <v>3373</v>
      </c>
    </row>
    <row r="2745" spans="1:65" s="12" customFormat="1" ht="25.9" customHeight="1">
      <c r="B2745" s="177"/>
      <c r="C2745" s="178"/>
      <c r="D2745" s="179" t="s">
        <v>75</v>
      </c>
      <c r="E2745" s="180" t="s">
        <v>3374</v>
      </c>
      <c r="F2745" s="180" t="s">
        <v>3375</v>
      </c>
      <c r="G2745" s="178"/>
      <c r="H2745" s="178"/>
      <c r="I2745" s="181"/>
      <c r="J2745" s="182">
        <f>BK2745</f>
        <v>0</v>
      </c>
      <c r="K2745" s="178"/>
      <c r="L2745" s="183"/>
      <c r="M2745" s="184"/>
      <c r="N2745" s="185"/>
      <c r="O2745" s="185"/>
      <c r="P2745" s="186">
        <f>P2746+P2787+P2827</f>
        <v>0</v>
      </c>
      <c r="Q2745" s="185"/>
      <c r="R2745" s="186">
        <f>R2746+R2787+R2827</f>
        <v>0</v>
      </c>
      <c r="S2745" s="185"/>
      <c r="T2745" s="187">
        <f>T2746+T2787+T2827</f>
        <v>0</v>
      </c>
      <c r="AR2745" s="188" t="s">
        <v>331</v>
      </c>
      <c r="AT2745" s="189" t="s">
        <v>75</v>
      </c>
      <c r="AU2745" s="189" t="s">
        <v>76</v>
      </c>
      <c r="AY2745" s="188" t="s">
        <v>283</v>
      </c>
      <c r="BK2745" s="190">
        <f>BK2746+BK2787+BK2827</f>
        <v>0</v>
      </c>
    </row>
    <row r="2746" spans="1:65" s="12" customFormat="1" ht="22.9" customHeight="1">
      <c r="B2746" s="177"/>
      <c r="C2746" s="178"/>
      <c r="D2746" s="179" t="s">
        <v>75</v>
      </c>
      <c r="E2746" s="191" t="s">
        <v>3376</v>
      </c>
      <c r="F2746" s="191" t="s">
        <v>3377</v>
      </c>
      <c r="G2746" s="178"/>
      <c r="H2746" s="178"/>
      <c r="I2746" s="181"/>
      <c r="J2746" s="192">
        <f>BK2746</f>
        <v>0</v>
      </c>
      <c r="K2746" s="178"/>
      <c r="L2746" s="183"/>
      <c r="M2746" s="184"/>
      <c r="N2746" s="185"/>
      <c r="O2746" s="185"/>
      <c r="P2746" s="186">
        <f>SUM(P2747:P2786)</f>
        <v>0</v>
      </c>
      <c r="Q2746" s="185"/>
      <c r="R2746" s="186">
        <f>SUM(R2747:R2786)</f>
        <v>0</v>
      </c>
      <c r="S2746" s="185"/>
      <c r="T2746" s="187">
        <f>SUM(T2747:T2786)</f>
        <v>0</v>
      </c>
      <c r="AR2746" s="188" t="s">
        <v>331</v>
      </c>
      <c r="AT2746" s="189" t="s">
        <v>75</v>
      </c>
      <c r="AU2746" s="189" t="s">
        <v>83</v>
      </c>
      <c r="AY2746" s="188" t="s">
        <v>283</v>
      </c>
      <c r="BK2746" s="190">
        <f>SUM(BK2747:BK2786)</f>
        <v>0</v>
      </c>
    </row>
    <row r="2747" spans="1:65" s="2" customFormat="1" ht="24.2" customHeight="1">
      <c r="A2747" s="35"/>
      <c r="B2747" s="36"/>
      <c r="C2747" s="193" t="s">
        <v>3378</v>
      </c>
      <c r="D2747" s="193" t="s">
        <v>285</v>
      </c>
      <c r="E2747" s="194" t="s">
        <v>3379</v>
      </c>
      <c r="F2747" s="195" t="s">
        <v>3380</v>
      </c>
      <c r="G2747" s="196" t="s">
        <v>2492</v>
      </c>
      <c r="H2747" s="197">
        <v>1</v>
      </c>
      <c r="I2747" s="198"/>
      <c r="J2747" s="199">
        <f>ROUND(I2747*H2747,2)</f>
        <v>0</v>
      </c>
      <c r="K2747" s="200"/>
      <c r="L2747" s="40"/>
      <c r="M2747" s="201" t="s">
        <v>1</v>
      </c>
      <c r="N2747" s="202" t="s">
        <v>41</v>
      </c>
      <c r="O2747" s="72"/>
      <c r="P2747" s="203">
        <f>O2747*H2747</f>
        <v>0</v>
      </c>
      <c r="Q2747" s="203">
        <v>0</v>
      </c>
      <c r="R2747" s="203">
        <f>Q2747*H2747</f>
        <v>0</v>
      </c>
      <c r="S2747" s="203">
        <v>0</v>
      </c>
      <c r="T2747" s="204">
        <f>S2747*H2747</f>
        <v>0</v>
      </c>
      <c r="U2747" s="35"/>
      <c r="V2747" s="35"/>
      <c r="W2747" s="35"/>
      <c r="X2747" s="35"/>
      <c r="Y2747" s="35"/>
      <c r="Z2747" s="35"/>
      <c r="AA2747" s="35"/>
      <c r="AB2747" s="35"/>
      <c r="AC2747" s="35"/>
      <c r="AD2747" s="35"/>
      <c r="AE2747" s="35"/>
      <c r="AR2747" s="205" t="s">
        <v>3381</v>
      </c>
      <c r="AT2747" s="205" t="s">
        <v>285</v>
      </c>
      <c r="AU2747" s="205" t="s">
        <v>85</v>
      </c>
      <c r="AY2747" s="18" t="s">
        <v>283</v>
      </c>
      <c r="BE2747" s="206">
        <f>IF(N2747="základní",J2747,0)</f>
        <v>0</v>
      </c>
      <c r="BF2747" s="206">
        <f>IF(N2747="snížená",J2747,0)</f>
        <v>0</v>
      </c>
      <c r="BG2747" s="206">
        <f>IF(N2747="zákl. přenesená",J2747,0)</f>
        <v>0</v>
      </c>
      <c r="BH2747" s="206">
        <f>IF(N2747="sníž. přenesená",J2747,0)</f>
        <v>0</v>
      </c>
      <c r="BI2747" s="206">
        <f>IF(N2747="nulová",J2747,0)</f>
        <v>0</v>
      </c>
      <c r="BJ2747" s="18" t="s">
        <v>83</v>
      </c>
      <c r="BK2747" s="206">
        <f>ROUND(I2747*H2747,2)</f>
        <v>0</v>
      </c>
      <c r="BL2747" s="18" t="s">
        <v>3381</v>
      </c>
      <c r="BM2747" s="205" t="s">
        <v>3382</v>
      </c>
    </row>
    <row r="2748" spans="1:65" s="2" customFormat="1" ht="16.5" customHeight="1">
      <c r="A2748" s="35"/>
      <c r="B2748" s="36"/>
      <c r="C2748" s="193" t="s">
        <v>3383</v>
      </c>
      <c r="D2748" s="193" t="s">
        <v>285</v>
      </c>
      <c r="E2748" s="194" t="s">
        <v>3384</v>
      </c>
      <c r="F2748" s="195" t="s">
        <v>3385</v>
      </c>
      <c r="G2748" s="196" t="s">
        <v>2222</v>
      </c>
      <c r="H2748" s="197">
        <v>1</v>
      </c>
      <c r="I2748" s="198"/>
      <c r="J2748" s="199">
        <f>ROUND(I2748*H2748,2)</f>
        <v>0</v>
      </c>
      <c r="K2748" s="200"/>
      <c r="L2748" s="40"/>
      <c r="M2748" s="201" t="s">
        <v>1</v>
      </c>
      <c r="N2748" s="202" t="s">
        <v>41</v>
      </c>
      <c r="O2748" s="72"/>
      <c r="P2748" s="203">
        <f>O2748*H2748</f>
        <v>0</v>
      </c>
      <c r="Q2748" s="203">
        <v>0</v>
      </c>
      <c r="R2748" s="203">
        <f>Q2748*H2748</f>
        <v>0</v>
      </c>
      <c r="S2748" s="203">
        <v>0</v>
      </c>
      <c r="T2748" s="204">
        <f>S2748*H2748</f>
        <v>0</v>
      </c>
      <c r="U2748" s="35"/>
      <c r="V2748" s="35"/>
      <c r="W2748" s="35"/>
      <c r="X2748" s="35"/>
      <c r="Y2748" s="35"/>
      <c r="Z2748" s="35"/>
      <c r="AA2748" s="35"/>
      <c r="AB2748" s="35"/>
      <c r="AC2748" s="35"/>
      <c r="AD2748" s="35"/>
      <c r="AE2748" s="35"/>
      <c r="AR2748" s="205" t="s">
        <v>3381</v>
      </c>
      <c r="AT2748" s="205" t="s">
        <v>285</v>
      </c>
      <c r="AU2748" s="205" t="s">
        <v>85</v>
      </c>
      <c r="AY2748" s="18" t="s">
        <v>283</v>
      </c>
      <c r="BE2748" s="206">
        <f>IF(N2748="základní",J2748,0)</f>
        <v>0</v>
      </c>
      <c r="BF2748" s="206">
        <f>IF(N2748="snížená",J2748,0)</f>
        <v>0</v>
      </c>
      <c r="BG2748" s="206">
        <f>IF(N2748="zákl. přenesená",J2748,0)</f>
        <v>0</v>
      </c>
      <c r="BH2748" s="206">
        <f>IF(N2748="sníž. přenesená",J2748,0)</f>
        <v>0</v>
      </c>
      <c r="BI2748" s="206">
        <f>IF(N2748="nulová",J2748,0)</f>
        <v>0</v>
      </c>
      <c r="BJ2748" s="18" t="s">
        <v>83</v>
      </c>
      <c r="BK2748" s="206">
        <f>ROUND(I2748*H2748,2)</f>
        <v>0</v>
      </c>
      <c r="BL2748" s="18" t="s">
        <v>3381</v>
      </c>
      <c r="BM2748" s="205" t="s">
        <v>3386</v>
      </c>
    </row>
    <row r="2749" spans="1:65" s="16" customFormat="1" ht="22.5">
      <c r="B2749" s="241"/>
      <c r="C2749" s="242"/>
      <c r="D2749" s="209" t="s">
        <v>291</v>
      </c>
      <c r="E2749" s="243" t="s">
        <v>1</v>
      </c>
      <c r="F2749" s="244" t="s">
        <v>3387</v>
      </c>
      <c r="G2749" s="242"/>
      <c r="H2749" s="243" t="s">
        <v>1</v>
      </c>
      <c r="I2749" s="245"/>
      <c r="J2749" s="242"/>
      <c r="K2749" s="242"/>
      <c r="L2749" s="246"/>
      <c r="M2749" s="247"/>
      <c r="N2749" s="248"/>
      <c r="O2749" s="248"/>
      <c r="P2749" s="248"/>
      <c r="Q2749" s="248"/>
      <c r="R2749" s="248"/>
      <c r="S2749" s="248"/>
      <c r="T2749" s="249"/>
      <c r="AT2749" s="250" t="s">
        <v>291</v>
      </c>
      <c r="AU2749" s="250" t="s">
        <v>85</v>
      </c>
      <c r="AV2749" s="16" t="s">
        <v>83</v>
      </c>
      <c r="AW2749" s="16" t="s">
        <v>32</v>
      </c>
      <c r="AX2749" s="16" t="s">
        <v>76</v>
      </c>
      <c r="AY2749" s="250" t="s">
        <v>283</v>
      </c>
    </row>
    <row r="2750" spans="1:65" s="16" customFormat="1" ht="22.5">
      <c r="B2750" s="241"/>
      <c r="C2750" s="242"/>
      <c r="D2750" s="209" t="s">
        <v>291</v>
      </c>
      <c r="E2750" s="243" t="s">
        <v>1</v>
      </c>
      <c r="F2750" s="244" t="s">
        <v>3388</v>
      </c>
      <c r="G2750" s="242"/>
      <c r="H2750" s="243" t="s">
        <v>1</v>
      </c>
      <c r="I2750" s="245"/>
      <c r="J2750" s="242"/>
      <c r="K2750" s="242"/>
      <c r="L2750" s="246"/>
      <c r="M2750" s="247"/>
      <c r="N2750" s="248"/>
      <c r="O2750" s="248"/>
      <c r="P2750" s="248"/>
      <c r="Q2750" s="248"/>
      <c r="R2750" s="248"/>
      <c r="S2750" s="248"/>
      <c r="T2750" s="249"/>
      <c r="AT2750" s="250" t="s">
        <v>291</v>
      </c>
      <c r="AU2750" s="250" t="s">
        <v>85</v>
      </c>
      <c r="AV2750" s="16" t="s">
        <v>83</v>
      </c>
      <c r="AW2750" s="16" t="s">
        <v>32</v>
      </c>
      <c r="AX2750" s="16" t="s">
        <v>76</v>
      </c>
      <c r="AY2750" s="250" t="s">
        <v>283</v>
      </c>
    </row>
    <row r="2751" spans="1:65" s="16" customFormat="1" ht="22.5">
      <c r="B2751" s="241"/>
      <c r="C2751" s="242"/>
      <c r="D2751" s="209" t="s">
        <v>291</v>
      </c>
      <c r="E2751" s="243" t="s">
        <v>1</v>
      </c>
      <c r="F2751" s="244" t="s">
        <v>3389</v>
      </c>
      <c r="G2751" s="242"/>
      <c r="H2751" s="243" t="s">
        <v>1</v>
      </c>
      <c r="I2751" s="245"/>
      <c r="J2751" s="242"/>
      <c r="K2751" s="242"/>
      <c r="L2751" s="246"/>
      <c r="M2751" s="247"/>
      <c r="N2751" s="248"/>
      <c r="O2751" s="248"/>
      <c r="P2751" s="248"/>
      <c r="Q2751" s="248"/>
      <c r="R2751" s="248"/>
      <c r="S2751" s="248"/>
      <c r="T2751" s="249"/>
      <c r="AT2751" s="250" t="s">
        <v>291</v>
      </c>
      <c r="AU2751" s="250" t="s">
        <v>85</v>
      </c>
      <c r="AV2751" s="16" t="s">
        <v>83</v>
      </c>
      <c r="AW2751" s="16" t="s">
        <v>32</v>
      </c>
      <c r="AX2751" s="16" t="s">
        <v>76</v>
      </c>
      <c r="AY2751" s="250" t="s">
        <v>283</v>
      </c>
    </row>
    <row r="2752" spans="1:65" s="16" customFormat="1" ht="22.5">
      <c r="B2752" s="241"/>
      <c r="C2752" s="242"/>
      <c r="D2752" s="209" t="s">
        <v>291</v>
      </c>
      <c r="E2752" s="243" t="s">
        <v>1</v>
      </c>
      <c r="F2752" s="244" t="s">
        <v>3390</v>
      </c>
      <c r="G2752" s="242"/>
      <c r="H2752" s="243" t="s">
        <v>1</v>
      </c>
      <c r="I2752" s="245"/>
      <c r="J2752" s="242"/>
      <c r="K2752" s="242"/>
      <c r="L2752" s="246"/>
      <c r="M2752" s="247"/>
      <c r="N2752" s="248"/>
      <c r="O2752" s="248"/>
      <c r="P2752" s="248"/>
      <c r="Q2752" s="248"/>
      <c r="R2752" s="248"/>
      <c r="S2752" s="248"/>
      <c r="T2752" s="249"/>
      <c r="AT2752" s="250" t="s">
        <v>291</v>
      </c>
      <c r="AU2752" s="250" t="s">
        <v>85</v>
      </c>
      <c r="AV2752" s="16" t="s">
        <v>83</v>
      </c>
      <c r="AW2752" s="16" t="s">
        <v>32</v>
      </c>
      <c r="AX2752" s="16" t="s">
        <v>76</v>
      </c>
      <c r="AY2752" s="250" t="s">
        <v>283</v>
      </c>
    </row>
    <row r="2753" spans="1:65" s="16" customFormat="1" ht="22.5">
      <c r="B2753" s="241"/>
      <c r="C2753" s="242"/>
      <c r="D2753" s="209" t="s">
        <v>291</v>
      </c>
      <c r="E2753" s="243" t="s">
        <v>1</v>
      </c>
      <c r="F2753" s="244" t="s">
        <v>3391</v>
      </c>
      <c r="G2753" s="242"/>
      <c r="H2753" s="243" t="s">
        <v>1</v>
      </c>
      <c r="I2753" s="245"/>
      <c r="J2753" s="242"/>
      <c r="K2753" s="242"/>
      <c r="L2753" s="246"/>
      <c r="M2753" s="247"/>
      <c r="N2753" s="248"/>
      <c r="O2753" s="248"/>
      <c r="P2753" s="248"/>
      <c r="Q2753" s="248"/>
      <c r="R2753" s="248"/>
      <c r="S2753" s="248"/>
      <c r="T2753" s="249"/>
      <c r="AT2753" s="250" t="s">
        <v>291</v>
      </c>
      <c r="AU2753" s="250" t="s">
        <v>85</v>
      </c>
      <c r="AV2753" s="16" t="s">
        <v>83</v>
      </c>
      <c r="AW2753" s="16" t="s">
        <v>32</v>
      </c>
      <c r="AX2753" s="16" t="s">
        <v>76</v>
      </c>
      <c r="AY2753" s="250" t="s">
        <v>283</v>
      </c>
    </row>
    <row r="2754" spans="1:65" s="16" customFormat="1" ht="22.5">
      <c r="B2754" s="241"/>
      <c r="C2754" s="242"/>
      <c r="D2754" s="209" t="s">
        <v>291</v>
      </c>
      <c r="E2754" s="243" t="s">
        <v>1</v>
      </c>
      <c r="F2754" s="244" t="s">
        <v>3392</v>
      </c>
      <c r="G2754" s="242"/>
      <c r="H2754" s="243" t="s">
        <v>1</v>
      </c>
      <c r="I2754" s="245"/>
      <c r="J2754" s="242"/>
      <c r="K2754" s="242"/>
      <c r="L2754" s="246"/>
      <c r="M2754" s="247"/>
      <c r="N2754" s="248"/>
      <c r="O2754" s="248"/>
      <c r="P2754" s="248"/>
      <c r="Q2754" s="248"/>
      <c r="R2754" s="248"/>
      <c r="S2754" s="248"/>
      <c r="T2754" s="249"/>
      <c r="AT2754" s="250" t="s">
        <v>291</v>
      </c>
      <c r="AU2754" s="250" t="s">
        <v>85</v>
      </c>
      <c r="AV2754" s="16" t="s">
        <v>83</v>
      </c>
      <c r="AW2754" s="16" t="s">
        <v>32</v>
      </c>
      <c r="AX2754" s="16" t="s">
        <v>76</v>
      </c>
      <c r="AY2754" s="250" t="s">
        <v>283</v>
      </c>
    </row>
    <row r="2755" spans="1:65" s="16" customFormat="1">
      <c r="B2755" s="241"/>
      <c r="C2755" s="242"/>
      <c r="D2755" s="209" t="s">
        <v>291</v>
      </c>
      <c r="E2755" s="243" t="s">
        <v>1</v>
      </c>
      <c r="F2755" s="244" t="s">
        <v>3393</v>
      </c>
      <c r="G2755" s="242"/>
      <c r="H2755" s="243" t="s">
        <v>1</v>
      </c>
      <c r="I2755" s="245"/>
      <c r="J2755" s="242"/>
      <c r="K2755" s="242"/>
      <c r="L2755" s="246"/>
      <c r="M2755" s="247"/>
      <c r="N2755" s="248"/>
      <c r="O2755" s="248"/>
      <c r="P2755" s="248"/>
      <c r="Q2755" s="248"/>
      <c r="R2755" s="248"/>
      <c r="S2755" s="248"/>
      <c r="T2755" s="249"/>
      <c r="AT2755" s="250" t="s">
        <v>291</v>
      </c>
      <c r="AU2755" s="250" t="s">
        <v>85</v>
      </c>
      <c r="AV2755" s="16" t="s">
        <v>83</v>
      </c>
      <c r="AW2755" s="16" t="s">
        <v>32</v>
      </c>
      <c r="AX2755" s="16" t="s">
        <v>76</v>
      </c>
      <c r="AY2755" s="250" t="s">
        <v>283</v>
      </c>
    </row>
    <row r="2756" spans="1:65" s="16" customFormat="1">
      <c r="B2756" s="241"/>
      <c r="C2756" s="242"/>
      <c r="D2756" s="209" t="s">
        <v>291</v>
      </c>
      <c r="E2756" s="243" t="s">
        <v>1</v>
      </c>
      <c r="F2756" s="244" t="s">
        <v>3394</v>
      </c>
      <c r="G2756" s="242"/>
      <c r="H2756" s="243" t="s">
        <v>1</v>
      </c>
      <c r="I2756" s="245"/>
      <c r="J2756" s="242"/>
      <c r="K2756" s="242"/>
      <c r="L2756" s="246"/>
      <c r="M2756" s="247"/>
      <c r="N2756" s="248"/>
      <c r="O2756" s="248"/>
      <c r="P2756" s="248"/>
      <c r="Q2756" s="248"/>
      <c r="R2756" s="248"/>
      <c r="S2756" s="248"/>
      <c r="T2756" s="249"/>
      <c r="AT2756" s="250" t="s">
        <v>291</v>
      </c>
      <c r="AU2756" s="250" t="s">
        <v>85</v>
      </c>
      <c r="AV2756" s="16" t="s">
        <v>83</v>
      </c>
      <c r="AW2756" s="16" t="s">
        <v>32</v>
      </c>
      <c r="AX2756" s="16" t="s">
        <v>76</v>
      </c>
      <c r="AY2756" s="250" t="s">
        <v>283</v>
      </c>
    </row>
    <row r="2757" spans="1:65" s="16" customFormat="1">
      <c r="B2757" s="241"/>
      <c r="C2757" s="242"/>
      <c r="D2757" s="209" t="s">
        <v>291</v>
      </c>
      <c r="E2757" s="243" t="s">
        <v>1</v>
      </c>
      <c r="F2757" s="244" t="s">
        <v>3395</v>
      </c>
      <c r="G2757" s="242"/>
      <c r="H2757" s="243" t="s">
        <v>1</v>
      </c>
      <c r="I2757" s="245"/>
      <c r="J2757" s="242"/>
      <c r="K2757" s="242"/>
      <c r="L2757" s="246"/>
      <c r="M2757" s="247"/>
      <c r="N2757" s="248"/>
      <c r="O2757" s="248"/>
      <c r="P2757" s="248"/>
      <c r="Q2757" s="248"/>
      <c r="R2757" s="248"/>
      <c r="S2757" s="248"/>
      <c r="T2757" s="249"/>
      <c r="AT2757" s="250" t="s">
        <v>291</v>
      </c>
      <c r="AU2757" s="250" t="s">
        <v>85</v>
      </c>
      <c r="AV2757" s="16" t="s">
        <v>83</v>
      </c>
      <c r="AW2757" s="16" t="s">
        <v>32</v>
      </c>
      <c r="AX2757" s="16" t="s">
        <v>76</v>
      </c>
      <c r="AY2757" s="250" t="s">
        <v>283</v>
      </c>
    </row>
    <row r="2758" spans="1:65" s="16" customFormat="1" ht="22.5">
      <c r="B2758" s="241"/>
      <c r="C2758" s="242"/>
      <c r="D2758" s="209" t="s">
        <v>291</v>
      </c>
      <c r="E2758" s="243" t="s">
        <v>1</v>
      </c>
      <c r="F2758" s="244" t="s">
        <v>3396</v>
      </c>
      <c r="G2758" s="242"/>
      <c r="H2758" s="243" t="s">
        <v>1</v>
      </c>
      <c r="I2758" s="245"/>
      <c r="J2758" s="242"/>
      <c r="K2758" s="242"/>
      <c r="L2758" s="246"/>
      <c r="M2758" s="247"/>
      <c r="N2758" s="248"/>
      <c r="O2758" s="248"/>
      <c r="P2758" s="248"/>
      <c r="Q2758" s="248"/>
      <c r="R2758" s="248"/>
      <c r="S2758" s="248"/>
      <c r="T2758" s="249"/>
      <c r="AT2758" s="250" t="s">
        <v>291</v>
      </c>
      <c r="AU2758" s="250" t="s">
        <v>85</v>
      </c>
      <c r="AV2758" s="16" t="s">
        <v>83</v>
      </c>
      <c r="AW2758" s="16" t="s">
        <v>32</v>
      </c>
      <c r="AX2758" s="16" t="s">
        <v>76</v>
      </c>
      <c r="AY2758" s="250" t="s">
        <v>283</v>
      </c>
    </row>
    <row r="2759" spans="1:65" s="16" customFormat="1">
      <c r="B2759" s="241"/>
      <c r="C2759" s="242"/>
      <c r="D2759" s="209" t="s">
        <v>291</v>
      </c>
      <c r="E2759" s="243" t="s">
        <v>1</v>
      </c>
      <c r="F2759" s="244" t="s">
        <v>3397</v>
      </c>
      <c r="G2759" s="242"/>
      <c r="H2759" s="243" t="s">
        <v>1</v>
      </c>
      <c r="I2759" s="245"/>
      <c r="J2759" s="242"/>
      <c r="K2759" s="242"/>
      <c r="L2759" s="246"/>
      <c r="M2759" s="247"/>
      <c r="N2759" s="248"/>
      <c r="O2759" s="248"/>
      <c r="P2759" s="248"/>
      <c r="Q2759" s="248"/>
      <c r="R2759" s="248"/>
      <c r="S2759" s="248"/>
      <c r="T2759" s="249"/>
      <c r="AT2759" s="250" t="s">
        <v>291</v>
      </c>
      <c r="AU2759" s="250" t="s">
        <v>85</v>
      </c>
      <c r="AV2759" s="16" t="s">
        <v>83</v>
      </c>
      <c r="AW2759" s="16" t="s">
        <v>32</v>
      </c>
      <c r="AX2759" s="16" t="s">
        <v>76</v>
      </c>
      <c r="AY2759" s="250" t="s">
        <v>283</v>
      </c>
    </row>
    <row r="2760" spans="1:65" s="16" customFormat="1">
      <c r="B2760" s="241"/>
      <c r="C2760" s="242"/>
      <c r="D2760" s="209" t="s">
        <v>291</v>
      </c>
      <c r="E2760" s="243" t="s">
        <v>1</v>
      </c>
      <c r="F2760" s="244" t="s">
        <v>3398</v>
      </c>
      <c r="G2760" s="242"/>
      <c r="H2760" s="243" t="s">
        <v>1</v>
      </c>
      <c r="I2760" s="245"/>
      <c r="J2760" s="242"/>
      <c r="K2760" s="242"/>
      <c r="L2760" s="246"/>
      <c r="M2760" s="247"/>
      <c r="N2760" s="248"/>
      <c r="O2760" s="248"/>
      <c r="P2760" s="248"/>
      <c r="Q2760" s="248"/>
      <c r="R2760" s="248"/>
      <c r="S2760" s="248"/>
      <c r="T2760" s="249"/>
      <c r="AT2760" s="250" t="s">
        <v>291</v>
      </c>
      <c r="AU2760" s="250" t="s">
        <v>85</v>
      </c>
      <c r="AV2760" s="16" t="s">
        <v>83</v>
      </c>
      <c r="AW2760" s="16" t="s">
        <v>32</v>
      </c>
      <c r="AX2760" s="16" t="s">
        <v>76</v>
      </c>
      <c r="AY2760" s="250" t="s">
        <v>283</v>
      </c>
    </row>
    <row r="2761" spans="1:65" s="16" customFormat="1">
      <c r="B2761" s="241"/>
      <c r="C2761" s="242"/>
      <c r="D2761" s="209" t="s">
        <v>291</v>
      </c>
      <c r="E2761" s="243" t="s">
        <v>1</v>
      </c>
      <c r="F2761" s="244" t="s">
        <v>3399</v>
      </c>
      <c r="G2761" s="242"/>
      <c r="H2761" s="243" t="s">
        <v>1</v>
      </c>
      <c r="I2761" s="245"/>
      <c r="J2761" s="242"/>
      <c r="K2761" s="242"/>
      <c r="L2761" s="246"/>
      <c r="M2761" s="247"/>
      <c r="N2761" s="248"/>
      <c r="O2761" s="248"/>
      <c r="P2761" s="248"/>
      <c r="Q2761" s="248"/>
      <c r="R2761" s="248"/>
      <c r="S2761" s="248"/>
      <c r="T2761" s="249"/>
      <c r="AT2761" s="250" t="s">
        <v>291</v>
      </c>
      <c r="AU2761" s="250" t="s">
        <v>85</v>
      </c>
      <c r="AV2761" s="16" t="s">
        <v>83</v>
      </c>
      <c r="AW2761" s="16" t="s">
        <v>32</v>
      </c>
      <c r="AX2761" s="16" t="s">
        <v>76</v>
      </c>
      <c r="AY2761" s="250" t="s">
        <v>283</v>
      </c>
    </row>
    <row r="2762" spans="1:65" s="16" customFormat="1">
      <c r="B2762" s="241"/>
      <c r="C2762" s="242"/>
      <c r="D2762" s="209" t="s">
        <v>291</v>
      </c>
      <c r="E2762" s="243" t="s">
        <v>1</v>
      </c>
      <c r="F2762" s="244" t="s">
        <v>3400</v>
      </c>
      <c r="G2762" s="242"/>
      <c r="H2762" s="243" t="s">
        <v>1</v>
      </c>
      <c r="I2762" s="245"/>
      <c r="J2762" s="242"/>
      <c r="K2762" s="242"/>
      <c r="L2762" s="246"/>
      <c r="M2762" s="247"/>
      <c r="N2762" s="248"/>
      <c r="O2762" s="248"/>
      <c r="P2762" s="248"/>
      <c r="Q2762" s="248"/>
      <c r="R2762" s="248"/>
      <c r="S2762" s="248"/>
      <c r="T2762" s="249"/>
      <c r="AT2762" s="250" t="s">
        <v>291</v>
      </c>
      <c r="AU2762" s="250" t="s">
        <v>85</v>
      </c>
      <c r="AV2762" s="16" t="s">
        <v>83</v>
      </c>
      <c r="AW2762" s="16" t="s">
        <v>32</v>
      </c>
      <c r="AX2762" s="16" t="s">
        <v>76</v>
      </c>
      <c r="AY2762" s="250" t="s">
        <v>283</v>
      </c>
    </row>
    <row r="2763" spans="1:65" s="13" customFormat="1">
      <c r="B2763" s="207"/>
      <c r="C2763" s="208"/>
      <c r="D2763" s="209" t="s">
        <v>291</v>
      </c>
      <c r="E2763" s="210" t="s">
        <v>1</v>
      </c>
      <c r="F2763" s="211" t="s">
        <v>83</v>
      </c>
      <c r="G2763" s="208"/>
      <c r="H2763" s="212">
        <v>1</v>
      </c>
      <c r="I2763" s="213"/>
      <c r="J2763" s="208"/>
      <c r="K2763" s="208"/>
      <c r="L2763" s="214"/>
      <c r="M2763" s="215"/>
      <c r="N2763" s="216"/>
      <c r="O2763" s="216"/>
      <c r="P2763" s="216"/>
      <c r="Q2763" s="216"/>
      <c r="R2763" s="216"/>
      <c r="S2763" s="216"/>
      <c r="T2763" s="217"/>
      <c r="AT2763" s="218" t="s">
        <v>291</v>
      </c>
      <c r="AU2763" s="218" t="s">
        <v>85</v>
      </c>
      <c r="AV2763" s="13" t="s">
        <v>85</v>
      </c>
      <c r="AW2763" s="13" t="s">
        <v>32</v>
      </c>
      <c r="AX2763" s="13" t="s">
        <v>76</v>
      </c>
      <c r="AY2763" s="218" t="s">
        <v>283</v>
      </c>
    </row>
    <row r="2764" spans="1:65" s="14" customFormat="1">
      <c r="B2764" s="219"/>
      <c r="C2764" s="220"/>
      <c r="D2764" s="209" t="s">
        <v>291</v>
      </c>
      <c r="E2764" s="221" t="s">
        <v>1</v>
      </c>
      <c r="F2764" s="222" t="s">
        <v>293</v>
      </c>
      <c r="G2764" s="220"/>
      <c r="H2764" s="223">
        <v>1</v>
      </c>
      <c r="I2764" s="224"/>
      <c r="J2764" s="220"/>
      <c r="K2764" s="220"/>
      <c r="L2764" s="225"/>
      <c r="M2764" s="226"/>
      <c r="N2764" s="227"/>
      <c r="O2764" s="227"/>
      <c r="P2764" s="227"/>
      <c r="Q2764" s="227"/>
      <c r="R2764" s="227"/>
      <c r="S2764" s="227"/>
      <c r="T2764" s="228"/>
      <c r="AT2764" s="229" t="s">
        <v>291</v>
      </c>
      <c r="AU2764" s="229" t="s">
        <v>85</v>
      </c>
      <c r="AV2764" s="14" t="s">
        <v>289</v>
      </c>
      <c r="AW2764" s="14" t="s">
        <v>32</v>
      </c>
      <c r="AX2764" s="14" t="s">
        <v>83</v>
      </c>
      <c r="AY2764" s="229" t="s">
        <v>283</v>
      </c>
    </row>
    <row r="2765" spans="1:65" s="2" customFormat="1" ht="16.5" customHeight="1">
      <c r="A2765" s="35"/>
      <c r="B2765" s="36"/>
      <c r="C2765" s="193" t="s">
        <v>3401</v>
      </c>
      <c r="D2765" s="193" t="s">
        <v>285</v>
      </c>
      <c r="E2765" s="194" t="s">
        <v>3402</v>
      </c>
      <c r="F2765" s="195" t="s">
        <v>3403</v>
      </c>
      <c r="G2765" s="196" t="s">
        <v>2222</v>
      </c>
      <c r="H2765" s="197">
        <v>1</v>
      </c>
      <c r="I2765" s="198"/>
      <c r="J2765" s="199">
        <f>ROUND(I2765*H2765,2)</f>
        <v>0</v>
      </c>
      <c r="K2765" s="200"/>
      <c r="L2765" s="40"/>
      <c r="M2765" s="201" t="s">
        <v>1</v>
      </c>
      <c r="N2765" s="202" t="s">
        <v>41</v>
      </c>
      <c r="O2765" s="72"/>
      <c r="P2765" s="203">
        <f>O2765*H2765</f>
        <v>0</v>
      </c>
      <c r="Q2765" s="203">
        <v>0</v>
      </c>
      <c r="R2765" s="203">
        <f>Q2765*H2765</f>
        <v>0</v>
      </c>
      <c r="S2765" s="203">
        <v>0</v>
      </c>
      <c r="T2765" s="204">
        <f>S2765*H2765</f>
        <v>0</v>
      </c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R2765" s="205" t="s">
        <v>3381</v>
      </c>
      <c r="AT2765" s="205" t="s">
        <v>285</v>
      </c>
      <c r="AU2765" s="205" t="s">
        <v>85</v>
      </c>
      <c r="AY2765" s="18" t="s">
        <v>283</v>
      </c>
      <c r="BE2765" s="206">
        <f>IF(N2765="základní",J2765,0)</f>
        <v>0</v>
      </c>
      <c r="BF2765" s="206">
        <f>IF(N2765="snížená",J2765,0)</f>
        <v>0</v>
      </c>
      <c r="BG2765" s="206">
        <f>IF(N2765="zákl. přenesená",J2765,0)</f>
        <v>0</v>
      </c>
      <c r="BH2765" s="206">
        <f>IF(N2765="sníž. přenesená",J2765,0)</f>
        <v>0</v>
      </c>
      <c r="BI2765" s="206">
        <f>IF(N2765="nulová",J2765,0)</f>
        <v>0</v>
      </c>
      <c r="BJ2765" s="18" t="s">
        <v>83</v>
      </c>
      <c r="BK2765" s="206">
        <f>ROUND(I2765*H2765,2)</f>
        <v>0</v>
      </c>
      <c r="BL2765" s="18" t="s">
        <v>3381</v>
      </c>
      <c r="BM2765" s="205" t="s">
        <v>3404</v>
      </c>
    </row>
    <row r="2766" spans="1:65" s="16" customFormat="1">
      <c r="B2766" s="241"/>
      <c r="C2766" s="242"/>
      <c r="D2766" s="209" t="s">
        <v>291</v>
      </c>
      <c r="E2766" s="243" t="s">
        <v>1</v>
      </c>
      <c r="F2766" s="244" t="s">
        <v>3405</v>
      </c>
      <c r="G2766" s="242"/>
      <c r="H2766" s="243" t="s">
        <v>1</v>
      </c>
      <c r="I2766" s="245"/>
      <c r="J2766" s="242"/>
      <c r="K2766" s="242"/>
      <c r="L2766" s="246"/>
      <c r="M2766" s="247"/>
      <c r="N2766" s="248"/>
      <c r="O2766" s="248"/>
      <c r="P2766" s="248"/>
      <c r="Q2766" s="248"/>
      <c r="R2766" s="248"/>
      <c r="S2766" s="248"/>
      <c r="T2766" s="249"/>
      <c r="AT2766" s="250" t="s">
        <v>291</v>
      </c>
      <c r="AU2766" s="250" t="s">
        <v>85</v>
      </c>
      <c r="AV2766" s="16" t="s">
        <v>83</v>
      </c>
      <c r="AW2766" s="16" t="s">
        <v>32</v>
      </c>
      <c r="AX2766" s="16" t="s">
        <v>76</v>
      </c>
      <c r="AY2766" s="250" t="s">
        <v>283</v>
      </c>
    </row>
    <row r="2767" spans="1:65" s="16" customFormat="1">
      <c r="B2767" s="241"/>
      <c r="C2767" s="242"/>
      <c r="D2767" s="209" t="s">
        <v>291</v>
      </c>
      <c r="E2767" s="243" t="s">
        <v>1</v>
      </c>
      <c r="F2767" s="244" t="s">
        <v>3406</v>
      </c>
      <c r="G2767" s="242"/>
      <c r="H2767" s="243" t="s">
        <v>1</v>
      </c>
      <c r="I2767" s="245"/>
      <c r="J2767" s="242"/>
      <c r="K2767" s="242"/>
      <c r="L2767" s="246"/>
      <c r="M2767" s="247"/>
      <c r="N2767" s="248"/>
      <c r="O2767" s="248"/>
      <c r="P2767" s="248"/>
      <c r="Q2767" s="248"/>
      <c r="R2767" s="248"/>
      <c r="S2767" s="248"/>
      <c r="T2767" s="249"/>
      <c r="AT2767" s="250" t="s">
        <v>291</v>
      </c>
      <c r="AU2767" s="250" t="s">
        <v>85</v>
      </c>
      <c r="AV2767" s="16" t="s">
        <v>83</v>
      </c>
      <c r="AW2767" s="16" t="s">
        <v>32</v>
      </c>
      <c r="AX2767" s="16" t="s">
        <v>76</v>
      </c>
      <c r="AY2767" s="250" t="s">
        <v>283</v>
      </c>
    </row>
    <row r="2768" spans="1:65" s="16" customFormat="1">
      <c r="B2768" s="241"/>
      <c r="C2768" s="242"/>
      <c r="D2768" s="209" t="s">
        <v>291</v>
      </c>
      <c r="E2768" s="243" t="s">
        <v>1</v>
      </c>
      <c r="F2768" s="244" t="s">
        <v>3407</v>
      </c>
      <c r="G2768" s="242"/>
      <c r="H2768" s="243" t="s">
        <v>1</v>
      </c>
      <c r="I2768" s="245"/>
      <c r="J2768" s="242"/>
      <c r="K2768" s="242"/>
      <c r="L2768" s="246"/>
      <c r="M2768" s="247"/>
      <c r="N2768" s="248"/>
      <c r="O2768" s="248"/>
      <c r="P2768" s="248"/>
      <c r="Q2768" s="248"/>
      <c r="R2768" s="248"/>
      <c r="S2768" s="248"/>
      <c r="T2768" s="249"/>
      <c r="AT2768" s="250" t="s">
        <v>291</v>
      </c>
      <c r="AU2768" s="250" t="s">
        <v>85</v>
      </c>
      <c r="AV2768" s="16" t="s">
        <v>83</v>
      </c>
      <c r="AW2768" s="16" t="s">
        <v>32</v>
      </c>
      <c r="AX2768" s="16" t="s">
        <v>76</v>
      </c>
      <c r="AY2768" s="250" t="s">
        <v>283</v>
      </c>
    </row>
    <row r="2769" spans="1:65" s="16" customFormat="1">
      <c r="B2769" s="241"/>
      <c r="C2769" s="242"/>
      <c r="D2769" s="209" t="s">
        <v>291</v>
      </c>
      <c r="E2769" s="243" t="s">
        <v>1</v>
      </c>
      <c r="F2769" s="244" t="s">
        <v>3408</v>
      </c>
      <c r="G2769" s="242"/>
      <c r="H2769" s="243" t="s">
        <v>1</v>
      </c>
      <c r="I2769" s="245"/>
      <c r="J2769" s="242"/>
      <c r="K2769" s="242"/>
      <c r="L2769" s="246"/>
      <c r="M2769" s="247"/>
      <c r="N2769" s="248"/>
      <c r="O2769" s="248"/>
      <c r="P2769" s="248"/>
      <c r="Q2769" s="248"/>
      <c r="R2769" s="248"/>
      <c r="S2769" s="248"/>
      <c r="T2769" s="249"/>
      <c r="AT2769" s="250" t="s">
        <v>291</v>
      </c>
      <c r="AU2769" s="250" t="s">
        <v>85</v>
      </c>
      <c r="AV2769" s="16" t="s">
        <v>83</v>
      </c>
      <c r="AW2769" s="16" t="s">
        <v>32</v>
      </c>
      <c r="AX2769" s="16" t="s">
        <v>76</v>
      </c>
      <c r="AY2769" s="250" t="s">
        <v>283</v>
      </c>
    </row>
    <row r="2770" spans="1:65" s="16" customFormat="1" ht="22.5">
      <c r="B2770" s="241"/>
      <c r="C2770" s="242"/>
      <c r="D2770" s="209" t="s">
        <v>291</v>
      </c>
      <c r="E2770" s="243" t="s">
        <v>1</v>
      </c>
      <c r="F2770" s="244" t="s">
        <v>3409</v>
      </c>
      <c r="G2770" s="242"/>
      <c r="H2770" s="243" t="s">
        <v>1</v>
      </c>
      <c r="I2770" s="245"/>
      <c r="J2770" s="242"/>
      <c r="K2770" s="242"/>
      <c r="L2770" s="246"/>
      <c r="M2770" s="247"/>
      <c r="N2770" s="248"/>
      <c r="O2770" s="248"/>
      <c r="P2770" s="248"/>
      <c r="Q2770" s="248"/>
      <c r="R2770" s="248"/>
      <c r="S2770" s="248"/>
      <c r="T2770" s="249"/>
      <c r="AT2770" s="250" t="s">
        <v>291</v>
      </c>
      <c r="AU2770" s="250" t="s">
        <v>85</v>
      </c>
      <c r="AV2770" s="16" t="s">
        <v>83</v>
      </c>
      <c r="AW2770" s="16" t="s">
        <v>32</v>
      </c>
      <c r="AX2770" s="16" t="s">
        <v>76</v>
      </c>
      <c r="AY2770" s="250" t="s">
        <v>283</v>
      </c>
    </row>
    <row r="2771" spans="1:65" s="16" customFormat="1" ht="22.5">
      <c r="B2771" s="241"/>
      <c r="C2771" s="242"/>
      <c r="D2771" s="209" t="s">
        <v>291</v>
      </c>
      <c r="E2771" s="243" t="s">
        <v>1</v>
      </c>
      <c r="F2771" s="244" t="s">
        <v>3410</v>
      </c>
      <c r="G2771" s="242"/>
      <c r="H2771" s="243" t="s">
        <v>1</v>
      </c>
      <c r="I2771" s="245"/>
      <c r="J2771" s="242"/>
      <c r="K2771" s="242"/>
      <c r="L2771" s="246"/>
      <c r="M2771" s="247"/>
      <c r="N2771" s="248"/>
      <c r="O2771" s="248"/>
      <c r="P2771" s="248"/>
      <c r="Q2771" s="248"/>
      <c r="R2771" s="248"/>
      <c r="S2771" s="248"/>
      <c r="T2771" s="249"/>
      <c r="AT2771" s="250" t="s">
        <v>291</v>
      </c>
      <c r="AU2771" s="250" t="s">
        <v>85</v>
      </c>
      <c r="AV2771" s="16" t="s">
        <v>83</v>
      </c>
      <c r="AW2771" s="16" t="s">
        <v>32</v>
      </c>
      <c r="AX2771" s="16" t="s">
        <v>76</v>
      </c>
      <c r="AY2771" s="250" t="s">
        <v>283</v>
      </c>
    </row>
    <row r="2772" spans="1:65" s="16" customFormat="1" ht="22.5">
      <c r="B2772" s="241"/>
      <c r="C2772" s="242"/>
      <c r="D2772" s="209" t="s">
        <v>291</v>
      </c>
      <c r="E2772" s="243" t="s">
        <v>1</v>
      </c>
      <c r="F2772" s="244" t="s">
        <v>3411</v>
      </c>
      <c r="G2772" s="242"/>
      <c r="H2772" s="243" t="s">
        <v>1</v>
      </c>
      <c r="I2772" s="245"/>
      <c r="J2772" s="242"/>
      <c r="K2772" s="242"/>
      <c r="L2772" s="246"/>
      <c r="M2772" s="247"/>
      <c r="N2772" s="248"/>
      <c r="O2772" s="248"/>
      <c r="P2772" s="248"/>
      <c r="Q2772" s="248"/>
      <c r="R2772" s="248"/>
      <c r="S2772" s="248"/>
      <c r="T2772" s="249"/>
      <c r="AT2772" s="250" t="s">
        <v>291</v>
      </c>
      <c r="AU2772" s="250" t="s">
        <v>85</v>
      </c>
      <c r="AV2772" s="16" t="s">
        <v>83</v>
      </c>
      <c r="AW2772" s="16" t="s">
        <v>32</v>
      </c>
      <c r="AX2772" s="16" t="s">
        <v>76</v>
      </c>
      <c r="AY2772" s="250" t="s">
        <v>283</v>
      </c>
    </row>
    <row r="2773" spans="1:65" s="16" customFormat="1">
      <c r="B2773" s="241"/>
      <c r="C2773" s="242"/>
      <c r="D2773" s="209" t="s">
        <v>291</v>
      </c>
      <c r="E2773" s="243" t="s">
        <v>1</v>
      </c>
      <c r="F2773" s="244" t="s">
        <v>3412</v>
      </c>
      <c r="G2773" s="242"/>
      <c r="H2773" s="243" t="s">
        <v>1</v>
      </c>
      <c r="I2773" s="245"/>
      <c r="J2773" s="242"/>
      <c r="K2773" s="242"/>
      <c r="L2773" s="246"/>
      <c r="M2773" s="247"/>
      <c r="N2773" s="248"/>
      <c r="O2773" s="248"/>
      <c r="P2773" s="248"/>
      <c r="Q2773" s="248"/>
      <c r="R2773" s="248"/>
      <c r="S2773" s="248"/>
      <c r="T2773" s="249"/>
      <c r="AT2773" s="250" t="s">
        <v>291</v>
      </c>
      <c r="AU2773" s="250" t="s">
        <v>85</v>
      </c>
      <c r="AV2773" s="16" t="s">
        <v>83</v>
      </c>
      <c r="AW2773" s="16" t="s">
        <v>32</v>
      </c>
      <c r="AX2773" s="16" t="s">
        <v>76</v>
      </c>
      <c r="AY2773" s="250" t="s">
        <v>283</v>
      </c>
    </row>
    <row r="2774" spans="1:65" s="16" customFormat="1" ht="22.5">
      <c r="B2774" s="241"/>
      <c r="C2774" s="242"/>
      <c r="D2774" s="209" t="s">
        <v>291</v>
      </c>
      <c r="E2774" s="243" t="s">
        <v>1</v>
      </c>
      <c r="F2774" s="244" t="s">
        <v>3413</v>
      </c>
      <c r="G2774" s="242"/>
      <c r="H2774" s="243" t="s">
        <v>1</v>
      </c>
      <c r="I2774" s="245"/>
      <c r="J2774" s="242"/>
      <c r="K2774" s="242"/>
      <c r="L2774" s="246"/>
      <c r="M2774" s="247"/>
      <c r="N2774" s="248"/>
      <c r="O2774" s="248"/>
      <c r="P2774" s="248"/>
      <c r="Q2774" s="248"/>
      <c r="R2774" s="248"/>
      <c r="S2774" s="248"/>
      <c r="T2774" s="249"/>
      <c r="AT2774" s="250" t="s">
        <v>291</v>
      </c>
      <c r="AU2774" s="250" t="s">
        <v>85</v>
      </c>
      <c r="AV2774" s="16" t="s">
        <v>83</v>
      </c>
      <c r="AW2774" s="16" t="s">
        <v>32</v>
      </c>
      <c r="AX2774" s="16" t="s">
        <v>76</v>
      </c>
      <c r="AY2774" s="250" t="s">
        <v>283</v>
      </c>
    </row>
    <row r="2775" spans="1:65" s="16" customFormat="1" ht="22.5">
      <c r="B2775" s="241"/>
      <c r="C2775" s="242"/>
      <c r="D2775" s="209" t="s">
        <v>291</v>
      </c>
      <c r="E2775" s="243" t="s">
        <v>1</v>
      </c>
      <c r="F2775" s="244" t="s">
        <v>3414</v>
      </c>
      <c r="G2775" s="242"/>
      <c r="H2775" s="243" t="s">
        <v>1</v>
      </c>
      <c r="I2775" s="245"/>
      <c r="J2775" s="242"/>
      <c r="K2775" s="242"/>
      <c r="L2775" s="246"/>
      <c r="M2775" s="247"/>
      <c r="N2775" s="248"/>
      <c r="O2775" s="248"/>
      <c r="P2775" s="248"/>
      <c r="Q2775" s="248"/>
      <c r="R2775" s="248"/>
      <c r="S2775" s="248"/>
      <c r="T2775" s="249"/>
      <c r="AT2775" s="250" t="s">
        <v>291</v>
      </c>
      <c r="AU2775" s="250" t="s">
        <v>85</v>
      </c>
      <c r="AV2775" s="16" t="s">
        <v>83</v>
      </c>
      <c r="AW2775" s="16" t="s">
        <v>32</v>
      </c>
      <c r="AX2775" s="16" t="s">
        <v>76</v>
      </c>
      <c r="AY2775" s="250" t="s">
        <v>283</v>
      </c>
    </row>
    <row r="2776" spans="1:65" s="16" customFormat="1" ht="22.5">
      <c r="B2776" s="241"/>
      <c r="C2776" s="242"/>
      <c r="D2776" s="209" t="s">
        <v>291</v>
      </c>
      <c r="E2776" s="243" t="s">
        <v>1</v>
      </c>
      <c r="F2776" s="244" t="s">
        <v>3415</v>
      </c>
      <c r="G2776" s="242"/>
      <c r="H2776" s="243" t="s">
        <v>1</v>
      </c>
      <c r="I2776" s="245"/>
      <c r="J2776" s="242"/>
      <c r="K2776" s="242"/>
      <c r="L2776" s="246"/>
      <c r="M2776" s="247"/>
      <c r="N2776" s="248"/>
      <c r="O2776" s="248"/>
      <c r="P2776" s="248"/>
      <c r="Q2776" s="248"/>
      <c r="R2776" s="248"/>
      <c r="S2776" s="248"/>
      <c r="T2776" s="249"/>
      <c r="AT2776" s="250" t="s">
        <v>291</v>
      </c>
      <c r="AU2776" s="250" t="s">
        <v>85</v>
      </c>
      <c r="AV2776" s="16" t="s">
        <v>83</v>
      </c>
      <c r="AW2776" s="16" t="s">
        <v>32</v>
      </c>
      <c r="AX2776" s="16" t="s">
        <v>76</v>
      </c>
      <c r="AY2776" s="250" t="s">
        <v>283</v>
      </c>
    </row>
    <row r="2777" spans="1:65" s="16" customFormat="1">
      <c r="B2777" s="241"/>
      <c r="C2777" s="242"/>
      <c r="D2777" s="209" t="s">
        <v>291</v>
      </c>
      <c r="E2777" s="243" t="s">
        <v>1</v>
      </c>
      <c r="F2777" s="244" t="s">
        <v>3416</v>
      </c>
      <c r="G2777" s="242"/>
      <c r="H2777" s="243" t="s">
        <v>1</v>
      </c>
      <c r="I2777" s="245"/>
      <c r="J2777" s="242"/>
      <c r="K2777" s="242"/>
      <c r="L2777" s="246"/>
      <c r="M2777" s="247"/>
      <c r="N2777" s="248"/>
      <c r="O2777" s="248"/>
      <c r="P2777" s="248"/>
      <c r="Q2777" s="248"/>
      <c r="R2777" s="248"/>
      <c r="S2777" s="248"/>
      <c r="T2777" s="249"/>
      <c r="AT2777" s="250" t="s">
        <v>291</v>
      </c>
      <c r="AU2777" s="250" t="s">
        <v>85</v>
      </c>
      <c r="AV2777" s="16" t="s">
        <v>83</v>
      </c>
      <c r="AW2777" s="16" t="s">
        <v>32</v>
      </c>
      <c r="AX2777" s="16" t="s">
        <v>76</v>
      </c>
      <c r="AY2777" s="250" t="s">
        <v>283</v>
      </c>
    </row>
    <row r="2778" spans="1:65" s="16" customFormat="1">
      <c r="B2778" s="241"/>
      <c r="C2778" s="242"/>
      <c r="D2778" s="209" t="s">
        <v>291</v>
      </c>
      <c r="E2778" s="243" t="s">
        <v>1</v>
      </c>
      <c r="F2778" s="244" t="s">
        <v>3417</v>
      </c>
      <c r="G2778" s="242"/>
      <c r="H2778" s="243" t="s">
        <v>1</v>
      </c>
      <c r="I2778" s="245"/>
      <c r="J2778" s="242"/>
      <c r="K2778" s="242"/>
      <c r="L2778" s="246"/>
      <c r="M2778" s="247"/>
      <c r="N2778" s="248"/>
      <c r="O2778" s="248"/>
      <c r="P2778" s="248"/>
      <c r="Q2778" s="248"/>
      <c r="R2778" s="248"/>
      <c r="S2778" s="248"/>
      <c r="T2778" s="249"/>
      <c r="AT2778" s="250" t="s">
        <v>291</v>
      </c>
      <c r="AU2778" s="250" t="s">
        <v>85</v>
      </c>
      <c r="AV2778" s="16" t="s">
        <v>83</v>
      </c>
      <c r="AW2778" s="16" t="s">
        <v>32</v>
      </c>
      <c r="AX2778" s="16" t="s">
        <v>76</v>
      </c>
      <c r="AY2778" s="250" t="s">
        <v>283</v>
      </c>
    </row>
    <row r="2779" spans="1:65" s="16" customFormat="1">
      <c r="B2779" s="241"/>
      <c r="C2779" s="242"/>
      <c r="D2779" s="209" t="s">
        <v>291</v>
      </c>
      <c r="E2779" s="243" t="s">
        <v>1</v>
      </c>
      <c r="F2779" s="244" t="s">
        <v>3418</v>
      </c>
      <c r="G2779" s="242"/>
      <c r="H2779" s="243" t="s">
        <v>1</v>
      </c>
      <c r="I2779" s="245"/>
      <c r="J2779" s="242"/>
      <c r="K2779" s="242"/>
      <c r="L2779" s="246"/>
      <c r="M2779" s="247"/>
      <c r="N2779" s="248"/>
      <c r="O2779" s="248"/>
      <c r="P2779" s="248"/>
      <c r="Q2779" s="248"/>
      <c r="R2779" s="248"/>
      <c r="S2779" s="248"/>
      <c r="T2779" s="249"/>
      <c r="AT2779" s="250" t="s">
        <v>291</v>
      </c>
      <c r="AU2779" s="250" t="s">
        <v>85</v>
      </c>
      <c r="AV2779" s="16" t="s">
        <v>83</v>
      </c>
      <c r="AW2779" s="16" t="s">
        <v>32</v>
      </c>
      <c r="AX2779" s="16" t="s">
        <v>76</v>
      </c>
      <c r="AY2779" s="250" t="s">
        <v>283</v>
      </c>
    </row>
    <row r="2780" spans="1:65" s="13" customFormat="1">
      <c r="B2780" s="207"/>
      <c r="C2780" s="208"/>
      <c r="D2780" s="209" t="s">
        <v>291</v>
      </c>
      <c r="E2780" s="210" t="s">
        <v>1</v>
      </c>
      <c r="F2780" s="211" t="s">
        <v>83</v>
      </c>
      <c r="G2780" s="208"/>
      <c r="H2780" s="212">
        <v>1</v>
      </c>
      <c r="I2780" s="213"/>
      <c r="J2780" s="208"/>
      <c r="K2780" s="208"/>
      <c r="L2780" s="214"/>
      <c r="M2780" s="215"/>
      <c r="N2780" s="216"/>
      <c r="O2780" s="216"/>
      <c r="P2780" s="216"/>
      <c r="Q2780" s="216"/>
      <c r="R2780" s="216"/>
      <c r="S2780" s="216"/>
      <c r="T2780" s="217"/>
      <c r="AT2780" s="218" t="s">
        <v>291</v>
      </c>
      <c r="AU2780" s="218" t="s">
        <v>85</v>
      </c>
      <c r="AV2780" s="13" t="s">
        <v>85</v>
      </c>
      <c r="AW2780" s="13" t="s">
        <v>32</v>
      </c>
      <c r="AX2780" s="13" t="s">
        <v>76</v>
      </c>
      <c r="AY2780" s="218" t="s">
        <v>283</v>
      </c>
    </row>
    <row r="2781" spans="1:65" s="14" customFormat="1">
      <c r="B2781" s="219"/>
      <c r="C2781" s="220"/>
      <c r="D2781" s="209" t="s">
        <v>291</v>
      </c>
      <c r="E2781" s="221" t="s">
        <v>1</v>
      </c>
      <c r="F2781" s="222" t="s">
        <v>293</v>
      </c>
      <c r="G2781" s="220"/>
      <c r="H2781" s="223">
        <v>1</v>
      </c>
      <c r="I2781" s="224"/>
      <c r="J2781" s="220"/>
      <c r="K2781" s="220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291</v>
      </c>
      <c r="AU2781" s="229" t="s">
        <v>85</v>
      </c>
      <c r="AV2781" s="14" t="s">
        <v>289</v>
      </c>
      <c r="AW2781" s="14" t="s">
        <v>32</v>
      </c>
      <c r="AX2781" s="14" t="s">
        <v>83</v>
      </c>
      <c r="AY2781" s="229" t="s">
        <v>283</v>
      </c>
    </row>
    <row r="2782" spans="1:65" s="2" customFormat="1" ht="16.5" customHeight="1">
      <c r="A2782" s="35"/>
      <c r="B2782" s="36"/>
      <c r="C2782" s="193" t="s">
        <v>3419</v>
      </c>
      <c r="D2782" s="193" t="s">
        <v>285</v>
      </c>
      <c r="E2782" s="194" t="s">
        <v>3420</v>
      </c>
      <c r="F2782" s="195" t="s">
        <v>3421</v>
      </c>
      <c r="G2782" s="196" t="s">
        <v>2222</v>
      </c>
      <c r="H2782" s="197">
        <v>1</v>
      </c>
      <c r="I2782" s="198"/>
      <c r="J2782" s="199">
        <f>ROUND(I2782*H2782,2)</f>
        <v>0</v>
      </c>
      <c r="K2782" s="200"/>
      <c r="L2782" s="40"/>
      <c r="M2782" s="201" t="s">
        <v>1</v>
      </c>
      <c r="N2782" s="202" t="s">
        <v>41</v>
      </c>
      <c r="O2782" s="72"/>
      <c r="P2782" s="203">
        <f>O2782*H2782</f>
        <v>0</v>
      </c>
      <c r="Q2782" s="203">
        <v>0</v>
      </c>
      <c r="R2782" s="203">
        <f>Q2782*H2782</f>
        <v>0</v>
      </c>
      <c r="S2782" s="203">
        <v>0</v>
      </c>
      <c r="T2782" s="204">
        <f>S2782*H2782</f>
        <v>0</v>
      </c>
      <c r="U2782" s="35"/>
      <c r="V2782" s="35"/>
      <c r="W2782" s="35"/>
      <c r="X2782" s="35"/>
      <c r="Y2782" s="35"/>
      <c r="Z2782" s="35"/>
      <c r="AA2782" s="35"/>
      <c r="AB2782" s="35"/>
      <c r="AC2782" s="35"/>
      <c r="AD2782" s="35"/>
      <c r="AE2782" s="35"/>
      <c r="AR2782" s="205" t="s">
        <v>3381</v>
      </c>
      <c r="AT2782" s="205" t="s">
        <v>285</v>
      </c>
      <c r="AU2782" s="205" t="s">
        <v>85</v>
      </c>
      <c r="AY2782" s="18" t="s">
        <v>283</v>
      </c>
      <c r="BE2782" s="206">
        <f>IF(N2782="základní",J2782,0)</f>
        <v>0</v>
      </c>
      <c r="BF2782" s="206">
        <f>IF(N2782="snížená",J2782,0)</f>
        <v>0</v>
      </c>
      <c r="BG2782" s="206">
        <f>IF(N2782="zákl. přenesená",J2782,0)</f>
        <v>0</v>
      </c>
      <c r="BH2782" s="206">
        <f>IF(N2782="sníž. přenesená",J2782,0)</f>
        <v>0</v>
      </c>
      <c r="BI2782" s="206">
        <f>IF(N2782="nulová",J2782,0)</f>
        <v>0</v>
      </c>
      <c r="BJ2782" s="18" t="s">
        <v>83</v>
      </c>
      <c r="BK2782" s="206">
        <f>ROUND(I2782*H2782,2)</f>
        <v>0</v>
      </c>
      <c r="BL2782" s="18" t="s">
        <v>3381</v>
      </c>
      <c r="BM2782" s="205" t="s">
        <v>3422</v>
      </c>
    </row>
    <row r="2783" spans="1:65" s="16" customFormat="1" ht="22.5">
      <c r="B2783" s="241"/>
      <c r="C2783" s="242"/>
      <c r="D2783" s="209" t="s">
        <v>291</v>
      </c>
      <c r="E2783" s="243" t="s">
        <v>1</v>
      </c>
      <c r="F2783" s="244" t="s">
        <v>3423</v>
      </c>
      <c r="G2783" s="242"/>
      <c r="H2783" s="243" t="s">
        <v>1</v>
      </c>
      <c r="I2783" s="245"/>
      <c r="J2783" s="242"/>
      <c r="K2783" s="242"/>
      <c r="L2783" s="246"/>
      <c r="M2783" s="247"/>
      <c r="N2783" s="248"/>
      <c r="O2783" s="248"/>
      <c r="P2783" s="248"/>
      <c r="Q2783" s="248"/>
      <c r="R2783" s="248"/>
      <c r="S2783" s="248"/>
      <c r="T2783" s="249"/>
      <c r="AT2783" s="250" t="s">
        <v>291</v>
      </c>
      <c r="AU2783" s="250" t="s">
        <v>85</v>
      </c>
      <c r="AV2783" s="16" t="s">
        <v>83</v>
      </c>
      <c r="AW2783" s="16" t="s">
        <v>32</v>
      </c>
      <c r="AX2783" s="16" t="s">
        <v>76</v>
      </c>
      <c r="AY2783" s="250" t="s">
        <v>283</v>
      </c>
    </row>
    <row r="2784" spans="1:65" s="16" customFormat="1" ht="22.5">
      <c r="B2784" s="241"/>
      <c r="C2784" s="242"/>
      <c r="D2784" s="209" t="s">
        <v>291</v>
      </c>
      <c r="E2784" s="243" t="s">
        <v>1</v>
      </c>
      <c r="F2784" s="244" t="s">
        <v>3424</v>
      </c>
      <c r="G2784" s="242"/>
      <c r="H2784" s="243" t="s">
        <v>1</v>
      </c>
      <c r="I2784" s="245"/>
      <c r="J2784" s="242"/>
      <c r="K2784" s="242"/>
      <c r="L2784" s="246"/>
      <c r="M2784" s="247"/>
      <c r="N2784" s="248"/>
      <c r="O2784" s="248"/>
      <c r="P2784" s="248"/>
      <c r="Q2784" s="248"/>
      <c r="R2784" s="248"/>
      <c r="S2784" s="248"/>
      <c r="T2784" s="249"/>
      <c r="AT2784" s="250" t="s">
        <v>291</v>
      </c>
      <c r="AU2784" s="250" t="s">
        <v>85</v>
      </c>
      <c r="AV2784" s="16" t="s">
        <v>83</v>
      </c>
      <c r="AW2784" s="16" t="s">
        <v>32</v>
      </c>
      <c r="AX2784" s="16" t="s">
        <v>76</v>
      </c>
      <c r="AY2784" s="250" t="s">
        <v>283</v>
      </c>
    </row>
    <row r="2785" spans="1:65" s="13" customFormat="1">
      <c r="B2785" s="207"/>
      <c r="C2785" s="208"/>
      <c r="D2785" s="209" t="s">
        <v>291</v>
      </c>
      <c r="E2785" s="210" t="s">
        <v>1</v>
      </c>
      <c r="F2785" s="211" t="s">
        <v>83</v>
      </c>
      <c r="G2785" s="208"/>
      <c r="H2785" s="212">
        <v>1</v>
      </c>
      <c r="I2785" s="213"/>
      <c r="J2785" s="208"/>
      <c r="K2785" s="208"/>
      <c r="L2785" s="214"/>
      <c r="M2785" s="215"/>
      <c r="N2785" s="216"/>
      <c r="O2785" s="216"/>
      <c r="P2785" s="216"/>
      <c r="Q2785" s="216"/>
      <c r="R2785" s="216"/>
      <c r="S2785" s="216"/>
      <c r="T2785" s="217"/>
      <c r="AT2785" s="218" t="s">
        <v>291</v>
      </c>
      <c r="AU2785" s="218" t="s">
        <v>85</v>
      </c>
      <c r="AV2785" s="13" t="s">
        <v>85</v>
      </c>
      <c r="AW2785" s="13" t="s">
        <v>32</v>
      </c>
      <c r="AX2785" s="13" t="s">
        <v>76</v>
      </c>
      <c r="AY2785" s="218" t="s">
        <v>283</v>
      </c>
    </row>
    <row r="2786" spans="1:65" s="14" customFormat="1">
      <c r="B2786" s="219"/>
      <c r="C2786" s="220"/>
      <c r="D2786" s="209" t="s">
        <v>291</v>
      </c>
      <c r="E2786" s="221" t="s">
        <v>1</v>
      </c>
      <c r="F2786" s="222" t="s">
        <v>293</v>
      </c>
      <c r="G2786" s="220"/>
      <c r="H2786" s="223">
        <v>1</v>
      </c>
      <c r="I2786" s="224"/>
      <c r="J2786" s="220"/>
      <c r="K2786" s="220"/>
      <c r="L2786" s="225"/>
      <c r="M2786" s="226"/>
      <c r="N2786" s="227"/>
      <c r="O2786" s="227"/>
      <c r="P2786" s="227"/>
      <c r="Q2786" s="227"/>
      <c r="R2786" s="227"/>
      <c r="S2786" s="227"/>
      <c r="T2786" s="228"/>
      <c r="AT2786" s="229" t="s">
        <v>291</v>
      </c>
      <c r="AU2786" s="229" t="s">
        <v>85</v>
      </c>
      <c r="AV2786" s="14" t="s">
        <v>289</v>
      </c>
      <c r="AW2786" s="14" t="s">
        <v>32</v>
      </c>
      <c r="AX2786" s="14" t="s">
        <v>83</v>
      </c>
      <c r="AY2786" s="229" t="s">
        <v>283</v>
      </c>
    </row>
    <row r="2787" spans="1:65" s="12" customFormat="1" ht="22.9" customHeight="1">
      <c r="B2787" s="177"/>
      <c r="C2787" s="178"/>
      <c r="D2787" s="179" t="s">
        <v>75</v>
      </c>
      <c r="E2787" s="191" t="s">
        <v>3425</v>
      </c>
      <c r="F2787" s="191" t="s">
        <v>3426</v>
      </c>
      <c r="G2787" s="178"/>
      <c r="H2787" s="178"/>
      <c r="I2787" s="181"/>
      <c r="J2787" s="192">
        <f>BK2787</f>
        <v>0</v>
      </c>
      <c r="K2787" s="178"/>
      <c r="L2787" s="183"/>
      <c r="M2787" s="184"/>
      <c r="N2787" s="185"/>
      <c r="O2787" s="185"/>
      <c r="P2787" s="186">
        <f>SUM(P2788:P2826)</f>
        <v>0</v>
      </c>
      <c r="Q2787" s="185"/>
      <c r="R2787" s="186">
        <f>SUM(R2788:R2826)</f>
        <v>0</v>
      </c>
      <c r="S2787" s="185"/>
      <c r="T2787" s="187">
        <f>SUM(T2788:T2826)</f>
        <v>0</v>
      </c>
      <c r="AR2787" s="188" t="s">
        <v>331</v>
      </c>
      <c r="AT2787" s="189" t="s">
        <v>75</v>
      </c>
      <c r="AU2787" s="189" t="s">
        <v>83</v>
      </c>
      <c r="AY2787" s="188" t="s">
        <v>283</v>
      </c>
      <c r="BK2787" s="190">
        <f>SUM(BK2788:BK2826)</f>
        <v>0</v>
      </c>
    </row>
    <row r="2788" spans="1:65" s="2" customFormat="1" ht="16.5" customHeight="1">
      <c r="A2788" s="35"/>
      <c r="B2788" s="36"/>
      <c r="C2788" s="193" t="s">
        <v>3427</v>
      </c>
      <c r="D2788" s="193" t="s">
        <v>285</v>
      </c>
      <c r="E2788" s="194" t="s">
        <v>3428</v>
      </c>
      <c r="F2788" s="195" t="s">
        <v>3426</v>
      </c>
      <c r="G2788" s="196" t="s">
        <v>2492</v>
      </c>
      <c r="H2788" s="197">
        <v>1</v>
      </c>
      <c r="I2788" s="198"/>
      <c r="J2788" s="199">
        <f>ROUND(I2788*H2788,2)</f>
        <v>0</v>
      </c>
      <c r="K2788" s="200"/>
      <c r="L2788" s="40"/>
      <c r="M2788" s="201" t="s">
        <v>1</v>
      </c>
      <c r="N2788" s="202" t="s">
        <v>41</v>
      </c>
      <c r="O2788" s="72"/>
      <c r="P2788" s="203">
        <f>O2788*H2788</f>
        <v>0</v>
      </c>
      <c r="Q2788" s="203">
        <v>0</v>
      </c>
      <c r="R2788" s="203">
        <f>Q2788*H2788</f>
        <v>0</v>
      </c>
      <c r="S2788" s="203">
        <v>0</v>
      </c>
      <c r="T2788" s="204">
        <f>S2788*H2788</f>
        <v>0</v>
      </c>
      <c r="U2788" s="35"/>
      <c r="V2788" s="35"/>
      <c r="W2788" s="35"/>
      <c r="X2788" s="35"/>
      <c r="Y2788" s="35"/>
      <c r="Z2788" s="35"/>
      <c r="AA2788" s="35"/>
      <c r="AB2788" s="35"/>
      <c r="AC2788" s="35"/>
      <c r="AD2788" s="35"/>
      <c r="AE2788" s="35"/>
      <c r="AR2788" s="205" t="s">
        <v>3381</v>
      </c>
      <c r="AT2788" s="205" t="s">
        <v>285</v>
      </c>
      <c r="AU2788" s="205" t="s">
        <v>85</v>
      </c>
      <c r="AY2788" s="18" t="s">
        <v>283</v>
      </c>
      <c r="BE2788" s="206">
        <f>IF(N2788="základní",J2788,0)</f>
        <v>0</v>
      </c>
      <c r="BF2788" s="206">
        <f>IF(N2788="snížená",J2788,0)</f>
        <v>0</v>
      </c>
      <c r="BG2788" s="206">
        <f>IF(N2788="zákl. přenesená",J2788,0)</f>
        <v>0</v>
      </c>
      <c r="BH2788" s="206">
        <f>IF(N2788="sníž. přenesená",J2788,0)</f>
        <v>0</v>
      </c>
      <c r="BI2788" s="206">
        <f>IF(N2788="nulová",J2788,0)</f>
        <v>0</v>
      </c>
      <c r="BJ2788" s="18" t="s">
        <v>83</v>
      </c>
      <c r="BK2788" s="206">
        <f>ROUND(I2788*H2788,2)</f>
        <v>0</v>
      </c>
      <c r="BL2788" s="18" t="s">
        <v>3381</v>
      </c>
      <c r="BM2788" s="205" t="s">
        <v>3429</v>
      </c>
    </row>
    <row r="2789" spans="1:65" s="16" customFormat="1">
      <c r="B2789" s="241"/>
      <c r="C2789" s="242"/>
      <c r="D2789" s="209" t="s">
        <v>291</v>
      </c>
      <c r="E2789" s="243" t="s">
        <v>1</v>
      </c>
      <c r="F2789" s="244" t="s">
        <v>3430</v>
      </c>
      <c r="G2789" s="242"/>
      <c r="H2789" s="243" t="s">
        <v>1</v>
      </c>
      <c r="I2789" s="245"/>
      <c r="J2789" s="242"/>
      <c r="K2789" s="242"/>
      <c r="L2789" s="246"/>
      <c r="M2789" s="247"/>
      <c r="N2789" s="248"/>
      <c r="O2789" s="248"/>
      <c r="P2789" s="248"/>
      <c r="Q2789" s="248"/>
      <c r="R2789" s="248"/>
      <c r="S2789" s="248"/>
      <c r="T2789" s="249"/>
      <c r="AT2789" s="250" t="s">
        <v>291</v>
      </c>
      <c r="AU2789" s="250" t="s">
        <v>85</v>
      </c>
      <c r="AV2789" s="16" t="s">
        <v>83</v>
      </c>
      <c r="AW2789" s="16" t="s">
        <v>32</v>
      </c>
      <c r="AX2789" s="16" t="s">
        <v>76</v>
      </c>
      <c r="AY2789" s="250" t="s">
        <v>283</v>
      </c>
    </row>
    <row r="2790" spans="1:65" s="16" customFormat="1">
      <c r="B2790" s="241"/>
      <c r="C2790" s="242"/>
      <c r="D2790" s="209" t="s">
        <v>291</v>
      </c>
      <c r="E2790" s="243" t="s">
        <v>1</v>
      </c>
      <c r="F2790" s="244" t="s">
        <v>3431</v>
      </c>
      <c r="G2790" s="242"/>
      <c r="H2790" s="243" t="s">
        <v>1</v>
      </c>
      <c r="I2790" s="245"/>
      <c r="J2790" s="242"/>
      <c r="K2790" s="242"/>
      <c r="L2790" s="246"/>
      <c r="M2790" s="247"/>
      <c r="N2790" s="248"/>
      <c r="O2790" s="248"/>
      <c r="P2790" s="248"/>
      <c r="Q2790" s="248"/>
      <c r="R2790" s="248"/>
      <c r="S2790" s="248"/>
      <c r="T2790" s="249"/>
      <c r="AT2790" s="250" t="s">
        <v>291</v>
      </c>
      <c r="AU2790" s="250" t="s">
        <v>85</v>
      </c>
      <c r="AV2790" s="16" t="s">
        <v>83</v>
      </c>
      <c r="AW2790" s="16" t="s">
        <v>32</v>
      </c>
      <c r="AX2790" s="16" t="s">
        <v>76</v>
      </c>
      <c r="AY2790" s="250" t="s">
        <v>283</v>
      </c>
    </row>
    <row r="2791" spans="1:65" s="16" customFormat="1">
      <c r="B2791" s="241"/>
      <c r="C2791" s="242"/>
      <c r="D2791" s="209" t="s">
        <v>291</v>
      </c>
      <c r="E2791" s="243" t="s">
        <v>1</v>
      </c>
      <c r="F2791" s="244" t="s">
        <v>3432</v>
      </c>
      <c r="G2791" s="242"/>
      <c r="H2791" s="243" t="s">
        <v>1</v>
      </c>
      <c r="I2791" s="245"/>
      <c r="J2791" s="242"/>
      <c r="K2791" s="242"/>
      <c r="L2791" s="246"/>
      <c r="M2791" s="247"/>
      <c r="N2791" s="248"/>
      <c r="O2791" s="248"/>
      <c r="P2791" s="248"/>
      <c r="Q2791" s="248"/>
      <c r="R2791" s="248"/>
      <c r="S2791" s="248"/>
      <c r="T2791" s="249"/>
      <c r="AT2791" s="250" t="s">
        <v>291</v>
      </c>
      <c r="AU2791" s="250" t="s">
        <v>85</v>
      </c>
      <c r="AV2791" s="16" t="s">
        <v>83</v>
      </c>
      <c r="AW2791" s="16" t="s">
        <v>32</v>
      </c>
      <c r="AX2791" s="16" t="s">
        <v>76</v>
      </c>
      <c r="AY2791" s="250" t="s">
        <v>283</v>
      </c>
    </row>
    <row r="2792" spans="1:65" s="16" customFormat="1" ht="22.5">
      <c r="B2792" s="241"/>
      <c r="C2792" s="242"/>
      <c r="D2792" s="209" t="s">
        <v>291</v>
      </c>
      <c r="E2792" s="243" t="s">
        <v>1</v>
      </c>
      <c r="F2792" s="244" t="s">
        <v>3433</v>
      </c>
      <c r="G2792" s="242"/>
      <c r="H2792" s="243" t="s">
        <v>1</v>
      </c>
      <c r="I2792" s="245"/>
      <c r="J2792" s="242"/>
      <c r="K2792" s="242"/>
      <c r="L2792" s="246"/>
      <c r="M2792" s="247"/>
      <c r="N2792" s="248"/>
      <c r="O2792" s="248"/>
      <c r="P2792" s="248"/>
      <c r="Q2792" s="248"/>
      <c r="R2792" s="248"/>
      <c r="S2792" s="248"/>
      <c r="T2792" s="249"/>
      <c r="AT2792" s="250" t="s">
        <v>291</v>
      </c>
      <c r="AU2792" s="250" t="s">
        <v>85</v>
      </c>
      <c r="AV2792" s="16" t="s">
        <v>83</v>
      </c>
      <c r="AW2792" s="16" t="s">
        <v>32</v>
      </c>
      <c r="AX2792" s="16" t="s">
        <v>76</v>
      </c>
      <c r="AY2792" s="250" t="s">
        <v>283</v>
      </c>
    </row>
    <row r="2793" spans="1:65" s="16" customFormat="1" ht="22.5">
      <c r="B2793" s="241"/>
      <c r="C2793" s="242"/>
      <c r="D2793" s="209" t="s">
        <v>291</v>
      </c>
      <c r="E2793" s="243" t="s">
        <v>1</v>
      </c>
      <c r="F2793" s="244" t="s">
        <v>3434</v>
      </c>
      <c r="G2793" s="242"/>
      <c r="H2793" s="243" t="s">
        <v>1</v>
      </c>
      <c r="I2793" s="245"/>
      <c r="J2793" s="242"/>
      <c r="K2793" s="242"/>
      <c r="L2793" s="246"/>
      <c r="M2793" s="247"/>
      <c r="N2793" s="248"/>
      <c r="O2793" s="248"/>
      <c r="P2793" s="248"/>
      <c r="Q2793" s="248"/>
      <c r="R2793" s="248"/>
      <c r="S2793" s="248"/>
      <c r="T2793" s="249"/>
      <c r="AT2793" s="250" t="s">
        <v>291</v>
      </c>
      <c r="AU2793" s="250" t="s">
        <v>85</v>
      </c>
      <c r="AV2793" s="16" t="s">
        <v>83</v>
      </c>
      <c r="AW2793" s="16" t="s">
        <v>32</v>
      </c>
      <c r="AX2793" s="16" t="s">
        <v>76</v>
      </c>
      <c r="AY2793" s="250" t="s">
        <v>283</v>
      </c>
    </row>
    <row r="2794" spans="1:65" s="16" customFormat="1">
      <c r="B2794" s="241"/>
      <c r="C2794" s="242"/>
      <c r="D2794" s="209" t="s">
        <v>291</v>
      </c>
      <c r="E2794" s="243" t="s">
        <v>1</v>
      </c>
      <c r="F2794" s="244" t="s">
        <v>3435</v>
      </c>
      <c r="G2794" s="242"/>
      <c r="H2794" s="243" t="s">
        <v>1</v>
      </c>
      <c r="I2794" s="245"/>
      <c r="J2794" s="242"/>
      <c r="K2794" s="242"/>
      <c r="L2794" s="246"/>
      <c r="M2794" s="247"/>
      <c r="N2794" s="248"/>
      <c r="O2794" s="248"/>
      <c r="P2794" s="248"/>
      <c r="Q2794" s="248"/>
      <c r="R2794" s="248"/>
      <c r="S2794" s="248"/>
      <c r="T2794" s="249"/>
      <c r="AT2794" s="250" t="s">
        <v>291</v>
      </c>
      <c r="AU2794" s="250" t="s">
        <v>85</v>
      </c>
      <c r="AV2794" s="16" t="s">
        <v>83</v>
      </c>
      <c r="AW2794" s="16" t="s">
        <v>32</v>
      </c>
      <c r="AX2794" s="16" t="s">
        <v>76</v>
      </c>
      <c r="AY2794" s="250" t="s">
        <v>283</v>
      </c>
    </row>
    <row r="2795" spans="1:65" s="16" customFormat="1" ht="22.5">
      <c r="B2795" s="241"/>
      <c r="C2795" s="242"/>
      <c r="D2795" s="209" t="s">
        <v>291</v>
      </c>
      <c r="E2795" s="243" t="s">
        <v>1</v>
      </c>
      <c r="F2795" s="244" t="s">
        <v>3436</v>
      </c>
      <c r="G2795" s="242"/>
      <c r="H2795" s="243" t="s">
        <v>1</v>
      </c>
      <c r="I2795" s="245"/>
      <c r="J2795" s="242"/>
      <c r="K2795" s="242"/>
      <c r="L2795" s="246"/>
      <c r="M2795" s="247"/>
      <c r="N2795" s="248"/>
      <c r="O2795" s="248"/>
      <c r="P2795" s="248"/>
      <c r="Q2795" s="248"/>
      <c r="R2795" s="248"/>
      <c r="S2795" s="248"/>
      <c r="T2795" s="249"/>
      <c r="AT2795" s="250" t="s">
        <v>291</v>
      </c>
      <c r="AU2795" s="250" t="s">
        <v>85</v>
      </c>
      <c r="AV2795" s="16" t="s">
        <v>83</v>
      </c>
      <c r="AW2795" s="16" t="s">
        <v>32</v>
      </c>
      <c r="AX2795" s="16" t="s">
        <v>76</v>
      </c>
      <c r="AY2795" s="250" t="s">
        <v>283</v>
      </c>
    </row>
    <row r="2796" spans="1:65" s="16" customFormat="1" ht="22.5">
      <c r="B2796" s="241"/>
      <c r="C2796" s="242"/>
      <c r="D2796" s="209" t="s">
        <v>291</v>
      </c>
      <c r="E2796" s="243" t="s">
        <v>1</v>
      </c>
      <c r="F2796" s="244" t="s">
        <v>3437</v>
      </c>
      <c r="G2796" s="242"/>
      <c r="H2796" s="243" t="s">
        <v>1</v>
      </c>
      <c r="I2796" s="245"/>
      <c r="J2796" s="242"/>
      <c r="K2796" s="242"/>
      <c r="L2796" s="246"/>
      <c r="M2796" s="247"/>
      <c r="N2796" s="248"/>
      <c r="O2796" s="248"/>
      <c r="P2796" s="248"/>
      <c r="Q2796" s="248"/>
      <c r="R2796" s="248"/>
      <c r="S2796" s="248"/>
      <c r="T2796" s="249"/>
      <c r="AT2796" s="250" t="s">
        <v>291</v>
      </c>
      <c r="AU2796" s="250" t="s">
        <v>85</v>
      </c>
      <c r="AV2796" s="16" t="s">
        <v>83</v>
      </c>
      <c r="AW2796" s="16" t="s">
        <v>32</v>
      </c>
      <c r="AX2796" s="16" t="s">
        <v>76</v>
      </c>
      <c r="AY2796" s="250" t="s">
        <v>283</v>
      </c>
    </row>
    <row r="2797" spans="1:65" s="16" customFormat="1">
      <c r="B2797" s="241"/>
      <c r="C2797" s="242"/>
      <c r="D2797" s="209" t="s">
        <v>291</v>
      </c>
      <c r="E2797" s="243" t="s">
        <v>1</v>
      </c>
      <c r="F2797" s="244" t="s">
        <v>3438</v>
      </c>
      <c r="G2797" s="242"/>
      <c r="H2797" s="243" t="s">
        <v>1</v>
      </c>
      <c r="I2797" s="245"/>
      <c r="J2797" s="242"/>
      <c r="K2797" s="242"/>
      <c r="L2797" s="246"/>
      <c r="M2797" s="247"/>
      <c r="N2797" s="248"/>
      <c r="O2797" s="248"/>
      <c r="P2797" s="248"/>
      <c r="Q2797" s="248"/>
      <c r="R2797" s="248"/>
      <c r="S2797" s="248"/>
      <c r="T2797" s="249"/>
      <c r="AT2797" s="250" t="s">
        <v>291</v>
      </c>
      <c r="AU2797" s="250" t="s">
        <v>85</v>
      </c>
      <c r="AV2797" s="16" t="s">
        <v>83</v>
      </c>
      <c r="AW2797" s="16" t="s">
        <v>32</v>
      </c>
      <c r="AX2797" s="16" t="s">
        <v>76</v>
      </c>
      <c r="AY2797" s="250" t="s">
        <v>283</v>
      </c>
    </row>
    <row r="2798" spans="1:65" s="16" customFormat="1">
      <c r="B2798" s="241"/>
      <c r="C2798" s="242"/>
      <c r="D2798" s="209" t="s">
        <v>291</v>
      </c>
      <c r="E2798" s="243" t="s">
        <v>1</v>
      </c>
      <c r="F2798" s="244" t="s">
        <v>3439</v>
      </c>
      <c r="G2798" s="242"/>
      <c r="H2798" s="243" t="s">
        <v>1</v>
      </c>
      <c r="I2798" s="245"/>
      <c r="J2798" s="242"/>
      <c r="K2798" s="242"/>
      <c r="L2798" s="246"/>
      <c r="M2798" s="247"/>
      <c r="N2798" s="248"/>
      <c r="O2798" s="248"/>
      <c r="P2798" s="248"/>
      <c r="Q2798" s="248"/>
      <c r="R2798" s="248"/>
      <c r="S2798" s="248"/>
      <c r="T2798" s="249"/>
      <c r="AT2798" s="250" t="s">
        <v>291</v>
      </c>
      <c r="AU2798" s="250" t="s">
        <v>85</v>
      </c>
      <c r="AV2798" s="16" t="s">
        <v>83</v>
      </c>
      <c r="AW2798" s="16" t="s">
        <v>32</v>
      </c>
      <c r="AX2798" s="16" t="s">
        <v>76</v>
      </c>
      <c r="AY2798" s="250" t="s">
        <v>283</v>
      </c>
    </row>
    <row r="2799" spans="1:65" s="16" customFormat="1">
      <c r="B2799" s="241"/>
      <c r="C2799" s="242"/>
      <c r="D2799" s="209" t="s">
        <v>291</v>
      </c>
      <c r="E2799" s="243" t="s">
        <v>1</v>
      </c>
      <c r="F2799" s="244" t="s">
        <v>3440</v>
      </c>
      <c r="G2799" s="242"/>
      <c r="H2799" s="243" t="s">
        <v>1</v>
      </c>
      <c r="I2799" s="245"/>
      <c r="J2799" s="242"/>
      <c r="K2799" s="242"/>
      <c r="L2799" s="246"/>
      <c r="M2799" s="247"/>
      <c r="N2799" s="248"/>
      <c r="O2799" s="248"/>
      <c r="P2799" s="248"/>
      <c r="Q2799" s="248"/>
      <c r="R2799" s="248"/>
      <c r="S2799" s="248"/>
      <c r="T2799" s="249"/>
      <c r="AT2799" s="250" t="s">
        <v>291</v>
      </c>
      <c r="AU2799" s="250" t="s">
        <v>85</v>
      </c>
      <c r="AV2799" s="16" t="s">
        <v>83</v>
      </c>
      <c r="AW2799" s="16" t="s">
        <v>32</v>
      </c>
      <c r="AX2799" s="16" t="s">
        <v>76</v>
      </c>
      <c r="AY2799" s="250" t="s">
        <v>283</v>
      </c>
    </row>
    <row r="2800" spans="1:65" s="16" customFormat="1" ht="22.5">
      <c r="B2800" s="241"/>
      <c r="C2800" s="242"/>
      <c r="D2800" s="209" t="s">
        <v>291</v>
      </c>
      <c r="E2800" s="243" t="s">
        <v>1</v>
      </c>
      <c r="F2800" s="244" t="s">
        <v>3441</v>
      </c>
      <c r="G2800" s="242"/>
      <c r="H2800" s="243" t="s">
        <v>1</v>
      </c>
      <c r="I2800" s="245"/>
      <c r="J2800" s="242"/>
      <c r="K2800" s="242"/>
      <c r="L2800" s="246"/>
      <c r="M2800" s="247"/>
      <c r="N2800" s="248"/>
      <c r="O2800" s="248"/>
      <c r="P2800" s="248"/>
      <c r="Q2800" s="248"/>
      <c r="R2800" s="248"/>
      <c r="S2800" s="248"/>
      <c r="T2800" s="249"/>
      <c r="AT2800" s="250" t="s">
        <v>291</v>
      </c>
      <c r="AU2800" s="250" t="s">
        <v>85</v>
      </c>
      <c r="AV2800" s="16" t="s">
        <v>83</v>
      </c>
      <c r="AW2800" s="16" t="s">
        <v>32</v>
      </c>
      <c r="AX2800" s="16" t="s">
        <v>76</v>
      </c>
      <c r="AY2800" s="250" t="s">
        <v>283</v>
      </c>
    </row>
    <row r="2801" spans="1:65" s="16" customFormat="1">
      <c r="B2801" s="241"/>
      <c r="C2801" s="242"/>
      <c r="D2801" s="209" t="s">
        <v>291</v>
      </c>
      <c r="E2801" s="243" t="s">
        <v>1</v>
      </c>
      <c r="F2801" s="244" t="s">
        <v>3442</v>
      </c>
      <c r="G2801" s="242"/>
      <c r="H2801" s="243" t="s">
        <v>1</v>
      </c>
      <c r="I2801" s="245"/>
      <c r="J2801" s="242"/>
      <c r="K2801" s="242"/>
      <c r="L2801" s="246"/>
      <c r="M2801" s="247"/>
      <c r="N2801" s="248"/>
      <c r="O2801" s="248"/>
      <c r="P2801" s="248"/>
      <c r="Q2801" s="248"/>
      <c r="R2801" s="248"/>
      <c r="S2801" s="248"/>
      <c r="T2801" s="249"/>
      <c r="AT2801" s="250" t="s">
        <v>291</v>
      </c>
      <c r="AU2801" s="250" t="s">
        <v>85</v>
      </c>
      <c r="AV2801" s="16" t="s">
        <v>83</v>
      </c>
      <c r="AW2801" s="16" t="s">
        <v>32</v>
      </c>
      <c r="AX2801" s="16" t="s">
        <v>76</v>
      </c>
      <c r="AY2801" s="250" t="s">
        <v>283</v>
      </c>
    </row>
    <row r="2802" spans="1:65" s="16" customFormat="1">
      <c r="B2802" s="241"/>
      <c r="C2802" s="242"/>
      <c r="D2802" s="209" t="s">
        <v>291</v>
      </c>
      <c r="E2802" s="243" t="s">
        <v>1</v>
      </c>
      <c r="F2802" s="244" t="s">
        <v>3443</v>
      </c>
      <c r="G2802" s="242"/>
      <c r="H2802" s="243" t="s">
        <v>1</v>
      </c>
      <c r="I2802" s="245"/>
      <c r="J2802" s="242"/>
      <c r="K2802" s="242"/>
      <c r="L2802" s="246"/>
      <c r="M2802" s="247"/>
      <c r="N2802" s="248"/>
      <c r="O2802" s="248"/>
      <c r="P2802" s="248"/>
      <c r="Q2802" s="248"/>
      <c r="R2802" s="248"/>
      <c r="S2802" s="248"/>
      <c r="T2802" s="249"/>
      <c r="AT2802" s="250" t="s">
        <v>291</v>
      </c>
      <c r="AU2802" s="250" t="s">
        <v>85</v>
      </c>
      <c r="AV2802" s="16" t="s">
        <v>83</v>
      </c>
      <c r="AW2802" s="16" t="s">
        <v>32</v>
      </c>
      <c r="AX2802" s="16" t="s">
        <v>76</v>
      </c>
      <c r="AY2802" s="250" t="s">
        <v>283</v>
      </c>
    </row>
    <row r="2803" spans="1:65" s="13" customFormat="1">
      <c r="B2803" s="207"/>
      <c r="C2803" s="208"/>
      <c r="D2803" s="209" t="s">
        <v>291</v>
      </c>
      <c r="E2803" s="210" t="s">
        <v>1</v>
      </c>
      <c r="F2803" s="211" t="s">
        <v>83</v>
      </c>
      <c r="G2803" s="208"/>
      <c r="H2803" s="212">
        <v>1</v>
      </c>
      <c r="I2803" s="213"/>
      <c r="J2803" s="208"/>
      <c r="K2803" s="208"/>
      <c r="L2803" s="214"/>
      <c r="M2803" s="215"/>
      <c r="N2803" s="216"/>
      <c r="O2803" s="216"/>
      <c r="P2803" s="216"/>
      <c r="Q2803" s="216"/>
      <c r="R2803" s="216"/>
      <c r="S2803" s="216"/>
      <c r="T2803" s="217"/>
      <c r="AT2803" s="218" t="s">
        <v>291</v>
      </c>
      <c r="AU2803" s="218" t="s">
        <v>85</v>
      </c>
      <c r="AV2803" s="13" t="s">
        <v>85</v>
      </c>
      <c r="AW2803" s="13" t="s">
        <v>32</v>
      </c>
      <c r="AX2803" s="13" t="s">
        <v>76</v>
      </c>
      <c r="AY2803" s="218" t="s">
        <v>283</v>
      </c>
    </row>
    <row r="2804" spans="1:65" s="14" customFormat="1">
      <c r="B2804" s="219"/>
      <c r="C2804" s="220"/>
      <c r="D2804" s="209" t="s">
        <v>291</v>
      </c>
      <c r="E2804" s="221" t="s">
        <v>1</v>
      </c>
      <c r="F2804" s="222" t="s">
        <v>293</v>
      </c>
      <c r="G2804" s="220"/>
      <c r="H2804" s="223">
        <v>1</v>
      </c>
      <c r="I2804" s="224"/>
      <c r="J2804" s="220"/>
      <c r="K2804" s="220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291</v>
      </c>
      <c r="AU2804" s="229" t="s">
        <v>85</v>
      </c>
      <c r="AV2804" s="14" t="s">
        <v>289</v>
      </c>
      <c r="AW2804" s="14" t="s">
        <v>32</v>
      </c>
      <c r="AX2804" s="14" t="s">
        <v>83</v>
      </c>
      <c r="AY2804" s="229" t="s">
        <v>283</v>
      </c>
    </row>
    <row r="2805" spans="1:65" s="2" customFormat="1" ht="24.2" customHeight="1">
      <c r="A2805" s="35"/>
      <c r="B2805" s="36"/>
      <c r="C2805" s="193" t="s">
        <v>3444</v>
      </c>
      <c r="D2805" s="193" t="s">
        <v>285</v>
      </c>
      <c r="E2805" s="194" t="s">
        <v>3445</v>
      </c>
      <c r="F2805" s="195" t="s">
        <v>3446</v>
      </c>
      <c r="G2805" s="196" t="s">
        <v>2492</v>
      </c>
      <c r="H2805" s="197">
        <v>1</v>
      </c>
      <c r="I2805" s="198"/>
      <c r="J2805" s="199">
        <f>ROUND(I2805*H2805,2)</f>
        <v>0</v>
      </c>
      <c r="K2805" s="200"/>
      <c r="L2805" s="40"/>
      <c r="M2805" s="201" t="s">
        <v>1</v>
      </c>
      <c r="N2805" s="202" t="s">
        <v>41</v>
      </c>
      <c r="O2805" s="72"/>
      <c r="P2805" s="203">
        <f>O2805*H2805</f>
        <v>0</v>
      </c>
      <c r="Q2805" s="203">
        <v>0</v>
      </c>
      <c r="R2805" s="203">
        <f>Q2805*H2805</f>
        <v>0</v>
      </c>
      <c r="S2805" s="203">
        <v>0</v>
      </c>
      <c r="T2805" s="204">
        <f>S2805*H2805</f>
        <v>0</v>
      </c>
      <c r="U2805" s="35"/>
      <c r="V2805" s="35"/>
      <c r="W2805" s="35"/>
      <c r="X2805" s="35"/>
      <c r="Y2805" s="35"/>
      <c r="Z2805" s="35"/>
      <c r="AA2805" s="35"/>
      <c r="AB2805" s="35"/>
      <c r="AC2805" s="35"/>
      <c r="AD2805" s="35"/>
      <c r="AE2805" s="35"/>
      <c r="AR2805" s="205" t="s">
        <v>3381</v>
      </c>
      <c r="AT2805" s="205" t="s">
        <v>285</v>
      </c>
      <c r="AU2805" s="205" t="s">
        <v>85</v>
      </c>
      <c r="AY2805" s="18" t="s">
        <v>283</v>
      </c>
      <c r="BE2805" s="206">
        <f>IF(N2805="základní",J2805,0)</f>
        <v>0</v>
      </c>
      <c r="BF2805" s="206">
        <f>IF(N2805="snížená",J2805,0)</f>
        <v>0</v>
      </c>
      <c r="BG2805" s="206">
        <f>IF(N2805="zákl. přenesená",J2805,0)</f>
        <v>0</v>
      </c>
      <c r="BH2805" s="206">
        <f>IF(N2805="sníž. přenesená",J2805,0)</f>
        <v>0</v>
      </c>
      <c r="BI2805" s="206">
        <f>IF(N2805="nulová",J2805,0)</f>
        <v>0</v>
      </c>
      <c r="BJ2805" s="18" t="s">
        <v>83</v>
      </c>
      <c r="BK2805" s="206">
        <f>ROUND(I2805*H2805,2)</f>
        <v>0</v>
      </c>
      <c r="BL2805" s="18" t="s">
        <v>3381</v>
      </c>
      <c r="BM2805" s="205" t="s">
        <v>3447</v>
      </c>
    </row>
    <row r="2806" spans="1:65" s="13" customFormat="1">
      <c r="B2806" s="207"/>
      <c r="C2806" s="208"/>
      <c r="D2806" s="209" t="s">
        <v>291</v>
      </c>
      <c r="E2806" s="210" t="s">
        <v>1</v>
      </c>
      <c r="F2806" s="211" t="s">
        <v>83</v>
      </c>
      <c r="G2806" s="208"/>
      <c r="H2806" s="212">
        <v>1</v>
      </c>
      <c r="I2806" s="213"/>
      <c r="J2806" s="208"/>
      <c r="K2806" s="208"/>
      <c r="L2806" s="214"/>
      <c r="M2806" s="215"/>
      <c r="N2806" s="216"/>
      <c r="O2806" s="216"/>
      <c r="P2806" s="216"/>
      <c r="Q2806" s="216"/>
      <c r="R2806" s="216"/>
      <c r="S2806" s="216"/>
      <c r="T2806" s="217"/>
      <c r="AT2806" s="218" t="s">
        <v>291</v>
      </c>
      <c r="AU2806" s="218" t="s">
        <v>85</v>
      </c>
      <c r="AV2806" s="13" t="s">
        <v>85</v>
      </c>
      <c r="AW2806" s="13" t="s">
        <v>32</v>
      </c>
      <c r="AX2806" s="13" t="s">
        <v>76</v>
      </c>
      <c r="AY2806" s="218" t="s">
        <v>283</v>
      </c>
    </row>
    <row r="2807" spans="1:65" s="14" customFormat="1">
      <c r="B2807" s="219"/>
      <c r="C2807" s="220"/>
      <c r="D2807" s="209" t="s">
        <v>291</v>
      </c>
      <c r="E2807" s="221" t="s">
        <v>1</v>
      </c>
      <c r="F2807" s="222" t="s">
        <v>293</v>
      </c>
      <c r="G2807" s="220"/>
      <c r="H2807" s="223">
        <v>1</v>
      </c>
      <c r="I2807" s="224"/>
      <c r="J2807" s="220"/>
      <c r="K2807" s="220"/>
      <c r="L2807" s="225"/>
      <c r="M2807" s="226"/>
      <c r="N2807" s="227"/>
      <c r="O2807" s="227"/>
      <c r="P2807" s="227"/>
      <c r="Q2807" s="227"/>
      <c r="R2807" s="227"/>
      <c r="S2807" s="227"/>
      <c r="T2807" s="228"/>
      <c r="AT2807" s="229" t="s">
        <v>291</v>
      </c>
      <c r="AU2807" s="229" t="s">
        <v>85</v>
      </c>
      <c r="AV2807" s="14" t="s">
        <v>289</v>
      </c>
      <c r="AW2807" s="14" t="s">
        <v>32</v>
      </c>
      <c r="AX2807" s="14" t="s">
        <v>83</v>
      </c>
      <c r="AY2807" s="229" t="s">
        <v>283</v>
      </c>
    </row>
    <row r="2808" spans="1:65" s="2" customFormat="1" ht="16.5" customHeight="1">
      <c r="A2808" s="35"/>
      <c r="B2808" s="36"/>
      <c r="C2808" s="193" t="s">
        <v>3448</v>
      </c>
      <c r="D2808" s="193" t="s">
        <v>285</v>
      </c>
      <c r="E2808" s="194" t="s">
        <v>3449</v>
      </c>
      <c r="F2808" s="195" t="s">
        <v>3450</v>
      </c>
      <c r="G2808" s="196" t="s">
        <v>2492</v>
      </c>
      <c r="H2808" s="197">
        <v>1</v>
      </c>
      <c r="I2808" s="198"/>
      <c r="J2808" s="199">
        <f>ROUND(I2808*H2808,2)</f>
        <v>0</v>
      </c>
      <c r="K2808" s="200"/>
      <c r="L2808" s="40"/>
      <c r="M2808" s="201" t="s">
        <v>1</v>
      </c>
      <c r="N2808" s="202" t="s">
        <v>41</v>
      </c>
      <c r="O2808" s="72"/>
      <c r="P2808" s="203">
        <f>O2808*H2808</f>
        <v>0</v>
      </c>
      <c r="Q2808" s="203">
        <v>0</v>
      </c>
      <c r="R2808" s="203">
        <f>Q2808*H2808</f>
        <v>0</v>
      </c>
      <c r="S2808" s="203">
        <v>0</v>
      </c>
      <c r="T2808" s="204">
        <f>S2808*H2808</f>
        <v>0</v>
      </c>
      <c r="U2808" s="35"/>
      <c r="V2808" s="35"/>
      <c r="W2808" s="35"/>
      <c r="X2808" s="35"/>
      <c r="Y2808" s="35"/>
      <c r="Z2808" s="35"/>
      <c r="AA2808" s="35"/>
      <c r="AB2808" s="35"/>
      <c r="AC2808" s="35"/>
      <c r="AD2808" s="35"/>
      <c r="AE2808" s="35"/>
      <c r="AR2808" s="205" t="s">
        <v>3381</v>
      </c>
      <c r="AT2808" s="205" t="s">
        <v>285</v>
      </c>
      <c r="AU2808" s="205" t="s">
        <v>85</v>
      </c>
      <c r="AY2808" s="18" t="s">
        <v>283</v>
      </c>
      <c r="BE2808" s="206">
        <f>IF(N2808="základní",J2808,0)</f>
        <v>0</v>
      </c>
      <c r="BF2808" s="206">
        <f>IF(N2808="snížená",J2808,0)</f>
        <v>0</v>
      </c>
      <c r="BG2808" s="206">
        <f>IF(N2808="zákl. přenesená",J2808,0)</f>
        <v>0</v>
      </c>
      <c r="BH2808" s="206">
        <f>IF(N2808="sníž. přenesená",J2808,0)</f>
        <v>0</v>
      </c>
      <c r="BI2808" s="206">
        <f>IF(N2808="nulová",J2808,0)</f>
        <v>0</v>
      </c>
      <c r="BJ2808" s="18" t="s">
        <v>83</v>
      </c>
      <c r="BK2808" s="206">
        <f>ROUND(I2808*H2808,2)</f>
        <v>0</v>
      </c>
      <c r="BL2808" s="18" t="s">
        <v>3381</v>
      </c>
      <c r="BM2808" s="205" t="s">
        <v>3451</v>
      </c>
    </row>
    <row r="2809" spans="1:65" s="16" customFormat="1">
      <c r="B2809" s="241"/>
      <c r="C2809" s="242"/>
      <c r="D2809" s="209" t="s">
        <v>291</v>
      </c>
      <c r="E2809" s="243" t="s">
        <v>1</v>
      </c>
      <c r="F2809" s="244" t="s">
        <v>3452</v>
      </c>
      <c r="G2809" s="242"/>
      <c r="H2809" s="243" t="s">
        <v>1</v>
      </c>
      <c r="I2809" s="245"/>
      <c r="J2809" s="242"/>
      <c r="K2809" s="242"/>
      <c r="L2809" s="246"/>
      <c r="M2809" s="247"/>
      <c r="N2809" s="248"/>
      <c r="O2809" s="248"/>
      <c r="P2809" s="248"/>
      <c r="Q2809" s="248"/>
      <c r="R2809" s="248"/>
      <c r="S2809" s="248"/>
      <c r="T2809" s="249"/>
      <c r="AT2809" s="250" t="s">
        <v>291</v>
      </c>
      <c r="AU2809" s="250" t="s">
        <v>85</v>
      </c>
      <c r="AV2809" s="16" t="s">
        <v>83</v>
      </c>
      <c r="AW2809" s="16" t="s">
        <v>32</v>
      </c>
      <c r="AX2809" s="16" t="s">
        <v>76</v>
      </c>
      <c r="AY2809" s="250" t="s">
        <v>283</v>
      </c>
    </row>
    <row r="2810" spans="1:65" s="13" customFormat="1">
      <c r="B2810" s="207"/>
      <c r="C2810" s="208"/>
      <c r="D2810" s="209" t="s">
        <v>291</v>
      </c>
      <c r="E2810" s="210" t="s">
        <v>1</v>
      </c>
      <c r="F2810" s="211" t="s">
        <v>83</v>
      </c>
      <c r="G2810" s="208"/>
      <c r="H2810" s="212">
        <v>1</v>
      </c>
      <c r="I2810" s="213"/>
      <c r="J2810" s="208"/>
      <c r="K2810" s="208"/>
      <c r="L2810" s="214"/>
      <c r="M2810" s="215"/>
      <c r="N2810" s="216"/>
      <c r="O2810" s="216"/>
      <c r="P2810" s="216"/>
      <c r="Q2810" s="216"/>
      <c r="R2810" s="216"/>
      <c r="S2810" s="216"/>
      <c r="T2810" s="217"/>
      <c r="AT2810" s="218" t="s">
        <v>291</v>
      </c>
      <c r="AU2810" s="218" t="s">
        <v>85</v>
      </c>
      <c r="AV2810" s="13" t="s">
        <v>85</v>
      </c>
      <c r="AW2810" s="13" t="s">
        <v>32</v>
      </c>
      <c r="AX2810" s="13" t="s">
        <v>76</v>
      </c>
      <c r="AY2810" s="218" t="s">
        <v>283</v>
      </c>
    </row>
    <row r="2811" spans="1:65" s="14" customFormat="1">
      <c r="B2811" s="219"/>
      <c r="C2811" s="220"/>
      <c r="D2811" s="209" t="s">
        <v>291</v>
      </c>
      <c r="E2811" s="221" t="s">
        <v>1</v>
      </c>
      <c r="F2811" s="222" t="s">
        <v>293</v>
      </c>
      <c r="G2811" s="220"/>
      <c r="H2811" s="223">
        <v>1</v>
      </c>
      <c r="I2811" s="224"/>
      <c r="J2811" s="220"/>
      <c r="K2811" s="220"/>
      <c r="L2811" s="225"/>
      <c r="M2811" s="226"/>
      <c r="N2811" s="227"/>
      <c r="O2811" s="227"/>
      <c r="P2811" s="227"/>
      <c r="Q2811" s="227"/>
      <c r="R2811" s="227"/>
      <c r="S2811" s="227"/>
      <c r="T2811" s="228"/>
      <c r="AT2811" s="229" t="s">
        <v>291</v>
      </c>
      <c r="AU2811" s="229" t="s">
        <v>85</v>
      </c>
      <c r="AV2811" s="14" t="s">
        <v>289</v>
      </c>
      <c r="AW2811" s="14" t="s">
        <v>32</v>
      </c>
      <c r="AX2811" s="14" t="s">
        <v>83</v>
      </c>
      <c r="AY2811" s="229" t="s">
        <v>283</v>
      </c>
    </row>
    <row r="2812" spans="1:65" s="2" customFormat="1" ht="16.5" customHeight="1">
      <c r="A2812" s="35"/>
      <c r="B2812" s="36"/>
      <c r="C2812" s="193" t="s">
        <v>3453</v>
      </c>
      <c r="D2812" s="193" t="s">
        <v>285</v>
      </c>
      <c r="E2812" s="194" t="s">
        <v>3454</v>
      </c>
      <c r="F2812" s="195" t="s">
        <v>3455</v>
      </c>
      <c r="G2812" s="196" t="s">
        <v>2492</v>
      </c>
      <c r="H2812" s="197">
        <v>1</v>
      </c>
      <c r="I2812" s="198"/>
      <c r="J2812" s="199">
        <f>ROUND(I2812*H2812,2)</f>
        <v>0</v>
      </c>
      <c r="K2812" s="200"/>
      <c r="L2812" s="40"/>
      <c r="M2812" s="201" t="s">
        <v>1</v>
      </c>
      <c r="N2812" s="202" t="s">
        <v>41</v>
      </c>
      <c r="O2812" s="72"/>
      <c r="P2812" s="203">
        <f>O2812*H2812</f>
        <v>0</v>
      </c>
      <c r="Q2812" s="203">
        <v>0</v>
      </c>
      <c r="R2812" s="203">
        <f>Q2812*H2812</f>
        <v>0</v>
      </c>
      <c r="S2812" s="203">
        <v>0</v>
      </c>
      <c r="T2812" s="204">
        <f>S2812*H2812</f>
        <v>0</v>
      </c>
      <c r="U2812" s="35"/>
      <c r="V2812" s="35"/>
      <c r="W2812" s="35"/>
      <c r="X2812" s="35"/>
      <c r="Y2812" s="35"/>
      <c r="Z2812" s="35"/>
      <c r="AA2812" s="35"/>
      <c r="AB2812" s="35"/>
      <c r="AC2812" s="35"/>
      <c r="AD2812" s="35"/>
      <c r="AE2812" s="35"/>
      <c r="AR2812" s="205" t="s">
        <v>3381</v>
      </c>
      <c r="AT2812" s="205" t="s">
        <v>285</v>
      </c>
      <c r="AU2812" s="205" t="s">
        <v>85</v>
      </c>
      <c r="AY2812" s="18" t="s">
        <v>283</v>
      </c>
      <c r="BE2812" s="206">
        <f>IF(N2812="základní",J2812,0)</f>
        <v>0</v>
      </c>
      <c r="BF2812" s="206">
        <f>IF(N2812="snížená",J2812,0)</f>
        <v>0</v>
      </c>
      <c r="BG2812" s="206">
        <f>IF(N2812="zákl. přenesená",J2812,0)</f>
        <v>0</v>
      </c>
      <c r="BH2812" s="206">
        <f>IF(N2812="sníž. přenesená",J2812,0)</f>
        <v>0</v>
      </c>
      <c r="BI2812" s="206">
        <f>IF(N2812="nulová",J2812,0)</f>
        <v>0</v>
      </c>
      <c r="BJ2812" s="18" t="s">
        <v>83</v>
      </c>
      <c r="BK2812" s="206">
        <f>ROUND(I2812*H2812,2)</f>
        <v>0</v>
      </c>
      <c r="BL2812" s="18" t="s">
        <v>3381</v>
      </c>
      <c r="BM2812" s="205" t="s">
        <v>3456</v>
      </c>
    </row>
    <row r="2813" spans="1:65" s="16" customFormat="1">
      <c r="B2813" s="241"/>
      <c r="C2813" s="242"/>
      <c r="D2813" s="209" t="s">
        <v>291</v>
      </c>
      <c r="E2813" s="243" t="s">
        <v>1</v>
      </c>
      <c r="F2813" s="244" t="s">
        <v>3457</v>
      </c>
      <c r="G2813" s="242"/>
      <c r="H2813" s="243" t="s">
        <v>1</v>
      </c>
      <c r="I2813" s="245"/>
      <c r="J2813" s="242"/>
      <c r="K2813" s="242"/>
      <c r="L2813" s="246"/>
      <c r="M2813" s="247"/>
      <c r="N2813" s="248"/>
      <c r="O2813" s="248"/>
      <c r="P2813" s="248"/>
      <c r="Q2813" s="248"/>
      <c r="R2813" s="248"/>
      <c r="S2813" s="248"/>
      <c r="T2813" s="249"/>
      <c r="AT2813" s="250" t="s">
        <v>291</v>
      </c>
      <c r="AU2813" s="250" t="s">
        <v>85</v>
      </c>
      <c r="AV2813" s="16" t="s">
        <v>83</v>
      </c>
      <c r="AW2813" s="16" t="s">
        <v>32</v>
      </c>
      <c r="AX2813" s="16" t="s">
        <v>76</v>
      </c>
      <c r="AY2813" s="250" t="s">
        <v>283</v>
      </c>
    </row>
    <row r="2814" spans="1:65" s="16" customFormat="1">
      <c r="B2814" s="241"/>
      <c r="C2814" s="242"/>
      <c r="D2814" s="209" t="s">
        <v>291</v>
      </c>
      <c r="E2814" s="243" t="s">
        <v>1</v>
      </c>
      <c r="F2814" s="244" t="s">
        <v>3458</v>
      </c>
      <c r="G2814" s="242"/>
      <c r="H2814" s="243" t="s">
        <v>1</v>
      </c>
      <c r="I2814" s="245"/>
      <c r="J2814" s="242"/>
      <c r="K2814" s="242"/>
      <c r="L2814" s="246"/>
      <c r="M2814" s="247"/>
      <c r="N2814" s="248"/>
      <c r="O2814" s="248"/>
      <c r="P2814" s="248"/>
      <c r="Q2814" s="248"/>
      <c r="R2814" s="248"/>
      <c r="S2814" s="248"/>
      <c r="T2814" s="249"/>
      <c r="AT2814" s="250" t="s">
        <v>291</v>
      </c>
      <c r="AU2814" s="250" t="s">
        <v>85</v>
      </c>
      <c r="AV2814" s="16" t="s">
        <v>83</v>
      </c>
      <c r="AW2814" s="16" t="s">
        <v>32</v>
      </c>
      <c r="AX2814" s="16" t="s">
        <v>76</v>
      </c>
      <c r="AY2814" s="250" t="s">
        <v>283</v>
      </c>
    </row>
    <row r="2815" spans="1:65" s="16" customFormat="1" ht="22.5">
      <c r="B2815" s="241"/>
      <c r="C2815" s="242"/>
      <c r="D2815" s="209" t="s">
        <v>291</v>
      </c>
      <c r="E2815" s="243" t="s">
        <v>1</v>
      </c>
      <c r="F2815" s="244" t="s">
        <v>3459</v>
      </c>
      <c r="G2815" s="242"/>
      <c r="H2815" s="243" t="s">
        <v>1</v>
      </c>
      <c r="I2815" s="245"/>
      <c r="J2815" s="242"/>
      <c r="K2815" s="242"/>
      <c r="L2815" s="246"/>
      <c r="M2815" s="247"/>
      <c r="N2815" s="248"/>
      <c r="O2815" s="248"/>
      <c r="P2815" s="248"/>
      <c r="Q2815" s="248"/>
      <c r="R2815" s="248"/>
      <c r="S2815" s="248"/>
      <c r="T2815" s="249"/>
      <c r="AT2815" s="250" t="s">
        <v>291</v>
      </c>
      <c r="AU2815" s="250" t="s">
        <v>85</v>
      </c>
      <c r="AV2815" s="16" t="s">
        <v>83</v>
      </c>
      <c r="AW2815" s="16" t="s">
        <v>32</v>
      </c>
      <c r="AX2815" s="16" t="s">
        <v>76</v>
      </c>
      <c r="AY2815" s="250" t="s">
        <v>283</v>
      </c>
    </row>
    <row r="2816" spans="1:65" s="16" customFormat="1">
      <c r="B2816" s="241"/>
      <c r="C2816" s="242"/>
      <c r="D2816" s="209" t="s">
        <v>291</v>
      </c>
      <c r="E2816" s="243" t="s">
        <v>1</v>
      </c>
      <c r="F2816" s="244" t="s">
        <v>3460</v>
      </c>
      <c r="G2816" s="242"/>
      <c r="H2816" s="243" t="s">
        <v>1</v>
      </c>
      <c r="I2816" s="245"/>
      <c r="J2816" s="242"/>
      <c r="K2816" s="242"/>
      <c r="L2816" s="246"/>
      <c r="M2816" s="247"/>
      <c r="N2816" s="248"/>
      <c r="O2816" s="248"/>
      <c r="P2816" s="248"/>
      <c r="Q2816" s="248"/>
      <c r="R2816" s="248"/>
      <c r="S2816" s="248"/>
      <c r="T2816" s="249"/>
      <c r="AT2816" s="250" t="s">
        <v>291</v>
      </c>
      <c r="AU2816" s="250" t="s">
        <v>85</v>
      </c>
      <c r="AV2816" s="16" t="s">
        <v>83</v>
      </c>
      <c r="AW2816" s="16" t="s">
        <v>32</v>
      </c>
      <c r="AX2816" s="16" t="s">
        <v>76</v>
      </c>
      <c r="AY2816" s="250" t="s">
        <v>283</v>
      </c>
    </row>
    <row r="2817" spans="1:65" s="16" customFormat="1">
      <c r="B2817" s="241"/>
      <c r="C2817" s="242"/>
      <c r="D2817" s="209" t="s">
        <v>291</v>
      </c>
      <c r="E2817" s="243" t="s">
        <v>1</v>
      </c>
      <c r="F2817" s="244" t="s">
        <v>3461</v>
      </c>
      <c r="G2817" s="242"/>
      <c r="H2817" s="243" t="s">
        <v>1</v>
      </c>
      <c r="I2817" s="245"/>
      <c r="J2817" s="242"/>
      <c r="K2817" s="242"/>
      <c r="L2817" s="246"/>
      <c r="M2817" s="247"/>
      <c r="N2817" s="248"/>
      <c r="O2817" s="248"/>
      <c r="P2817" s="248"/>
      <c r="Q2817" s="248"/>
      <c r="R2817" s="248"/>
      <c r="S2817" s="248"/>
      <c r="T2817" s="249"/>
      <c r="AT2817" s="250" t="s">
        <v>291</v>
      </c>
      <c r="AU2817" s="250" t="s">
        <v>85</v>
      </c>
      <c r="AV2817" s="16" t="s">
        <v>83</v>
      </c>
      <c r="AW2817" s="16" t="s">
        <v>32</v>
      </c>
      <c r="AX2817" s="16" t="s">
        <v>76</v>
      </c>
      <c r="AY2817" s="250" t="s">
        <v>283</v>
      </c>
    </row>
    <row r="2818" spans="1:65" s="16" customFormat="1" ht="22.5">
      <c r="B2818" s="241"/>
      <c r="C2818" s="242"/>
      <c r="D2818" s="209" t="s">
        <v>291</v>
      </c>
      <c r="E2818" s="243" t="s">
        <v>1</v>
      </c>
      <c r="F2818" s="244" t="s">
        <v>3462</v>
      </c>
      <c r="G2818" s="242"/>
      <c r="H2818" s="243" t="s">
        <v>1</v>
      </c>
      <c r="I2818" s="245"/>
      <c r="J2818" s="242"/>
      <c r="K2818" s="242"/>
      <c r="L2818" s="246"/>
      <c r="M2818" s="247"/>
      <c r="N2818" s="248"/>
      <c r="O2818" s="248"/>
      <c r="P2818" s="248"/>
      <c r="Q2818" s="248"/>
      <c r="R2818" s="248"/>
      <c r="S2818" s="248"/>
      <c r="T2818" s="249"/>
      <c r="AT2818" s="250" t="s">
        <v>291</v>
      </c>
      <c r="AU2818" s="250" t="s">
        <v>85</v>
      </c>
      <c r="AV2818" s="16" t="s">
        <v>83</v>
      </c>
      <c r="AW2818" s="16" t="s">
        <v>32</v>
      </c>
      <c r="AX2818" s="16" t="s">
        <v>76</v>
      </c>
      <c r="AY2818" s="250" t="s">
        <v>283</v>
      </c>
    </row>
    <row r="2819" spans="1:65" s="16" customFormat="1">
      <c r="B2819" s="241"/>
      <c r="C2819" s="242"/>
      <c r="D2819" s="209" t="s">
        <v>291</v>
      </c>
      <c r="E2819" s="243" t="s">
        <v>1</v>
      </c>
      <c r="F2819" s="244" t="s">
        <v>3463</v>
      </c>
      <c r="G2819" s="242"/>
      <c r="H2819" s="243" t="s">
        <v>1</v>
      </c>
      <c r="I2819" s="245"/>
      <c r="J2819" s="242"/>
      <c r="K2819" s="242"/>
      <c r="L2819" s="246"/>
      <c r="M2819" s="247"/>
      <c r="N2819" s="248"/>
      <c r="O2819" s="248"/>
      <c r="P2819" s="248"/>
      <c r="Q2819" s="248"/>
      <c r="R2819" s="248"/>
      <c r="S2819" s="248"/>
      <c r="T2819" s="249"/>
      <c r="AT2819" s="250" t="s">
        <v>291</v>
      </c>
      <c r="AU2819" s="250" t="s">
        <v>85</v>
      </c>
      <c r="AV2819" s="16" t="s">
        <v>83</v>
      </c>
      <c r="AW2819" s="16" t="s">
        <v>32</v>
      </c>
      <c r="AX2819" s="16" t="s">
        <v>76</v>
      </c>
      <c r="AY2819" s="250" t="s">
        <v>283</v>
      </c>
    </row>
    <row r="2820" spans="1:65" s="16" customFormat="1">
      <c r="B2820" s="241"/>
      <c r="C2820" s="242"/>
      <c r="D2820" s="209" t="s">
        <v>291</v>
      </c>
      <c r="E2820" s="243" t="s">
        <v>1</v>
      </c>
      <c r="F2820" s="244" t="s">
        <v>3464</v>
      </c>
      <c r="G2820" s="242"/>
      <c r="H2820" s="243" t="s">
        <v>1</v>
      </c>
      <c r="I2820" s="245"/>
      <c r="J2820" s="242"/>
      <c r="K2820" s="242"/>
      <c r="L2820" s="246"/>
      <c r="M2820" s="247"/>
      <c r="N2820" s="248"/>
      <c r="O2820" s="248"/>
      <c r="P2820" s="248"/>
      <c r="Q2820" s="248"/>
      <c r="R2820" s="248"/>
      <c r="S2820" s="248"/>
      <c r="T2820" s="249"/>
      <c r="AT2820" s="250" t="s">
        <v>291</v>
      </c>
      <c r="AU2820" s="250" t="s">
        <v>85</v>
      </c>
      <c r="AV2820" s="16" t="s">
        <v>83</v>
      </c>
      <c r="AW2820" s="16" t="s">
        <v>32</v>
      </c>
      <c r="AX2820" s="16" t="s">
        <v>76</v>
      </c>
      <c r="AY2820" s="250" t="s">
        <v>283</v>
      </c>
    </row>
    <row r="2821" spans="1:65" s="13" customFormat="1">
      <c r="B2821" s="207"/>
      <c r="C2821" s="208"/>
      <c r="D2821" s="209" t="s">
        <v>291</v>
      </c>
      <c r="E2821" s="210" t="s">
        <v>1</v>
      </c>
      <c r="F2821" s="211" t="s">
        <v>83</v>
      </c>
      <c r="G2821" s="208"/>
      <c r="H2821" s="212">
        <v>1</v>
      </c>
      <c r="I2821" s="213"/>
      <c r="J2821" s="208"/>
      <c r="K2821" s="208"/>
      <c r="L2821" s="214"/>
      <c r="M2821" s="215"/>
      <c r="N2821" s="216"/>
      <c r="O2821" s="216"/>
      <c r="P2821" s="216"/>
      <c r="Q2821" s="216"/>
      <c r="R2821" s="216"/>
      <c r="S2821" s="216"/>
      <c r="T2821" s="217"/>
      <c r="AT2821" s="218" t="s">
        <v>291</v>
      </c>
      <c r="AU2821" s="218" t="s">
        <v>85</v>
      </c>
      <c r="AV2821" s="13" t="s">
        <v>85</v>
      </c>
      <c r="AW2821" s="13" t="s">
        <v>32</v>
      </c>
      <c r="AX2821" s="13" t="s">
        <v>76</v>
      </c>
      <c r="AY2821" s="218" t="s">
        <v>283</v>
      </c>
    </row>
    <row r="2822" spans="1:65" s="14" customFormat="1">
      <c r="B2822" s="219"/>
      <c r="C2822" s="220"/>
      <c r="D2822" s="209" t="s">
        <v>291</v>
      </c>
      <c r="E2822" s="221" t="s">
        <v>1</v>
      </c>
      <c r="F2822" s="222" t="s">
        <v>293</v>
      </c>
      <c r="G2822" s="220"/>
      <c r="H2822" s="223">
        <v>1</v>
      </c>
      <c r="I2822" s="224"/>
      <c r="J2822" s="220"/>
      <c r="K2822" s="220"/>
      <c r="L2822" s="225"/>
      <c r="M2822" s="226"/>
      <c r="N2822" s="227"/>
      <c r="O2822" s="227"/>
      <c r="P2822" s="227"/>
      <c r="Q2822" s="227"/>
      <c r="R2822" s="227"/>
      <c r="S2822" s="227"/>
      <c r="T2822" s="228"/>
      <c r="AT2822" s="229" t="s">
        <v>291</v>
      </c>
      <c r="AU2822" s="229" t="s">
        <v>85</v>
      </c>
      <c r="AV2822" s="14" t="s">
        <v>289</v>
      </c>
      <c r="AW2822" s="14" t="s">
        <v>32</v>
      </c>
      <c r="AX2822" s="14" t="s">
        <v>83</v>
      </c>
      <c r="AY2822" s="229" t="s">
        <v>283</v>
      </c>
    </row>
    <row r="2823" spans="1:65" s="2" customFormat="1" ht="16.5" customHeight="1">
      <c r="A2823" s="35"/>
      <c r="B2823" s="36"/>
      <c r="C2823" s="193" t="s">
        <v>3465</v>
      </c>
      <c r="D2823" s="193" t="s">
        <v>285</v>
      </c>
      <c r="E2823" s="194" t="s">
        <v>3466</v>
      </c>
      <c r="F2823" s="195" t="s">
        <v>3467</v>
      </c>
      <c r="G2823" s="196" t="s">
        <v>2492</v>
      </c>
      <c r="H2823" s="197">
        <v>1</v>
      </c>
      <c r="I2823" s="198"/>
      <c r="J2823" s="199">
        <f>ROUND(I2823*H2823,2)</f>
        <v>0</v>
      </c>
      <c r="K2823" s="200"/>
      <c r="L2823" s="40"/>
      <c r="M2823" s="201" t="s">
        <v>1</v>
      </c>
      <c r="N2823" s="202" t="s">
        <v>41</v>
      </c>
      <c r="O2823" s="72"/>
      <c r="P2823" s="203">
        <f>O2823*H2823</f>
        <v>0</v>
      </c>
      <c r="Q2823" s="203">
        <v>0</v>
      </c>
      <c r="R2823" s="203">
        <f>Q2823*H2823</f>
        <v>0</v>
      </c>
      <c r="S2823" s="203">
        <v>0</v>
      </c>
      <c r="T2823" s="204">
        <f>S2823*H2823</f>
        <v>0</v>
      </c>
      <c r="U2823" s="35"/>
      <c r="V2823" s="35"/>
      <c r="W2823" s="35"/>
      <c r="X2823" s="35"/>
      <c r="Y2823" s="35"/>
      <c r="Z2823" s="35"/>
      <c r="AA2823" s="35"/>
      <c r="AB2823" s="35"/>
      <c r="AC2823" s="35"/>
      <c r="AD2823" s="35"/>
      <c r="AE2823" s="35"/>
      <c r="AR2823" s="205" t="s">
        <v>3381</v>
      </c>
      <c r="AT2823" s="205" t="s">
        <v>285</v>
      </c>
      <c r="AU2823" s="205" t="s">
        <v>85</v>
      </c>
      <c r="AY2823" s="18" t="s">
        <v>283</v>
      </c>
      <c r="BE2823" s="206">
        <f>IF(N2823="základní",J2823,0)</f>
        <v>0</v>
      </c>
      <c r="BF2823" s="206">
        <f>IF(N2823="snížená",J2823,0)</f>
        <v>0</v>
      </c>
      <c r="BG2823" s="206">
        <f>IF(N2823="zákl. přenesená",J2823,0)</f>
        <v>0</v>
      </c>
      <c r="BH2823" s="206">
        <f>IF(N2823="sníž. přenesená",J2823,0)</f>
        <v>0</v>
      </c>
      <c r="BI2823" s="206">
        <f>IF(N2823="nulová",J2823,0)</f>
        <v>0</v>
      </c>
      <c r="BJ2823" s="18" t="s">
        <v>83</v>
      </c>
      <c r="BK2823" s="206">
        <f>ROUND(I2823*H2823,2)</f>
        <v>0</v>
      </c>
      <c r="BL2823" s="18" t="s">
        <v>3381</v>
      </c>
      <c r="BM2823" s="205" t="s">
        <v>3468</v>
      </c>
    </row>
    <row r="2824" spans="1:65" s="16" customFormat="1">
      <c r="B2824" s="241"/>
      <c r="C2824" s="242"/>
      <c r="D2824" s="209" t="s">
        <v>291</v>
      </c>
      <c r="E2824" s="243" t="s">
        <v>1</v>
      </c>
      <c r="F2824" s="244" t="s">
        <v>3469</v>
      </c>
      <c r="G2824" s="242"/>
      <c r="H2824" s="243" t="s">
        <v>1</v>
      </c>
      <c r="I2824" s="245"/>
      <c r="J2824" s="242"/>
      <c r="K2824" s="242"/>
      <c r="L2824" s="246"/>
      <c r="M2824" s="247"/>
      <c r="N2824" s="248"/>
      <c r="O2824" s="248"/>
      <c r="P2824" s="248"/>
      <c r="Q2824" s="248"/>
      <c r="R2824" s="248"/>
      <c r="S2824" s="248"/>
      <c r="T2824" s="249"/>
      <c r="AT2824" s="250" t="s">
        <v>291</v>
      </c>
      <c r="AU2824" s="250" t="s">
        <v>85</v>
      </c>
      <c r="AV2824" s="16" t="s">
        <v>83</v>
      </c>
      <c r="AW2824" s="16" t="s">
        <v>32</v>
      </c>
      <c r="AX2824" s="16" t="s">
        <v>76</v>
      </c>
      <c r="AY2824" s="250" t="s">
        <v>283</v>
      </c>
    </row>
    <row r="2825" spans="1:65" s="13" customFormat="1">
      <c r="B2825" s="207"/>
      <c r="C2825" s="208"/>
      <c r="D2825" s="209" t="s">
        <v>291</v>
      </c>
      <c r="E2825" s="210" t="s">
        <v>1</v>
      </c>
      <c r="F2825" s="211" t="s">
        <v>83</v>
      </c>
      <c r="G2825" s="208"/>
      <c r="H2825" s="212">
        <v>1</v>
      </c>
      <c r="I2825" s="213"/>
      <c r="J2825" s="208"/>
      <c r="K2825" s="208"/>
      <c r="L2825" s="214"/>
      <c r="M2825" s="215"/>
      <c r="N2825" s="216"/>
      <c r="O2825" s="216"/>
      <c r="P2825" s="216"/>
      <c r="Q2825" s="216"/>
      <c r="R2825" s="216"/>
      <c r="S2825" s="216"/>
      <c r="T2825" s="217"/>
      <c r="AT2825" s="218" t="s">
        <v>291</v>
      </c>
      <c r="AU2825" s="218" t="s">
        <v>85</v>
      </c>
      <c r="AV2825" s="13" t="s">
        <v>85</v>
      </c>
      <c r="AW2825" s="13" t="s">
        <v>32</v>
      </c>
      <c r="AX2825" s="13" t="s">
        <v>76</v>
      </c>
      <c r="AY2825" s="218" t="s">
        <v>283</v>
      </c>
    </row>
    <row r="2826" spans="1:65" s="14" customFormat="1">
      <c r="B2826" s="219"/>
      <c r="C2826" s="220"/>
      <c r="D2826" s="209" t="s">
        <v>291</v>
      </c>
      <c r="E2826" s="221" t="s">
        <v>1</v>
      </c>
      <c r="F2826" s="222" t="s">
        <v>293</v>
      </c>
      <c r="G2826" s="220"/>
      <c r="H2826" s="223">
        <v>1</v>
      </c>
      <c r="I2826" s="224"/>
      <c r="J2826" s="220"/>
      <c r="K2826" s="220"/>
      <c r="L2826" s="225"/>
      <c r="M2826" s="226"/>
      <c r="N2826" s="227"/>
      <c r="O2826" s="227"/>
      <c r="P2826" s="227"/>
      <c r="Q2826" s="227"/>
      <c r="R2826" s="227"/>
      <c r="S2826" s="227"/>
      <c r="T2826" s="228"/>
      <c r="AT2826" s="229" t="s">
        <v>291</v>
      </c>
      <c r="AU2826" s="229" t="s">
        <v>85</v>
      </c>
      <c r="AV2826" s="14" t="s">
        <v>289</v>
      </c>
      <c r="AW2826" s="14" t="s">
        <v>32</v>
      </c>
      <c r="AX2826" s="14" t="s">
        <v>83</v>
      </c>
      <c r="AY2826" s="229" t="s">
        <v>283</v>
      </c>
    </row>
    <row r="2827" spans="1:65" s="12" customFormat="1" ht="22.9" customHeight="1">
      <c r="B2827" s="177"/>
      <c r="C2827" s="178"/>
      <c r="D2827" s="179" t="s">
        <v>75</v>
      </c>
      <c r="E2827" s="191" t="s">
        <v>3470</v>
      </c>
      <c r="F2827" s="191" t="s">
        <v>3471</v>
      </c>
      <c r="G2827" s="178"/>
      <c r="H2827" s="178"/>
      <c r="I2827" s="181"/>
      <c r="J2827" s="192">
        <f>BK2827</f>
        <v>0</v>
      </c>
      <c r="K2827" s="178"/>
      <c r="L2827" s="183"/>
      <c r="M2827" s="184"/>
      <c r="N2827" s="185"/>
      <c r="O2827" s="185"/>
      <c r="P2827" s="186">
        <f>P2828</f>
        <v>0</v>
      </c>
      <c r="Q2827" s="185"/>
      <c r="R2827" s="186">
        <f>R2828</f>
        <v>0</v>
      </c>
      <c r="S2827" s="185"/>
      <c r="T2827" s="187">
        <f>T2828</f>
        <v>0</v>
      </c>
      <c r="AR2827" s="188" t="s">
        <v>331</v>
      </c>
      <c r="AT2827" s="189" t="s">
        <v>75</v>
      </c>
      <c r="AU2827" s="189" t="s">
        <v>83</v>
      </c>
      <c r="AY2827" s="188" t="s">
        <v>283</v>
      </c>
      <c r="BK2827" s="190">
        <f>BK2828</f>
        <v>0</v>
      </c>
    </row>
    <row r="2828" spans="1:65" s="2" customFormat="1" ht="16.5" customHeight="1">
      <c r="A2828" s="35"/>
      <c r="B2828" s="36"/>
      <c r="C2828" s="193" t="s">
        <v>3472</v>
      </c>
      <c r="D2828" s="193" t="s">
        <v>285</v>
      </c>
      <c r="E2828" s="194" t="s">
        <v>3473</v>
      </c>
      <c r="F2828" s="195" t="s">
        <v>3474</v>
      </c>
      <c r="G2828" s="196" t="s">
        <v>2492</v>
      </c>
      <c r="H2828" s="197">
        <v>1</v>
      </c>
      <c r="I2828" s="198"/>
      <c r="J2828" s="199">
        <f>ROUND(I2828*H2828,2)</f>
        <v>0</v>
      </c>
      <c r="K2828" s="200"/>
      <c r="L2828" s="40"/>
      <c r="M2828" s="262" t="s">
        <v>1</v>
      </c>
      <c r="N2828" s="263" t="s">
        <v>41</v>
      </c>
      <c r="O2828" s="264"/>
      <c r="P2828" s="265">
        <f>O2828*H2828</f>
        <v>0</v>
      </c>
      <c r="Q2828" s="265">
        <v>0</v>
      </c>
      <c r="R2828" s="265">
        <f>Q2828*H2828</f>
        <v>0</v>
      </c>
      <c r="S2828" s="265">
        <v>0</v>
      </c>
      <c r="T2828" s="266">
        <f>S2828*H2828</f>
        <v>0</v>
      </c>
      <c r="U2828" s="35"/>
      <c r="V2828" s="35"/>
      <c r="W2828" s="35"/>
      <c r="X2828" s="35"/>
      <c r="Y2828" s="35"/>
      <c r="Z2828" s="35"/>
      <c r="AA2828" s="35"/>
      <c r="AB2828" s="35"/>
      <c r="AC2828" s="35"/>
      <c r="AD2828" s="35"/>
      <c r="AE2828" s="35"/>
      <c r="AR2828" s="205" t="s">
        <v>3381</v>
      </c>
      <c r="AT2828" s="205" t="s">
        <v>285</v>
      </c>
      <c r="AU2828" s="205" t="s">
        <v>85</v>
      </c>
      <c r="AY2828" s="18" t="s">
        <v>283</v>
      </c>
      <c r="BE2828" s="206">
        <f>IF(N2828="základní",J2828,0)</f>
        <v>0</v>
      </c>
      <c r="BF2828" s="206">
        <f>IF(N2828="snížená",J2828,0)</f>
        <v>0</v>
      </c>
      <c r="BG2828" s="206">
        <f>IF(N2828="zákl. přenesená",J2828,0)</f>
        <v>0</v>
      </c>
      <c r="BH2828" s="206">
        <f>IF(N2828="sníž. přenesená",J2828,0)</f>
        <v>0</v>
      </c>
      <c r="BI2828" s="206">
        <f>IF(N2828="nulová",J2828,0)</f>
        <v>0</v>
      </c>
      <c r="BJ2828" s="18" t="s">
        <v>83</v>
      </c>
      <c r="BK2828" s="206">
        <f>ROUND(I2828*H2828,2)</f>
        <v>0</v>
      </c>
      <c r="BL2828" s="18" t="s">
        <v>3381</v>
      </c>
      <c r="BM2828" s="205" t="s">
        <v>3475</v>
      </c>
    </row>
    <row r="2829" spans="1:65" s="2" customFormat="1" ht="6.95" customHeight="1">
      <c r="A2829" s="35"/>
      <c r="B2829" s="55"/>
      <c r="C2829" s="56"/>
      <c r="D2829" s="56"/>
      <c r="E2829" s="56"/>
      <c r="F2829" s="56"/>
      <c r="G2829" s="56"/>
      <c r="H2829" s="56"/>
      <c r="I2829" s="56"/>
      <c r="J2829" s="56"/>
      <c r="K2829" s="56"/>
      <c r="L2829" s="40"/>
      <c r="M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  <c r="AB2829" s="35"/>
      <c r="AC2829" s="35"/>
      <c r="AD2829" s="35"/>
      <c r="AE2829" s="35"/>
    </row>
  </sheetData>
  <sheetProtection algorithmName="SHA-512" hashValue="dZt+kAGGV78mJf69qPPG9brwMeMifE1tDaGBVZNPh2sOMA/Dpb9dI8mpkI3fhaqiKKNYjSquQ/iGjzOrK1Dg3A==" saltValue="vVLt1tE7JM+5wNMtZft+kiprD4zChFlxdIC/7UaQ3bhT8aR2cVdG+XcX1RQSypKDkWtEBBIVZqdnRYuXcjvNRA==" spinCount="100000" sheet="1" objects="1" scenarios="1" formatColumns="0" formatRows="0" autoFilter="0"/>
  <autoFilter ref="C152:K2828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2"/>
  <sheetViews>
    <sheetView showGridLines="0" topLeftCell="A292" workbookViewId="0">
      <selection activeCell="F315" sqref="F3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227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3476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ROUND((SUM(BE152:BE321)),  2)</f>
        <v>0</v>
      </c>
      <c r="G35" s="35"/>
      <c r="H35" s="35"/>
      <c r="I35" s="131">
        <v>0.21</v>
      </c>
      <c r="J35" s="130">
        <f>ROUND(((SUM(BE152:BE321))*I35),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ROUND((SUM(BF152:BF321)),  2)</f>
        <v>0</v>
      </c>
      <c r="G36" s="35"/>
      <c r="H36" s="35"/>
      <c r="I36" s="131">
        <v>0.15</v>
      </c>
      <c r="J36" s="130">
        <f>ROUND(((SUM(BF152:BF321))*I36),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ROUND((SUM(BG152:BG321)),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ROUND((SUM(BH152:BH321)),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ROUND((SUM(BI152:BI321)),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227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04a - Vytápění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3477</v>
      </c>
      <c r="E99" s="157"/>
      <c r="F99" s="157"/>
      <c r="G99" s="157"/>
      <c r="H99" s="157"/>
      <c r="I99" s="157"/>
      <c r="J99" s="158">
        <f>J153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3478</v>
      </c>
      <c r="E100" s="162"/>
      <c r="F100" s="162"/>
      <c r="G100" s="162"/>
      <c r="H100" s="162"/>
      <c r="I100" s="162"/>
      <c r="J100" s="163">
        <f>J154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3479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3480</v>
      </c>
      <c r="E102" s="162"/>
      <c r="F102" s="162"/>
      <c r="G102" s="162"/>
      <c r="H102" s="162"/>
      <c r="I102" s="162"/>
      <c r="J102" s="163">
        <f>J170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3481</v>
      </c>
      <c r="E103" s="162"/>
      <c r="F103" s="162"/>
      <c r="G103" s="162"/>
      <c r="H103" s="162"/>
      <c r="I103" s="162"/>
      <c r="J103" s="163">
        <f>J175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3482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3483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3484</v>
      </c>
      <c r="E106" s="162"/>
      <c r="F106" s="162"/>
      <c r="G106" s="162"/>
      <c r="H106" s="162"/>
      <c r="I106" s="162"/>
      <c r="J106" s="163">
        <f>J188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3485</v>
      </c>
      <c r="E107" s="162"/>
      <c r="F107" s="162"/>
      <c r="G107" s="162"/>
      <c r="H107" s="162"/>
      <c r="I107" s="162"/>
      <c r="J107" s="163">
        <f>J191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3486</v>
      </c>
      <c r="E108" s="162"/>
      <c r="F108" s="162"/>
      <c r="G108" s="162"/>
      <c r="H108" s="162"/>
      <c r="I108" s="162"/>
      <c r="J108" s="163">
        <f>J194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3487</v>
      </c>
      <c r="E109" s="162"/>
      <c r="F109" s="162"/>
      <c r="G109" s="162"/>
      <c r="H109" s="162"/>
      <c r="I109" s="162"/>
      <c r="J109" s="163">
        <f>J199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3488</v>
      </c>
      <c r="E110" s="162"/>
      <c r="F110" s="162"/>
      <c r="G110" s="162"/>
      <c r="H110" s="162"/>
      <c r="I110" s="162"/>
      <c r="J110" s="163">
        <f>J200</f>
        <v>0</v>
      </c>
      <c r="K110" s="105"/>
      <c r="L110" s="164"/>
    </row>
    <row r="111" spans="1:47" s="10" customFormat="1" ht="14.85" customHeight="1">
      <c r="B111" s="160"/>
      <c r="C111" s="105"/>
      <c r="D111" s="161" t="s">
        <v>3489</v>
      </c>
      <c r="E111" s="162"/>
      <c r="F111" s="162"/>
      <c r="G111" s="162"/>
      <c r="H111" s="162"/>
      <c r="I111" s="162"/>
      <c r="J111" s="163">
        <f>J209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3490</v>
      </c>
      <c r="E112" s="162"/>
      <c r="F112" s="162"/>
      <c r="G112" s="162"/>
      <c r="H112" s="162"/>
      <c r="I112" s="162"/>
      <c r="J112" s="163">
        <f>J214</f>
        <v>0</v>
      </c>
      <c r="K112" s="105"/>
      <c r="L112" s="164"/>
    </row>
    <row r="113" spans="2:12" s="10" customFormat="1" ht="14.85" customHeight="1">
      <c r="B113" s="160"/>
      <c r="C113" s="105"/>
      <c r="D113" s="161" t="s">
        <v>3491</v>
      </c>
      <c r="E113" s="162"/>
      <c r="F113" s="162"/>
      <c r="G113" s="162"/>
      <c r="H113" s="162"/>
      <c r="I113" s="162"/>
      <c r="J113" s="163">
        <f>J219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3492</v>
      </c>
      <c r="E114" s="162"/>
      <c r="F114" s="162"/>
      <c r="G114" s="162"/>
      <c r="H114" s="162"/>
      <c r="I114" s="162"/>
      <c r="J114" s="163">
        <f>J224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3493</v>
      </c>
      <c r="E115" s="162"/>
      <c r="F115" s="162"/>
      <c r="G115" s="162"/>
      <c r="H115" s="162"/>
      <c r="I115" s="162"/>
      <c r="J115" s="163">
        <f>J231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3494</v>
      </c>
      <c r="E116" s="162"/>
      <c r="F116" s="162"/>
      <c r="G116" s="162"/>
      <c r="H116" s="162"/>
      <c r="I116" s="162"/>
      <c r="J116" s="163">
        <f>J236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3495</v>
      </c>
      <c r="E117" s="162"/>
      <c r="F117" s="162"/>
      <c r="G117" s="162"/>
      <c r="H117" s="162"/>
      <c r="I117" s="162"/>
      <c r="J117" s="163">
        <f>J248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3496</v>
      </c>
      <c r="E118" s="162"/>
      <c r="F118" s="162"/>
      <c r="G118" s="162"/>
      <c r="H118" s="162"/>
      <c r="I118" s="162"/>
      <c r="J118" s="163">
        <f>J261</f>
        <v>0</v>
      </c>
      <c r="K118" s="105"/>
      <c r="L118" s="164"/>
    </row>
    <row r="119" spans="2:12" s="10" customFormat="1" ht="14.85" customHeight="1">
      <c r="B119" s="160"/>
      <c r="C119" s="105"/>
      <c r="D119" s="161" t="s">
        <v>3497</v>
      </c>
      <c r="E119" s="162"/>
      <c r="F119" s="162"/>
      <c r="G119" s="162"/>
      <c r="H119" s="162"/>
      <c r="I119" s="162"/>
      <c r="J119" s="163">
        <f>J262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3498</v>
      </c>
      <c r="E120" s="162"/>
      <c r="F120" s="162"/>
      <c r="G120" s="162"/>
      <c r="H120" s="162"/>
      <c r="I120" s="162"/>
      <c r="J120" s="163">
        <f>J267</f>
        <v>0</v>
      </c>
      <c r="K120" s="105"/>
      <c r="L120" s="164"/>
    </row>
    <row r="121" spans="2:12" s="10" customFormat="1" ht="14.85" customHeight="1">
      <c r="B121" s="160"/>
      <c r="C121" s="105"/>
      <c r="D121" s="161" t="s">
        <v>3499</v>
      </c>
      <c r="E121" s="162"/>
      <c r="F121" s="162"/>
      <c r="G121" s="162"/>
      <c r="H121" s="162"/>
      <c r="I121" s="162"/>
      <c r="J121" s="163">
        <f>J268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3500</v>
      </c>
      <c r="E122" s="162"/>
      <c r="F122" s="162"/>
      <c r="G122" s="162"/>
      <c r="H122" s="162"/>
      <c r="I122" s="162"/>
      <c r="J122" s="163">
        <f>J273</f>
        <v>0</v>
      </c>
      <c r="K122" s="105"/>
      <c r="L122" s="164"/>
    </row>
    <row r="123" spans="2:12" s="10" customFormat="1" ht="14.85" customHeight="1">
      <c r="B123" s="160"/>
      <c r="C123" s="105"/>
      <c r="D123" s="161" t="s">
        <v>3501</v>
      </c>
      <c r="E123" s="162"/>
      <c r="F123" s="162"/>
      <c r="G123" s="162"/>
      <c r="H123" s="162"/>
      <c r="I123" s="162"/>
      <c r="J123" s="163">
        <f>J274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3502</v>
      </c>
      <c r="E124" s="162"/>
      <c r="F124" s="162"/>
      <c r="G124" s="162"/>
      <c r="H124" s="162"/>
      <c r="I124" s="162"/>
      <c r="J124" s="163">
        <f>J283</f>
        <v>0</v>
      </c>
      <c r="K124" s="105"/>
      <c r="L124" s="164"/>
    </row>
    <row r="125" spans="2:12" s="10" customFormat="1" ht="14.85" customHeight="1">
      <c r="B125" s="160"/>
      <c r="C125" s="105"/>
      <c r="D125" s="161" t="s">
        <v>3503</v>
      </c>
      <c r="E125" s="162"/>
      <c r="F125" s="162"/>
      <c r="G125" s="162"/>
      <c r="H125" s="162"/>
      <c r="I125" s="162"/>
      <c r="J125" s="163">
        <f>J284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3504</v>
      </c>
      <c r="E126" s="162"/>
      <c r="F126" s="162"/>
      <c r="G126" s="162"/>
      <c r="H126" s="162"/>
      <c r="I126" s="162"/>
      <c r="J126" s="163">
        <f>J289</f>
        <v>0</v>
      </c>
      <c r="K126" s="105"/>
      <c r="L126" s="164"/>
    </row>
    <row r="127" spans="2:12" s="10" customFormat="1" ht="14.85" customHeight="1">
      <c r="B127" s="160"/>
      <c r="C127" s="105"/>
      <c r="D127" s="161" t="s">
        <v>3505</v>
      </c>
      <c r="E127" s="162"/>
      <c r="F127" s="162"/>
      <c r="G127" s="162"/>
      <c r="H127" s="162"/>
      <c r="I127" s="162"/>
      <c r="J127" s="163">
        <f>J290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3506</v>
      </c>
      <c r="E128" s="162"/>
      <c r="F128" s="162"/>
      <c r="G128" s="162"/>
      <c r="H128" s="162"/>
      <c r="I128" s="162"/>
      <c r="J128" s="163">
        <f>J293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3507</v>
      </c>
      <c r="E129" s="162"/>
      <c r="F129" s="162"/>
      <c r="G129" s="162"/>
      <c r="H129" s="162"/>
      <c r="I129" s="162"/>
      <c r="J129" s="163">
        <f>J307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3508</v>
      </c>
      <c r="E130" s="162"/>
      <c r="F130" s="162"/>
      <c r="G130" s="162"/>
      <c r="H130" s="162"/>
      <c r="I130" s="162"/>
      <c r="J130" s="163">
        <f>J316</f>
        <v>0</v>
      </c>
      <c r="K130" s="105"/>
      <c r="L130" s="164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268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31" t="str">
        <f>E7</f>
        <v>MŠ Vokovická</v>
      </c>
      <c r="F140" s="332"/>
      <c r="G140" s="332"/>
      <c r="H140" s="332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1" customFormat="1" ht="12" customHeight="1">
      <c r="B141" s="22"/>
      <c r="C141" s="30" t="s">
        <v>226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pans="1:31" s="2" customFormat="1" ht="16.5" customHeight="1">
      <c r="A142" s="35"/>
      <c r="B142" s="36"/>
      <c r="C142" s="37"/>
      <c r="D142" s="37"/>
      <c r="E142" s="331" t="s">
        <v>227</v>
      </c>
      <c r="F142" s="330"/>
      <c r="G142" s="330"/>
      <c r="H142" s="330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228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6.5" customHeight="1">
      <c r="A144" s="35"/>
      <c r="B144" s="36"/>
      <c r="C144" s="37"/>
      <c r="D144" s="37"/>
      <c r="E144" s="307" t="str">
        <f>E11</f>
        <v>04a - Vytápění</v>
      </c>
      <c r="F144" s="330"/>
      <c r="G144" s="330"/>
      <c r="H144" s="330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30" t="s">
        <v>20</v>
      </c>
      <c r="D146" s="37"/>
      <c r="E146" s="37"/>
      <c r="F146" s="28" t="str">
        <f>F14</f>
        <v>Vokovice, p.č. 1281/256, 1281/257</v>
      </c>
      <c r="G146" s="37"/>
      <c r="H146" s="37"/>
      <c r="I146" s="30" t="s">
        <v>22</v>
      </c>
      <c r="J146" s="67" t="str">
        <f>IF(J14="","",J14)</f>
        <v>21. 2. 2023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25.7" customHeight="1">
      <c r="A148" s="35"/>
      <c r="B148" s="36"/>
      <c r="C148" s="30" t="s">
        <v>24</v>
      </c>
      <c r="D148" s="37"/>
      <c r="E148" s="37"/>
      <c r="F148" s="28" t="str">
        <f>E17</f>
        <v>Městská část Praha 6, Čs. Armády 601/23</v>
      </c>
      <c r="G148" s="37"/>
      <c r="H148" s="37"/>
      <c r="I148" s="30" t="s">
        <v>30</v>
      </c>
      <c r="J148" s="33" t="str">
        <f>E23</f>
        <v>ra15 a.s., ATELIER SEVER s.r.o.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>
      <c r="A149" s="35"/>
      <c r="B149" s="36"/>
      <c r="C149" s="30" t="s">
        <v>28</v>
      </c>
      <c r="D149" s="37"/>
      <c r="E149" s="37"/>
      <c r="F149" s="28" t="str">
        <f>IF(E20="","",E20)</f>
        <v>Vyplň údaj</v>
      </c>
      <c r="G149" s="37"/>
      <c r="H149" s="37"/>
      <c r="I149" s="30" t="s">
        <v>33</v>
      </c>
      <c r="J149" s="33" t="str">
        <f>E26</f>
        <v>Ecoten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>
      <c r="A151" s="165"/>
      <c r="B151" s="166"/>
      <c r="C151" s="167" t="s">
        <v>269</v>
      </c>
      <c r="D151" s="168" t="s">
        <v>61</v>
      </c>
      <c r="E151" s="168" t="s">
        <v>57</v>
      </c>
      <c r="F151" s="168" t="s">
        <v>58</v>
      </c>
      <c r="G151" s="168" t="s">
        <v>270</v>
      </c>
      <c r="H151" s="168" t="s">
        <v>271</v>
      </c>
      <c r="I151" s="168" t="s">
        <v>272</v>
      </c>
      <c r="J151" s="169" t="s">
        <v>232</v>
      </c>
      <c r="K151" s="170" t="s">
        <v>273</v>
      </c>
      <c r="L151" s="171"/>
      <c r="M151" s="76" t="s">
        <v>1</v>
      </c>
      <c r="N151" s="77" t="s">
        <v>40</v>
      </c>
      <c r="O151" s="77" t="s">
        <v>274</v>
      </c>
      <c r="P151" s="77" t="s">
        <v>275</v>
      </c>
      <c r="Q151" s="77" t="s">
        <v>276</v>
      </c>
      <c r="R151" s="77" t="s">
        <v>277</v>
      </c>
      <c r="S151" s="77" t="s">
        <v>278</v>
      </c>
      <c r="T151" s="78" t="s">
        <v>279</v>
      </c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65" s="2" customFormat="1" ht="22.9" customHeight="1">
      <c r="A152" s="35"/>
      <c r="B152" s="36"/>
      <c r="C152" s="83" t="s">
        <v>280</v>
      </c>
      <c r="D152" s="37"/>
      <c r="E152" s="37"/>
      <c r="F152" s="37"/>
      <c r="G152" s="37"/>
      <c r="H152" s="37"/>
      <c r="I152" s="37"/>
      <c r="J152" s="172">
        <f>BK152</f>
        <v>0</v>
      </c>
      <c r="K152" s="37"/>
      <c r="L152" s="40"/>
      <c r="M152" s="79"/>
      <c r="N152" s="173"/>
      <c r="O152" s="80"/>
      <c r="P152" s="174">
        <f>P153</f>
        <v>0</v>
      </c>
      <c r="Q152" s="80"/>
      <c r="R152" s="174">
        <f>R153</f>
        <v>0</v>
      </c>
      <c r="S152" s="80"/>
      <c r="T152" s="175">
        <f>T153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75</v>
      </c>
      <c r="AU152" s="18" t="s">
        <v>234</v>
      </c>
      <c r="BK152" s="176">
        <f>BK153</f>
        <v>0</v>
      </c>
    </row>
    <row r="153" spans="1:65" s="12" customFormat="1" ht="25.9" customHeight="1">
      <c r="B153" s="177"/>
      <c r="C153" s="178"/>
      <c r="D153" s="179" t="s">
        <v>75</v>
      </c>
      <c r="E153" s="180" t="s">
        <v>3509</v>
      </c>
      <c r="F153" s="180" t="s">
        <v>1432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P154+P167+P170+P175+P180+P185+P188+P191+P194+P199+P224+P231+P236+P248+P261+P267+P273+P283+P289+P293+P307+P316</f>
        <v>0</v>
      </c>
      <c r="Q153" s="185"/>
      <c r="R153" s="186">
        <f>R154+R167+R170+R175+R180+R185+R188+R191+R194+R199+R224+R231+R236+R248+R261+R267+R273+R283+R289+R293+R307+R316</f>
        <v>0</v>
      </c>
      <c r="S153" s="185"/>
      <c r="T153" s="187">
        <f>T154+T167+T170+T175+T180+T185+T188+T191+T194+T199+T224+T231+T236+T248+T261+T267+T273+T283+T289+T293+T307+T316</f>
        <v>0</v>
      </c>
      <c r="AR153" s="188" t="s">
        <v>83</v>
      </c>
      <c r="AT153" s="189" t="s">
        <v>75</v>
      </c>
      <c r="AU153" s="189" t="s">
        <v>76</v>
      </c>
      <c r="AY153" s="188" t="s">
        <v>283</v>
      </c>
      <c r="BK153" s="190">
        <f>BK154+BK167+BK170+BK175+BK180+BK185+BK188+BK191+BK194+BK199+BK224+BK231+BK236+BK248+BK261+BK267+BK273+BK283+BK289+BK293+BK307+BK316</f>
        <v>0</v>
      </c>
    </row>
    <row r="154" spans="1:65" s="12" customFormat="1" ht="22.9" customHeight="1">
      <c r="B154" s="177"/>
      <c r="C154" s="178"/>
      <c r="D154" s="179" t="s">
        <v>75</v>
      </c>
      <c r="E154" s="191" t="s">
        <v>83</v>
      </c>
      <c r="F154" s="191" t="s">
        <v>3510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SUM(P155:P166)</f>
        <v>0</v>
      </c>
      <c r="Q154" s="185"/>
      <c r="R154" s="186">
        <f>SUM(R155:R166)</f>
        <v>0</v>
      </c>
      <c r="S154" s="185"/>
      <c r="T154" s="187">
        <f>SUM(T155:T166)</f>
        <v>0</v>
      </c>
      <c r="AR154" s="188" t="s">
        <v>83</v>
      </c>
      <c r="AT154" s="189" t="s">
        <v>75</v>
      </c>
      <c r="AU154" s="189" t="s">
        <v>83</v>
      </c>
      <c r="AY154" s="188" t="s">
        <v>283</v>
      </c>
      <c r="BK154" s="190">
        <f>SUM(BK155:BK166)</f>
        <v>0</v>
      </c>
    </row>
    <row r="155" spans="1:65" s="2" customFormat="1" ht="33" customHeight="1">
      <c r="A155" s="35"/>
      <c r="B155" s="36"/>
      <c r="C155" s="251" t="s">
        <v>83</v>
      </c>
      <c r="D155" s="251" t="s">
        <v>1021</v>
      </c>
      <c r="E155" s="252" t="s">
        <v>3511</v>
      </c>
      <c r="F155" s="253" t="s">
        <v>3512</v>
      </c>
      <c r="G155" s="254" t="s">
        <v>3513</v>
      </c>
      <c r="H155" s="255">
        <v>319</v>
      </c>
      <c r="I155" s="256"/>
      <c r="J155" s="257">
        <f t="shared" ref="J155:J166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6" si="1">O155*H155</f>
        <v>0</v>
      </c>
      <c r="Q155" s="203">
        <v>0</v>
      </c>
      <c r="R155" s="203">
        <f t="shared" ref="R155:R166" si="2">Q155*H155</f>
        <v>0</v>
      </c>
      <c r="S155" s="203">
        <v>0</v>
      </c>
      <c r="T155" s="204">
        <f t="shared" ref="T155:T166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1021</v>
      </c>
      <c r="AU155" s="205" t="s">
        <v>85</v>
      </c>
      <c r="AY155" s="18" t="s">
        <v>283</v>
      </c>
      <c r="BE155" s="206">
        <f t="shared" ref="BE155:BE166" si="4">IF(N155="základní",J155,0)</f>
        <v>0</v>
      </c>
      <c r="BF155" s="206">
        <f t="shared" ref="BF155:BF166" si="5">IF(N155="snížená",J155,0)</f>
        <v>0</v>
      </c>
      <c r="BG155" s="206">
        <f t="shared" ref="BG155:BG166" si="6">IF(N155="zákl. přenesená",J155,0)</f>
        <v>0</v>
      </c>
      <c r="BH155" s="206">
        <f t="shared" ref="BH155:BH166" si="7">IF(N155="sníž. přenesená",J155,0)</f>
        <v>0</v>
      </c>
      <c r="BI155" s="206">
        <f t="shared" ref="BI155:BI166" si="8">IF(N155="nulová",J155,0)</f>
        <v>0</v>
      </c>
      <c r="BJ155" s="18" t="s">
        <v>83</v>
      </c>
      <c r="BK155" s="206">
        <f t="shared" ref="BK155:BK166" si="9">ROUND(I155*H155,2)</f>
        <v>0</v>
      </c>
      <c r="BL155" s="18" t="s">
        <v>199</v>
      </c>
      <c r="BM155" s="205" t="s">
        <v>85</v>
      </c>
    </row>
    <row r="156" spans="1:65" s="2" customFormat="1" ht="33" customHeight="1">
      <c r="A156" s="35"/>
      <c r="B156" s="36"/>
      <c r="C156" s="193" t="s">
        <v>85</v>
      </c>
      <c r="D156" s="193" t="s">
        <v>285</v>
      </c>
      <c r="E156" s="194" t="s">
        <v>3514</v>
      </c>
      <c r="F156" s="195" t="s">
        <v>3515</v>
      </c>
      <c r="G156" s="196" t="s">
        <v>3513</v>
      </c>
      <c r="H156" s="197">
        <v>319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289</v>
      </c>
    </row>
    <row r="157" spans="1:65" s="2" customFormat="1" ht="33" customHeight="1">
      <c r="A157" s="35"/>
      <c r="B157" s="36"/>
      <c r="C157" s="251" t="s">
        <v>105</v>
      </c>
      <c r="D157" s="251" t="s">
        <v>1021</v>
      </c>
      <c r="E157" s="252" t="s">
        <v>3516</v>
      </c>
      <c r="F157" s="253" t="s">
        <v>3517</v>
      </c>
      <c r="G157" s="254" t="s">
        <v>3513</v>
      </c>
      <c r="H157" s="255">
        <v>21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339</v>
      </c>
    </row>
    <row r="158" spans="1:65" s="2" customFormat="1" ht="33" customHeight="1">
      <c r="A158" s="35"/>
      <c r="B158" s="36"/>
      <c r="C158" s="193" t="s">
        <v>289</v>
      </c>
      <c r="D158" s="193" t="s">
        <v>285</v>
      </c>
      <c r="E158" s="194" t="s">
        <v>3518</v>
      </c>
      <c r="F158" s="195" t="s">
        <v>3519</v>
      </c>
      <c r="G158" s="196" t="s">
        <v>3513</v>
      </c>
      <c r="H158" s="197">
        <v>21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351</v>
      </c>
    </row>
    <row r="159" spans="1:65" s="2" customFormat="1" ht="33" customHeight="1">
      <c r="A159" s="35"/>
      <c r="B159" s="36"/>
      <c r="C159" s="251" t="s">
        <v>331</v>
      </c>
      <c r="D159" s="251" t="s">
        <v>1021</v>
      </c>
      <c r="E159" s="252" t="s">
        <v>3520</v>
      </c>
      <c r="F159" s="253" t="s">
        <v>3521</v>
      </c>
      <c r="G159" s="254" t="s">
        <v>3513</v>
      </c>
      <c r="H159" s="255">
        <v>57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362</v>
      </c>
    </row>
    <row r="160" spans="1:65" s="2" customFormat="1" ht="33" customHeight="1">
      <c r="A160" s="35"/>
      <c r="B160" s="36"/>
      <c r="C160" s="193" t="s">
        <v>339</v>
      </c>
      <c r="D160" s="193" t="s">
        <v>285</v>
      </c>
      <c r="E160" s="194" t="s">
        <v>3522</v>
      </c>
      <c r="F160" s="195" t="s">
        <v>3523</v>
      </c>
      <c r="G160" s="196" t="s">
        <v>3513</v>
      </c>
      <c r="H160" s="197">
        <v>57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188</v>
      </c>
    </row>
    <row r="161" spans="1:65" s="2" customFormat="1" ht="33" customHeight="1">
      <c r="A161" s="35"/>
      <c r="B161" s="36"/>
      <c r="C161" s="251" t="s">
        <v>344</v>
      </c>
      <c r="D161" s="251" t="s">
        <v>1021</v>
      </c>
      <c r="E161" s="252" t="s">
        <v>3524</v>
      </c>
      <c r="F161" s="253" t="s">
        <v>3525</v>
      </c>
      <c r="G161" s="254" t="s">
        <v>3513</v>
      </c>
      <c r="H161" s="255">
        <v>40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194</v>
      </c>
    </row>
    <row r="162" spans="1:65" s="2" customFormat="1" ht="33" customHeight="1">
      <c r="A162" s="35"/>
      <c r="B162" s="36"/>
      <c r="C162" s="193" t="s">
        <v>351</v>
      </c>
      <c r="D162" s="193" t="s">
        <v>285</v>
      </c>
      <c r="E162" s="194" t="s">
        <v>3526</v>
      </c>
      <c r="F162" s="195" t="s">
        <v>3527</v>
      </c>
      <c r="G162" s="196" t="s">
        <v>3513</v>
      </c>
      <c r="H162" s="197">
        <v>40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199</v>
      </c>
    </row>
    <row r="163" spans="1:65" s="2" customFormat="1" ht="33" customHeight="1">
      <c r="A163" s="35"/>
      <c r="B163" s="36"/>
      <c r="C163" s="251" t="s">
        <v>357</v>
      </c>
      <c r="D163" s="251" t="s">
        <v>1021</v>
      </c>
      <c r="E163" s="252" t="s">
        <v>3528</v>
      </c>
      <c r="F163" s="253" t="s">
        <v>3529</v>
      </c>
      <c r="G163" s="254" t="s">
        <v>3513</v>
      </c>
      <c r="H163" s="255">
        <v>44</v>
      </c>
      <c r="I163" s="256"/>
      <c r="J163" s="257">
        <f t="shared" si="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1021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205</v>
      </c>
    </row>
    <row r="164" spans="1:65" s="2" customFormat="1" ht="33" customHeight="1">
      <c r="A164" s="35"/>
      <c r="B164" s="36"/>
      <c r="C164" s="193" t="s">
        <v>362</v>
      </c>
      <c r="D164" s="193" t="s">
        <v>285</v>
      </c>
      <c r="E164" s="194" t="s">
        <v>3530</v>
      </c>
      <c r="F164" s="195" t="s">
        <v>3531</v>
      </c>
      <c r="G164" s="196" t="s">
        <v>3513</v>
      </c>
      <c r="H164" s="197">
        <v>44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208</v>
      </c>
    </row>
    <row r="165" spans="1:65" s="2" customFormat="1" ht="33" customHeight="1">
      <c r="A165" s="35"/>
      <c r="B165" s="36"/>
      <c r="C165" s="251" t="s">
        <v>185</v>
      </c>
      <c r="D165" s="251" t="s">
        <v>1021</v>
      </c>
      <c r="E165" s="252" t="s">
        <v>3532</v>
      </c>
      <c r="F165" s="253" t="s">
        <v>3533</v>
      </c>
      <c r="G165" s="254" t="s">
        <v>3513</v>
      </c>
      <c r="H165" s="255">
        <v>21</v>
      </c>
      <c r="I165" s="256"/>
      <c r="J165" s="257">
        <f t="shared" si="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1021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222</v>
      </c>
    </row>
    <row r="166" spans="1:65" s="2" customFormat="1" ht="33" customHeight="1">
      <c r="A166" s="35"/>
      <c r="B166" s="36"/>
      <c r="C166" s="193" t="s">
        <v>188</v>
      </c>
      <c r="D166" s="193" t="s">
        <v>285</v>
      </c>
      <c r="E166" s="194" t="s">
        <v>3534</v>
      </c>
      <c r="F166" s="195" t="s">
        <v>3535</v>
      </c>
      <c r="G166" s="196" t="s">
        <v>3513</v>
      </c>
      <c r="H166" s="197">
        <v>21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454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3536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0</v>
      </c>
      <c r="S167" s="185"/>
      <c r="T167" s="187">
        <f>SUM(T168:T169)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SUM(BK168:BK169)</f>
        <v>0</v>
      </c>
    </row>
    <row r="168" spans="1:65" s="2" customFormat="1" ht="33" customHeight="1">
      <c r="A168" s="35"/>
      <c r="B168" s="36"/>
      <c r="C168" s="251" t="s">
        <v>191</v>
      </c>
      <c r="D168" s="251" t="s">
        <v>1021</v>
      </c>
      <c r="E168" s="252" t="s">
        <v>3537</v>
      </c>
      <c r="F168" s="253" t="s">
        <v>3538</v>
      </c>
      <c r="G168" s="254" t="s">
        <v>3513</v>
      </c>
      <c r="H168" s="255">
        <v>5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1021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464</v>
      </c>
    </row>
    <row r="169" spans="1:65" s="2" customFormat="1" ht="33" customHeight="1">
      <c r="A169" s="35"/>
      <c r="B169" s="36"/>
      <c r="C169" s="193" t="s">
        <v>194</v>
      </c>
      <c r="D169" s="193" t="s">
        <v>285</v>
      </c>
      <c r="E169" s="194" t="s">
        <v>3539</v>
      </c>
      <c r="F169" s="195" t="s">
        <v>3540</v>
      </c>
      <c r="G169" s="196" t="s">
        <v>3513</v>
      </c>
      <c r="H169" s="197">
        <v>5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477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3541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SUM(P171:P174)</f>
        <v>0</v>
      </c>
      <c r="Q170" s="185"/>
      <c r="R170" s="186">
        <f>SUM(R171:R174)</f>
        <v>0</v>
      </c>
      <c r="S170" s="185"/>
      <c r="T170" s="187">
        <f>SUM(T171:T174)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SUM(BK171:BK174)</f>
        <v>0</v>
      </c>
    </row>
    <row r="171" spans="1:65" s="2" customFormat="1" ht="33" customHeight="1">
      <c r="A171" s="35"/>
      <c r="B171" s="36"/>
      <c r="C171" s="251" t="s">
        <v>8</v>
      </c>
      <c r="D171" s="251" t="s">
        <v>1021</v>
      </c>
      <c r="E171" s="252" t="s">
        <v>3542</v>
      </c>
      <c r="F171" s="253" t="s">
        <v>3543</v>
      </c>
      <c r="G171" s="254" t="s">
        <v>3513</v>
      </c>
      <c r="H171" s="255">
        <v>319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488</v>
      </c>
    </row>
    <row r="172" spans="1:65" s="2" customFormat="1" ht="33" customHeight="1">
      <c r="A172" s="35"/>
      <c r="B172" s="36"/>
      <c r="C172" s="193" t="s">
        <v>199</v>
      </c>
      <c r="D172" s="193" t="s">
        <v>285</v>
      </c>
      <c r="E172" s="194" t="s">
        <v>3544</v>
      </c>
      <c r="F172" s="195" t="s">
        <v>3545</v>
      </c>
      <c r="G172" s="196" t="s">
        <v>3513</v>
      </c>
      <c r="H172" s="197">
        <v>319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499</v>
      </c>
    </row>
    <row r="173" spans="1:65" s="2" customFormat="1" ht="33" customHeight="1">
      <c r="A173" s="35"/>
      <c r="B173" s="36"/>
      <c r="C173" s="251" t="s">
        <v>202</v>
      </c>
      <c r="D173" s="251" t="s">
        <v>1021</v>
      </c>
      <c r="E173" s="252" t="s">
        <v>3546</v>
      </c>
      <c r="F173" s="253" t="s">
        <v>3547</v>
      </c>
      <c r="G173" s="254" t="s">
        <v>3513</v>
      </c>
      <c r="H173" s="255">
        <v>13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1021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509</v>
      </c>
    </row>
    <row r="174" spans="1:65" s="2" customFormat="1" ht="33" customHeight="1">
      <c r="A174" s="35"/>
      <c r="B174" s="36"/>
      <c r="C174" s="193" t="s">
        <v>205</v>
      </c>
      <c r="D174" s="193" t="s">
        <v>285</v>
      </c>
      <c r="E174" s="194" t="s">
        <v>3548</v>
      </c>
      <c r="F174" s="195" t="s">
        <v>3549</v>
      </c>
      <c r="G174" s="196" t="s">
        <v>3513</v>
      </c>
      <c r="H174" s="197">
        <v>13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519</v>
      </c>
    </row>
    <row r="175" spans="1:65" s="12" customFormat="1" ht="22.9" customHeight="1">
      <c r="B175" s="177"/>
      <c r="C175" s="178"/>
      <c r="D175" s="179" t="s">
        <v>75</v>
      </c>
      <c r="E175" s="191" t="s">
        <v>289</v>
      </c>
      <c r="F175" s="191" t="s">
        <v>3550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SUM(P176:P179)</f>
        <v>0</v>
      </c>
      <c r="Q175" s="185"/>
      <c r="R175" s="186">
        <f>SUM(R176:R179)</f>
        <v>0</v>
      </c>
      <c r="S175" s="185"/>
      <c r="T175" s="187">
        <f>SUM(T176:T179)</f>
        <v>0</v>
      </c>
      <c r="AR175" s="188" t="s">
        <v>83</v>
      </c>
      <c r="AT175" s="189" t="s">
        <v>75</v>
      </c>
      <c r="AU175" s="189" t="s">
        <v>83</v>
      </c>
      <c r="AY175" s="188" t="s">
        <v>283</v>
      </c>
      <c r="BK175" s="190">
        <f>SUM(BK176:BK179)</f>
        <v>0</v>
      </c>
    </row>
    <row r="176" spans="1:65" s="2" customFormat="1" ht="33" customHeight="1">
      <c r="A176" s="35"/>
      <c r="B176" s="36"/>
      <c r="C176" s="251" t="s">
        <v>417</v>
      </c>
      <c r="D176" s="251" t="s">
        <v>1021</v>
      </c>
      <c r="E176" s="252" t="s">
        <v>3551</v>
      </c>
      <c r="F176" s="253" t="s">
        <v>3552</v>
      </c>
      <c r="G176" s="254" t="s">
        <v>3513</v>
      </c>
      <c r="H176" s="255">
        <v>57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1021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529</v>
      </c>
    </row>
    <row r="177" spans="1:65" s="2" customFormat="1" ht="33" customHeight="1">
      <c r="A177" s="35"/>
      <c r="B177" s="36"/>
      <c r="C177" s="193" t="s">
        <v>208</v>
      </c>
      <c r="D177" s="193" t="s">
        <v>285</v>
      </c>
      <c r="E177" s="194" t="s">
        <v>3553</v>
      </c>
      <c r="F177" s="195" t="s">
        <v>3554</v>
      </c>
      <c r="G177" s="196" t="s">
        <v>3513</v>
      </c>
      <c r="H177" s="197">
        <v>57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546</v>
      </c>
    </row>
    <row r="178" spans="1:65" s="2" customFormat="1" ht="33" customHeight="1">
      <c r="A178" s="35"/>
      <c r="B178" s="36"/>
      <c r="C178" s="251" t="s">
        <v>7</v>
      </c>
      <c r="D178" s="251" t="s">
        <v>1021</v>
      </c>
      <c r="E178" s="252" t="s">
        <v>3555</v>
      </c>
      <c r="F178" s="253" t="s">
        <v>3556</v>
      </c>
      <c r="G178" s="254" t="s">
        <v>3513</v>
      </c>
      <c r="H178" s="255">
        <v>40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1021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556</v>
      </c>
    </row>
    <row r="179" spans="1:65" s="2" customFormat="1" ht="33" customHeight="1">
      <c r="A179" s="35"/>
      <c r="B179" s="36"/>
      <c r="C179" s="193" t="s">
        <v>222</v>
      </c>
      <c r="D179" s="193" t="s">
        <v>285</v>
      </c>
      <c r="E179" s="194" t="s">
        <v>3557</v>
      </c>
      <c r="F179" s="195" t="s">
        <v>3558</v>
      </c>
      <c r="G179" s="196" t="s">
        <v>3513</v>
      </c>
      <c r="H179" s="197">
        <v>40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567</v>
      </c>
    </row>
    <row r="180" spans="1:65" s="12" customFormat="1" ht="22.9" customHeight="1">
      <c r="B180" s="177"/>
      <c r="C180" s="178"/>
      <c r="D180" s="179" t="s">
        <v>75</v>
      </c>
      <c r="E180" s="191" t="s">
        <v>331</v>
      </c>
      <c r="F180" s="191" t="s">
        <v>3559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SUM(P181:P184)</f>
        <v>0</v>
      </c>
      <c r="Q180" s="185"/>
      <c r="R180" s="186">
        <f>SUM(R181:R184)</f>
        <v>0</v>
      </c>
      <c r="S180" s="185"/>
      <c r="T180" s="187">
        <f>SUM(T181:T184)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SUM(BK181:BK184)</f>
        <v>0</v>
      </c>
    </row>
    <row r="181" spans="1:65" s="2" customFormat="1" ht="33" customHeight="1">
      <c r="A181" s="35"/>
      <c r="B181" s="36"/>
      <c r="C181" s="251" t="s">
        <v>448</v>
      </c>
      <c r="D181" s="251" t="s">
        <v>1021</v>
      </c>
      <c r="E181" s="252" t="s">
        <v>3560</v>
      </c>
      <c r="F181" s="253" t="s">
        <v>3561</v>
      </c>
      <c r="G181" s="254" t="s">
        <v>3513</v>
      </c>
      <c r="H181" s="255">
        <v>44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581</v>
      </c>
    </row>
    <row r="182" spans="1:65" s="2" customFormat="1" ht="33" customHeight="1">
      <c r="A182" s="35"/>
      <c r="B182" s="36"/>
      <c r="C182" s="193" t="s">
        <v>454</v>
      </c>
      <c r="D182" s="193" t="s">
        <v>285</v>
      </c>
      <c r="E182" s="194" t="s">
        <v>3562</v>
      </c>
      <c r="F182" s="195" t="s">
        <v>3563</v>
      </c>
      <c r="G182" s="196" t="s">
        <v>3513</v>
      </c>
      <c r="H182" s="197">
        <v>44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616</v>
      </c>
    </row>
    <row r="183" spans="1:65" s="2" customFormat="1" ht="33" customHeight="1">
      <c r="A183" s="35"/>
      <c r="B183" s="36"/>
      <c r="C183" s="251" t="s">
        <v>460</v>
      </c>
      <c r="D183" s="251" t="s">
        <v>1021</v>
      </c>
      <c r="E183" s="252" t="s">
        <v>3564</v>
      </c>
      <c r="F183" s="253" t="s">
        <v>3565</v>
      </c>
      <c r="G183" s="254" t="s">
        <v>3513</v>
      </c>
      <c r="H183" s="255">
        <v>13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1021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624</v>
      </c>
    </row>
    <row r="184" spans="1:65" s="2" customFormat="1" ht="33" customHeight="1">
      <c r="A184" s="35"/>
      <c r="B184" s="36"/>
      <c r="C184" s="193" t="s">
        <v>464</v>
      </c>
      <c r="D184" s="193" t="s">
        <v>285</v>
      </c>
      <c r="E184" s="194" t="s">
        <v>3566</v>
      </c>
      <c r="F184" s="195" t="s">
        <v>3567</v>
      </c>
      <c r="G184" s="196" t="s">
        <v>3513</v>
      </c>
      <c r="H184" s="197">
        <v>13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632</v>
      </c>
    </row>
    <row r="185" spans="1:65" s="12" customFormat="1" ht="22.9" customHeight="1">
      <c r="B185" s="177"/>
      <c r="C185" s="178"/>
      <c r="D185" s="179" t="s">
        <v>75</v>
      </c>
      <c r="E185" s="191" t="s">
        <v>339</v>
      </c>
      <c r="F185" s="191" t="s">
        <v>3568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SUM(P186:P187)</f>
        <v>0</v>
      </c>
      <c r="Q185" s="185"/>
      <c r="R185" s="186">
        <f>SUM(R186:R187)</f>
        <v>0</v>
      </c>
      <c r="S185" s="185"/>
      <c r="T185" s="187">
        <f>SUM(T186:T187)</f>
        <v>0</v>
      </c>
      <c r="AR185" s="188" t="s">
        <v>83</v>
      </c>
      <c r="AT185" s="189" t="s">
        <v>75</v>
      </c>
      <c r="AU185" s="189" t="s">
        <v>83</v>
      </c>
      <c r="AY185" s="188" t="s">
        <v>283</v>
      </c>
      <c r="BK185" s="190">
        <f>SUM(BK186:BK187)</f>
        <v>0</v>
      </c>
    </row>
    <row r="186" spans="1:65" s="2" customFormat="1" ht="33" customHeight="1">
      <c r="A186" s="35"/>
      <c r="B186" s="36"/>
      <c r="C186" s="251" t="s">
        <v>469</v>
      </c>
      <c r="D186" s="251" t="s">
        <v>1021</v>
      </c>
      <c r="E186" s="252" t="s">
        <v>3569</v>
      </c>
      <c r="F186" s="253" t="s">
        <v>3570</v>
      </c>
      <c r="G186" s="254" t="s">
        <v>3513</v>
      </c>
      <c r="H186" s="255">
        <v>8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1021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640</v>
      </c>
    </row>
    <row r="187" spans="1:65" s="2" customFormat="1" ht="33" customHeight="1">
      <c r="A187" s="35"/>
      <c r="B187" s="36"/>
      <c r="C187" s="193" t="s">
        <v>477</v>
      </c>
      <c r="D187" s="193" t="s">
        <v>285</v>
      </c>
      <c r="E187" s="194" t="s">
        <v>3571</v>
      </c>
      <c r="F187" s="195" t="s">
        <v>3572</v>
      </c>
      <c r="G187" s="196" t="s">
        <v>3513</v>
      </c>
      <c r="H187" s="197">
        <v>8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648</v>
      </c>
    </row>
    <row r="188" spans="1:65" s="12" customFormat="1" ht="22.9" customHeight="1">
      <c r="B188" s="177"/>
      <c r="C188" s="178"/>
      <c r="D188" s="179" t="s">
        <v>75</v>
      </c>
      <c r="E188" s="191" t="s">
        <v>344</v>
      </c>
      <c r="F188" s="191" t="s">
        <v>3573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SUM(P189:P190)</f>
        <v>0</v>
      </c>
      <c r="Q188" s="185"/>
      <c r="R188" s="186">
        <f>SUM(R189:R190)</f>
        <v>0</v>
      </c>
      <c r="S188" s="185"/>
      <c r="T188" s="187">
        <f>SUM(T189:T190)</f>
        <v>0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SUM(BK189:BK190)</f>
        <v>0</v>
      </c>
    </row>
    <row r="189" spans="1:65" s="2" customFormat="1" ht="33" customHeight="1">
      <c r="A189" s="35"/>
      <c r="B189" s="36"/>
      <c r="C189" s="251" t="s">
        <v>483</v>
      </c>
      <c r="D189" s="251" t="s">
        <v>1021</v>
      </c>
      <c r="E189" s="252" t="s">
        <v>3574</v>
      </c>
      <c r="F189" s="253" t="s">
        <v>3575</v>
      </c>
      <c r="G189" s="254" t="s">
        <v>3513</v>
      </c>
      <c r="H189" s="255">
        <v>8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1021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33" customHeight="1">
      <c r="A190" s="35"/>
      <c r="B190" s="36"/>
      <c r="C190" s="193" t="s">
        <v>488</v>
      </c>
      <c r="D190" s="193" t="s">
        <v>285</v>
      </c>
      <c r="E190" s="194" t="s">
        <v>3576</v>
      </c>
      <c r="F190" s="195" t="s">
        <v>3577</v>
      </c>
      <c r="G190" s="196" t="s">
        <v>3513</v>
      </c>
      <c r="H190" s="197">
        <v>8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12" customFormat="1" ht="22.9" customHeight="1">
      <c r="B191" s="177"/>
      <c r="C191" s="178"/>
      <c r="D191" s="179" t="s">
        <v>75</v>
      </c>
      <c r="E191" s="191" t="s">
        <v>351</v>
      </c>
      <c r="F191" s="191" t="s">
        <v>3578</v>
      </c>
      <c r="G191" s="178"/>
      <c r="H191" s="178"/>
      <c r="I191" s="181"/>
      <c r="J191" s="192">
        <f>BK191</f>
        <v>0</v>
      </c>
      <c r="K191" s="178"/>
      <c r="L191" s="183"/>
      <c r="M191" s="184"/>
      <c r="N191" s="185"/>
      <c r="O191" s="185"/>
      <c r="P191" s="186">
        <f>SUM(P192:P193)</f>
        <v>0</v>
      </c>
      <c r="Q191" s="185"/>
      <c r="R191" s="186">
        <f>SUM(R192:R193)</f>
        <v>0</v>
      </c>
      <c r="S191" s="185"/>
      <c r="T191" s="187">
        <f>SUM(T192:T193)</f>
        <v>0</v>
      </c>
      <c r="AR191" s="188" t="s">
        <v>83</v>
      </c>
      <c r="AT191" s="189" t="s">
        <v>75</v>
      </c>
      <c r="AU191" s="189" t="s">
        <v>83</v>
      </c>
      <c r="AY191" s="188" t="s">
        <v>283</v>
      </c>
      <c r="BK191" s="190">
        <f>SUM(BK192:BK193)</f>
        <v>0</v>
      </c>
    </row>
    <row r="192" spans="1:65" s="2" customFormat="1" ht="37.9" customHeight="1">
      <c r="A192" s="35"/>
      <c r="B192" s="36"/>
      <c r="C192" s="251" t="s">
        <v>494</v>
      </c>
      <c r="D192" s="251" t="s">
        <v>1021</v>
      </c>
      <c r="E192" s="252" t="s">
        <v>3579</v>
      </c>
      <c r="F192" s="253" t="s">
        <v>3580</v>
      </c>
      <c r="G192" s="254" t="s">
        <v>3513</v>
      </c>
      <c r="H192" s="255">
        <v>5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1021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672</v>
      </c>
    </row>
    <row r="193" spans="1:65" s="2" customFormat="1" ht="37.9" customHeight="1">
      <c r="A193" s="35"/>
      <c r="B193" s="36"/>
      <c r="C193" s="193" t="s">
        <v>499</v>
      </c>
      <c r="D193" s="193" t="s">
        <v>285</v>
      </c>
      <c r="E193" s="194" t="s">
        <v>3581</v>
      </c>
      <c r="F193" s="195" t="s">
        <v>3582</v>
      </c>
      <c r="G193" s="196" t="s">
        <v>3513</v>
      </c>
      <c r="H193" s="197">
        <v>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12" customFormat="1" ht="22.9" customHeight="1">
      <c r="B194" s="177"/>
      <c r="C194" s="178"/>
      <c r="D194" s="179" t="s">
        <v>75</v>
      </c>
      <c r="E194" s="191" t="s">
        <v>357</v>
      </c>
      <c r="F194" s="191" t="s">
        <v>3583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SUM(P195:P198)</f>
        <v>0</v>
      </c>
      <c r="Q194" s="185"/>
      <c r="R194" s="186">
        <f>SUM(R195:R198)</f>
        <v>0</v>
      </c>
      <c r="S194" s="185"/>
      <c r="T194" s="187">
        <f>SUM(T195:T198)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SUM(BK195:BK198)</f>
        <v>0</v>
      </c>
    </row>
    <row r="195" spans="1:65" s="2" customFormat="1" ht="24.2" customHeight="1">
      <c r="A195" s="35"/>
      <c r="B195" s="36"/>
      <c r="C195" s="251" t="s">
        <v>504</v>
      </c>
      <c r="D195" s="251" t="s">
        <v>1021</v>
      </c>
      <c r="E195" s="252" t="s">
        <v>3584</v>
      </c>
      <c r="F195" s="253" t="s">
        <v>3585</v>
      </c>
      <c r="G195" s="254" t="s">
        <v>3586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1021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690</v>
      </c>
    </row>
    <row r="196" spans="1:65" s="2" customFormat="1" ht="24.2" customHeight="1">
      <c r="A196" s="35"/>
      <c r="B196" s="36"/>
      <c r="C196" s="193" t="s">
        <v>509</v>
      </c>
      <c r="D196" s="193" t="s">
        <v>285</v>
      </c>
      <c r="E196" s="194" t="s">
        <v>3587</v>
      </c>
      <c r="F196" s="195" t="s">
        <v>3588</v>
      </c>
      <c r="G196" s="196" t="s">
        <v>3586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24.2" customHeight="1">
      <c r="A197" s="35"/>
      <c r="B197" s="36"/>
      <c r="C197" s="251" t="s">
        <v>514</v>
      </c>
      <c r="D197" s="251" t="s">
        <v>1021</v>
      </c>
      <c r="E197" s="252" t="s">
        <v>3589</v>
      </c>
      <c r="F197" s="253" t="s">
        <v>3590</v>
      </c>
      <c r="G197" s="254" t="s">
        <v>3586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1021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24.2" customHeight="1">
      <c r="A198" s="35"/>
      <c r="B198" s="36"/>
      <c r="C198" s="193" t="s">
        <v>519</v>
      </c>
      <c r="D198" s="193" t="s">
        <v>285</v>
      </c>
      <c r="E198" s="194" t="s">
        <v>3591</v>
      </c>
      <c r="F198" s="195" t="s">
        <v>3592</v>
      </c>
      <c r="G198" s="196" t="s">
        <v>3586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12" customFormat="1" ht="22.9" customHeight="1">
      <c r="B199" s="177"/>
      <c r="C199" s="178"/>
      <c r="D199" s="179" t="s">
        <v>75</v>
      </c>
      <c r="E199" s="191" t="s">
        <v>362</v>
      </c>
      <c r="F199" s="191" t="s">
        <v>3593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P200+P209+P214+P219</f>
        <v>0</v>
      </c>
      <c r="Q199" s="185"/>
      <c r="R199" s="186">
        <f>R200+R209+R214+R219</f>
        <v>0</v>
      </c>
      <c r="S199" s="185"/>
      <c r="T199" s="187">
        <f>T200+T209+T214+T219</f>
        <v>0</v>
      </c>
      <c r="AR199" s="188" t="s">
        <v>83</v>
      </c>
      <c r="AT199" s="189" t="s">
        <v>75</v>
      </c>
      <c r="AU199" s="189" t="s">
        <v>83</v>
      </c>
      <c r="AY199" s="188" t="s">
        <v>283</v>
      </c>
      <c r="BK199" s="190">
        <f>BK200+BK209+BK214+BK219</f>
        <v>0</v>
      </c>
    </row>
    <row r="200" spans="1:65" s="12" customFormat="1" ht="20.85" customHeight="1">
      <c r="B200" s="177"/>
      <c r="C200" s="178"/>
      <c r="D200" s="179" t="s">
        <v>75</v>
      </c>
      <c r="E200" s="191" t="s">
        <v>898</v>
      </c>
      <c r="F200" s="191" t="s">
        <v>3594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SUM(P201:P208)</f>
        <v>0</v>
      </c>
      <c r="Q200" s="185"/>
      <c r="R200" s="186">
        <f>SUM(R201:R208)</f>
        <v>0</v>
      </c>
      <c r="S200" s="185"/>
      <c r="T200" s="187">
        <f>SUM(T201:T208)</f>
        <v>0</v>
      </c>
      <c r="AR200" s="188" t="s">
        <v>83</v>
      </c>
      <c r="AT200" s="189" t="s">
        <v>75</v>
      </c>
      <c r="AU200" s="189" t="s">
        <v>85</v>
      </c>
      <c r="AY200" s="188" t="s">
        <v>283</v>
      </c>
      <c r="BK200" s="190">
        <f>SUM(BK201:BK208)</f>
        <v>0</v>
      </c>
    </row>
    <row r="201" spans="1:65" s="2" customFormat="1" ht="16.5" customHeight="1">
      <c r="A201" s="35"/>
      <c r="B201" s="36"/>
      <c r="C201" s="251" t="s">
        <v>524</v>
      </c>
      <c r="D201" s="251" t="s">
        <v>1021</v>
      </c>
      <c r="E201" s="252" t="s">
        <v>3595</v>
      </c>
      <c r="F201" s="253" t="s">
        <v>3596</v>
      </c>
      <c r="G201" s="254" t="s">
        <v>2247</v>
      </c>
      <c r="H201" s="255">
        <v>2</v>
      </c>
      <c r="I201" s="256"/>
      <c r="J201" s="257">
        <f t="shared" ref="J201:J208" si="10"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ref="P201:P208" si="11">O201*H201</f>
        <v>0</v>
      </c>
      <c r="Q201" s="203">
        <v>0</v>
      </c>
      <c r="R201" s="203">
        <f t="shared" ref="R201:R208" si="12">Q201*H201</f>
        <v>0</v>
      </c>
      <c r="S201" s="203">
        <v>0</v>
      </c>
      <c r="T201" s="204">
        <f t="shared" ref="T201:T208" si="1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1021</v>
      </c>
      <c r="AU201" s="205" t="s">
        <v>105</v>
      </c>
      <c r="AY201" s="18" t="s">
        <v>283</v>
      </c>
      <c r="BE201" s="206">
        <f t="shared" ref="BE201:BE208" si="14">IF(N201="základní",J201,0)</f>
        <v>0</v>
      </c>
      <c r="BF201" s="206">
        <f t="shared" ref="BF201:BF208" si="15">IF(N201="snížená",J201,0)</f>
        <v>0</v>
      </c>
      <c r="BG201" s="206">
        <f t="shared" ref="BG201:BG208" si="16">IF(N201="zákl. přenesená",J201,0)</f>
        <v>0</v>
      </c>
      <c r="BH201" s="206">
        <f t="shared" ref="BH201:BH208" si="17">IF(N201="sníž. přenesená",J201,0)</f>
        <v>0</v>
      </c>
      <c r="BI201" s="206">
        <f t="shared" ref="BI201:BI208" si="18">IF(N201="nulová",J201,0)</f>
        <v>0</v>
      </c>
      <c r="BJ201" s="18" t="s">
        <v>83</v>
      </c>
      <c r="BK201" s="206">
        <f t="shared" ref="BK201:BK208" si="19">ROUND(I201*H201,2)</f>
        <v>0</v>
      </c>
      <c r="BL201" s="18" t="s">
        <v>199</v>
      </c>
      <c r="BM201" s="205" t="s">
        <v>750</v>
      </c>
    </row>
    <row r="202" spans="1:65" s="2" customFormat="1" ht="16.5" customHeight="1">
      <c r="A202" s="35"/>
      <c r="B202" s="36"/>
      <c r="C202" s="193" t="s">
        <v>529</v>
      </c>
      <c r="D202" s="193" t="s">
        <v>285</v>
      </c>
      <c r="E202" s="194" t="s">
        <v>3597</v>
      </c>
      <c r="F202" s="195" t="s">
        <v>3598</v>
      </c>
      <c r="G202" s="196" t="s">
        <v>2247</v>
      </c>
      <c r="H202" s="197">
        <v>2</v>
      </c>
      <c r="I202" s="198"/>
      <c r="J202" s="199">
        <f t="shared" si="1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11"/>
        <v>0</v>
      </c>
      <c r="Q202" s="203">
        <v>0</v>
      </c>
      <c r="R202" s="203">
        <f t="shared" si="12"/>
        <v>0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105</v>
      </c>
      <c r="AY202" s="18" t="s">
        <v>283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83</v>
      </c>
      <c r="BK202" s="206">
        <f t="shared" si="19"/>
        <v>0</v>
      </c>
      <c r="BL202" s="18" t="s">
        <v>199</v>
      </c>
      <c r="BM202" s="205" t="s">
        <v>766</v>
      </c>
    </row>
    <row r="203" spans="1:65" s="2" customFormat="1" ht="16.5" customHeight="1">
      <c r="A203" s="35"/>
      <c r="B203" s="36"/>
      <c r="C203" s="251" t="s">
        <v>540</v>
      </c>
      <c r="D203" s="251" t="s">
        <v>1021</v>
      </c>
      <c r="E203" s="252" t="s">
        <v>3599</v>
      </c>
      <c r="F203" s="253" t="s">
        <v>3600</v>
      </c>
      <c r="G203" s="254" t="s">
        <v>2247</v>
      </c>
      <c r="H203" s="255">
        <v>8</v>
      </c>
      <c r="I203" s="256"/>
      <c r="J203" s="257">
        <f t="shared" si="1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11"/>
        <v>0</v>
      </c>
      <c r="Q203" s="203">
        <v>0</v>
      </c>
      <c r="R203" s="203">
        <f t="shared" si="12"/>
        <v>0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1021</v>
      </c>
      <c r="AU203" s="205" t="s">
        <v>105</v>
      </c>
      <c r="AY203" s="18" t="s">
        <v>283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83</v>
      </c>
      <c r="BK203" s="206">
        <f t="shared" si="19"/>
        <v>0</v>
      </c>
      <c r="BL203" s="18" t="s">
        <v>199</v>
      </c>
      <c r="BM203" s="205" t="s">
        <v>776</v>
      </c>
    </row>
    <row r="204" spans="1:65" s="2" customFormat="1" ht="16.5" customHeight="1">
      <c r="A204" s="35"/>
      <c r="B204" s="36"/>
      <c r="C204" s="193" t="s">
        <v>546</v>
      </c>
      <c r="D204" s="193" t="s">
        <v>285</v>
      </c>
      <c r="E204" s="194" t="s">
        <v>3601</v>
      </c>
      <c r="F204" s="195" t="s">
        <v>3602</v>
      </c>
      <c r="G204" s="196" t="s">
        <v>2247</v>
      </c>
      <c r="H204" s="197">
        <v>8</v>
      </c>
      <c r="I204" s="198"/>
      <c r="J204" s="199">
        <f t="shared" si="1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105</v>
      </c>
      <c r="AY204" s="18" t="s">
        <v>283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83</v>
      </c>
      <c r="BK204" s="206">
        <f t="shared" si="19"/>
        <v>0</v>
      </c>
      <c r="BL204" s="18" t="s">
        <v>199</v>
      </c>
      <c r="BM204" s="205" t="s">
        <v>785</v>
      </c>
    </row>
    <row r="205" spans="1:65" s="2" customFormat="1" ht="16.5" customHeight="1">
      <c r="A205" s="35"/>
      <c r="B205" s="36"/>
      <c r="C205" s="251" t="s">
        <v>551</v>
      </c>
      <c r="D205" s="251" t="s">
        <v>1021</v>
      </c>
      <c r="E205" s="252" t="s">
        <v>3603</v>
      </c>
      <c r="F205" s="253" t="s">
        <v>3604</v>
      </c>
      <c r="G205" s="254" t="s">
        <v>2247</v>
      </c>
      <c r="H205" s="255">
        <v>3</v>
      </c>
      <c r="I205" s="256"/>
      <c r="J205" s="257">
        <f t="shared" si="1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11"/>
        <v>0</v>
      </c>
      <c r="Q205" s="203">
        <v>0</v>
      </c>
      <c r="R205" s="203">
        <f t="shared" si="12"/>
        <v>0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1021</v>
      </c>
      <c r="AU205" s="205" t="s">
        <v>105</v>
      </c>
      <c r="AY205" s="18" t="s">
        <v>283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83</v>
      </c>
      <c r="BK205" s="206">
        <f t="shared" si="19"/>
        <v>0</v>
      </c>
      <c r="BL205" s="18" t="s">
        <v>199</v>
      </c>
      <c r="BM205" s="205" t="s">
        <v>796</v>
      </c>
    </row>
    <row r="206" spans="1:65" s="2" customFormat="1" ht="16.5" customHeight="1">
      <c r="A206" s="35"/>
      <c r="B206" s="36"/>
      <c r="C206" s="193" t="s">
        <v>556</v>
      </c>
      <c r="D206" s="193" t="s">
        <v>285</v>
      </c>
      <c r="E206" s="194" t="s">
        <v>3605</v>
      </c>
      <c r="F206" s="195" t="s">
        <v>3606</v>
      </c>
      <c r="G206" s="196" t="s">
        <v>2247</v>
      </c>
      <c r="H206" s="197">
        <v>3</v>
      </c>
      <c r="I206" s="198"/>
      <c r="J206" s="199">
        <f t="shared" si="1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11"/>
        <v>0</v>
      </c>
      <c r="Q206" s="203">
        <v>0</v>
      </c>
      <c r="R206" s="203">
        <f t="shared" si="12"/>
        <v>0</v>
      </c>
      <c r="S206" s="203">
        <v>0</v>
      </c>
      <c r="T206" s="204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105</v>
      </c>
      <c r="AY206" s="18" t="s">
        <v>283</v>
      </c>
      <c r="BE206" s="206">
        <f t="shared" si="14"/>
        <v>0</v>
      </c>
      <c r="BF206" s="206">
        <f t="shared" si="15"/>
        <v>0</v>
      </c>
      <c r="BG206" s="206">
        <f t="shared" si="16"/>
        <v>0</v>
      </c>
      <c r="BH206" s="206">
        <f t="shared" si="17"/>
        <v>0</v>
      </c>
      <c r="BI206" s="206">
        <f t="shared" si="18"/>
        <v>0</v>
      </c>
      <c r="BJ206" s="18" t="s">
        <v>83</v>
      </c>
      <c r="BK206" s="206">
        <f t="shared" si="19"/>
        <v>0</v>
      </c>
      <c r="BL206" s="18" t="s">
        <v>199</v>
      </c>
      <c r="BM206" s="205" t="s">
        <v>810</v>
      </c>
    </row>
    <row r="207" spans="1:65" s="2" customFormat="1" ht="16.5" customHeight="1">
      <c r="A207" s="35"/>
      <c r="B207" s="36"/>
      <c r="C207" s="251" t="s">
        <v>561</v>
      </c>
      <c r="D207" s="251" t="s">
        <v>1021</v>
      </c>
      <c r="E207" s="252" t="s">
        <v>3607</v>
      </c>
      <c r="F207" s="253" t="s">
        <v>3608</v>
      </c>
      <c r="G207" s="254" t="s">
        <v>2247</v>
      </c>
      <c r="H207" s="255">
        <v>4</v>
      </c>
      <c r="I207" s="256"/>
      <c r="J207" s="257">
        <f t="shared" si="1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11"/>
        <v>0</v>
      </c>
      <c r="Q207" s="203">
        <v>0</v>
      </c>
      <c r="R207" s="203">
        <f t="shared" si="12"/>
        <v>0</v>
      </c>
      <c r="S207" s="203">
        <v>0</v>
      </c>
      <c r="T207" s="204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1021</v>
      </c>
      <c r="AU207" s="205" t="s">
        <v>105</v>
      </c>
      <c r="AY207" s="18" t="s">
        <v>283</v>
      </c>
      <c r="BE207" s="206">
        <f t="shared" si="14"/>
        <v>0</v>
      </c>
      <c r="BF207" s="206">
        <f t="shared" si="15"/>
        <v>0</v>
      </c>
      <c r="BG207" s="206">
        <f t="shared" si="16"/>
        <v>0</v>
      </c>
      <c r="BH207" s="206">
        <f t="shared" si="17"/>
        <v>0</v>
      </c>
      <c r="BI207" s="206">
        <f t="shared" si="18"/>
        <v>0</v>
      </c>
      <c r="BJ207" s="18" t="s">
        <v>83</v>
      </c>
      <c r="BK207" s="206">
        <f t="shared" si="19"/>
        <v>0</v>
      </c>
      <c r="BL207" s="18" t="s">
        <v>199</v>
      </c>
      <c r="BM207" s="205" t="s">
        <v>818</v>
      </c>
    </row>
    <row r="208" spans="1:65" s="2" customFormat="1" ht="16.5" customHeight="1">
      <c r="A208" s="35"/>
      <c r="B208" s="36"/>
      <c r="C208" s="193" t="s">
        <v>567</v>
      </c>
      <c r="D208" s="193" t="s">
        <v>285</v>
      </c>
      <c r="E208" s="194" t="s">
        <v>3609</v>
      </c>
      <c r="F208" s="195" t="s">
        <v>3610</v>
      </c>
      <c r="G208" s="196" t="s">
        <v>2247</v>
      </c>
      <c r="H208" s="197">
        <v>4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105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199</v>
      </c>
      <c r="BM208" s="205" t="s">
        <v>827</v>
      </c>
    </row>
    <row r="209" spans="1:65" s="12" customFormat="1" ht="20.85" customHeight="1">
      <c r="B209" s="177"/>
      <c r="C209" s="178"/>
      <c r="D209" s="179" t="s">
        <v>75</v>
      </c>
      <c r="E209" s="191" t="s">
        <v>902</v>
      </c>
      <c r="F209" s="191" t="s">
        <v>3611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SUM(P210:P213)</f>
        <v>0</v>
      </c>
      <c r="Q209" s="185"/>
      <c r="R209" s="186">
        <f>SUM(R210:R213)</f>
        <v>0</v>
      </c>
      <c r="S209" s="185"/>
      <c r="T209" s="187">
        <f>SUM(T210:T213)</f>
        <v>0</v>
      </c>
      <c r="AR209" s="188" t="s">
        <v>83</v>
      </c>
      <c r="AT209" s="189" t="s">
        <v>75</v>
      </c>
      <c r="AU209" s="189" t="s">
        <v>85</v>
      </c>
      <c r="AY209" s="188" t="s">
        <v>283</v>
      </c>
      <c r="BK209" s="190">
        <f>SUM(BK210:BK213)</f>
        <v>0</v>
      </c>
    </row>
    <row r="210" spans="1:65" s="2" customFormat="1" ht="16.5" customHeight="1">
      <c r="A210" s="35"/>
      <c r="B210" s="36"/>
      <c r="C210" s="251" t="s">
        <v>575</v>
      </c>
      <c r="D210" s="251" t="s">
        <v>1021</v>
      </c>
      <c r="E210" s="252" t="s">
        <v>3612</v>
      </c>
      <c r="F210" s="253" t="s">
        <v>3600</v>
      </c>
      <c r="G210" s="254" t="s">
        <v>2247</v>
      </c>
      <c r="H210" s="255">
        <v>2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1021</v>
      </c>
      <c r="AU210" s="205" t="s">
        <v>105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837</v>
      </c>
    </row>
    <row r="211" spans="1:65" s="2" customFormat="1" ht="16.5" customHeight="1">
      <c r="A211" s="35"/>
      <c r="B211" s="36"/>
      <c r="C211" s="193" t="s">
        <v>581</v>
      </c>
      <c r="D211" s="193" t="s">
        <v>285</v>
      </c>
      <c r="E211" s="194" t="s">
        <v>3613</v>
      </c>
      <c r="F211" s="195" t="s">
        <v>3602</v>
      </c>
      <c r="G211" s="196" t="s">
        <v>2247</v>
      </c>
      <c r="H211" s="197">
        <v>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105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846</v>
      </c>
    </row>
    <row r="212" spans="1:65" s="2" customFormat="1" ht="16.5" customHeight="1">
      <c r="A212" s="35"/>
      <c r="B212" s="36"/>
      <c r="C212" s="251" t="s">
        <v>611</v>
      </c>
      <c r="D212" s="251" t="s">
        <v>1021</v>
      </c>
      <c r="E212" s="252" t="s">
        <v>3614</v>
      </c>
      <c r="F212" s="253" t="s">
        <v>3615</v>
      </c>
      <c r="G212" s="254" t="s">
        <v>2247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1021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856</v>
      </c>
    </row>
    <row r="213" spans="1:65" s="2" customFormat="1" ht="16.5" customHeight="1">
      <c r="A213" s="35"/>
      <c r="B213" s="36"/>
      <c r="C213" s="193" t="s">
        <v>616</v>
      </c>
      <c r="D213" s="193" t="s">
        <v>285</v>
      </c>
      <c r="E213" s="194" t="s">
        <v>3616</v>
      </c>
      <c r="F213" s="195" t="s">
        <v>3606</v>
      </c>
      <c r="G213" s="196" t="s">
        <v>2247</v>
      </c>
      <c r="H213" s="197">
        <v>1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105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869</v>
      </c>
    </row>
    <row r="214" spans="1:65" s="12" customFormat="1" ht="20.85" customHeight="1">
      <c r="B214" s="177"/>
      <c r="C214" s="178"/>
      <c r="D214" s="179" t="s">
        <v>75</v>
      </c>
      <c r="E214" s="191" t="s">
        <v>909</v>
      </c>
      <c r="F214" s="191" t="s">
        <v>3617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SUM(P215:P218)</f>
        <v>0</v>
      </c>
      <c r="Q214" s="185"/>
      <c r="R214" s="186">
        <f>SUM(R215:R218)</f>
        <v>0</v>
      </c>
      <c r="S214" s="185"/>
      <c r="T214" s="187">
        <f>SUM(T215:T218)</f>
        <v>0</v>
      </c>
      <c r="AR214" s="188" t="s">
        <v>83</v>
      </c>
      <c r="AT214" s="189" t="s">
        <v>75</v>
      </c>
      <c r="AU214" s="189" t="s">
        <v>85</v>
      </c>
      <c r="AY214" s="188" t="s">
        <v>283</v>
      </c>
      <c r="BK214" s="190">
        <f>SUM(BK215:BK218)</f>
        <v>0</v>
      </c>
    </row>
    <row r="215" spans="1:65" s="2" customFormat="1" ht="16.5" customHeight="1">
      <c r="A215" s="35"/>
      <c r="B215" s="36"/>
      <c r="C215" s="251" t="s">
        <v>620</v>
      </c>
      <c r="D215" s="251" t="s">
        <v>1021</v>
      </c>
      <c r="E215" s="252" t="s">
        <v>3618</v>
      </c>
      <c r="F215" s="253" t="s">
        <v>3600</v>
      </c>
      <c r="G215" s="254" t="s">
        <v>2247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1021</v>
      </c>
      <c r="AU215" s="205" t="s">
        <v>105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882</v>
      </c>
    </row>
    <row r="216" spans="1:65" s="2" customFormat="1" ht="16.5" customHeight="1">
      <c r="A216" s="35"/>
      <c r="B216" s="36"/>
      <c r="C216" s="193" t="s">
        <v>624</v>
      </c>
      <c r="D216" s="193" t="s">
        <v>285</v>
      </c>
      <c r="E216" s="194" t="s">
        <v>3619</v>
      </c>
      <c r="F216" s="195" t="s">
        <v>3602</v>
      </c>
      <c r="G216" s="196" t="s">
        <v>2247</v>
      </c>
      <c r="H216" s="197">
        <v>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105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894</v>
      </c>
    </row>
    <row r="217" spans="1:65" s="2" customFormat="1" ht="16.5" customHeight="1">
      <c r="A217" s="35"/>
      <c r="B217" s="36"/>
      <c r="C217" s="251" t="s">
        <v>628</v>
      </c>
      <c r="D217" s="251" t="s">
        <v>1021</v>
      </c>
      <c r="E217" s="252" t="s">
        <v>3620</v>
      </c>
      <c r="F217" s="253" t="s">
        <v>3615</v>
      </c>
      <c r="G217" s="254" t="s">
        <v>2247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1021</v>
      </c>
      <c r="AU217" s="205" t="s">
        <v>105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902</v>
      </c>
    </row>
    <row r="218" spans="1:65" s="2" customFormat="1" ht="16.5" customHeight="1">
      <c r="A218" s="35"/>
      <c r="B218" s="36"/>
      <c r="C218" s="193" t="s">
        <v>632</v>
      </c>
      <c r="D218" s="193" t="s">
        <v>285</v>
      </c>
      <c r="E218" s="194" t="s">
        <v>3621</v>
      </c>
      <c r="F218" s="195" t="s">
        <v>3606</v>
      </c>
      <c r="G218" s="196" t="s">
        <v>2247</v>
      </c>
      <c r="H218" s="197">
        <v>1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105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923</v>
      </c>
    </row>
    <row r="219" spans="1:65" s="12" customFormat="1" ht="20.85" customHeight="1">
      <c r="B219" s="177"/>
      <c r="C219" s="178"/>
      <c r="D219" s="179" t="s">
        <v>75</v>
      </c>
      <c r="E219" s="191" t="s">
        <v>923</v>
      </c>
      <c r="F219" s="191" t="s">
        <v>3622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SUM(P220:P223)</f>
        <v>0</v>
      </c>
      <c r="Q219" s="185"/>
      <c r="R219" s="186">
        <f>SUM(R220:R223)</f>
        <v>0</v>
      </c>
      <c r="S219" s="185"/>
      <c r="T219" s="187">
        <f>SUM(T220:T223)</f>
        <v>0</v>
      </c>
      <c r="AR219" s="188" t="s">
        <v>83</v>
      </c>
      <c r="AT219" s="189" t="s">
        <v>75</v>
      </c>
      <c r="AU219" s="189" t="s">
        <v>85</v>
      </c>
      <c r="AY219" s="188" t="s">
        <v>283</v>
      </c>
      <c r="BK219" s="190">
        <f>SUM(BK220:BK223)</f>
        <v>0</v>
      </c>
    </row>
    <row r="220" spans="1:65" s="2" customFormat="1" ht="16.5" customHeight="1">
      <c r="A220" s="35"/>
      <c r="B220" s="36"/>
      <c r="C220" s="251" t="s">
        <v>636</v>
      </c>
      <c r="D220" s="251" t="s">
        <v>1021</v>
      </c>
      <c r="E220" s="252" t="s">
        <v>3623</v>
      </c>
      <c r="F220" s="253" t="s">
        <v>3624</v>
      </c>
      <c r="G220" s="254" t="s">
        <v>3586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1021</v>
      </c>
      <c r="AU220" s="205" t="s">
        <v>105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936</v>
      </c>
    </row>
    <row r="221" spans="1:65" s="2" customFormat="1" ht="16.5" customHeight="1">
      <c r="A221" s="35"/>
      <c r="B221" s="36"/>
      <c r="C221" s="193" t="s">
        <v>640</v>
      </c>
      <c r="D221" s="193" t="s">
        <v>285</v>
      </c>
      <c r="E221" s="194" t="s">
        <v>3625</v>
      </c>
      <c r="F221" s="195" t="s">
        <v>3626</v>
      </c>
      <c r="G221" s="196" t="s">
        <v>3586</v>
      </c>
      <c r="H221" s="197">
        <v>1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105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952</v>
      </c>
    </row>
    <row r="222" spans="1:65" s="2" customFormat="1" ht="16.5" customHeight="1">
      <c r="A222" s="35"/>
      <c r="B222" s="36"/>
      <c r="C222" s="251" t="s">
        <v>644</v>
      </c>
      <c r="D222" s="251" t="s">
        <v>1021</v>
      </c>
      <c r="E222" s="252" t="s">
        <v>3627</v>
      </c>
      <c r="F222" s="253" t="s">
        <v>3628</v>
      </c>
      <c r="G222" s="254" t="s">
        <v>3586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1021</v>
      </c>
      <c r="AU222" s="205" t="s">
        <v>105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965</v>
      </c>
    </row>
    <row r="223" spans="1:65" s="2" customFormat="1" ht="16.5" customHeight="1">
      <c r="A223" s="35"/>
      <c r="B223" s="36"/>
      <c r="C223" s="193" t="s">
        <v>648</v>
      </c>
      <c r="D223" s="193" t="s">
        <v>285</v>
      </c>
      <c r="E223" s="194" t="s">
        <v>3629</v>
      </c>
      <c r="F223" s="195" t="s">
        <v>3630</v>
      </c>
      <c r="G223" s="196" t="s">
        <v>3586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105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974</v>
      </c>
    </row>
    <row r="224" spans="1:65" s="12" customFormat="1" ht="22.9" customHeight="1">
      <c r="B224" s="177"/>
      <c r="C224" s="178"/>
      <c r="D224" s="179" t="s">
        <v>75</v>
      </c>
      <c r="E224" s="191" t="s">
        <v>185</v>
      </c>
      <c r="F224" s="191" t="s">
        <v>3631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SUM(P225:P230)</f>
        <v>0</v>
      </c>
      <c r="Q224" s="185"/>
      <c r="R224" s="186">
        <f>SUM(R225:R230)</f>
        <v>0</v>
      </c>
      <c r="S224" s="185"/>
      <c r="T224" s="187">
        <f>SUM(T225:T230)</f>
        <v>0</v>
      </c>
      <c r="AR224" s="188" t="s">
        <v>83</v>
      </c>
      <c r="AT224" s="189" t="s">
        <v>75</v>
      </c>
      <c r="AU224" s="189" t="s">
        <v>83</v>
      </c>
      <c r="AY224" s="188" t="s">
        <v>283</v>
      </c>
      <c r="BK224" s="190">
        <f>SUM(BK225:BK230)</f>
        <v>0</v>
      </c>
    </row>
    <row r="225" spans="1:65" s="2" customFormat="1" ht="16.5" customHeight="1">
      <c r="A225" s="35"/>
      <c r="B225" s="36"/>
      <c r="C225" s="251" t="s">
        <v>652</v>
      </c>
      <c r="D225" s="251" t="s">
        <v>1021</v>
      </c>
      <c r="E225" s="252" t="s">
        <v>3632</v>
      </c>
      <c r="F225" s="253" t="s">
        <v>3633</v>
      </c>
      <c r="G225" s="254" t="s">
        <v>2247</v>
      </c>
      <c r="H225" s="255">
        <v>1</v>
      </c>
      <c r="I225" s="256"/>
      <c r="J225" s="257">
        <f t="shared" ref="J225:J230" si="20"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ref="P225:P230" si="21">O225*H225</f>
        <v>0</v>
      </c>
      <c r="Q225" s="203">
        <v>0</v>
      </c>
      <c r="R225" s="203">
        <f t="shared" ref="R225:R230" si="22">Q225*H225</f>
        <v>0</v>
      </c>
      <c r="S225" s="203">
        <v>0</v>
      </c>
      <c r="T225" s="204">
        <f t="shared" ref="T225:T230" si="2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1021</v>
      </c>
      <c r="AU225" s="205" t="s">
        <v>85</v>
      </c>
      <c r="AY225" s="18" t="s">
        <v>283</v>
      </c>
      <c r="BE225" s="206">
        <f t="shared" ref="BE225:BE230" si="24">IF(N225="základní",J225,0)</f>
        <v>0</v>
      </c>
      <c r="BF225" s="206">
        <f t="shared" ref="BF225:BF230" si="25">IF(N225="snížená",J225,0)</f>
        <v>0</v>
      </c>
      <c r="BG225" s="206">
        <f t="shared" ref="BG225:BG230" si="26">IF(N225="zákl. přenesená",J225,0)</f>
        <v>0</v>
      </c>
      <c r="BH225" s="206">
        <f t="shared" ref="BH225:BH230" si="27">IF(N225="sníž. přenesená",J225,0)</f>
        <v>0</v>
      </c>
      <c r="BI225" s="206">
        <f t="shared" ref="BI225:BI230" si="28">IF(N225="nulová",J225,0)</f>
        <v>0</v>
      </c>
      <c r="BJ225" s="18" t="s">
        <v>83</v>
      </c>
      <c r="BK225" s="206">
        <f t="shared" ref="BK225:BK230" si="29">ROUND(I225*H225,2)</f>
        <v>0</v>
      </c>
      <c r="BL225" s="18" t="s">
        <v>199</v>
      </c>
      <c r="BM225" s="205" t="s">
        <v>982</v>
      </c>
    </row>
    <row r="226" spans="1:65" s="2" customFormat="1" ht="16.5" customHeight="1">
      <c r="A226" s="35"/>
      <c r="B226" s="36"/>
      <c r="C226" s="193" t="s">
        <v>656</v>
      </c>
      <c r="D226" s="193" t="s">
        <v>285</v>
      </c>
      <c r="E226" s="194" t="s">
        <v>3634</v>
      </c>
      <c r="F226" s="195" t="s">
        <v>3635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199</v>
      </c>
      <c r="BM226" s="205" t="s">
        <v>993</v>
      </c>
    </row>
    <row r="227" spans="1:65" s="2" customFormat="1" ht="16.5" customHeight="1">
      <c r="A227" s="35"/>
      <c r="B227" s="36"/>
      <c r="C227" s="251" t="s">
        <v>660</v>
      </c>
      <c r="D227" s="251" t="s">
        <v>1021</v>
      </c>
      <c r="E227" s="252" t="s">
        <v>3636</v>
      </c>
      <c r="F227" s="253" t="s">
        <v>3637</v>
      </c>
      <c r="G227" s="254" t="s">
        <v>2247</v>
      </c>
      <c r="H227" s="255">
        <v>1</v>
      </c>
      <c r="I227" s="256"/>
      <c r="J227" s="257">
        <f t="shared" si="2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1021</v>
      </c>
      <c r="AU227" s="205" t="s">
        <v>85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199</v>
      </c>
      <c r="BM227" s="205" t="s">
        <v>1008</v>
      </c>
    </row>
    <row r="228" spans="1:65" s="2" customFormat="1" ht="16.5" customHeight="1">
      <c r="A228" s="35"/>
      <c r="B228" s="36"/>
      <c r="C228" s="193" t="s">
        <v>664</v>
      </c>
      <c r="D228" s="193" t="s">
        <v>285</v>
      </c>
      <c r="E228" s="194" t="s">
        <v>3638</v>
      </c>
      <c r="F228" s="195" t="s">
        <v>3639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21"/>
        <v>0</v>
      </c>
      <c r="Q228" s="203">
        <v>0</v>
      </c>
      <c r="R228" s="203">
        <f t="shared" si="22"/>
        <v>0</v>
      </c>
      <c r="S228" s="203">
        <v>0</v>
      </c>
      <c r="T228" s="204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199</v>
      </c>
      <c r="BM228" s="205" t="s">
        <v>1016</v>
      </c>
    </row>
    <row r="229" spans="1:65" s="2" customFormat="1" ht="16.5" customHeight="1">
      <c r="A229" s="35"/>
      <c r="B229" s="36"/>
      <c r="C229" s="251" t="s">
        <v>668</v>
      </c>
      <c r="D229" s="251" t="s">
        <v>1021</v>
      </c>
      <c r="E229" s="252" t="s">
        <v>3640</v>
      </c>
      <c r="F229" s="253" t="s">
        <v>3641</v>
      </c>
      <c r="G229" s="254" t="s">
        <v>2247</v>
      </c>
      <c r="H229" s="255">
        <v>1</v>
      </c>
      <c r="I229" s="256"/>
      <c r="J229" s="257">
        <f t="shared" si="2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21"/>
        <v>0</v>
      </c>
      <c r="Q229" s="203">
        <v>0</v>
      </c>
      <c r="R229" s="203">
        <f t="shared" si="22"/>
        <v>0</v>
      </c>
      <c r="S229" s="203">
        <v>0</v>
      </c>
      <c r="T229" s="204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1021</v>
      </c>
      <c r="AU229" s="205" t="s">
        <v>85</v>
      </c>
      <c r="AY229" s="18" t="s">
        <v>283</v>
      </c>
      <c r="BE229" s="206">
        <f t="shared" si="24"/>
        <v>0</v>
      </c>
      <c r="BF229" s="206">
        <f t="shared" si="25"/>
        <v>0</v>
      </c>
      <c r="BG229" s="206">
        <f t="shared" si="26"/>
        <v>0</v>
      </c>
      <c r="BH229" s="206">
        <f t="shared" si="27"/>
        <v>0</v>
      </c>
      <c r="BI229" s="206">
        <f t="shared" si="28"/>
        <v>0</v>
      </c>
      <c r="BJ229" s="18" t="s">
        <v>83</v>
      </c>
      <c r="BK229" s="206">
        <f t="shared" si="29"/>
        <v>0</v>
      </c>
      <c r="BL229" s="18" t="s">
        <v>199</v>
      </c>
      <c r="BM229" s="205" t="s">
        <v>1027</v>
      </c>
    </row>
    <row r="230" spans="1:65" s="2" customFormat="1" ht="16.5" customHeight="1">
      <c r="A230" s="35"/>
      <c r="B230" s="36"/>
      <c r="C230" s="193" t="s">
        <v>672</v>
      </c>
      <c r="D230" s="193" t="s">
        <v>285</v>
      </c>
      <c r="E230" s="194" t="s">
        <v>3642</v>
      </c>
      <c r="F230" s="195" t="s">
        <v>3643</v>
      </c>
      <c r="G230" s="196" t="s">
        <v>2247</v>
      </c>
      <c r="H230" s="197">
        <v>1</v>
      </c>
      <c r="I230" s="198"/>
      <c r="J230" s="199">
        <f t="shared" si="2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21"/>
        <v>0</v>
      </c>
      <c r="Q230" s="203">
        <v>0</v>
      </c>
      <c r="R230" s="203">
        <f t="shared" si="22"/>
        <v>0</v>
      </c>
      <c r="S230" s="203">
        <v>0</v>
      </c>
      <c r="T230" s="204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24"/>
        <v>0</v>
      </c>
      <c r="BF230" s="206">
        <f t="shared" si="25"/>
        <v>0</v>
      </c>
      <c r="BG230" s="206">
        <f t="shared" si="26"/>
        <v>0</v>
      </c>
      <c r="BH230" s="206">
        <f t="shared" si="27"/>
        <v>0</v>
      </c>
      <c r="BI230" s="206">
        <f t="shared" si="28"/>
        <v>0</v>
      </c>
      <c r="BJ230" s="18" t="s">
        <v>83</v>
      </c>
      <c r="BK230" s="206">
        <f t="shared" si="29"/>
        <v>0</v>
      </c>
      <c r="BL230" s="18" t="s">
        <v>199</v>
      </c>
      <c r="BM230" s="205" t="s">
        <v>1038</v>
      </c>
    </row>
    <row r="231" spans="1:65" s="12" customFormat="1" ht="22.9" customHeight="1">
      <c r="B231" s="177"/>
      <c r="C231" s="178"/>
      <c r="D231" s="179" t="s">
        <v>75</v>
      </c>
      <c r="E231" s="191" t="s">
        <v>188</v>
      </c>
      <c r="F231" s="191" t="s">
        <v>3644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SUM(P232:P235)</f>
        <v>0</v>
      </c>
      <c r="Q231" s="185"/>
      <c r="R231" s="186">
        <f>SUM(R232:R235)</f>
        <v>0</v>
      </c>
      <c r="S231" s="185"/>
      <c r="T231" s="187">
        <f>SUM(T232:T235)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SUM(BK232:BK235)</f>
        <v>0</v>
      </c>
    </row>
    <row r="232" spans="1:65" s="2" customFormat="1" ht="16.5" customHeight="1">
      <c r="A232" s="35"/>
      <c r="B232" s="36"/>
      <c r="C232" s="251" t="s">
        <v>676</v>
      </c>
      <c r="D232" s="251" t="s">
        <v>1021</v>
      </c>
      <c r="E232" s="252" t="s">
        <v>3645</v>
      </c>
      <c r="F232" s="253" t="s">
        <v>3646</v>
      </c>
      <c r="G232" s="254" t="s">
        <v>2247</v>
      </c>
      <c r="H232" s="255">
        <v>2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1021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1052</v>
      </c>
    </row>
    <row r="233" spans="1:65" s="2" customFormat="1" ht="16.5" customHeight="1">
      <c r="A233" s="35"/>
      <c r="B233" s="36"/>
      <c r="C233" s="193" t="s">
        <v>680</v>
      </c>
      <c r="D233" s="193" t="s">
        <v>285</v>
      </c>
      <c r="E233" s="194" t="s">
        <v>3647</v>
      </c>
      <c r="F233" s="195" t="s">
        <v>3602</v>
      </c>
      <c r="G233" s="196" t="s">
        <v>2247</v>
      </c>
      <c r="H233" s="197">
        <v>2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1085</v>
      </c>
    </row>
    <row r="234" spans="1:65" s="2" customFormat="1" ht="16.5" customHeight="1">
      <c r="A234" s="35"/>
      <c r="B234" s="36"/>
      <c r="C234" s="251" t="s">
        <v>684</v>
      </c>
      <c r="D234" s="251" t="s">
        <v>1021</v>
      </c>
      <c r="E234" s="252" t="s">
        <v>3648</v>
      </c>
      <c r="F234" s="253" t="s">
        <v>3615</v>
      </c>
      <c r="G234" s="254" t="s">
        <v>2247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1021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1104</v>
      </c>
    </row>
    <row r="235" spans="1:65" s="2" customFormat="1" ht="16.5" customHeight="1">
      <c r="A235" s="35"/>
      <c r="B235" s="36"/>
      <c r="C235" s="193" t="s">
        <v>690</v>
      </c>
      <c r="D235" s="193" t="s">
        <v>285</v>
      </c>
      <c r="E235" s="194" t="s">
        <v>3649</v>
      </c>
      <c r="F235" s="195" t="s">
        <v>3606</v>
      </c>
      <c r="G235" s="196" t="s">
        <v>2247</v>
      </c>
      <c r="H235" s="197">
        <v>1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199</v>
      </c>
      <c r="BM235" s="205" t="s">
        <v>1119</v>
      </c>
    </row>
    <row r="236" spans="1:65" s="12" customFormat="1" ht="22.9" customHeight="1">
      <c r="B236" s="177"/>
      <c r="C236" s="178"/>
      <c r="D236" s="179" t="s">
        <v>75</v>
      </c>
      <c r="E236" s="191" t="s">
        <v>191</v>
      </c>
      <c r="F236" s="191" t="s">
        <v>3650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SUM(P237:P247)</f>
        <v>0</v>
      </c>
      <c r="Q236" s="185"/>
      <c r="R236" s="186">
        <f>SUM(R237:R247)</f>
        <v>0</v>
      </c>
      <c r="S236" s="185"/>
      <c r="T236" s="187">
        <f>SUM(T237:T247)</f>
        <v>0</v>
      </c>
      <c r="AR236" s="188" t="s">
        <v>83</v>
      </c>
      <c r="AT236" s="189" t="s">
        <v>75</v>
      </c>
      <c r="AU236" s="189" t="s">
        <v>83</v>
      </c>
      <c r="AY236" s="188" t="s">
        <v>283</v>
      </c>
      <c r="BK236" s="190">
        <f>SUM(BK237:BK247)</f>
        <v>0</v>
      </c>
    </row>
    <row r="237" spans="1:65" s="2" customFormat="1" ht="16.5" customHeight="1">
      <c r="A237" s="35"/>
      <c r="B237" s="36"/>
      <c r="C237" s="251" t="s">
        <v>695</v>
      </c>
      <c r="D237" s="251" t="s">
        <v>1021</v>
      </c>
      <c r="E237" s="252" t="s">
        <v>3651</v>
      </c>
      <c r="F237" s="253" t="s">
        <v>3596</v>
      </c>
      <c r="G237" s="254" t="s">
        <v>2247</v>
      </c>
      <c r="H237" s="255">
        <v>9</v>
      </c>
      <c r="I237" s="256"/>
      <c r="J237" s="257">
        <f t="shared" ref="J237:J247" si="30"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 t="shared" ref="P237:P247" si="31">O237*H237</f>
        <v>0</v>
      </c>
      <c r="Q237" s="203">
        <v>0</v>
      </c>
      <c r="R237" s="203">
        <f t="shared" ref="R237:R247" si="32">Q237*H237</f>
        <v>0</v>
      </c>
      <c r="S237" s="203">
        <v>0</v>
      </c>
      <c r="T237" s="204">
        <f t="shared" ref="T237:T247" si="33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1021</v>
      </c>
      <c r="AU237" s="205" t="s">
        <v>85</v>
      </c>
      <c r="AY237" s="18" t="s">
        <v>283</v>
      </c>
      <c r="BE237" s="206">
        <f t="shared" ref="BE237:BE247" si="34">IF(N237="základní",J237,0)</f>
        <v>0</v>
      </c>
      <c r="BF237" s="206">
        <f t="shared" ref="BF237:BF247" si="35">IF(N237="snížená",J237,0)</f>
        <v>0</v>
      </c>
      <c r="BG237" s="206">
        <f t="shared" ref="BG237:BG247" si="36">IF(N237="zákl. přenesená",J237,0)</f>
        <v>0</v>
      </c>
      <c r="BH237" s="206">
        <f t="shared" ref="BH237:BH247" si="37">IF(N237="sníž. přenesená",J237,0)</f>
        <v>0</v>
      </c>
      <c r="BI237" s="206">
        <f t="shared" ref="BI237:BI247" si="38">IF(N237="nulová",J237,0)</f>
        <v>0</v>
      </c>
      <c r="BJ237" s="18" t="s">
        <v>83</v>
      </c>
      <c r="BK237" s="206">
        <f t="shared" ref="BK237:BK247" si="39">ROUND(I237*H237,2)</f>
        <v>0</v>
      </c>
      <c r="BL237" s="18" t="s">
        <v>199</v>
      </c>
      <c r="BM237" s="205" t="s">
        <v>1128</v>
      </c>
    </row>
    <row r="238" spans="1:65" s="2" customFormat="1" ht="16.5" customHeight="1">
      <c r="A238" s="35"/>
      <c r="B238" s="36"/>
      <c r="C238" s="193" t="s">
        <v>700</v>
      </c>
      <c r="D238" s="193" t="s">
        <v>285</v>
      </c>
      <c r="E238" s="194" t="s">
        <v>3652</v>
      </c>
      <c r="F238" s="195" t="s">
        <v>3598</v>
      </c>
      <c r="G238" s="196" t="s">
        <v>2247</v>
      </c>
      <c r="H238" s="197">
        <v>9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199</v>
      </c>
      <c r="BM238" s="205" t="s">
        <v>1137</v>
      </c>
    </row>
    <row r="239" spans="1:65" s="2" customFormat="1" ht="16.5" customHeight="1">
      <c r="A239" s="35"/>
      <c r="B239" s="36"/>
      <c r="C239" s="251" t="s">
        <v>704</v>
      </c>
      <c r="D239" s="251" t="s">
        <v>1021</v>
      </c>
      <c r="E239" s="252" t="s">
        <v>3653</v>
      </c>
      <c r="F239" s="253" t="s">
        <v>3654</v>
      </c>
      <c r="G239" s="254" t="s">
        <v>2247</v>
      </c>
      <c r="H239" s="255">
        <v>2</v>
      </c>
      <c r="I239" s="256"/>
      <c r="J239" s="257">
        <f t="shared" si="30"/>
        <v>0</v>
      </c>
      <c r="K239" s="258"/>
      <c r="L239" s="259"/>
      <c r="M239" s="260" t="s">
        <v>1</v>
      </c>
      <c r="N239" s="261" t="s">
        <v>41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1021</v>
      </c>
      <c r="AU239" s="205" t="s">
        <v>85</v>
      </c>
      <c r="AY239" s="18" t="s">
        <v>283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199</v>
      </c>
      <c r="BM239" s="205" t="s">
        <v>1161</v>
      </c>
    </row>
    <row r="240" spans="1:65" s="2" customFormat="1" ht="16.5" customHeight="1">
      <c r="A240" s="35"/>
      <c r="B240" s="36"/>
      <c r="C240" s="193" t="s">
        <v>710</v>
      </c>
      <c r="D240" s="193" t="s">
        <v>285</v>
      </c>
      <c r="E240" s="194" t="s">
        <v>3655</v>
      </c>
      <c r="F240" s="195" t="s">
        <v>3656</v>
      </c>
      <c r="G240" s="196" t="s">
        <v>2247</v>
      </c>
      <c r="H240" s="197">
        <v>2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199</v>
      </c>
      <c r="BM240" s="205" t="s">
        <v>1180</v>
      </c>
    </row>
    <row r="241" spans="1:65" s="2" customFormat="1" ht="16.5" customHeight="1">
      <c r="A241" s="35"/>
      <c r="B241" s="36"/>
      <c r="C241" s="251" t="s">
        <v>728</v>
      </c>
      <c r="D241" s="251" t="s">
        <v>1021</v>
      </c>
      <c r="E241" s="252" t="s">
        <v>3657</v>
      </c>
      <c r="F241" s="253" t="s">
        <v>3658</v>
      </c>
      <c r="G241" s="254" t="s">
        <v>2247</v>
      </c>
      <c r="H241" s="255">
        <v>2</v>
      </c>
      <c r="I241" s="256"/>
      <c r="J241" s="257">
        <f t="shared" si="30"/>
        <v>0</v>
      </c>
      <c r="K241" s="258"/>
      <c r="L241" s="259"/>
      <c r="M241" s="260" t="s">
        <v>1</v>
      </c>
      <c r="N241" s="261" t="s">
        <v>41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1021</v>
      </c>
      <c r="AU241" s="205" t="s">
        <v>85</v>
      </c>
      <c r="AY241" s="18" t="s">
        <v>283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199</v>
      </c>
      <c r="BM241" s="205" t="s">
        <v>1196</v>
      </c>
    </row>
    <row r="242" spans="1:65" s="2" customFormat="1" ht="16.5" customHeight="1">
      <c r="A242" s="35"/>
      <c r="B242" s="36"/>
      <c r="C242" s="193" t="s">
        <v>737</v>
      </c>
      <c r="D242" s="193" t="s">
        <v>285</v>
      </c>
      <c r="E242" s="194" t="s">
        <v>3659</v>
      </c>
      <c r="F242" s="195" t="s">
        <v>3660</v>
      </c>
      <c r="G242" s="196" t="s">
        <v>2247</v>
      </c>
      <c r="H242" s="197">
        <v>2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199</v>
      </c>
      <c r="BM242" s="205" t="s">
        <v>1204</v>
      </c>
    </row>
    <row r="243" spans="1:65" s="2" customFormat="1" ht="16.5" customHeight="1">
      <c r="A243" s="35"/>
      <c r="B243" s="36"/>
      <c r="C243" s="251" t="s">
        <v>743</v>
      </c>
      <c r="D243" s="251" t="s">
        <v>1021</v>
      </c>
      <c r="E243" s="252" t="s">
        <v>3661</v>
      </c>
      <c r="F243" s="253" t="s">
        <v>3662</v>
      </c>
      <c r="G243" s="254" t="s">
        <v>2247</v>
      </c>
      <c r="H243" s="255">
        <v>4</v>
      </c>
      <c r="I243" s="256"/>
      <c r="J243" s="257">
        <f t="shared" si="30"/>
        <v>0</v>
      </c>
      <c r="K243" s="258"/>
      <c r="L243" s="259"/>
      <c r="M243" s="260" t="s">
        <v>1</v>
      </c>
      <c r="N243" s="261" t="s">
        <v>41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499</v>
      </c>
      <c r="AT243" s="205" t="s">
        <v>1021</v>
      </c>
      <c r="AU243" s="205" t="s">
        <v>85</v>
      </c>
      <c r="AY243" s="18" t="s">
        <v>283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199</v>
      </c>
      <c r="BM243" s="205" t="s">
        <v>1221</v>
      </c>
    </row>
    <row r="244" spans="1:65" s="2" customFormat="1" ht="16.5" customHeight="1">
      <c r="A244" s="35"/>
      <c r="B244" s="36"/>
      <c r="C244" s="193" t="s">
        <v>750</v>
      </c>
      <c r="D244" s="193" t="s">
        <v>285</v>
      </c>
      <c r="E244" s="194" t="s">
        <v>3663</v>
      </c>
      <c r="F244" s="195" t="s">
        <v>3664</v>
      </c>
      <c r="G244" s="196" t="s">
        <v>2247</v>
      </c>
      <c r="H244" s="197">
        <v>4</v>
      </c>
      <c r="I244" s="198"/>
      <c r="J244" s="199">
        <f t="shared" si="3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199</v>
      </c>
      <c r="BM244" s="205" t="s">
        <v>1238</v>
      </c>
    </row>
    <row r="245" spans="1:65" s="2" customFormat="1" ht="24.2" customHeight="1">
      <c r="A245" s="35"/>
      <c r="B245" s="36"/>
      <c r="C245" s="251" t="s">
        <v>759</v>
      </c>
      <c r="D245" s="251" t="s">
        <v>1021</v>
      </c>
      <c r="E245" s="252" t="s">
        <v>3665</v>
      </c>
      <c r="F245" s="253" t="s">
        <v>3666</v>
      </c>
      <c r="G245" s="254" t="s">
        <v>3586</v>
      </c>
      <c r="H245" s="255">
        <v>1</v>
      </c>
      <c r="I245" s="256"/>
      <c r="J245" s="257">
        <f t="shared" si="30"/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1021</v>
      </c>
      <c r="AU245" s="205" t="s">
        <v>85</v>
      </c>
      <c r="AY245" s="18" t="s">
        <v>283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199</v>
      </c>
      <c r="BM245" s="205" t="s">
        <v>1248</v>
      </c>
    </row>
    <row r="246" spans="1:65" s="2" customFormat="1" ht="16.5" customHeight="1">
      <c r="A246" s="35"/>
      <c r="B246" s="36"/>
      <c r="C246" s="251" t="s">
        <v>766</v>
      </c>
      <c r="D246" s="251" t="s">
        <v>1021</v>
      </c>
      <c r="E246" s="252" t="s">
        <v>3667</v>
      </c>
      <c r="F246" s="253" t="s">
        <v>3668</v>
      </c>
      <c r="G246" s="254" t="s">
        <v>3586</v>
      </c>
      <c r="H246" s="255">
        <v>12</v>
      </c>
      <c r="I246" s="256"/>
      <c r="J246" s="257">
        <f t="shared" si="3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1021</v>
      </c>
      <c r="AU246" s="205" t="s">
        <v>85</v>
      </c>
      <c r="AY246" s="18" t="s">
        <v>283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199</v>
      </c>
      <c r="BM246" s="205" t="s">
        <v>1256</v>
      </c>
    </row>
    <row r="247" spans="1:65" s="2" customFormat="1" ht="16.5" customHeight="1">
      <c r="A247" s="35"/>
      <c r="B247" s="36"/>
      <c r="C247" s="193" t="s">
        <v>772</v>
      </c>
      <c r="D247" s="193" t="s">
        <v>285</v>
      </c>
      <c r="E247" s="194" t="s">
        <v>3669</v>
      </c>
      <c r="F247" s="195" t="s">
        <v>3670</v>
      </c>
      <c r="G247" s="196" t="s">
        <v>3586</v>
      </c>
      <c r="H247" s="197">
        <v>12</v>
      </c>
      <c r="I247" s="198"/>
      <c r="J247" s="199">
        <f t="shared" si="3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199</v>
      </c>
      <c r="BM247" s="205" t="s">
        <v>1266</v>
      </c>
    </row>
    <row r="248" spans="1:65" s="12" customFormat="1" ht="22.9" customHeight="1">
      <c r="B248" s="177"/>
      <c r="C248" s="178"/>
      <c r="D248" s="179" t="s">
        <v>75</v>
      </c>
      <c r="E248" s="191" t="s">
        <v>194</v>
      </c>
      <c r="F248" s="191" t="s">
        <v>3671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SUM(P249:P260)</f>
        <v>0</v>
      </c>
      <c r="Q248" s="185"/>
      <c r="R248" s="186">
        <f>SUM(R249:R260)</f>
        <v>0</v>
      </c>
      <c r="S248" s="185"/>
      <c r="T248" s="187">
        <f>SUM(T249:T260)</f>
        <v>0</v>
      </c>
      <c r="AR248" s="188" t="s">
        <v>83</v>
      </c>
      <c r="AT248" s="189" t="s">
        <v>75</v>
      </c>
      <c r="AU248" s="189" t="s">
        <v>83</v>
      </c>
      <c r="AY248" s="188" t="s">
        <v>283</v>
      </c>
      <c r="BK248" s="190">
        <f>SUM(BK249:BK260)</f>
        <v>0</v>
      </c>
    </row>
    <row r="249" spans="1:65" s="2" customFormat="1" ht="16.5" customHeight="1">
      <c r="A249" s="35"/>
      <c r="B249" s="36"/>
      <c r="C249" s="251" t="s">
        <v>776</v>
      </c>
      <c r="D249" s="251" t="s">
        <v>1021</v>
      </c>
      <c r="E249" s="252" t="s">
        <v>3672</v>
      </c>
      <c r="F249" s="253" t="s">
        <v>3673</v>
      </c>
      <c r="G249" s="254" t="s">
        <v>2247</v>
      </c>
      <c r="H249" s="255">
        <v>10</v>
      </c>
      <c r="I249" s="256"/>
      <c r="J249" s="257">
        <f t="shared" ref="J249:J260" si="40">ROUND(I249*H249,2)</f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ref="P249:P260" si="41">O249*H249</f>
        <v>0</v>
      </c>
      <c r="Q249" s="203">
        <v>0</v>
      </c>
      <c r="R249" s="203">
        <f t="shared" ref="R249:R260" si="42">Q249*H249</f>
        <v>0</v>
      </c>
      <c r="S249" s="203">
        <v>0</v>
      </c>
      <c r="T249" s="204">
        <f t="shared" ref="T249:T260" si="4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1021</v>
      </c>
      <c r="AU249" s="205" t="s">
        <v>85</v>
      </c>
      <c r="AY249" s="18" t="s">
        <v>283</v>
      </c>
      <c r="BE249" s="206">
        <f t="shared" ref="BE249:BE260" si="44">IF(N249="základní",J249,0)</f>
        <v>0</v>
      </c>
      <c r="BF249" s="206">
        <f t="shared" ref="BF249:BF260" si="45">IF(N249="snížená",J249,0)</f>
        <v>0</v>
      </c>
      <c r="BG249" s="206">
        <f t="shared" ref="BG249:BG260" si="46">IF(N249="zákl. přenesená",J249,0)</f>
        <v>0</v>
      </c>
      <c r="BH249" s="206">
        <f t="shared" ref="BH249:BH260" si="47">IF(N249="sníž. přenesená",J249,0)</f>
        <v>0</v>
      </c>
      <c r="BI249" s="206">
        <f t="shared" ref="BI249:BI260" si="48">IF(N249="nulová",J249,0)</f>
        <v>0</v>
      </c>
      <c r="BJ249" s="18" t="s">
        <v>83</v>
      </c>
      <c r="BK249" s="206">
        <f t="shared" ref="BK249:BK260" si="49">ROUND(I249*H249,2)</f>
        <v>0</v>
      </c>
      <c r="BL249" s="18" t="s">
        <v>199</v>
      </c>
      <c r="BM249" s="205" t="s">
        <v>1277</v>
      </c>
    </row>
    <row r="250" spans="1:65" s="2" customFormat="1" ht="16.5" customHeight="1">
      <c r="A250" s="35"/>
      <c r="B250" s="36"/>
      <c r="C250" s="193" t="s">
        <v>779</v>
      </c>
      <c r="D250" s="193" t="s">
        <v>285</v>
      </c>
      <c r="E250" s="194" t="s">
        <v>3674</v>
      </c>
      <c r="F250" s="195" t="s">
        <v>3675</v>
      </c>
      <c r="G250" s="196" t="s">
        <v>2247</v>
      </c>
      <c r="H250" s="197">
        <v>10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1286</v>
      </c>
    </row>
    <row r="251" spans="1:65" s="2" customFormat="1" ht="16.5" customHeight="1">
      <c r="A251" s="35"/>
      <c r="B251" s="36"/>
      <c r="C251" s="251" t="s">
        <v>785</v>
      </c>
      <c r="D251" s="251" t="s">
        <v>1021</v>
      </c>
      <c r="E251" s="252" t="s">
        <v>3676</v>
      </c>
      <c r="F251" s="253" t="s">
        <v>3677</v>
      </c>
      <c r="G251" s="254" t="s">
        <v>2247</v>
      </c>
      <c r="H251" s="255">
        <v>7</v>
      </c>
      <c r="I251" s="256"/>
      <c r="J251" s="257">
        <f t="shared" si="4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1021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1296</v>
      </c>
    </row>
    <row r="252" spans="1:65" s="2" customFormat="1" ht="16.5" customHeight="1">
      <c r="A252" s="35"/>
      <c r="B252" s="36"/>
      <c r="C252" s="193" t="s">
        <v>790</v>
      </c>
      <c r="D252" s="193" t="s">
        <v>285</v>
      </c>
      <c r="E252" s="194" t="s">
        <v>3678</v>
      </c>
      <c r="F252" s="195" t="s">
        <v>3679</v>
      </c>
      <c r="G252" s="196" t="s">
        <v>2247</v>
      </c>
      <c r="H252" s="197">
        <v>7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1306</v>
      </c>
    </row>
    <row r="253" spans="1:65" s="2" customFormat="1" ht="16.5" customHeight="1">
      <c r="A253" s="35"/>
      <c r="B253" s="36"/>
      <c r="C253" s="251" t="s">
        <v>796</v>
      </c>
      <c r="D253" s="251" t="s">
        <v>1021</v>
      </c>
      <c r="E253" s="252" t="s">
        <v>3680</v>
      </c>
      <c r="F253" s="253" t="s">
        <v>3681</v>
      </c>
      <c r="G253" s="254" t="s">
        <v>2247</v>
      </c>
      <c r="H253" s="255">
        <v>7</v>
      </c>
      <c r="I253" s="256"/>
      <c r="J253" s="257">
        <f t="shared" si="4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41"/>
        <v>0</v>
      </c>
      <c r="Q253" s="203">
        <v>0</v>
      </c>
      <c r="R253" s="203">
        <f t="shared" si="42"/>
        <v>0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1021</v>
      </c>
      <c r="AU253" s="205" t="s">
        <v>85</v>
      </c>
      <c r="AY253" s="18" t="s">
        <v>283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8" t="s">
        <v>83</v>
      </c>
      <c r="BK253" s="206">
        <f t="shared" si="49"/>
        <v>0</v>
      </c>
      <c r="BL253" s="18" t="s">
        <v>199</v>
      </c>
      <c r="BM253" s="205" t="s">
        <v>1317</v>
      </c>
    </row>
    <row r="254" spans="1:65" s="2" customFormat="1" ht="16.5" customHeight="1">
      <c r="A254" s="35"/>
      <c r="B254" s="36"/>
      <c r="C254" s="193" t="s">
        <v>803</v>
      </c>
      <c r="D254" s="193" t="s">
        <v>285</v>
      </c>
      <c r="E254" s="194" t="s">
        <v>3682</v>
      </c>
      <c r="F254" s="195" t="s">
        <v>3683</v>
      </c>
      <c r="G254" s="196" t="s">
        <v>2247</v>
      </c>
      <c r="H254" s="197">
        <v>7</v>
      </c>
      <c r="I254" s="198"/>
      <c r="J254" s="199">
        <f t="shared" si="40"/>
        <v>0</v>
      </c>
      <c r="K254" s="200"/>
      <c r="L254" s="40"/>
      <c r="M254" s="201" t="s">
        <v>1</v>
      </c>
      <c r="N254" s="202" t="s">
        <v>41</v>
      </c>
      <c r="O254" s="72"/>
      <c r="P254" s="203">
        <f t="shared" si="41"/>
        <v>0</v>
      </c>
      <c r="Q254" s="203">
        <v>0</v>
      </c>
      <c r="R254" s="203">
        <f t="shared" si="42"/>
        <v>0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8" t="s">
        <v>83</v>
      </c>
      <c r="BK254" s="206">
        <f t="shared" si="49"/>
        <v>0</v>
      </c>
      <c r="BL254" s="18" t="s">
        <v>199</v>
      </c>
      <c r="BM254" s="205" t="s">
        <v>1331</v>
      </c>
    </row>
    <row r="255" spans="1:65" s="2" customFormat="1" ht="16.5" customHeight="1">
      <c r="A255" s="35"/>
      <c r="B255" s="36"/>
      <c r="C255" s="251" t="s">
        <v>810</v>
      </c>
      <c r="D255" s="251" t="s">
        <v>1021</v>
      </c>
      <c r="E255" s="252" t="s">
        <v>3684</v>
      </c>
      <c r="F255" s="253" t="s">
        <v>3685</v>
      </c>
      <c r="G255" s="254" t="s">
        <v>2247</v>
      </c>
      <c r="H255" s="255">
        <v>7</v>
      </c>
      <c r="I255" s="256"/>
      <c r="J255" s="257">
        <f t="shared" si="40"/>
        <v>0</v>
      </c>
      <c r="K255" s="258"/>
      <c r="L255" s="259"/>
      <c r="M255" s="260" t="s">
        <v>1</v>
      </c>
      <c r="N255" s="261" t="s">
        <v>41</v>
      </c>
      <c r="O255" s="72"/>
      <c r="P255" s="203">
        <f t="shared" si="41"/>
        <v>0</v>
      </c>
      <c r="Q255" s="203">
        <v>0</v>
      </c>
      <c r="R255" s="203">
        <f t="shared" si="42"/>
        <v>0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1021</v>
      </c>
      <c r="AU255" s="205" t="s">
        <v>85</v>
      </c>
      <c r="AY255" s="18" t="s">
        <v>283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83</v>
      </c>
      <c r="BK255" s="206">
        <f t="shared" si="49"/>
        <v>0</v>
      </c>
      <c r="BL255" s="18" t="s">
        <v>199</v>
      </c>
      <c r="BM255" s="205" t="s">
        <v>1340</v>
      </c>
    </row>
    <row r="256" spans="1:65" s="2" customFormat="1" ht="16.5" customHeight="1">
      <c r="A256" s="35"/>
      <c r="B256" s="36"/>
      <c r="C256" s="193" t="s">
        <v>814</v>
      </c>
      <c r="D256" s="193" t="s">
        <v>285</v>
      </c>
      <c r="E256" s="194" t="s">
        <v>3686</v>
      </c>
      <c r="F256" s="195" t="s">
        <v>3687</v>
      </c>
      <c r="G256" s="196" t="s">
        <v>2247</v>
      </c>
      <c r="H256" s="197">
        <v>7</v>
      </c>
      <c r="I256" s="198"/>
      <c r="J256" s="199">
        <f t="shared" si="40"/>
        <v>0</v>
      </c>
      <c r="K256" s="200"/>
      <c r="L256" s="40"/>
      <c r="M256" s="201" t="s">
        <v>1</v>
      </c>
      <c r="N256" s="202" t="s">
        <v>41</v>
      </c>
      <c r="O256" s="72"/>
      <c r="P256" s="203">
        <f t="shared" si="41"/>
        <v>0</v>
      </c>
      <c r="Q256" s="203">
        <v>0</v>
      </c>
      <c r="R256" s="203">
        <f t="shared" si="42"/>
        <v>0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83</v>
      </c>
      <c r="BK256" s="206">
        <f t="shared" si="49"/>
        <v>0</v>
      </c>
      <c r="BL256" s="18" t="s">
        <v>199</v>
      </c>
      <c r="BM256" s="205" t="s">
        <v>1348</v>
      </c>
    </row>
    <row r="257" spans="1:65" s="2" customFormat="1" ht="24.2" customHeight="1">
      <c r="A257" s="35"/>
      <c r="B257" s="36"/>
      <c r="C257" s="251" t="s">
        <v>818</v>
      </c>
      <c r="D257" s="251" t="s">
        <v>1021</v>
      </c>
      <c r="E257" s="252" t="s">
        <v>3688</v>
      </c>
      <c r="F257" s="253" t="s">
        <v>3689</v>
      </c>
      <c r="G257" s="254" t="s">
        <v>2247</v>
      </c>
      <c r="H257" s="255">
        <v>8</v>
      </c>
      <c r="I257" s="256"/>
      <c r="J257" s="257">
        <f t="shared" si="40"/>
        <v>0</v>
      </c>
      <c r="K257" s="258"/>
      <c r="L257" s="259"/>
      <c r="M257" s="260" t="s">
        <v>1</v>
      </c>
      <c r="N257" s="261" t="s">
        <v>41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1021</v>
      </c>
      <c r="AU257" s="205" t="s">
        <v>85</v>
      </c>
      <c r="AY257" s="18" t="s">
        <v>283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199</v>
      </c>
      <c r="BM257" s="205" t="s">
        <v>1357</v>
      </c>
    </row>
    <row r="258" spans="1:65" s="2" customFormat="1" ht="24.2" customHeight="1">
      <c r="A258" s="35"/>
      <c r="B258" s="36"/>
      <c r="C258" s="193" t="s">
        <v>822</v>
      </c>
      <c r="D258" s="193" t="s">
        <v>285</v>
      </c>
      <c r="E258" s="194" t="s">
        <v>3690</v>
      </c>
      <c r="F258" s="195" t="s">
        <v>3691</v>
      </c>
      <c r="G258" s="196" t="s">
        <v>2247</v>
      </c>
      <c r="H258" s="197">
        <v>8</v>
      </c>
      <c r="I258" s="198"/>
      <c r="J258" s="199">
        <f t="shared" si="40"/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199</v>
      </c>
      <c r="BM258" s="205" t="s">
        <v>1367</v>
      </c>
    </row>
    <row r="259" spans="1:65" s="2" customFormat="1" ht="24.2" customHeight="1">
      <c r="A259" s="35"/>
      <c r="B259" s="36"/>
      <c r="C259" s="251" t="s">
        <v>827</v>
      </c>
      <c r="D259" s="251" t="s">
        <v>1021</v>
      </c>
      <c r="E259" s="252" t="s">
        <v>3692</v>
      </c>
      <c r="F259" s="253" t="s">
        <v>3693</v>
      </c>
      <c r="G259" s="254" t="s">
        <v>2247</v>
      </c>
      <c r="H259" s="255">
        <v>6</v>
      </c>
      <c r="I259" s="256"/>
      <c r="J259" s="257">
        <f t="shared" si="4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1021</v>
      </c>
      <c r="AU259" s="205" t="s">
        <v>85</v>
      </c>
      <c r="AY259" s="18" t="s">
        <v>283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199</v>
      </c>
      <c r="BM259" s="205" t="s">
        <v>1375</v>
      </c>
    </row>
    <row r="260" spans="1:65" s="2" customFormat="1" ht="24.2" customHeight="1">
      <c r="A260" s="35"/>
      <c r="B260" s="36"/>
      <c r="C260" s="193" t="s">
        <v>832</v>
      </c>
      <c r="D260" s="193" t="s">
        <v>285</v>
      </c>
      <c r="E260" s="194" t="s">
        <v>3694</v>
      </c>
      <c r="F260" s="195" t="s">
        <v>3695</v>
      </c>
      <c r="G260" s="196" t="s">
        <v>2247</v>
      </c>
      <c r="H260" s="197">
        <v>6</v>
      </c>
      <c r="I260" s="198"/>
      <c r="J260" s="199">
        <f t="shared" si="4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199</v>
      </c>
      <c r="BM260" s="205" t="s">
        <v>1386</v>
      </c>
    </row>
    <row r="261" spans="1:65" s="12" customFormat="1" ht="22.9" customHeight="1">
      <c r="B261" s="177"/>
      <c r="C261" s="178"/>
      <c r="D261" s="179" t="s">
        <v>75</v>
      </c>
      <c r="E261" s="191" t="s">
        <v>8</v>
      </c>
      <c r="F261" s="191" t="s">
        <v>3696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P262</f>
        <v>0</v>
      </c>
      <c r="Q261" s="185"/>
      <c r="R261" s="186">
        <f>R262</f>
        <v>0</v>
      </c>
      <c r="S261" s="185"/>
      <c r="T261" s="187">
        <f>T262</f>
        <v>0</v>
      </c>
      <c r="AR261" s="188" t="s">
        <v>83</v>
      </c>
      <c r="AT261" s="189" t="s">
        <v>75</v>
      </c>
      <c r="AU261" s="189" t="s">
        <v>83</v>
      </c>
      <c r="AY261" s="188" t="s">
        <v>283</v>
      </c>
      <c r="BK261" s="190">
        <f>BK262</f>
        <v>0</v>
      </c>
    </row>
    <row r="262" spans="1:65" s="12" customFormat="1" ht="20.85" customHeight="1">
      <c r="B262" s="177"/>
      <c r="C262" s="178"/>
      <c r="D262" s="179" t="s">
        <v>75</v>
      </c>
      <c r="E262" s="191" t="s">
        <v>3697</v>
      </c>
      <c r="F262" s="191" t="s">
        <v>3698</v>
      </c>
      <c r="G262" s="178"/>
      <c r="H262" s="178"/>
      <c r="I262" s="181"/>
      <c r="J262" s="192">
        <f>BK262</f>
        <v>0</v>
      </c>
      <c r="K262" s="178"/>
      <c r="L262" s="183"/>
      <c r="M262" s="184"/>
      <c r="N262" s="185"/>
      <c r="O262" s="185"/>
      <c r="P262" s="186">
        <f>SUM(P263:P266)</f>
        <v>0</v>
      </c>
      <c r="Q262" s="185"/>
      <c r="R262" s="186">
        <f>SUM(R263:R266)</f>
        <v>0</v>
      </c>
      <c r="S262" s="185"/>
      <c r="T262" s="187">
        <f>SUM(T263:T266)</f>
        <v>0</v>
      </c>
      <c r="AR262" s="188" t="s">
        <v>83</v>
      </c>
      <c r="AT262" s="189" t="s">
        <v>75</v>
      </c>
      <c r="AU262" s="189" t="s">
        <v>85</v>
      </c>
      <c r="AY262" s="188" t="s">
        <v>283</v>
      </c>
      <c r="BK262" s="190">
        <f>SUM(BK263:BK266)</f>
        <v>0</v>
      </c>
    </row>
    <row r="263" spans="1:65" s="2" customFormat="1" ht="16.5" customHeight="1">
      <c r="A263" s="35"/>
      <c r="B263" s="36"/>
      <c r="C263" s="251" t="s">
        <v>837</v>
      </c>
      <c r="D263" s="251" t="s">
        <v>1021</v>
      </c>
      <c r="E263" s="252" t="s">
        <v>3699</v>
      </c>
      <c r="F263" s="253" t="s">
        <v>3700</v>
      </c>
      <c r="G263" s="254" t="s">
        <v>2247</v>
      </c>
      <c r="H263" s="255">
        <v>2</v>
      </c>
      <c r="I263" s="256"/>
      <c r="J263" s="257">
        <f>ROUND(I263*H263,2)</f>
        <v>0</v>
      </c>
      <c r="K263" s="258"/>
      <c r="L263" s="259"/>
      <c r="M263" s="260" t="s">
        <v>1</v>
      </c>
      <c r="N263" s="261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1021</v>
      </c>
      <c r="AU263" s="205" t="s">
        <v>105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199</v>
      </c>
      <c r="BM263" s="205" t="s">
        <v>1398</v>
      </c>
    </row>
    <row r="264" spans="1:65" s="2" customFormat="1" ht="16.5" customHeight="1">
      <c r="A264" s="35"/>
      <c r="B264" s="36"/>
      <c r="C264" s="193" t="s">
        <v>841</v>
      </c>
      <c r="D264" s="193" t="s">
        <v>285</v>
      </c>
      <c r="E264" s="194" t="s">
        <v>3701</v>
      </c>
      <c r="F264" s="195" t="s">
        <v>3702</v>
      </c>
      <c r="G264" s="196" t="s">
        <v>2247</v>
      </c>
      <c r="H264" s="197">
        <v>2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105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1406</v>
      </c>
    </row>
    <row r="265" spans="1:65" s="2" customFormat="1" ht="16.5" customHeight="1">
      <c r="A265" s="35"/>
      <c r="B265" s="36"/>
      <c r="C265" s="251" t="s">
        <v>846</v>
      </c>
      <c r="D265" s="251" t="s">
        <v>1021</v>
      </c>
      <c r="E265" s="252" t="s">
        <v>3703</v>
      </c>
      <c r="F265" s="253" t="s">
        <v>3704</v>
      </c>
      <c r="G265" s="254" t="s">
        <v>2247</v>
      </c>
      <c r="H265" s="255">
        <v>2</v>
      </c>
      <c r="I265" s="256"/>
      <c r="J265" s="257">
        <f>ROUND(I265*H265,2)</f>
        <v>0</v>
      </c>
      <c r="K265" s="258"/>
      <c r="L265" s="259"/>
      <c r="M265" s="260" t="s">
        <v>1</v>
      </c>
      <c r="N265" s="261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499</v>
      </c>
      <c r="AT265" s="205" t="s">
        <v>1021</v>
      </c>
      <c r="AU265" s="205" t="s">
        <v>105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1414</v>
      </c>
    </row>
    <row r="266" spans="1:65" s="2" customFormat="1" ht="16.5" customHeight="1">
      <c r="A266" s="35"/>
      <c r="B266" s="36"/>
      <c r="C266" s="193" t="s">
        <v>851</v>
      </c>
      <c r="D266" s="193" t="s">
        <v>285</v>
      </c>
      <c r="E266" s="194" t="s">
        <v>3705</v>
      </c>
      <c r="F266" s="195" t="s">
        <v>3706</v>
      </c>
      <c r="G266" s="196" t="s">
        <v>2247</v>
      </c>
      <c r="H266" s="197">
        <v>2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105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1422</v>
      </c>
    </row>
    <row r="267" spans="1:65" s="12" customFormat="1" ht="38.25">
      <c r="B267" s="177"/>
      <c r="C267" s="178"/>
      <c r="D267" s="179" t="s">
        <v>75</v>
      </c>
      <c r="E267" s="191" t="s">
        <v>199</v>
      </c>
      <c r="F267" s="282" t="s">
        <v>3707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P268</f>
        <v>0</v>
      </c>
      <c r="Q267" s="185"/>
      <c r="R267" s="186">
        <f>R268</f>
        <v>0</v>
      </c>
      <c r="S267" s="185"/>
      <c r="T267" s="187">
        <f>T268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BK268</f>
        <v>0</v>
      </c>
    </row>
    <row r="268" spans="1:65" s="12" customFormat="1" ht="20.85" customHeight="1">
      <c r="B268" s="177"/>
      <c r="C268" s="178"/>
      <c r="D268" s="179" t="s">
        <v>75</v>
      </c>
      <c r="E268" s="191" t="s">
        <v>3708</v>
      </c>
      <c r="F268" s="191" t="s">
        <v>3709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>
      <c r="A269" s="35"/>
      <c r="B269" s="36"/>
      <c r="C269" s="251" t="s">
        <v>856</v>
      </c>
      <c r="D269" s="251" t="s">
        <v>1021</v>
      </c>
      <c r="E269" s="252" t="s">
        <v>3710</v>
      </c>
      <c r="F269" s="253" t="s">
        <v>3711</v>
      </c>
      <c r="G269" s="254" t="s">
        <v>2247</v>
      </c>
      <c r="H269" s="255">
        <v>1</v>
      </c>
      <c r="I269" s="256"/>
      <c r="J269" s="257">
        <f>ROUND(I269*H269,2)</f>
        <v>0</v>
      </c>
      <c r="K269" s="258"/>
      <c r="L269" s="259"/>
      <c r="M269" s="260" t="s">
        <v>1</v>
      </c>
      <c r="N269" s="261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499</v>
      </c>
      <c r="AT269" s="205" t="s">
        <v>1021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1436</v>
      </c>
    </row>
    <row r="270" spans="1:65" s="2" customFormat="1" ht="16.5" customHeight="1">
      <c r="A270" s="35"/>
      <c r="B270" s="36"/>
      <c r="C270" s="193" t="s">
        <v>865</v>
      </c>
      <c r="D270" s="193" t="s">
        <v>285</v>
      </c>
      <c r="E270" s="194" t="s">
        <v>3712</v>
      </c>
      <c r="F270" s="195" t="s">
        <v>3713</v>
      </c>
      <c r="G270" s="196" t="s">
        <v>2247</v>
      </c>
      <c r="H270" s="197">
        <v>1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1447</v>
      </c>
    </row>
    <row r="271" spans="1:65" s="2" customFormat="1" ht="16.5" customHeight="1">
      <c r="A271" s="35"/>
      <c r="B271" s="36"/>
      <c r="C271" s="251" t="s">
        <v>869</v>
      </c>
      <c r="D271" s="251" t="s">
        <v>1021</v>
      </c>
      <c r="E271" s="252" t="s">
        <v>3714</v>
      </c>
      <c r="F271" s="253" t="s">
        <v>3715</v>
      </c>
      <c r="G271" s="254" t="s">
        <v>2247</v>
      </c>
      <c r="H271" s="255">
        <v>1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1021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1456</v>
      </c>
    </row>
    <row r="272" spans="1:65" s="2" customFormat="1" ht="16.5" customHeight="1">
      <c r="A272" s="35"/>
      <c r="B272" s="36"/>
      <c r="C272" s="193" t="s">
        <v>875</v>
      </c>
      <c r="D272" s="193" t="s">
        <v>285</v>
      </c>
      <c r="E272" s="194" t="s">
        <v>3716</v>
      </c>
      <c r="F272" s="195" t="s">
        <v>3717</v>
      </c>
      <c r="G272" s="196" t="s">
        <v>2247</v>
      </c>
      <c r="H272" s="197">
        <v>1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1467</v>
      </c>
    </row>
    <row r="273" spans="1:65" s="12" customFormat="1" ht="38.25">
      <c r="B273" s="177"/>
      <c r="C273" s="178"/>
      <c r="D273" s="179" t="s">
        <v>75</v>
      </c>
      <c r="E273" s="191" t="s">
        <v>202</v>
      </c>
      <c r="F273" s="282" t="s">
        <v>3707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</f>
        <v>0</v>
      </c>
      <c r="Q273" s="185"/>
      <c r="R273" s="186">
        <f>R274</f>
        <v>0</v>
      </c>
      <c r="S273" s="185"/>
      <c r="T273" s="187">
        <f>T274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</f>
        <v>0</v>
      </c>
    </row>
    <row r="274" spans="1:65" s="12" customFormat="1" ht="20.85" customHeight="1">
      <c r="B274" s="177"/>
      <c r="C274" s="178"/>
      <c r="D274" s="179" t="s">
        <v>75</v>
      </c>
      <c r="E274" s="191" t="s">
        <v>1352</v>
      </c>
      <c r="F274" s="191" t="s">
        <v>3718</v>
      </c>
      <c r="G274" s="178"/>
      <c r="H274" s="178"/>
      <c r="I274" s="181"/>
      <c r="J274" s="192">
        <f>BK274</f>
        <v>0</v>
      </c>
      <c r="K274" s="178"/>
      <c r="L274" s="183"/>
      <c r="M274" s="184"/>
      <c r="N274" s="185"/>
      <c r="O274" s="185"/>
      <c r="P274" s="186">
        <f>SUM(P275:P282)</f>
        <v>0</v>
      </c>
      <c r="Q274" s="185"/>
      <c r="R274" s="186">
        <f>SUM(R275:R282)</f>
        <v>0</v>
      </c>
      <c r="S274" s="185"/>
      <c r="T274" s="187">
        <f>SUM(T275:T282)</f>
        <v>0</v>
      </c>
      <c r="AR274" s="188" t="s">
        <v>83</v>
      </c>
      <c r="AT274" s="189" t="s">
        <v>75</v>
      </c>
      <c r="AU274" s="189" t="s">
        <v>85</v>
      </c>
      <c r="AY274" s="188" t="s">
        <v>283</v>
      </c>
      <c r="BK274" s="190">
        <f>SUM(BK275:BK282)</f>
        <v>0</v>
      </c>
    </row>
    <row r="275" spans="1:65" s="2" customFormat="1" ht="16.5" customHeight="1">
      <c r="A275" s="35"/>
      <c r="B275" s="36"/>
      <c r="C275" s="251" t="s">
        <v>882</v>
      </c>
      <c r="D275" s="251" t="s">
        <v>1021</v>
      </c>
      <c r="E275" s="252" t="s">
        <v>3719</v>
      </c>
      <c r="F275" s="253" t="s">
        <v>3720</v>
      </c>
      <c r="G275" s="254" t="s">
        <v>2247</v>
      </c>
      <c r="H275" s="255">
        <v>1</v>
      </c>
      <c r="I275" s="256"/>
      <c r="J275" s="257">
        <f t="shared" ref="J275:J282" si="50">ROUND(I275*H275,2)</f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ref="P275:P282" si="51">O275*H275</f>
        <v>0</v>
      </c>
      <c r="Q275" s="203">
        <v>0</v>
      </c>
      <c r="R275" s="203">
        <f t="shared" ref="R275:R282" si="52">Q275*H275</f>
        <v>0</v>
      </c>
      <c r="S275" s="203">
        <v>0</v>
      </c>
      <c r="T275" s="204">
        <f t="shared" ref="T275:T282" si="5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1021</v>
      </c>
      <c r="AU275" s="205" t="s">
        <v>105</v>
      </c>
      <c r="AY275" s="18" t="s">
        <v>283</v>
      </c>
      <c r="BE275" s="206">
        <f t="shared" ref="BE275:BE282" si="54">IF(N275="základní",J275,0)</f>
        <v>0</v>
      </c>
      <c r="BF275" s="206">
        <f t="shared" ref="BF275:BF282" si="55">IF(N275="snížená",J275,0)</f>
        <v>0</v>
      </c>
      <c r="BG275" s="206">
        <f t="shared" ref="BG275:BG282" si="56">IF(N275="zákl. přenesená",J275,0)</f>
        <v>0</v>
      </c>
      <c r="BH275" s="206">
        <f t="shared" ref="BH275:BH282" si="57">IF(N275="sníž. přenesená",J275,0)</f>
        <v>0</v>
      </c>
      <c r="BI275" s="206">
        <f t="shared" ref="BI275:BI282" si="58">IF(N275="nulová",J275,0)</f>
        <v>0</v>
      </c>
      <c r="BJ275" s="18" t="s">
        <v>83</v>
      </c>
      <c r="BK275" s="206">
        <f t="shared" ref="BK275:BK282" si="59">ROUND(I275*H275,2)</f>
        <v>0</v>
      </c>
      <c r="BL275" s="18" t="s">
        <v>199</v>
      </c>
      <c r="BM275" s="205" t="s">
        <v>1476</v>
      </c>
    </row>
    <row r="276" spans="1:65" s="2" customFormat="1" ht="16.5" customHeight="1">
      <c r="A276" s="35"/>
      <c r="B276" s="36"/>
      <c r="C276" s="193" t="s">
        <v>890</v>
      </c>
      <c r="D276" s="193" t="s">
        <v>285</v>
      </c>
      <c r="E276" s="194" t="s">
        <v>3721</v>
      </c>
      <c r="F276" s="195" t="s">
        <v>3722</v>
      </c>
      <c r="G276" s="196" t="s">
        <v>2247</v>
      </c>
      <c r="H276" s="197">
        <v>1</v>
      </c>
      <c r="I276" s="198"/>
      <c r="J276" s="199">
        <f t="shared" si="50"/>
        <v>0</v>
      </c>
      <c r="K276" s="200"/>
      <c r="L276" s="40"/>
      <c r="M276" s="201" t="s">
        <v>1</v>
      </c>
      <c r="N276" s="202" t="s">
        <v>41</v>
      </c>
      <c r="O276" s="72"/>
      <c r="P276" s="203">
        <f t="shared" si="51"/>
        <v>0</v>
      </c>
      <c r="Q276" s="203">
        <v>0</v>
      </c>
      <c r="R276" s="203">
        <f t="shared" si="52"/>
        <v>0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105</v>
      </c>
      <c r="AY276" s="18" t="s">
        <v>283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8" t="s">
        <v>83</v>
      </c>
      <c r="BK276" s="206">
        <f t="shared" si="59"/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251" t="s">
        <v>894</v>
      </c>
      <c r="D277" s="251" t="s">
        <v>1021</v>
      </c>
      <c r="E277" s="252" t="s">
        <v>3723</v>
      </c>
      <c r="F277" s="253" t="s">
        <v>3724</v>
      </c>
      <c r="G277" s="254" t="s">
        <v>2247</v>
      </c>
      <c r="H277" s="255">
        <v>1</v>
      </c>
      <c r="I277" s="256"/>
      <c r="J277" s="257">
        <f t="shared" si="50"/>
        <v>0</v>
      </c>
      <c r="K277" s="258"/>
      <c r="L277" s="259"/>
      <c r="M277" s="260" t="s">
        <v>1</v>
      </c>
      <c r="N277" s="261" t="s">
        <v>41</v>
      </c>
      <c r="O277" s="72"/>
      <c r="P277" s="203">
        <f t="shared" si="51"/>
        <v>0</v>
      </c>
      <c r="Q277" s="203">
        <v>0</v>
      </c>
      <c r="R277" s="203">
        <f t="shared" si="52"/>
        <v>0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499</v>
      </c>
      <c r="AT277" s="205" t="s">
        <v>1021</v>
      </c>
      <c r="AU277" s="205" t="s">
        <v>105</v>
      </c>
      <c r="AY277" s="18" t="s">
        <v>283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8" t="s">
        <v>83</v>
      </c>
      <c r="BK277" s="206">
        <f t="shared" si="59"/>
        <v>0</v>
      </c>
      <c r="BL277" s="18" t="s">
        <v>199</v>
      </c>
      <c r="BM277" s="205" t="s">
        <v>1493</v>
      </c>
    </row>
    <row r="278" spans="1:65" s="2" customFormat="1" ht="16.5" customHeight="1">
      <c r="A278" s="35"/>
      <c r="B278" s="36"/>
      <c r="C278" s="193" t="s">
        <v>898</v>
      </c>
      <c r="D278" s="193" t="s">
        <v>285</v>
      </c>
      <c r="E278" s="194" t="s">
        <v>3725</v>
      </c>
      <c r="F278" s="195" t="s">
        <v>3726</v>
      </c>
      <c r="G278" s="196" t="s">
        <v>2247</v>
      </c>
      <c r="H278" s="197">
        <v>1</v>
      </c>
      <c r="I278" s="198"/>
      <c r="J278" s="199">
        <f t="shared" si="50"/>
        <v>0</v>
      </c>
      <c r="K278" s="200"/>
      <c r="L278" s="40"/>
      <c r="M278" s="201" t="s">
        <v>1</v>
      </c>
      <c r="N278" s="202" t="s">
        <v>41</v>
      </c>
      <c r="O278" s="72"/>
      <c r="P278" s="203">
        <f t="shared" si="51"/>
        <v>0</v>
      </c>
      <c r="Q278" s="203">
        <v>0</v>
      </c>
      <c r="R278" s="203">
        <f t="shared" si="52"/>
        <v>0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105</v>
      </c>
      <c r="AY278" s="18" t="s">
        <v>283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8" t="s">
        <v>83</v>
      </c>
      <c r="BK278" s="206">
        <f t="shared" si="59"/>
        <v>0</v>
      </c>
      <c r="BL278" s="18" t="s">
        <v>199</v>
      </c>
      <c r="BM278" s="205" t="s">
        <v>1505</v>
      </c>
    </row>
    <row r="279" spans="1:65" s="2" customFormat="1" ht="16.5" customHeight="1">
      <c r="A279" s="35"/>
      <c r="B279" s="36"/>
      <c r="C279" s="251" t="s">
        <v>902</v>
      </c>
      <c r="D279" s="251" t="s">
        <v>1021</v>
      </c>
      <c r="E279" s="252" t="s">
        <v>3727</v>
      </c>
      <c r="F279" s="253" t="s">
        <v>3728</v>
      </c>
      <c r="G279" s="254" t="s">
        <v>2247</v>
      </c>
      <c r="H279" s="255">
        <v>1</v>
      </c>
      <c r="I279" s="256"/>
      <c r="J279" s="257">
        <f t="shared" si="50"/>
        <v>0</v>
      </c>
      <c r="K279" s="258"/>
      <c r="L279" s="259"/>
      <c r="M279" s="260" t="s">
        <v>1</v>
      </c>
      <c r="N279" s="261" t="s">
        <v>41</v>
      </c>
      <c r="O279" s="72"/>
      <c r="P279" s="203">
        <f t="shared" si="51"/>
        <v>0</v>
      </c>
      <c r="Q279" s="203">
        <v>0</v>
      </c>
      <c r="R279" s="203">
        <f t="shared" si="52"/>
        <v>0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499</v>
      </c>
      <c r="AT279" s="205" t="s">
        <v>1021</v>
      </c>
      <c r="AU279" s="205" t="s">
        <v>105</v>
      </c>
      <c r="AY279" s="18" t="s">
        <v>283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8" t="s">
        <v>83</v>
      </c>
      <c r="BK279" s="206">
        <f t="shared" si="59"/>
        <v>0</v>
      </c>
      <c r="BL279" s="18" t="s">
        <v>199</v>
      </c>
      <c r="BM279" s="205" t="s">
        <v>1520</v>
      </c>
    </row>
    <row r="280" spans="1:65" s="2" customFormat="1" ht="16.5" customHeight="1">
      <c r="A280" s="35"/>
      <c r="B280" s="36"/>
      <c r="C280" s="193" t="s">
        <v>909</v>
      </c>
      <c r="D280" s="193" t="s">
        <v>285</v>
      </c>
      <c r="E280" s="194" t="s">
        <v>3729</v>
      </c>
      <c r="F280" s="195" t="s">
        <v>3730</v>
      </c>
      <c r="G280" s="196" t="s">
        <v>2247</v>
      </c>
      <c r="H280" s="197">
        <v>1</v>
      </c>
      <c r="I280" s="198"/>
      <c r="J280" s="199">
        <f t="shared" si="50"/>
        <v>0</v>
      </c>
      <c r="K280" s="200"/>
      <c r="L280" s="40"/>
      <c r="M280" s="201" t="s">
        <v>1</v>
      </c>
      <c r="N280" s="202" t="s">
        <v>41</v>
      </c>
      <c r="O280" s="72"/>
      <c r="P280" s="203">
        <f t="shared" si="51"/>
        <v>0</v>
      </c>
      <c r="Q280" s="203">
        <v>0</v>
      </c>
      <c r="R280" s="203">
        <f t="shared" si="52"/>
        <v>0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8" t="s">
        <v>83</v>
      </c>
      <c r="BK280" s="206">
        <f t="shared" si="59"/>
        <v>0</v>
      </c>
      <c r="BL280" s="18" t="s">
        <v>199</v>
      </c>
      <c r="BM280" s="205" t="s">
        <v>1532</v>
      </c>
    </row>
    <row r="281" spans="1:65" s="2" customFormat="1" ht="16.5" customHeight="1">
      <c r="A281" s="35"/>
      <c r="B281" s="36"/>
      <c r="C281" s="251" t="s">
        <v>923</v>
      </c>
      <c r="D281" s="251" t="s">
        <v>1021</v>
      </c>
      <c r="E281" s="252" t="s">
        <v>3731</v>
      </c>
      <c r="F281" s="253" t="s">
        <v>3732</v>
      </c>
      <c r="G281" s="254" t="s">
        <v>2247</v>
      </c>
      <c r="H281" s="255">
        <v>1</v>
      </c>
      <c r="I281" s="256"/>
      <c r="J281" s="257">
        <f t="shared" si="50"/>
        <v>0</v>
      </c>
      <c r="K281" s="258"/>
      <c r="L281" s="259"/>
      <c r="M281" s="260" t="s">
        <v>1</v>
      </c>
      <c r="N281" s="261" t="s">
        <v>41</v>
      </c>
      <c r="O281" s="72"/>
      <c r="P281" s="203">
        <f t="shared" si="51"/>
        <v>0</v>
      </c>
      <c r="Q281" s="203">
        <v>0</v>
      </c>
      <c r="R281" s="203">
        <f t="shared" si="52"/>
        <v>0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1021</v>
      </c>
      <c r="AU281" s="205" t="s">
        <v>105</v>
      </c>
      <c r="AY281" s="18" t="s">
        <v>283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8" t="s">
        <v>83</v>
      </c>
      <c r="BK281" s="206">
        <f t="shared" si="59"/>
        <v>0</v>
      </c>
      <c r="BL281" s="18" t="s">
        <v>199</v>
      </c>
      <c r="BM281" s="205" t="s">
        <v>3733</v>
      </c>
    </row>
    <row r="282" spans="1:65" s="2" customFormat="1" ht="16.5" customHeight="1">
      <c r="A282" s="35"/>
      <c r="B282" s="36"/>
      <c r="C282" s="193" t="s">
        <v>932</v>
      </c>
      <c r="D282" s="193" t="s">
        <v>285</v>
      </c>
      <c r="E282" s="194" t="s">
        <v>3734</v>
      </c>
      <c r="F282" s="195" t="s">
        <v>3735</v>
      </c>
      <c r="G282" s="196" t="s">
        <v>2247</v>
      </c>
      <c r="H282" s="197">
        <v>1</v>
      </c>
      <c r="I282" s="198"/>
      <c r="J282" s="199">
        <f t="shared" si="50"/>
        <v>0</v>
      </c>
      <c r="K282" s="200"/>
      <c r="L282" s="40"/>
      <c r="M282" s="201" t="s">
        <v>1</v>
      </c>
      <c r="N282" s="202" t="s">
        <v>41</v>
      </c>
      <c r="O282" s="72"/>
      <c r="P282" s="203">
        <f t="shared" si="51"/>
        <v>0</v>
      </c>
      <c r="Q282" s="203">
        <v>0</v>
      </c>
      <c r="R282" s="203">
        <f t="shared" si="52"/>
        <v>0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105</v>
      </c>
      <c r="AY282" s="18" t="s">
        <v>283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8" t="s">
        <v>83</v>
      </c>
      <c r="BK282" s="206">
        <f t="shared" si="59"/>
        <v>0</v>
      </c>
      <c r="BL282" s="18" t="s">
        <v>199</v>
      </c>
      <c r="BM282" s="205" t="s">
        <v>1541</v>
      </c>
    </row>
    <row r="283" spans="1:65" s="12" customFormat="1" ht="22.9" customHeight="1">
      <c r="B283" s="177"/>
      <c r="C283" s="178"/>
      <c r="D283" s="179" t="s">
        <v>75</v>
      </c>
      <c r="E283" s="191" t="s">
        <v>205</v>
      </c>
      <c r="F283" s="191" t="s">
        <v>3736</v>
      </c>
      <c r="G283" s="178"/>
      <c r="H283" s="178"/>
      <c r="I283" s="181"/>
      <c r="J283" s="192">
        <f>BK283</f>
        <v>0</v>
      </c>
      <c r="K283" s="178"/>
      <c r="L283" s="183"/>
      <c r="M283" s="184"/>
      <c r="N283" s="185"/>
      <c r="O283" s="185"/>
      <c r="P283" s="186">
        <f>P284</f>
        <v>0</v>
      </c>
      <c r="Q283" s="185"/>
      <c r="R283" s="186">
        <f>R284</f>
        <v>0</v>
      </c>
      <c r="S283" s="185"/>
      <c r="T283" s="187">
        <f>T284</f>
        <v>0</v>
      </c>
      <c r="AR283" s="188" t="s">
        <v>83</v>
      </c>
      <c r="AT283" s="189" t="s">
        <v>75</v>
      </c>
      <c r="AU283" s="189" t="s">
        <v>83</v>
      </c>
      <c r="AY283" s="188" t="s">
        <v>283</v>
      </c>
      <c r="BK283" s="190">
        <f>BK284</f>
        <v>0</v>
      </c>
    </row>
    <row r="284" spans="1:65" s="12" customFormat="1" ht="20.85" customHeight="1">
      <c r="B284" s="177"/>
      <c r="C284" s="178"/>
      <c r="D284" s="179" t="s">
        <v>75</v>
      </c>
      <c r="E284" s="191" t="s">
        <v>1402</v>
      </c>
      <c r="F284" s="191" t="s">
        <v>3737</v>
      </c>
      <c r="G284" s="178"/>
      <c r="H284" s="178"/>
      <c r="I284" s="181"/>
      <c r="J284" s="192">
        <f>BK284</f>
        <v>0</v>
      </c>
      <c r="K284" s="178"/>
      <c r="L284" s="183"/>
      <c r="M284" s="184"/>
      <c r="N284" s="185"/>
      <c r="O284" s="185"/>
      <c r="P284" s="186">
        <f>SUM(P285:P288)</f>
        <v>0</v>
      </c>
      <c r="Q284" s="185"/>
      <c r="R284" s="186">
        <f>SUM(R285:R288)</f>
        <v>0</v>
      </c>
      <c r="S284" s="185"/>
      <c r="T284" s="187">
        <f>SUM(T285:T288)</f>
        <v>0</v>
      </c>
      <c r="AR284" s="188" t="s">
        <v>83</v>
      </c>
      <c r="AT284" s="189" t="s">
        <v>75</v>
      </c>
      <c r="AU284" s="189" t="s">
        <v>85</v>
      </c>
      <c r="AY284" s="188" t="s">
        <v>283</v>
      </c>
      <c r="BK284" s="190">
        <f>SUM(BK285:BK288)</f>
        <v>0</v>
      </c>
    </row>
    <row r="285" spans="1:65" s="2" customFormat="1" ht="16.5" customHeight="1">
      <c r="A285" s="35"/>
      <c r="B285" s="36"/>
      <c r="C285" s="251" t="s">
        <v>936</v>
      </c>
      <c r="D285" s="251" t="s">
        <v>1021</v>
      </c>
      <c r="E285" s="252" t="s">
        <v>3738</v>
      </c>
      <c r="F285" s="253" t="s">
        <v>3720</v>
      </c>
      <c r="G285" s="254" t="s">
        <v>2247</v>
      </c>
      <c r="H285" s="255">
        <v>1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499</v>
      </c>
      <c r="AT285" s="205" t="s">
        <v>1021</v>
      </c>
      <c r="AU285" s="205" t="s">
        <v>105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1549</v>
      </c>
    </row>
    <row r="286" spans="1:65" s="2" customFormat="1" ht="16.5" customHeight="1">
      <c r="A286" s="35"/>
      <c r="B286" s="36"/>
      <c r="C286" s="193" t="s">
        <v>941</v>
      </c>
      <c r="D286" s="193" t="s">
        <v>285</v>
      </c>
      <c r="E286" s="194" t="s">
        <v>3739</v>
      </c>
      <c r="F286" s="195" t="s">
        <v>3722</v>
      </c>
      <c r="G286" s="196" t="s">
        <v>2247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199</v>
      </c>
      <c r="AT286" s="205" t="s">
        <v>285</v>
      </c>
      <c r="AU286" s="205" t="s">
        <v>105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1560</v>
      </c>
    </row>
    <row r="287" spans="1:65" s="2" customFormat="1" ht="16.5" customHeight="1">
      <c r="A287" s="35"/>
      <c r="B287" s="36"/>
      <c r="C287" s="251" t="s">
        <v>952</v>
      </c>
      <c r="D287" s="251" t="s">
        <v>1021</v>
      </c>
      <c r="E287" s="252" t="s">
        <v>3740</v>
      </c>
      <c r="F287" s="253" t="s">
        <v>3741</v>
      </c>
      <c r="G287" s="254" t="s">
        <v>2247</v>
      </c>
      <c r="H287" s="255">
        <v>4</v>
      </c>
      <c r="I287" s="256"/>
      <c r="J287" s="257">
        <f>ROUND(I287*H287,2)</f>
        <v>0</v>
      </c>
      <c r="K287" s="258"/>
      <c r="L287" s="259"/>
      <c r="M287" s="260" t="s">
        <v>1</v>
      </c>
      <c r="N287" s="261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499</v>
      </c>
      <c r="AT287" s="205" t="s">
        <v>1021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>
      <c r="A288" s="35"/>
      <c r="B288" s="36"/>
      <c r="C288" s="193" t="s">
        <v>957</v>
      </c>
      <c r="D288" s="193" t="s">
        <v>285</v>
      </c>
      <c r="E288" s="194" t="s">
        <v>3742</v>
      </c>
      <c r="F288" s="195" t="s">
        <v>3743</v>
      </c>
      <c r="G288" s="196" t="s">
        <v>2247</v>
      </c>
      <c r="H288" s="197">
        <v>4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>
      <c r="B289" s="177"/>
      <c r="C289" s="178"/>
      <c r="D289" s="179" t="s">
        <v>75</v>
      </c>
      <c r="E289" s="191" t="s">
        <v>417</v>
      </c>
      <c r="F289" s="191" t="s">
        <v>3736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</f>
        <v>0</v>
      </c>
      <c r="Q289" s="185"/>
      <c r="R289" s="186">
        <f>R290</f>
        <v>0</v>
      </c>
      <c r="S289" s="185"/>
      <c r="T289" s="187">
        <f>T290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</f>
        <v>0</v>
      </c>
    </row>
    <row r="290" spans="1:65" s="12" customFormat="1" ht="20.85" customHeight="1">
      <c r="B290" s="177"/>
      <c r="C290" s="178"/>
      <c r="D290" s="179" t="s">
        <v>75</v>
      </c>
      <c r="E290" s="191" t="s">
        <v>1453</v>
      </c>
      <c r="F290" s="191" t="s">
        <v>3744</v>
      </c>
      <c r="G290" s="178"/>
      <c r="H290" s="178"/>
      <c r="I290" s="181"/>
      <c r="J290" s="192">
        <f>BK290</f>
        <v>0</v>
      </c>
      <c r="K290" s="178"/>
      <c r="L290" s="183"/>
      <c r="M290" s="184"/>
      <c r="N290" s="185"/>
      <c r="O290" s="185"/>
      <c r="P290" s="186">
        <f>SUM(P291:P292)</f>
        <v>0</v>
      </c>
      <c r="Q290" s="185"/>
      <c r="R290" s="186">
        <f>SUM(R291:R292)</f>
        <v>0</v>
      </c>
      <c r="S290" s="185"/>
      <c r="T290" s="187">
        <f>SUM(T291:T292)</f>
        <v>0</v>
      </c>
      <c r="AR290" s="188" t="s">
        <v>83</v>
      </c>
      <c r="AT290" s="189" t="s">
        <v>75</v>
      </c>
      <c r="AU290" s="189" t="s">
        <v>85</v>
      </c>
      <c r="AY290" s="188" t="s">
        <v>283</v>
      </c>
      <c r="BK290" s="190">
        <f>SUM(BK291:BK292)</f>
        <v>0</v>
      </c>
    </row>
    <row r="291" spans="1:65" s="2" customFormat="1" ht="16.5" customHeight="1">
      <c r="A291" s="35"/>
      <c r="B291" s="36"/>
      <c r="C291" s="251" t="s">
        <v>965</v>
      </c>
      <c r="D291" s="251" t="s">
        <v>1021</v>
      </c>
      <c r="E291" s="252" t="s">
        <v>3745</v>
      </c>
      <c r="F291" s="253" t="s">
        <v>3724</v>
      </c>
      <c r="G291" s="254" t="s">
        <v>2247</v>
      </c>
      <c r="H291" s="255">
        <v>2</v>
      </c>
      <c r="I291" s="256"/>
      <c r="J291" s="257">
        <f>ROUND(I291*H291,2)</f>
        <v>0</v>
      </c>
      <c r="K291" s="258"/>
      <c r="L291" s="259"/>
      <c r="M291" s="260" t="s">
        <v>1</v>
      </c>
      <c r="N291" s="261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499</v>
      </c>
      <c r="AT291" s="205" t="s">
        <v>1021</v>
      </c>
      <c r="AU291" s="205" t="s">
        <v>105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1589</v>
      </c>
    </row>
    <row r="292" spans="1:65" s="2" customFormat="1" ht="16.5" customHeight="1">
      <c r="A292" s="35"/>
      <c r="B292" s="36"/>
      <c r="C292" s="193" t="s">
        <v>969</v>
      </c>
      <c r="D292" s="193" t="s">
        <v>285</v>
      </c>
      <c r="E292" s="194" t="s">
        <v>3746</v>
      </c>
      <c r="F292" s="195" t="s">
        <v>3726</v>
      </c>
      <c r="G292" s="196" t="s">
        <v>2247</v>
      </c>
      <c r="H292" s="197">
        <v>2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105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1599</v>
      </c>
    </row>
    <row r="293" spans="1:65" s="12" customFormat="1" ht="22.9" customHeight="1">
      <c r="B293" s="177"/>
      <c r="C293" s="178"/>
      <c r="D293" s="179" t="s">
        <v>75</v>
      </c>
      <c r="E293" s="191" t="s">
        <v>208</v>
      </c>
      <c r="F293" s="191" t="s">
        <v>3747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SUM(P294:P306)</f>
        <v>0</v>
      </c>
      <c r="Q293" s="185"/>
      <c r="R293" s="186">
        <f>SUM(R294:R306)</f>
        <v>0</v>
      </c>
      <c r="S293" s="185"/>
      <c r="T293" s="187">
        <f>SUM(T294:T306)</f>
        <v>0</v>
      </c>
      <c r="AR293" s="188" t="s">
        <v>83</v>
      </c>
      <c r="AT293" s="189" t="s">
        <v>75</v>
      </c>
      <c r="AU293" s="189" t="s">
        <v>83</v>
      </c>
      <c r="AY293" s="188" t="s">
        <v>283</v>
      </c>
      <c r="BK293" s="190">
        <f>SUM(BK294:BK306)</f>
        <v>0</v>
      </c>
    </row>
    <row r="294" spans="1:65" s="2" customFormat="1" ht="16.5" customHeight="1">
      <c r="A294" s="35"/>
      <c r="B294" s="36"/>
      <c r="C294" s="251" t="s">
        <v>974</v>
      </c>
      <c r="D294" s="251" t="s">
        <v>1021</v>
      </c>
      <c r="E294" s="252" t="s">
        <v>3748</v>
      </c>
      <c r="F294" s="253" t="s">
        <v>3749</v>
      </c>
      <c r="G294" s="254" t="s">
        <v>3513</v>
      </c>
      <c r="H294" s="255">
        <v>5002</v>
      </c>
      <c r="I294" s="256"/>
      <c r="J294" s="257">
        <f t="shared" ref="J294:J306" si="60">ROUND(I294*H294,2)</f>
        <v>0</v>
      </c>
      <c r="K294" s="258"/>
      <c r="L294" s="259"/>
      <c r="M294" s="260" t="s">
        <v>1</v>
      </c>
      <c r="N294" s="261" t="s">
        <v>41</v>
      </c>
      <c r="O294" s="72"/>
      <c r="P294" s="203">
        <f t="shared" ref="P294:P306" si="61">O294*H294</f>
        <v>0</v>
      </c>
      <c r="Q294" s="203">
        <v>0</v>
      </c>
      <c r="R294" s="203">
        <f t="shared" ref="R294:R306" si="62">Q294*H294</f>
        <v>0</v>
      </c>
      <c r="S294" s="203">
        <v>0</v>
      </c>
      <c r="T294" s="204">
        <f t="shared" ref="T294:T306" si="6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499</v>
      </c>
      <c r="AT294" s="205" t="s">
        <v>1021</v>
      </c>
      <c r="AU294" s="205" t="s">
        <v>85</v>
      </c>
      <c r="AY294" s="18" t="s">
        <v>283</v>
      </c>
      <c r="BE294" s="206">
        <f t="shared" ref="BE294:BE306" si="64">IF(N294="základní",J294,0)</f>
        <v>0</v>
      </c>
      <c r="BF294" s="206">
        <f t="shared" ref="BF294:BF306" si="65">IF(N294="snížená",J294,0)</f>
        <v>0</v>
      </c>
      <c r="BG294" s="206">
        <f t="shared" ref="BG294:BG306" si="66">IF(N294="zákl. přenesená",J294,0)</f>
        <v>0</v>
      </c>
      <c r="BH294" s="206">
        <f t="shared" ref="BH294:BH306" si="67">IF(N294="sníž. přenesená",J294,0)</f>
        <v>0</v>
      </c>
      <c r="BI294" s="206">
        <f t="shared" ref="BI294:BI306" si="68">IF(N294="nulová",J294,0)</f>
        <v>0</v>
      </c>
      <c r="BJ294" s="18" t="s">
        <v>83</v>
      </c>
      <c r="BK294" s="206">
        <f t="shared" ref="BK294:BK306" si="69">ROUND(I294*H294,2)</f>
        <v>0</v>
      </c>
      <c r="BL294" s="18" t="s">
        <v>199</v>
      </c>
      <c r="BM294" s="205" t="s">
        <v>1616</v>
      </c>
    </row>
    <row r="295" spans="1:65" s="2" customFormat="1" ht="16.5" customHeight="1">
      <c r="A295" s="35"/>
      <c r="B295" s="36"/>
      <c r="C295" s="193" t="s">
        <v>978</v>
      </c>
      <c r="D295" s="193" t="s">
        <v>285</v>
      </c>
      <c r="E295" s="194" t="s">
        <v>3750</v>
      </c>
      <c r="F295" s="195" t="s">
        <v>3751</v>
      </c>
      <c r="G295" s="196" t="s">
        <v>3513</v>
      </c>
      <c r="H295" s="197">
        <v>5002</v>
      </c>
      <c r="I295" s="198"/>
      <c r="J295" s="199">
        <f t="shared" si="60"/>
        <v>0</v>
      </c>
      <c r="K295" s="200"/>
      <c r="L295" s="40"/>
      <c r="M295" s="201" t="s">
        <v>1</v>
      </c>
      <c r="N295" s="202" t="s">
        <v>41</v>
      </c>
      <c r="O295" s="72"/>
      <c r="P295" s="203">
        <f t="shared" si="61"/>
        <v>0</v>
      </c>
      <c r="Q295" s="203">
        <v>0</v>
      </c>
      <c r="R295" s="203">
        <f t="shared" si="62"/>
        <v>0</v>
      </c>
      <c r="S295" s="203">
        <v>0</v>
      </c>
      <c r="T295" s="204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 t="shared" si="64"/>
        <v>0</v>
      </c>
      <c r="BF295" s="206">
        <f t="shared" si="65"/>
        <v>0</v>
      </c>
      <c r="BG295" s="206">
        <f t="shared" si="66"/>
        <v>0</v>
      </c>
      <c r="BH295" s="206">
        <f t="shared" si="67"/>
        <v>0</v>
      </c>
      <c r="BI295" s="206">
        <f t="shared" si="68"/>
        <v>0</v>
      </c>
      <c r="BJ295" s="18" t="s">
        <v>83</v>
      </c>
      <c r="BK295" s="206">
        <f t="shared" si="69"/>
        <v>0</v>
      </c>
      <c r="BL295" s="18" t="s">
        <v>199</v>
      </c>
      <c r="BM295" s="205" t="s">
        <v>1624</v>
      </c>
    </row>
    <row r="296" spans="1:65" s="2" customFormat="1" ht="16.5" customHeight="1">
      <c r="A296" s="35"/>
      <c r="B296" s="36"/>
      <c r="C296" s="251" t="s">
        <v>982</v>
      </c>
      <c r="D296" s="251" t="s">
        <v>1021</v>
      </c>
      <c r="E296" s="252" t="s">
        <v>3752</v>
      </c>
      <c r="F296" s="253" t="s">
        <v>3753</v>
      </c>
      <c r="G296" s="254" t="s">
        <v>3513</v>
      </c>
      <c r="H296" s="255">
        <v>588</v>
      </c>
      <c r="I296" s="256"/>
      <c r="J296" s="257">
        <f t="shared" si="60"/>
        <v>0</v>
      </c>
      <c r="K296" s="258"/>
      <c r="L296" s="259"/>
      <c r="M296" s="260" t="s">
        <v>1</v>
      </c>
      <c r="N296" s="261" t="s">
        <v>41</v>
      </c>
      <c r="O296" s="72"/>
      <c r="P296" s="203">
        <f t="shared" si="61"/>
        <v>0</v>
      </c>
      <c r="Q296" s="203">
        <v>0</v>
      </c>
      <c r="R296" s="203">
        <f t="shared" si="62"/>
        <v>0</v>
      </c>
      <c r="S296" s="203">
        <v>0</v>
      </c>
      <c r="T296" s="204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499</v>
      </c>
      <c r="AT296" s="205" t="s">
        <v>1021</v>
      </c>
      <c r="AU296" s="205" t="s">
        <v>85</v>
      </c>
      <c r="AY296" s="18" t="s">
        <v>283</v>
      </c>
      <c r="BE296" s="206">
        <f t="shared" si="64"/>
        <v>0</v>
      </c>
      <c r="BF296" s="206">
        <f t="shared" si="65"/>
        <v>0</v>
      </c>
      <c r="BG296" s="206">
        <f t="shared" si="66"/>
        <v>0</v>
      </c>
      <c r="BH296" s="206">
        <f t="shared" si="67"/>
        <v>0</v>
      </c>
      <c r="BI296" s="206">
        <f t="shared" si="68"/>
        <v>0</v>
      </c>
      <c r="BJ296" s="18" t="s">
        <v>83</v>
      </c>
      <c r="BK296" s="206">
        <f t="shared" si="69"/>
        <v>0</v>
      </c>
      <c r="BL296" s="18" t="s">
        <v>199</v>
      </c>
      <c r="BM296" s="205" t="s">
        <v>1638</v>
      </c>
    </row>
    <row r="297" spans="1:65" s="2" customFormat="1" ht="16.5" customHeight="1">
      <c r="A297" s="35"/>
      <c r="B297" s="36"/>
      <c r="C297" s="193" t="s">
        <v>988</v>
      </c>
      <c r="D297" s="193" t="s">
        <v>285</v>
      </c>
      <c r="E297" s="194" t="s">
        <v>3754</v>
      </c>
      <c r="F297" s="195" t="s">
        <v>3755</v>
      </c>
      <c r="G297" s="196" t="s">
        <v>3513</v>
      </c>
      <c r="H297" s="197">
        <v>588</v>
      </c>
      <c r="I297" s="198"/>
      <c r="J297" s="199">
        <f t="shared" si="60"/>
        <v>0</v>
      </c>
      <c r="K297" s="200"/>
      <c r="L297" s="40"/>
      <c r="M297" s="201" t="s">
        <v>1</v>
      </c>
      <c r="N297" s="202" t="s">
        <v>41</v>
      </c>
      <c r="O297" s="72"/>
      <c r="P297" s="203">
        <f t="shared" si="61"/>
        <v>0</v>
      </c>
      <c r="Q297" s="203">
        <v>0</v>
      </c>
      <c r="R297" s="203">
        <f t="shared" si="62"/>
        <v>0</v>
      </c>
      <c r="S297" s="203">
        <v>0</v>
      </c>
      <c r="T297" s="204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 t="shared" si="64"/>
        <v>0</v>
      </c>
      <c r="BF297" s="206">
        <f t="shared" si="65"/>
        <v>0</v>
      </c>
      <c r="BG297" s="206">
        <f t="shared" si="66"/>
        <v>0</v>
      </c>
      <c r="BH297" s="206">
        <f t="shared" si="67"/>
        <v>0</v>
      </c>
      <c r="BI297" s="206">
        <f t="shared" si="68"/>
        <v>0</v>
      </c>
      <c r="BJ297" s="18" t="s">
        <v>83</v>
      </c>
      <c r="BK297" s="206">
        <f t="shared" si="69"/>
        <v>0</v>
      </c>
      <c r="BL297" s="18" t="s">
        <v>199</v>
      </c>
      <c r="BM297" s="205" t="s">
        <v>1648</v>
      </c>
    </row>
    <row r="298" spans="1:65" s="2" customFormat="1" ht="16.5" customHeight="1">
      <c r="A298" s="35"/>
      <c r="B298" s="36"/>
      <c r="C298" s="251" t="s">
        <v>993</v>
      </c>
      <c r="D298" s="251" t="s">
        <v>1021</v>
      </c>
      <c r="E298" s="252" t="s">
        <v>3756</v>
      </c>
      <c r="F298" s="253" t="s">
        <v>3757</v>
      </c>
      <c r="G298" s="254" t="s">
        <v>3513</v>
      </c>
      <c r="H298" s="255">
        <v>291</v>
      </c>
      <c r="I298" s="256"/>
      <c r="J298" s="257">
        <f t="shared" si="60"/>
        <v>0</v>
      </c>
      <c r="K298" s="258"/>
      <c r="L298" s="259"/>
      <c r="M298" s="260" t="s">
        <v>1</v>
      </c>
      <c r="N298" s="261" t="s">
        <v>41</v>
      </c>
      <c r="O298" s="72"/>
      <c r="P298" s="203">
        <f t="shared" si="61"/>
        <v>0</v>
      </c>
      <c r="Q298" s="203">
        <v>0</v>
      </c>
      <c r="R298" s="203">
        <f t="shared" si="62"/>
        <v>0</v>
      </c>
      <c r="S298" s="203">
        <v>0</v>
      </c>
      <c r="T298" s="204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499</v>
      </c>
      <c r="AT298" s="205" t="s">
        <v>1021</v>
      </c>
      <c r="AU298" s="205" t="s">
        <v>85</v>
      </c>
      <c r="AY298" s="18" t="s">
        <v>283</v>
      </c>
      <c r="BE298" s="206">
        <f t="shared" si="64"/>
        <v>0</v>
      </c>
      <c r="BF298" s="206">
        <f t="shared" si="65"/>
        <v>0</v>
      </c>
      <c r="BG298" s="206">
        <f t="shared" si="66"/>
        <v>0</v>
      </c>
      <c r="BH298" s="206">
        <f t="shared" si="67"/>
        <v>0</v>
      </c>
      <c r="BI298" s="206">
        <f t="shared" si="68"/>
        <v>0</v>
      </c>
      <c r="BJ298" s="18" t="s">
        <v>83</v>
      </c>
      <c r="BK298" s="206">
        <f t="shared" si="69"/>
        <v>0</v>
      </c>
      <c r="BL298" s="18" t="s">
        <v>199</v>
      </c>
      <c r="BM298" s="205" t="s">
        <v>1660</v>
      </c>
    </row>
    <row r="299" spans="1:65" s="2" customFormat="1" ht="16.5" customHeight="1">
      <c r="A299" s="35"/>
      <c r="B299" s="36"/>
      <c r="C299" s="193" t="s">
        <v>1002</v>
      </c>
      <c r="D299" s="193" t="s">
        <v>285</v>
      </c>
      <c r="E299" s="194" t="s">
        <v>3758</v>
      </c>
      <c r="F299" s="195" t="s">
        <v>3759</v>
      </c>
      <c r="G299" s="196" t="s">
        <v>3513</v>
      </c>
      <c r="H299" s="197">
        <v>291</v>
      </c>
      <c r="I299" s="198"/>
      <c r="J299" s="199">
        <f t="shared" si="60"/>
        <v>0</v>
      </c>
      <c r="K299" s="200"/>
      <c r="L299" s="40"/>
      <c r="M299" s="201" t="s">
        <v>1</v>
      </c>
      <c r="N299" s="202" t="s">
        <v>41</v>
      </c>
      <c r="O299" s="72"/>
      <c r="P299" s="203">
        <f t="shared" si="61"/>
        <v>0</v>
      </c>
      <c r="Q299" s="203">
        <v>0</v>
      </c>
      <c r="R299" s="203">
        <f t="shared" si="62"/>
        <v>0</v>
      </c>
      <c r="S299" s="203">
        <v>0</v>
      </c>
      <c r="T299" s="204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 t="shared" si="64"/>
        <v>0</v>
      </c>
      <c r="BF299" s="206">
        <f t="shared" si="65"/>
        <v>0</v>
      </c>
      <c r="BG299" s="206">
        <f t="shared" si="66"/>
        <v>0</v>
      </c>
      <c r="BH299" s="206">
        <f t="shared" si="67"/>
        <v>0</v>
      </c>
      <c r="BI299" s="206">
        <f t="shared" si="68"/>
        <v>0</v>
      </c>
      <c r="BJ299" s="18" t="s">
        <v>83</v>
      </c>
      <c r="BK299" s="206">
        <f t="shared" si="69"/>
        <v>0</v>
      </c>
      <c r="BL299" s="18" t="s">
        <v>199</v>
      </c>
      <c r="BM299" s="205" t="s">
        <v>1669</v>
      </c>
    </row>
    <row r="300" spans="1:65" s="2" customFormat="1" ht="21.75" customHeight="1">
      <c r="A300" s="35"/>
      <c r="B300" s="36"/>
      <c r="C300" s="251" t="s">
        <v>1008</v>
      </c>
      <c r="D300" s="251" t="s">
        <v>1021</v>
      </c>
      <c r="E300" s="252" t="s">
        <v>3760</v>
      </c>
      <c r="F300" s="253" t="s">
        <v>3761</v>
      </c>
      <c r="G300" s="254" t="s">
        <v>288</v>
      </c>
      <c r="H300" s="255">
        <v>907</v>
      </c>
      <c r="I300" s="256"/>
      <c r="J300" s="257">
        <f t="shared" si="60"/>
        <v>0</v>
      </c>
      <c r="K300" s="258"/>
      <c r="L300" s="259"/>
      <c r="M300" s="260" t="s">
        <v>1</v>
      </c>
      <c r="N300" s="261" t="s">
        <v>41</v>
      </c>
      <c r="O300" s="72"/>
      <c r="P300" s="203">
        <f t="shared" si="61"/>
        <v>0</v>
      </c>
      <c r="Q300" s="203">
        <v>0</v>
      </c>
      <c r="R300" s="203">
        <f t="shared" si="62"/>
        <v>0</v>
      </c>
      <c r="S300" s="203">
        <v>0</v>
      </c>
      <c r="T300" s="204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499</v>
      </c>
      <c r="AT300" s="205" t="s">
        <v>1021</v>
      </c>
      <c r="AU300" s="205" t="s">
        <v>85</v>
      </c>
      <c r="AY300" s="18" t="s">
        <v>283</v>
      </c>
      <c r="BE300" s="206">
        <f t="shared" si="64"/>
        <v>0</v>
      </c>
      <c r="BF300" s="206">
        <f t="shared" si="65"/>
        <v>0</v>
      </c>
      <c r="BG300" s="206">
        <f t="shared" si="66"/>
        <v>0</v>
      </c>
      <c r="BH300" s="206">
        <f t="shared" si="67"/>
        <v>0</v>
      </c>
      <c r="BI300" s="206">
        <f t="shared" si="68"/>
        <v>0</v>
      </c>
      <c r="BJ300" s="18" t="s">
        <v>83</v>
      </c>
      <c r="BK300" s="206">
        <f t="shared" si="69"/>
        <v>0</v>
      </c>
      <c r="BL300" s="18" t="s">
        <v>199</v>
      </c>
      <c r="BM300" s="205" t="s">
        <v>1678</v>
      </c>
    </row>
    <row r="301" spans="1:65" s="2" customFormat="1" ht="21.75" customHeight="1">
      <c r="A301" s="35"/>
      <c r="B301" s="36"/>
      <c r="C301" s="193" t="s">
        <v>1012</v>
      </c>
      <c r="D301" s="193" t="s">
        <v>285</v>
      </c>
      <c r="E301" s="194" t="s">
        <v>3762</v>
      </c>
      <c r="F301" s="195" t="s">
        <v>3763</v>
      </c>
      <c r="G301" s="196" t="s">
        <v>288</v>
      </c>
      <c r="H301" s="197">
        <v>907</v>
      </c>
      <c r="I301" s="198"/>
      <c r="J301" s="199">
        <f t="shared" si="60"/>
        <v>0</v>
      </c>
      <c r="K301" s="200"/>
      <c r="L301" s="40"/>
      <c r="M301" s="201" t="s">
        <v>1</v>
      </c>
      <c r="N301" s="202" t="s">
        <v>41</v>
      </c>
      <c r="O301" s="72"/>
      <c r="P301" s="203">
        <f t="shared" si="61"/>
        <v>0</v>
      </c>
      <c r="Q301" s="203">
        <v>0</v>
      </c>
      <c r="R301" s="203">
        <f t="shared" si="62"/>
        <v>0</v>
      </c>
      <c r="S301" s="203">
        <v>0</v>
      </c>
      <c r="T301" s="204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 t="shared" si="64"/>
        <v>0</v>
      </c>
      <c r="BF301" s="206">
        <f t="shared" si="65"/>
        <v>0</v>
      </c>
      <c r="BG301" s="206">
        <f t="shared" si="66"/>
        <v>0</v>
      </c>
      <c r="BH301" s="206">
        <f t="shared" si="67"/>
        <v>0</v>
      </c>
      <c r="BI301" s="206">
        <f t="shared" si="68"/>
        <v>0</v>
      </c>
      <c r="BJ301" s="18" t="s">
        <v>83</v>
      </c>
      <c r="BK301" s="206">
        <f t="shared" si="69"/>
        <v>0</v>
      </c>
      <c r="BL301" s="18" t="s">
        <v>199</v>
      </c>
      <c r="BM301" s="205" t="s">
        <v>1700</v>
      </c>
    </row>
    <row r="302" spans="1:65" s="2" customFormat="1" ht="16.5" customHeight="1">
      <c r="A302" s="35"/>
      <c r="B302" s="36"/>
      <c r="C302" s="251" t="s">
        <v>1016</v>
      </c>
      <c r="D302" s="251" t="s">
        <v>1021</v>
      </c>
      <c r="E302" s="252" t="s">
        <v>3764</v>
      </c>
      <c r="F302" s="253" t="s">
        <v>3765</v>
      </c>
      <c r="G302" s="254" t="s">
        <v>2992</v>
      </c>
      <c r="H302" s="255">
        <v>191</v>
      </c>
      <c r="I302" s="256"/>
      <c r="J302" s="257">
        <f t="shared" si="60"/>
        <v>0</v>
      </c>
      <c r="K302" s="258"/>
      <c r="L302" s="259"/>
      <c r="M302" s="260" t="s">
        <v>1</v>
      </c>
      <c r="N302" s="261" t="s">
        <v>41</v>
      </c>
      <c r="O302" s="72"/>
      <c r="P302" s="203">
        <f t="shared" si="61"/>
        <v>0</v>
      </c>
      <c r="Q302" s="203">
        <v>0</v>
      </c>
      <c r="R302" s="203">
        <f t="shared" si="62"/>
        <v>0</v>
      </c>
      <c r="S302" s="203">
        <v>0</v>
      </c>
      <c r="T302" s="204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499</v>
      </c>
      <c r="AT302" s="205" t="s">
        <v>1021</v>
      </c>
      <c r="AU302" s="205" t="s">
        <v>85</v>
      </c>
      <c r="AY302" s="18" t="s">
        <v>283</v>
      </c>
      <c r="BE302" s="206">
        <f t="shared" si="64"/>
        <v>0</v>
      </c>
      <c r="BF302" s="206">
        <f t="shared" si="65"/>
        <v>0</v>
      </c>
      <c r="BG302" s="206">
        <f t="shared" si="66"/>
        <v>0</v>
      </c>
      <c r="BH302" s="206">
        <f t="shared" si="67"/>
        <v>0</v>
      </c>
      <c r="BI302" s="206">
        <f t="shared" si="68"/>
        <v>0</v>
      </c>
      <c r="BJ302" s="18" t="s">
        <v>83</v>
      </c>
      <c r="BK302" s="206">
        <f t="shared" si="69"/>
        <v>0</v>
      </c>
      <c r="BL302" s="18" t="s">
        <v>199</v>
      </c>
      <c r="BM302" s="205" t="s">
        <v>1710</v>
      </c>
    </row>
    <row r="303" spans="1:65" s="2" customFormat="1" ht="16.5" customHeight="1">
      <c r="A303" s="35"/>
      <c r="B303" s="36"/>
      <c r="C303" s="193" t="s">
        <v>1020</v>
      </c>
      <c r="D303" s="193" t="s">
        <v>285</v>
      </c>
      <c r="E303" s="194" t="s">
        <v>3766</v>
      </c>
      <c r="F303" s="195" t="s">
        <v>3767</v>
      </c>
      <c r="G303" s="196" t="s">
        <v>2992</v>
      </c>
      <c r="H303" s="197">
        <v>191</v>
      </c>
      <c r="I303" s="198"/>
      <c r="J303" s="199">
        <f t="shared" si="60"/>
        <v>0</v>
      </c>
      <c r="K303" s="200"/>
      <c r="L303" s="40"/>
      <c r="M303" s="201" t="s">
        <v>1</v>
      </c>
      <c r="N303" s="202" t="s">
        <v>41</v>
      </c>
      <c r="O303" s="72"/>
      <c r="P303" s="203">
        <f t="shared" si="61"/>
        <v>0</v>
      </c>
      <c r="Q303" s="203">
        <v>0</v>
      </c>
      <c r="R303" s="203">
        <f t="shared" si="62"/>
        <v>0</v>
      </c>
      <c r="S303" s="203">
        <v>0</v>
      </c>
      <c r="T303" s="204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 t="shared" si="64"/>
        <v>0</v>
      </c>
      <c r="BF303" s="206">
        <f t="shared" si="65"/>
        <v>0</v>
      </c>
      <c r="BG303" s="206">
        <f t="shared" si="66"/>
        <v>0</v>
      </c>
      <c r="BH303" s="206">
        <f t="shared" si="67"/>
        <v>0</v>
      </c>
      <c r="BI303" s="206">
        <f t="shared" si="68"/>
        <v>0</v>
      </c>
      <c r="BJ303" s="18" t="s">
        <v>83</v>
      </c>
      <c r="BK303" s="206">
        <f t="shared" si="69"/>
        <v>0</v>
      </c>
      <c r="BL303" s="18" t="s">
        <v>199</v>
      </c>
      <c r="BM303" s="205" t="s">
        <v>1721</v>
      </c>
    </row>
    <row r="304" spans="1:65" s="2" customFormat="1" ht="16.5" customHeight="1">
      <c r="A304" s="35"/>
      <c r="B304" s="36"/>
      <c r="C304" s="251" t="s">
        <v>1027</v>
      </c>
      <c r="D304" s="251" t="s">
        <v>1021</v>
      </c>
      <c r="E304" s="252" t="s">
        <v>3768</v>
      </c>
      <c r="F304" s="253" t="s">
        <v>3769</v>
      </c>
      <c r="G304" s="254" t="s">
        <v>2247</v>
      </c>
      <c r="H304" s="255">
        <v>58</v>
      </c>
      <c r="I304" s="256"/>
      <c r="J304" s="257">
        <f t="shared" si="60"/>
        <v>0</v>
      </c>
      <c r="K304" s="258"/>
      <c r="L304" s="259"/>
      <c r="M304" s="260" t="s">
        <v>1</v>
      </c>
      <c r="N304" s="261" t="s">
        <v>41</v>
      </c>
      <c r="O304" s="72"/>
      <c r="P304" s="203">
        <f t="shared" si="61"/>
        <v>0</v>
      </c>
      <c r="Q304" s="203">
        <v>0</v>
      </c>
      <c r="R304" s="203">
        <f t="shared" si="62"/>
        <v>0</v>
      </c>
      <c r="S304" s="203">
        <v>0</v>
      </c>
      <c r="T304" s="204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499</v>
      </c>
      <c r="AT304" s="205" t="s">
        <v>1021</v>
      </c>
      <c r="AU304" s="205" t="s">
        <v>85</v>
      </c>
      <c r="AY304" s="18" t="s">
        <v>283</v>
      </c>
      <c r="BE304" s="206">
        <f t="shared" si="64"/>
        <v>0</v>
      </c>
      <c r="BF304" s="206">
        <f t="shared" si="65"/>
        <v>0</v>
      </c>
      <c r="BG304" s="206">
        <f t="shared" si="66"/>
        <v>0</v>
      </c>
      <c r="BH304" s="206">
        <f t="shared" si="67"/>
        <v>0</v>
      </c>
      <c r="BI304" s="206">
        <f t="shared" si="68"/>
        <v>0</v>
      </c>
      <c r="BJ304" s="18" t="s">
        <v>83</v>
      </c>
      <c r="BK304" s="206">
        <f t="shared" si="69"/>
        <v>0</v>
      </c>
      <c r="BL304" s="18" t="s">
        <v>199</v>
      </c>
      <c r="BM304" s="205" t="s">
        <v>1734</v>
      </c>
    </row>
    <row r="305" spans="1:65" s="2" customFormat="1" ht="16.5" customHeight="1">
      <c r="A305" s="35"/>
      <c r="B305" s="36"/>
      <c r="C305" s="193" t="s">
        <v>1031</v>
      </c>
      <c r="D305" s="193" t="s">
        <v>285</v>
      </c>
      <c r="E305" s="194" t="s">
        <v>3770</v>
      </c>
      <c r="F305" s="195" t="s">
        <v>3771</v>
      </c>
      <c r="G305" s="196" t="s">
        <v>2247</v>
      </c>
      <c r="H305" s="197">
        <v>58</v>
      </c>
      <c r="I305" s="198"/>
      <c r="J305" s="199">
        <f t="shared" si="60"/>
        <v>0</v>
      </c>
      <c r="K305" s="200"/>
      <c r="L305" s="40"/>
      <c r="M305" s="201" t="s">
        <v>1</v>
      </c>
      <c r="N305" s="202" t="s">
        <v>41</v>
      </c>
      <c r="O305" s="72"/>
      <c r="P305" s="203">
        <f t="shared" si="61"/>
        <v>0</v>
      </c>
      <c r="Q305" s="203">
        <v>0</v>
      </c>
      <c r="R305" s="203">
        <f t="shared" si="62"/>
        <v>0</v>
      </c>
      <c r="S305" s="203">
        <v>0</v>
      </c>
      <c r="T305" s="204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 t="shared" si="64"/>
        <v>0</v>
      </c>
      <c r="BF305" s="206">
        <f t="shared" si="65"/>
        <v>0</v>
      </c>
      <c r="BG305" s="206">
        <f t="shared" si="66"/>
        <v>0</v>
      </c>
      <c r="BH305" s="206">
        <f t="shared" si="67"/>
        <v>0</v>
      </c>
      <c r="BI305" s="206">
        <f t="shared" si="68"/>
        <v>0</v>
      </c>
      <c r="BJ305" s="18" t="s">
        <v>83</v>
      </c>
      <c r="BK305" s="206">
        <f t="shared" si="69"/>
        <v>0</v>
      </c>
      <c r="BL305" s="18" t="s">
        <v>199</v>
      </c>
      <c r="BM305" s="205" t="s">
        <v>1744</v>
      </c>
    </row>
    <row r="306" spans="1:65" s="2" customFormat="1" ht="24.2" customHeight="1">
      <c r="A306" s="35"/>
      <c r="B306" s="36"/>
      <c r="C306" s="193" t="s">
        <v>1038</v>
      </c>
      <c r="D306" s="193" t="s">
        <v>285</v>
      </c>
      <c r="E306" s="194" t="s">
        <v>3772</v>
      </c>
      <c r="F306" s="195" t="s">
        <v>9512</v>
      </c>
      <c r="G306" s="196" t="s">
        <v>2247</v>
      </c>
      <c r="H306" s="197">
        <v>21</v>
      </c>
      <c r="I306" s="198"/>
      <c r="J306" s="199">
        <f t="shared" si="60"/>
        <v>0</v>
      </c>
      <c r="K306" s="258"/>
      <c r="L306" s="259"/>
      <c r="M306" s="260" t="s">
        <v>1</v>
      </c>
      <c r="N306" s="261" t="s">
        <v>41</v>
      </c>
      <c r="O306" s="72"/>
      <c r="P306" s="203">
        <f t="shared" si="61"/>
        <v>0</v>
      </c>
      <c r="Q306" s="203">
        <v>0</v>
      </c>
      <c r="R306" s="203">
        <f t="shared" si="62"/>
        <v>0</v>
      </c>
      <c r="S306" s="203">
        <v>0</v>
      </c>
      <c r="T306" s="204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1021</v>
      </c>
      <c r="AU306" s="205" t="s">
        <v>85</v>
      </c>
      <c r="AY306" s="18" t="s">
        <v>283</v>
      </c>
      <c r="BE306" s="206">
        <f t="shared" si="64"/>
        <v>0</v>
      </c>
      <c r="BF306" s="206">
        <f t="shared" si="65"/>
        <v>0</v>
      </c>
      <c r="BG306" s="206">
        <f t="shared" si="66"/>
        <v>0</v>
      </c>
      <c r="BH306" s="206">
        <f t="shared" si="67"/>
        <v>0</v>
      </c>
      <c r="BI306" s="206">
        <f t="shared" si="68"/>
        <v>0</v>
      </c>
      <c r="BJ306" s="18" t="s">
        <v>83</v>
      </c>
      <c r="BK306" s="206">
        <f t="shared" si="69"/>
        <v>0</v>
      </c>
      <c r="BL306" s="18" t="s">
        <v>199</v>
      </c>
      <c r="BM306" s="205" t="s">
        <v>1755</v>
      </c>
    </row>
    <row r="307" spans="1:65" s="12" customFormat="1" ht="22.9" customHeight="1">
      <c r="B307" s="177"/>
      <c r="C307" s="178"/>
      <c r="D307" s="179" t="s">
        <v>75</v>
      </c>
      <c r="E307" s="191" t="s">
        <v>7</v>
      </c>
      <c r="F307" s="191" t="s">
        <v>3773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SUM(P308:P315)</f>
        <v>0</v>
      </c>
      <c r="Q307" s="185"/>
      <c r="R307" s="186">
        <f>SUM(R308:R315)</f>
        <v>0</v>
      </c>
      <c r="S307" s="185"/>
      <c r="T307" s="187">
        <f>SUM(T308:T315)</f>
        <v>0</v>
      </c>
      <c r="AR307" s="188" t="s">
        <v>83</v>
      </c>
      <c r="AT307" s="189" t="s">
        <v>75</v>
      </c>
      <c r="AU307" s="189" t="s">
        <v>83</v>
      </c>
      <c r="AY307" s="188" t="s">
        <v>283</v>
      </c>
      <c r="BK307" s="190">
        <f>SUM(BK308:BK315)</f>
        <v>0</v>
      </c>
    </row>
    <row r="308" spans="1:65" s="2" customFormat="1" ht="16.5" customHeight="1">
      <c r="A308" s="35"/>
      <c r="B308" s="36"/>
      <c r="C308" s="251" t="s">
        <v>1043</v>
      </c>
      <c r="D308" s="251" t="s">
        <v>1021</v>
      </c>
      <c r="E308" s="252" t="s">
        <v>3774</v>
      </c>
      <c r="F308" s="253" t="s">
        <v>3775</v>
      </c>
      <c r="G308" s="254" t="s">
        <v>3586</v>
      </c>
      <c r="H308" s="255">
        <v>3</v>
      </c>
      <c r="I308" s="256"/>
      <c r="J308" s="257">
        <f t="shared" ref="J308:J315" si="70">ROUND(I308*H308,2)</f>
        <v>0</v>
      </c>
      <c r="K308" s="258"/>
      <c r="L308" s="259"/>
      <c r="M308" s="260" t="s">
        <v>1</v>
      </c>
      <c r="N308" s="261" t="s">
        <v>41</v>
      </c>
      <c r="O308" s="72"/>
      <c r="P308" s="203">
        <f t="shared" ref="P308:P315" si="71">O308*H308</f>
        <v>0</v>
      </c>
      <c r="Q308" s="203">
        <v>0</v>
      </c>
      <c r="R308" s="203">
        <f t="shared" ref="R308:R315" si="72">Q308*H308</f>
        <v>0</v>
      </c>
      <c r="S308" s="203">
        <v>0</v>
      </c>
      <c r="T308" s="204">
        <f t="shared" ref="T308:T315" si="73"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499</v>
      </c>
      <c r="AT308" s="205" t="s">
        <v>1021</v>
      </c>
      <c r="AU308" s="205" t="s">
        <v>85</v>
      </c>
      <c r="AY308" s="18" t="s">
        <v>283</v>
      </c>
      <c r="BE308" s="206">
        <f t="shared" ref="BE308:BE315" si="74">IF(N308="základní",J308,0)</f>
        <v>0</v>
      </c>
      <c r="BF308" s="206">
        <f t="shared" ref="BF308:BF315" si="75">IF(N308="snížená",J308,0)</f>
        <v>0</v>
      </c>
      <c r="BG308" s="206">
        <f t="shared" ref="BG308:BG315" si="76">IF(N308="zákl. přenesená",J308,0)</f>
        <v>0</v>
      </c>
      <c r="BH308" s="206">
        <f t="shared" ref="BH308:BH315" si="77">IF(N308="sníž. přenesená",J308,0)</f>
        <v>0</v>
      </c>
      <c r="BI308" s="206">
        <f t="shared" ref="BI308:BI315" si="78">IF(N308="nulová",J308,0)</f>
        <v>0</v>
      </c>
      <c r="BJ308" s="18" t="s">
        <v>83</v>
      </c>
      <c r="BK308" s="206">
        <f t="shared" ref="BK308:BK315" si="79">ROUND(I308*H308,2)</f>
        <v>0</v>
      </c>
      <c r="BL308" s="18" t="s">
        <v>199</v>
      </c>
      <c r="BM308" s="205" t="s">
        <v>1763</v>
      </c>
    </row>
    <row r="309" spans="1:65" s="2" customFormat="1" ht="16.5" customHeight="1">
      <c r="A309" s="35"/>
      <c r="B309" s="36"/>
      <c r="C309" s="193" t="s">
        <v>1052</v>
      </c>
      <c r="D309" s="193" t="s">
        <v>285</v>
      </c>
      <c r="E309" s="194" t="s">
        <v>3776</v>
      </c>
      <c r="F309" s="195" t="s">
        <v>3777</v>
      </c>
      <c r="G309" s="196" t="s">
        <v>3586</v>
      </c>
      <c r="H309" s="197">
        <v>3</v>
      </c>
      <c r="I309" s="198"/>
      <c r="J309" s="199">
        <f t="shared" si="70"/>
        <v>0</v>
      </c>
      <c r="K309" s="200"/>
      <c r="L309" s="40"/>
      <c r="M309" s="201" t="s">
        <v>1</v>
      </c>
      <c r="N309" s="202" t="s">
        <v>41</v>
      </c>
      <c r="O309" s="72"/>
      <c r="P309" s="203">
        <f t="shared" si="71"/>
        <v>0</v>
      </c>
      <c r="Q309" s="203">
        <v>0</v>
      </c>
      <c r="R309" s="203">
        <f t="shared" si="72"/>
        <v>0</v>
      </c>
      <c r="S309" s="203">
        <v>0</v>
      </c>
      <c r="T309" s="204">
        <f t="shared" si="7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 t="shared" si="74"/>
        <v>0</v>
      </c>
      <c r="BF309" s="206">
        <f t="shared" si="75"/>
        <v>0</v>
      </c>
      <c r="BG309" s="206">
        <f t="shared" si="76"/>
        <v>0</v>
      </c>
      <c r="BH309" s="206">
        <f t="shared" si="77"/>
        <v>0</v>
      </c>
      <c r="BI309" s="206">
        <f t="shared" si="78"/>
        <v>0</v>
      </c>
      <c r="BJ309" s="18" t="s">
        <v>83</v>
      </c>
      <c r="BK309" s="206">
        <f t="shared" si="79"/>
        <v>0</v>
      </c>
      <c r="BL309" s="18" t="s">
        <v>199</v>
      </c>
      <c r="BM309" s="205" t="s">
        <v>1774</v>
      </c>
    </row>
    <row r="310" spans="1:65" s="2" customFormat="1" ht="16.5" customHeight="1">
      <c r="A310" s="35"/>
      <c r="B310" s="36"/>
      <c r="C310" s="251" t="s">
        <v>1061</v>
      </c>
      <c r="D310" s="251" t="s">
        <v>1021</v>
      </c>
      <c r="E310" s="252" t="s">
        <v>3778</v>
      </c>
      <c r="F310" s="253" t="s">
        <v>3779</v>
      </c>
      <c r="G310" s="254" t="s">
        <v>3586</v>
      </c>
      <c r="H310" s="255">
        <v>1</v>
      </c>
      <c r="I310" s="256"/>
      <c r="J310" s="257">
        <f t="shared" si="70"/>
        <v>0</v>
      </c>
      <c r="K310" s="258"/>
      <c r="L310" s="259"/>
      <c r="M310" s="260" t="s">
        <v>1</v>
      </c>
      <c r="N310" s="261" t="s">
        <v>41</v>
      </c>
      <c r="O310" s="72"/>
      <c r="P310" s="203">
        <f t="shared" si="71"/>
        <v>0</v>
      </c>
      <c r="Q310" s="203">
        <v>0</v>
      </c>
      <c r="R310" s="203">
        <f t="shared" si="72"/>
        <v>0</v>
      </c>
      <c r="S310" s="203">
        <v>0</v>
      </c>
      <c r="T310" s="204">
        <f t="shared" si="7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1021</v>
      </c>
      <c r="AU310" s="205" t="s">
        <v>85</v>
      </c>
      <c r="AY310" s="18" t="s">
        <v>283</v>
      </c>
      <c r="BE310" s="206">
        <f t="shared" si="74"/>
        <v>0</v>
      </c>
      <c r="BF310" s="206">
        <f t="shared" si="75"/>
        <v>0</v>
      </c>
      <c r="BG310" s="206">
        <f t="shared" si="76"/>
        <v>0</v>
      </c>
      <c r="BH310" s="206">
        <f t="shared" si="77"/>
        <v>0</v>
      </c>
      <c r="BI310" s="206">
        <f t="shared" si="78"/>
        <v>0</v>
      </c>
      <c r="BJ310" s="18" t="s">
        <v>83</v>
      </c>
      <c r="BK310" s="206">
        <f t="shared" si="79"/>
        <v>0</v>
      </c>
      <c r="BL310" s="18" t="s">
        <v>199</v>
      </c>
      <c r="BM310" s="205" t="s">
        <v>1783</v>
      </c>
    </row>
    <row r="311" spans="1:65" s="2" customFormat="1" ht="16.5" customHeight="1">
      <c r="A311" s="35"/>
      <c r="B311" s="36"/>
      <c r="C311" s="193" t="s">
        <v>1085</v>
      </c>
      <c r="D311" s="193" t="s">
        <v>285</v>
      </c>
      <c r="E311" s="194" t="s">
        <v>3780</v>
      </c>
      <c r="F311" s="195" t="s">
        <v>3781</v>
      </c>
      <c r="G311" s="196" t="s">
        <v>3586</v>
      </c>
      <c r="H311" s="197">
        <v>1</v>
      </c>
      <c r="I311" s="198"/>
      <c r="J311" s="199">
        <f t="shared" si="70"/>
        <v>0</v>
      </c>
      <c r="K311" s="200"/>
      <c r="L311" s="40"/>
      <c r="M311" s="201" t="s">
        <v>1</v>
      </c>
      <c r="N311" s="202" t="s">
        <v>41</v>
      </c>
      <c r="O311" s="72"/>
      <c r="P311" s="203">
        <f t="shared" si="71"/>
        <v>0</v>
      </c>
      <c r="Q311" s="203">
        <v>0</v>
      </c>
      <c r="R311" s="203">
        <f t="shared" si="72"/>
        <v>0</v>
      </c>
      <c r="S311" s="203">
        <v>0</v>
      </c>
      <c r="T311" s="204">
        <f t="shared" si="7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 t="shared" si="74"/>
        <v>0</v>
      </c>
      <c r="BF311" s="206">
        <f t="shared" si="75"/>
        <v>0</v>
      </c>
      <c r="BG311" s="206">
        <f t="shared" si="76"/>
        <v>0</v>
      </c>
      <c r="BH311" s="206">
        <f t="shared" si="77"/>
        <v>0</v>
      </c>
      <c r="BI311" s="206">
        <f t="shared" si="78"/>
        <v>0</v>
      </c>
      <c r="BJ311" s="18" t="s">
        <v>83</v>
      </c>
      <c r="BK311" s="206">
        <f t="shared" si="79"/>
        <v>0</v>
      </c>
      <c r="BL311" s="18" t="s">
        <v>199</v>
      </c>
      <c r="BM311" s="205" t="s">
        <v>1792</v>
      </c>
    </row>
    <row r="312" spans="1:65" s="2" customFormat="1" ht="16.5" customHeight="1">
      <c r="A312" s="35"/>
      <c r="B312" s="36"/>
      <c r="C312" s="251" t="s">
        <v>1089</v>
      </c>
      <c r="D312" s="251" t="s">
        <v>1021</v>
      </c>
      <c r="E312" s="252" t="s">
        <v>3782</v>
      </c>
      <c r="F312" s="253" t="s">
        <v>3783</v>
      </c>
      <c r="G312" s="254" t="s">
        <v>3586</v>
      </c>
      <c r="H312" s="255">
        <v>3</v>
      </c>
      <c r="I312" s="256"/>
      <c r="J312" s="257">
        <f t="shared" si="70"/>
        <v>0</v>
      </c>
      <c r="K312" s="258"/>
      <c r="L312" s="259"/>
      <c r="M312" s="260" t="s">
        <v>1</v>
      </c>
      <c r="N312" s="261" t="s">
        <v>41</v>
      </c>
      <c r="O312" s="72"/>
      <c r="P312" s="203">
        <f t="shared" si="71"/>
        <v>0</v>
      </c>
      <c r="Q312" s="203">
        <v>0</v>
      </c>
      <c r="R312" s="203">
        <f t="shared" si="72"/>
        <v>0</v>
      </c>
      <c r="S312" s="203">
        <v>0</v>
      </c>
      <c r="T312" s="204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499</v>
      </c>
      <c r="AT312" s="205" t="s">
        <v>1021</v>
      </c>
      <c r="AU312" s="205" t="s">
        <v>85</v>
      </c>
      <c r="AY312" s="18" t="s">
        <v>283</v>
      </c>
      <c r="BE312" s="206">
        <f t="shared" si="74"/>
        <v>0</v>
      </c>
      <c r="BF312" s="206">
        <f t="shared" si="75"/>
        <v>0</v>
      </c>
      <c r="BG312" s="206">
        <f t="shared" si="76"/>
        <v>0</v>
      </c>
      <c r="BH312" s="206">
        <f t="shared" si="77"/>
        <v>0</v>
      </c>
      <c r="BI312" s="206">
        <f t="shared" si="78"/>
        <v>0</v>
      </c>
      <c r="BJ312" s="18" t="s">
        <v>83</v>
      </c>
      <c r="BK312" s="206">
        <f t="shared" si="79"/>
        <v>0</v>
      </c>
      <c r="BL312" s="18" t="s">
        <v>199</v>
      </c>
      <c r="BM312" s="205" t="s">
        <v>1803</v>
      </c>
    </row>
    <row r="313" spans="1:65" s="2" customFormat="1" ht="16.5" customHeight="1">
      <c r="A313" s="35"/>
      <c r="B313" s="36"/>
      <c r="C313" s="193" t="s">
        <v>1104</v>
      </c>
      <c r="D313" s="193" t="s">
        <v>285</v>
      </c>
      <c r="E313" s="194" t="s">
        <v>3784</v>
      </c>
      <c r="F313" s="195" t="s">
        <v>3785</v>
      </c>
      <c r="G313" s="196" t="s">
        <v>3586</v>
      </c>
      <c r="H313" s="197">
        <v>3</v>
      </c>
      <c r="I313" s="198"/>
      <c r="J313" s="199">
        <f t="shared" si="7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71"/>
        <v>0</v>
      </c>
      <c r="Q313" s="203">
        <v>0</v>
      </c>
      <c r="R313" s="203">
        <f t="shared" si="72"/>
        <v>0</v>
      </c>
      <c r="S313" s="203">
        <v>0</v>
      </c>
      <c r="T313" s="204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74"/>
        <v>0</v>
      </c>
      <c r="BF313" s="206">
        <f t="shared" si="75"/>
        <v>0</v>
      </c>
      <c r="BG313" s="206">
        <f t="shared" si="76"/>
        <v>0</v>
      </c>
      <c r="BH313" s="206">
        <f t="shared" si="77"/>
        <v>0</v>
      </c>
      <c r="BI313" s="206">
        <f t="shared" si="78"/>
        <v>0</v>
      </c>
      <c r="BJ313" s="18" t="s">
        <v>83</v>
      </c>
      <c r="BK313" s="206">
        <f t="shared" si="79"/>
        <v>0</v>
      </c>
      <c r="BL313" s="18" t="s">
        <v>199</v>
      </c>
      <c r="BM313" s="205" t="s">
        <v>1813</v>
      </c>
    </row>
    <row r="314" spans="1:65" s="2" customFormat="1" ht="16.5" customHeight="1">
      <c r="A314" s="35"/>
      <c r="B314" s="36"/>
      <c r="C314" s="251" t="s">
        <v>1115</v>
      </c>
      <c r="D314" s="251" t="s">
        <v>1021</v>
      </c>
      <c r="E314" s="252" t="s">
        <v>3786</v>
      </c>
      <c r="F314" s="253" t="s">
        <v>3787</v>
      </c>
      <c r="G314" s="254" t="s">
        <v>3586</v>
      </c>
      <c r="H314" s="255">
        <v>3</v>
      </c>
      <c r="I314" s="256"/>
      <c r="J314" s="257">
        <f t="shared" si="70"/>
        <v>0</v>
      </c>
      <c r="K314" s="258"/>
      <c r="L314" s="259"/>
      <c r="M314" s="260" t="s">
        <v>1</v>
      </c>
      <c r="N314" s="261" t="s">
        <v>41</v>
      </c>
      <c r="O314" s="72"/>
      <c r="P314" s="203">
        <f t="shared" si="71"/>
        <v>0</v>
      </c>
      <c r="Q314" s="203">
        <v>0</v>
      </c>
      <c r="R314" s="203">
        <f t="shared" si="72"/>
        <v>0</v>
      </c>
      <c r="S314" s="203">
        <v>0</v>
      </c>
      <c r="T314" s="204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499</v>
      </c>
      <c r="AT314" s="205" t="s">
        <v>1021</v>
      </c>
      <c r="AU314" s="205" t="s">
        <v>85</v>
      </c>
      <c r="AY314" s="18" t="s">
        <v>283</v>
      </c>
      <c r="BE314" s="206">
        <f t="shared" si="74"/>
        <v>0</v>
      </c>
      <c r="BF314" s="206">
        <f t="shared" si="75"/>
        <v>0</v>
      </c>
      <c r="BG314" s="206">
        <f t="shared" si="76"/>
        <v>0</v>
      </c>
      <c r="BH314" s="206">
        <f t="shared" si="77"/>
        <v>0</v>
      </c>
      <c r="BI314" s="206">
        <f t="shared" si="78"/>
        <v>0</v>
      </c>
      <c r="BJ314" s="18" t="s">
        <v>83</v>
      </c>
      <c r="BK314" s="206">
        <f t="shared" si="79"/>
        <v>0</v>
      </c>
      <c r="BL314" s="18" t="s">
        <v>199</v>
      </c>
      <c r="BM314" s="205" t="s">
        <v>3788</v>
      </c>
    </row>
    <row r="315" spans="1:65" s="2" customFormat="1" ht="16.5" customHeight="1">
      <c r="A315" s="35"/>
      <c r="B315" s="36"/>
      <c r="C315" s="193" t="s">
        <v>1119</v>
      </c>
      <c r="D315" s="193" t="s">
        <v>285</v>
      </c>
      <c r="E315" s="194" t="s">
        <v>3789</v>
      </c>
      <c r="F315" s="195" t="s">
        <v>3790</v>
      </c>
      <c r="G315" s="196" t="s">
        <v>3586</v>
      </c>
      <c r="H315" s="197">
        <v>3</v>
      </c>
      <c r="I315" s="198"/>
      <c r="J315" s="199">
        <f t="shared" si="7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71"/>
        <v>0</v>
      </c>
      <c r="Q315" s="203">
        <v>0</v>
      </c>
      <c r="R315" s="203">
        <f t="shared" si="72"/>
        <v>0</v>
      </c>
      <c r="S315" s="203">
        <v>0</v>
      </c>
      <c r="T315" s="204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74"/>
        <v>0</v>
      </c>
      <c r="BF315" s="206">
        <f t="shared" si="75"/>
        <v>0</v>
      </c>
      <c r="BG315" s="206">
        <f t="shared" si="76"/>
        <v>0</v>
      </c>
      <c r="BH315" s="206">
        <f t="shared" si="77"/>
        <v>0</v>
      </c>
      <c r="BI315" s="206">
        <f t="shared" si="78"/>
        <v>0</v>
      </c>
      <c r="BJ315" s="18" t="s">
        <v>83</v>
      </c>
      <c r="BK315" s="206">
        <f t="shared" si="79"/>
        <v>0</v>
      </c>
      <c r="BL315" s="18" t="s">
        <v>199</v>
      </c>
      <c r="BM315" s="205" t="s">
        <v>1834</v>
      </c>
    </row>
    <row r="316" spans="1:65" s="12" customFormat="1" ht="22.9" customHeight="1">
      <c r="B316" s="177"/>
      <c r="C316" s="178"/>
      <c r="D316" s="179" t="s">
        <v>75</v>
      </c>
      <c r="E316" s="191" t="s">
        <v>222</v>
      </c>
      <c r="F316" s="191" t="s">
        <v>3791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SUM(P317:P321)</f>
        <v>0</v>
      </c>
      <c r="Q316" s="185"/>
      <c r="R316" s="186">
        <f>SUM(R317:R321)</f>
        <v>0</v>
      </c>
      <c r="S316" s="185"/>
      <c r="T316" s="187">
        <f>SUM(T317:T321)</f>
        <v>0</v>
      </c>
      <c r="AR316" s="188" t="s">
        <v>83</v>
      </c>
      <c r="AT316" s="189" t="s">
        <v>75</v>
      </c>
      <c r="AU316" s="189" t="s">
        <v>83</v>
      </c>
      <c r="AY316" s="188" t="s">
        <v>283</v>
      </c>
      <c r="BK316" s="190">
        <f>SUM(BK317:BK321)</f>
        <v>0</v>
      </c>
    </row>
    <row r="317" spans="1:65" s="2" customFormat="1" ht="16.5" customHeight="1">
      <c r="A317" s="35"/>
      <c r="B317" s="36"/>
      <c r="C317" s="193" t="s">
        <v>1123</v>
      </c>
      <c r="D317" s="193" t="s">
        <v>285</v>
      </c>
      <c r="E317" s="194" t="s">
        <v>3792</v>
      </c>
      <c r="F317" s="195" t="s">
        <v>3793</v>
      </c>
      <c r="G317" s="196" t="s">
        <v>3586</v>
      </c>
      <c r="H317" s="197">
        <v>1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1842</v>
      </c>
    </row>
    <row r="318" spans="1:65" s="2" customFormat="1" ht="24.2" customHeight="1">
      <c r="A318" s="35"/>
      <c r="B318" s="36"/>
      <c r="C318" s="193" t="s">
        <v>1128</v>
      </c>
      <c r="D318" s="193" t="s">
        <v>285</v>
      </c>
      <c r="E318" s="194" t="s">
        <v>3794</v>
      </c>
      <c r="F318" s="195" t="s">
        <v>3795</v>
      </c>
      <c r="G318" s="196" t="s">
        <v>3586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1852</v>
      </c>
    </row>
    <row r="319" spans="1:65" s="2" customFormat="1" ht="16.5" customHeight="1">
      <c r="A319" s="35"/>
      <c r="B319" s="36"/>
      <c r="C319" s="193" t="s">
        <v>1132</v>
      </c>
      <c r="D319" s="193" t="s">
        <v>285</v>
      </c>
      <c r="E319" s="194" t="s">
        <v>3796</v>
      </c>
      <c r="F319" s="195" t="s">
        <v>3797</v>
      </c>
      <c r="G319" s="196" t="s">
        <v>3586</v>
      </c>
      <c r="H319" s="197">
        <v>1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199</v>
      </c>
      <c r="BM319" s="205" t="s">
        <v>1868</v>
      </c>
    </row>
    <row r="320" spans="1:65" s="2" customFormat="1" ht="16.5" customHeight="1">
      <c r="A320" s="35"/>
      <c r="B320" s="36"/>
      <c r="C320" s="193" t="s">
        <v>1137</v>
      </c>
      <c r="D320" s="193" t="s">
        <v>285</v>
      </c>
      <c r="E320" s="194" t="s">
        <v>3798</v>
      </c>
      <c r="F320" s="195" t="s">
        <v>3799</v>
      </c>
      <c r="G320" s="196" t="s">
        <v>472</v>
      </c>
      <c r="H320" s="197">
        <v>5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3800</v>
      </c>
    </row>
    <row r="321" spans="1:65" s="2" customFormat="1" ht="16.5" customHeight="1">
      <c r="A321" s="35"/>
      <c r="B321" s="36"/>
      <c r="C321" s="193" t="s">
        <v>1156</v>
      </c>
      <c r="D321" s="193" t="s">
        <v>285</v>
      </c>
      <c r="E321" s="194" t="s">
        <v>3801</v>
      </c>
      <c r="F321" s="195" t="s">
        <v>3802</v>
      </c>
      <c r="G321" s="196" t="s">
        <v>3586</v>
      </c>
      <c r="H321" s="197">
        <v>1</v>
      </c>
      <c r="I321" s="198"/>
      <c r="J321" s="199">
        <f>ROUND(I321*H321,2)</f>
        <v>0</v>
      </c>
      <c r="K321" s="200"/>
      <c r="L321" s="40"/>
      <c r="M321" s="262" t="s">
        <v>1</v>
      </c>
      <c r="N321" s="263" t="s">
        <v>41</v>
      </c>
      <c r="O321" s="264"/>
      <c r="P321" s="265">
        <f>O321*H321</f>
        <v>0</v>
      </c>
      <c r="Q321" s="265">
        <v>0</v>
      </c>
      <c r="R321" s="265">
        <f>Q321*H321</f>
        <v>0</v>
      </c>
      <c r="S321" s="265">
        <v>0</v>
      </c>
      <c r="T321" s="26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285</v>
      </c>
      <c r="AU321" s="205" t="s">
        <v>85</v>
      </c>
      <c r="AY321" s="18" t="s">
        <v>283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83</v>
      </c>
      <c r="BK321" s="206">
        <f>ROUND(I321*H321,2)</f>
        <v>0</v>
      </c>
      <c r="BL321" s="18" t="s">
        <v>199</v>
      </c>
      <c r="BM321" s="205" t="s">
        <v>3803</v>
      </c>
    </row>
    <row r="322" spans="1:65" s="2" customFormat="1" ht="6.95" customHeight="1">
      <c r="A322" s="35"/>
      <c r="B322" s="55"/>
      <c r="C322" s="56"/>
      <c r="D322" s="56"/>
      <c r="E322" s="56"/>
      <c r="F322" s="56"/>
      <c r="G322" s="56"/>
      <c r="H322" s="56"/>
      <c r="I322" s="56"/>
      <c r="J322" s="56"/>
      <c r="K322" s="56"/>
      <c r="L322" s="40"/>
      <c r="M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</sheetData>
  <sheetProtection algorithmName="SHA-512" hashValue="mn4/jfTp60a5ckHPQv/mCIXtRJxEXR0jB7/on/QBv9oKtzemAOIEnSMPRSlZu3mpJY+Kap5PNISaThi9e4/cew==" saltValue="fNZLGDoVvZnrnW7mV6CmZg==" spinCount="100000" sheet="1" objects="1" scenarios="1" formatColumns="0" formatRows="0" autoFilter="0"/>
  <autoFilter ref="C151:K321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>
      <selection activeCell="E20" sqref="E20:H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227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3804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ROUND((SUM(BE153:BE341)),  2)</f>
        <v>0</v>
      </c>
      <c r="G35" s="35"/>
      <c r="H35" s="35"/>
      <c r="I35" s="131">
        <v>0.21</v>
      </c>
      <c r="J35" s="130">
        <f>ROUND(((SUM(BE153:BE341))*I35),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ROUND((SUM(BF153:BF341)),  2)</f>
        <v>0</v>
      </c>
      <c r="G36" s="35"/>
      <c r="H36" s="35"/>
      <c r="I36" s="131">
        <v>0.15</v>
      </c>
      <c r="J36" s="130">
        <f>ROUND(((SUM(BF153:BF341))*I36),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ROUND((SUM(BG153:BG341)),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ROUND((SUM(BH153:BH341)),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ROUND((SUM(BI153:BI341)),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227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04b - Chlazení a vzduchotechnika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3805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3806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4.85" customHeight="1">
      <c r="B101" s="160"/>
      <c r="C101" s="105"/>
      <c r="D101" s="161" t="s">
        <v>3807</v>
      </c>
      <c r="E101" s="162"/>
      <c r="F101" s="162"/>
      <c r="G101" s="162"/>
      <c r="H101" s="162"/>
      <c r="I101" s="162"/>
      <c r="J101" s="163">
        <f>J170</f>
        <v>0</v>
      </c>
      <c r="K101" s="105"/>
      <c r="L101" s="164"/>
    </row>
    <row r="102" spans="1:47" s="10" customFormat="1" ht="14.85" customHeight="1">
      <c r="B102" s="160"/>
      <c r="C102" s="105"/>
      <c r="D102" s="161" t="s">
        <v>3808</v>
      </c>
      <c r="E102" s="162"/>
      <c r="F102" s="162"/>
      <c r="G102" s="162"/>
      <c r="H102" s="162"/>
      <c r="I102" s="162"/>
      <c r="J102" s="163">
        <f>J174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3809</v>
      </c>
      <c r="E103" s="162"/>
      <c r="F103" s="162"/>
      <c r="G103" s="162"/>
      <c r="H103" s="162"/>
      <c r="I103" s="162"/>
      <c r="J103" s="163">
        <f>J178</f>
        <v>0</v>
      </c>
      <c r="K103" s="105"/>
      <c r="L103" s="164"/>
    </row>
    <row r="104" spans="1:47" s="10" customFormat="1" ht="14.85" customHeight="1">
      <c r="B104" s="160"/>
      <c r="C104" s="105"/>
      <c r="D104" s="161" t="s">
        <v>3808</v>
      </c>
      <c r="E104" s="162"/>
      <c r="F104" s="162"/>
      <c r="G104" s="162"/>
      <c r="H104" s="162"/>
      <c r="I104" s="162"/>
      <c r="J104" s="163">
        <f>J192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3810</v>
      </c>
      <c r="E105" s="162"/>
      <c r="F105" s="162"/>
      <c r="G105" s="162"/>
      <c r="H105" s="162"/>
      <c r="I105" s="162"/>
      <c r="J105" s="163">
        <f>J198</f>
        <v>0</v>
      </c>
      <c r="K105" s="105"/>
      <c r="L105" s="164"/>
    </row>
    <row r="106" spans="1:47" s="10" customFormat="1" ht="14.85" customHeight="1">
      <c r="B106" s="160"/>
      <c r="C106" s="105"/>
      <c r="D106" s="161" t="s">
        <v>3807</v>
      </c>
      <c r="E106" s="162"/>
      <c r="F106" s="162"/>
      <c r="G106" s="162"/>
      <c r="H106" s="162"/>
      <c r="I106" s="162"/>
      <c r="J106" s="163">
        <f>J211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3811</v>
      </c>
      <c r="E107" s="162"/>
      <c r="F107" s="162"/>
      <c r="G107" s="162"/>
      <c r="H107" s="162"/>
      <c r="I107" s="162"/>
      <c r="J107" s="163">
        <f>J213</f>
        <v>0</v>
      </c>
      <c r="K107" s="105"/>
      <c r="L107" s="164"/>
    </row>
    <row r="108" spans="1:47" s="10" customFormat="1" ht="14.85" customHeight="1">
      <c r="B108" s="160"/>
      <c r="C108" s="105"/>
      <c r="D108" s="161" t="s">
        <v>3808</v>
      </c>
      <c r="E108" s="162"/>
      <c r="F108" s="162"/>
      <c r="G108" s="162"/>
      <c r="H108" s="162"/>
      <c r="I108" s="162"/>
      <c r="J108" s="163">
        <f>J223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3812</v>
      </c>
      <c r="E109" s="162"/>
      <c r="F109" s="162"/>
      <c r="G109" s="162"/>
      <c r="H109" s="162"/>
      <c r="I109" s="162"/>
      <c r="J109" s="163">
        <f>J228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3808</v>
      </c>
      <c r="E110" s="162"/>
      <c r="F110" s="162"/>
      <c r="G110" s="162"/>
      <c r="H110" s="162"/>
      <c r="I110" s="162"/>
      <c r="J110" s="163">
        <f>J238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3813</v>
      </c>
      <c r="E111" s="162"/>
      <c r="F111" s="162"/>
      <c r="G111" s="162"/>
      <c r="H111" s="162"/>
      <c r="I111" s="162"/>
      <c r="J111" s="163">
        <f>J243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3808</v>
      </c>
      <c r="E112" s="162"/>
      <c r="F112" s="162"/>
      <c r="G112" s="162"/>
      <c r="H112" s="162"/>
      <c r="I112" s="162"/>
      <c r="J112" s="163">
        <f>J253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3814</v>
      </c>
      <c r="E113" s="162"/>
      <c r="F113" s="162"/>
      <c r="G113" s="162"/>
      <c r="H113" s="162"/>
      <c r="I113" s="162"/>
      <c r="J113" s="163">
        <f>J258</f>
        <v>0</v>
      </c>
      <c r="K113" s="105"/>
      <c r="L113" s="164"/>
    </row>
    <row r="114" spans="2:12" s="10" customFormat="1" ht="14.85" customHeight="1">
      <c r="B114" s="160"/>
      <c r="C114" s="105"/>
      <c r="D114" s="161" t="s">
        <v>3808</v>
      </c>
      <c r="E114" s="162"/>
      <c r="F114" s="162"/>
      <c r="G114" s="162"/>
      <c r="H114" s="162"/>
      <c r="I114" s="162"/>
      <c r="J114" s="163">
        <f>J268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3815</v>
      </c>
      <c r="E115" s="162"/>
      <c r="F115" s="162"/>
      <c r="G115" s="162"/>
      <c r="H115" s="162"/>
      <c r="I115" s="162"/>
      <c r="J115" s="163">
        <f>J273</f>
        <v>0</v>
      </c>
      <c r="K115" s="105"/>
      <c r="L115" s="164"/>
    </row>
    <row r="116" spans="2:12" s="10" customFormat="1" ht="14.85" customHeight="1">
      <c r="B116" s="160"/>
      <c r="C116" s="105"/>
      <c r="D116" s="161" t="s">
        <v>3808</v>
      </c>
      <c r="E116" s="162"/>
      <c r="F116" s="162"/>
      <c r="G116" s="162"/>
      <c r="H116" s="162"/>
      <c r="I116" s="162"/>
      <c r="J116" s="163">
        <f>J278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3816</v>
      </c>
      <c r="E117" s="162"/>
      <c r="F117" s="162"/>
      <c r="G117" s="162"/>
      <c r="H117" s="162"/>
      <c r="I117" s="162"/>
      <c r="J117" s="163">
        <f>J281</f>
        <v>0</v>
      </c>
      <c r="K117" s="105"/>
      <c r="L117" s="164"/>
    </row>
    <row r="118" spans="2:12" s="10" customFormat="1" ht="14.85" customHeight="1">
      <c r="B118" s="160"/>
      <c r="C118" s="105"/>
      <c r="D118" s="161" t="s">
        <v>3808</v>
      </c>
      <c r="E118" s="162"/>
      <c r="F118" s="162"/>
      <c r="G118" s="162"/>
      <c r="H118" s="162"/>
      <c r="I118" s="162"/>
      <c r="J118" s="163">
        <f>J286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3817</v>
      </c>
      <c r="E119" s="162"/>
      <c r="F119" s="162"/>
      <c r="G119" s="162"/>
      <c r="H119" s="162"/>
      <c r="I119" s="162"/>
      <c r="J119" s="163">
        <f>J289</f>
        <v>0</v>
      </c>
      <c r="K119" s="105"/>
      <c r="L119" s="164"/>
    </row>
    <row r="120" spans="2:12" s="10" customFormat="1" ht="14.85" customHeight="1">
      <c r="B120" s="160"/>
      <c r="C120" s="105"/>
      <c r="D120" s="161" t="s">
        <v>3808</v>
      </c>
      <c r="E120" s="162"/>
      <c r="F120" s="162"/>
      <c r="G120" s="162"/>
      <c r="H120" s="162"/>
      <c r="I120" s="162"/>
      <c r="J120" s="163">
        <f>J294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3818</v>
      </c>
      <c r="E121" s="162"/>
      <c r="F121" s="162"/>
      <c r="G121" s="162"/>
      <c r="H121" s="162"/>
      <c r="I121" s="162"/>
      <c r="J121" s="163">
        <f>J296</f>
        <v>0</v>
      </c>
      <c r="K121" s="105"/>
      <c r="L121" s="164"/>
    </row>
    <row r="122" spans="2:12" s="10" customFormat="1" ht="14.85" customHeight="1">
      <c r="B122" s="160"/>
      <c r="C122" s="105"/>
      <c r="D122" s="161" t="s">
        <v>3808</v>
      </c>
      <c r="E122" s="162"/>
      <c r="F122" s="162"/>
      <c r="G122" s="162"/>
      <c r="H122" s="162"/>
      <c r="I122" s="162"/>
      <c r="J122" s="163">
        <f>J301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3819</v>
      </c>
      <c r="E123" s="162"/>
      <c r="F123" s="162"/>
      <c r="G123" s="162"/>
      <c r="H123" s="162"/>
      <c r="I123" s="162"/>
      <c r="J123" s="163">
        <f>J303</f>
        <v>0</v>
      </c>
      <c r="K123" s="105"/>
      <c r="L123" s="164"/>
    </row>
    <row r="124" spans="2:12" s="10" customFormat="1" ht="14.85" customHeight="1">
      <c r="B124" s="160"/>
      <c r="C124" s="105"/>
      <c r="D124" s="161" t="s">
        <v>3808</v>
      </c>
      <c r="E124" s="162"/>
      <c r="F124" s="162"/>
      <c r="G124" s="162"/>
      <c r="H124" s="162"/>
      <c r="I124" s="162"/>
      <c r="J124" s="163">
        <f>J308</f>
        <v>0</v>
      </c>
      <c r="K124" s="105"/>
      <c r="L124" s="164"/>
    </row>
    <row r="125" spans="2:12" s="9" customFormat="1" ht="24.95" customHeight="1">
      <c r="B125" s="154"/>
      <c r="C125" s="155"/>
      <c r="D125" s="156" t="s">
        <v>3820</v>
      </c>
      <c r="E125" s="157"/>
      <c r="F125" s="157"/>
      <c r="G125" s="157"/>
      <c r="H125" s="157"/>
      <c r="I125" s="157"/>
      <c r="J125" s="158">
        <f>J310</f>
        <v>0</v>
      </c>
      <c r="K125" s="155"/>
      <c r="L125" s="159"/>
    </row>
    <row r="126" spans="2:12" s="10" customFormat="1" ht="19.899999999999999" customHeight="1">
      <c r="B126" s="160"/>
      <c r="C126" s="105"/>
      <c r="D126" s="161" t="s">
        <v>3821</v>
      </c>
      <c r="E126" s="162"/>
      <c r="F126" s="162"/>
      <c r="G126" s="162"/>
      <c r="H126" s="162"/>
      <c r="I126" s="162"/>
      <c r="J126" s="163">
        <f>J311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3822</v>
      </c>
      <c r="E127" s="162"/>
      <c r="F127" s="162"/>
      <c r="G127" s="162"/>
      <c r="H127" s="162"/>
      <c r="I127" s="162"/>
      <c r="J127" s="163">
        <f>J322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3823</v>
      </c>
      <c r="E128" s="162"/>
      <c r="F128" s="162"/>
      <c r="G128" s="162"/>
      <c r="H128" s="162"/>
      <c r="I128" s="162"/>
      <c r="J128" s="163">
        <f>J326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3824</v>
      </c>
      <c r="E129" s="162"/>
      <c r="F129" s="162"/>
      <c r="G129" s="162"/>
      <c r="H129" s="162"/>
      <c r="I129" s="162"/>
      <c r="J129" s="163">
        <f>J330</f>
        <v>0</v>
      </c>
      <c r="K129" s="105"/>
      <c r="L129" s="164"/>
    </row>
    <row r="130" spans="1:31" s="10" customFormat="1" ht="14.85" customHeight="1">
      <c r="B130" s="160"/>
      <c r="C130" s="105"/>
      <c r="D130" s="161" t="s">
        <v>3825</v>
      </c>
      <c r="E130" s="162"/>
      <c r="F130" s="162"/>
      <c r="G130" s="162"/>
      <c r="H130" s="162"/>
      <c r="I130" s="162"/>
      <c r="J130" s="163">
        <f>J331</f>
        <v>0</v>
      </c>
      <c r="K130" s="105"/>
      <c r="L130" s="164"/>
    </row>
    <row r="131" spans="1:31" s="9" customFormat="1" ht="24.95" customHeight="1">
      <c r="B131" s="154"/>
      <c r="C131" s="155"/>
      <c r="D131" s="156" t="s">
        <v>3826</v>
      </c>
      <c r="E131" s="157"/>
      <c r="F131" s="157"/>
      <c r="G131" s="157"/>
      <c r="H131" s="157"/>
      <c r="I131" s="157"/>
      <c r="J131" s="158">
        <f>J336</f>
        <v>0</v>
      </c>
      <c r="K131" s="155"/>
      <c r="L131" s="159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31" t="str">
        <f>E7</f>
        <v>MŠ Vokovická</v>
      </c>
      <c r="F141" s="332"/>
      <c r="G141" s="332"/>
      <c r="H141" s="332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31" t="s">
        <v>227</v>
      </c>
      <c r="F143" s="330"/>
      <c r="G143" s="330"/>
      <c r="H143" s="330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7" t="str">
        <f>E11</f>
        <v>04b - Chlazení a vzduchotechnika</v>
      </c>
      <c r="F145" s="330"/>
      <c r="G145" s="330"/>
      <c r="H145" s="330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P154+P310+P336</f>
        <v>0</v>
      </c>
      <c r="Q153" s="80"/>
      <c r="R153" s="174">
        <f>R154+R310+R336</f>
        <v>0</v>
      </c>
      <c r="S153" s="80"/>
      <c r="T153" s="175">
        <f>T154+T310+T336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BK154+BK310+BK336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3697</v>
      </c>
      <c r="F154" s="180" t="s">
        <v>3827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P155+P178+P198+P213+P228+P243+P258+P273+P281+P289+P296+P303</f>
        <v>0</v>
      </c>
      <c r="Q154" s="185"/>
      <c r="R154" s="186">
        <f>R155+R178+R198+R213+R228+R243+R258+R273+R281+R289+R296+R303</f>
        <v>0</v>
      </c>
      <c r="S154" s="185"/>
      <c r="T154" s="187">
        <f>T155+T178+T198+T213+T228+T243+T258+T273+T281+T289+T296+T303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BK155+BK178+BK198+BK213+BK228+BK243+BK258+BK273+BK281+BK289+BK296+BK303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3708</v>
      </c>
      <c r="F155" s="191" t="s">
        <v>3828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P156+SUM(P157:P170)+P174</f>
        <v>0</v>
      </c>
      <c r="Q155" s="185"/>
      <c r="R155" s="186">
        <f>R156+SUM(R157:R170)+R174</f>
        <v>0</v>
      </c>
      <c r="S155" s="185"/>
      <c r="T155" s="187">
        <f>T156+SUM(T157:T170)+T174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BK156+SUM(BK157:BK170)+BK174</f>
        <v>0</v>
      </c>
    </row>
    <row r="156" spans="1:65" s="2" customFormat="1" ht="21.75" customHeight="1">
      <c r="A156" s="35"/>
      <c r="B156" s="36"/>
      <c r="C156" s="193" t="s">
        <v>83</v>
      </c>
      <c r="D156" s="193" t="s">
        <v>285</v>
      </c>
      <c r="E156" s="194" t="s">
        <v>3829</v>
      </c>
      <c r="F156" s="195" t="s">
        <v>3830</v>
      </c>
      <c r="G156" s="196" t="s">
        <v>2247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85</v>
      </c>
    </row>
    <row r="157" spans="1:65" s="2" customFormat="1" ht="78">
      <c r="A157" s="35"/>
      <c r="B157" s="36"/>
      <c r="C157" s="37"/>
      <c r="D157" s="209" t="s">
        <v>3831</v>
      </c>
      <c r="E157" s="37"/>
      <c r="F157" s="267" t="s">
        <v>3832</v>
      </c>
      <c r="G157" s="37"/>
      <c r="H157" s="37"/>
      <c r="I157" s="268"/>
      <c r="J157" s="37"/>
      <c r="K157" s="37"/>
      <c r="L157" s="40"/>
      <c r="M157" s="269"/>
      <c r="N157" s="27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3831</v>
      </c>
      <c r="AU157" s="18" t="s">
        <v>85</v>
      </c>
    </row>
    <row r="158" spans="1:65" s="2" customFormat="1" ht="16.5" customHeight="1">
      <c r="A158" s="35"/>
      <c r="B158" s="36"/>
      <c r="C158" s="193" t="s">
        <v>85</v>
      </c>
      <c r="D158" s="193" t="s">
        <v>285</v>
      </c>
      <c r="E158" s="194" t="s">
        <v>3833</v>
      </c>
      <c r="F158" s="195" t="s">
        <v>3834</v>
      </c>
      <c r="G158" s="196" t="s">
        <v>2247</v>
      </c>
      <c r="H158" s="197">
        <v>1</v>
      </c>
      <c r="I158" s="198"/>
      <c r="J158" s="199">
        <f t="shared" ref="J158:J169" si="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69" si="1">O158*H158</f>
        <v>0</v>
      </c>
      <c r="Q158" s="203">
        <v>0</v>
      </c>
      <c r="R158" s="203">
        <f t="shared" ref="R158:R169" si="2">Q158*H158</f>
        <v>0</v>
      </c>
      <c r="S158" s="203">
        <v>0</v>
      </c>
      <c r="T158" s="204">
        <f t="shared" ref="T158:T16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ref="BE158:BE169" si="4">IF(N158="základní",J158,0)</f>
        <v>0</v>
      </c>
      <c r="BF158" s="206">
        <f t="shared" ref="BF158:BF169" si="5">IF(N158="snížená",J158,0)</f>
        <v>0</v>
      </c>
      <c r="BG158" s="206">
        <f t="shared" ref="BG158:BG169" si="6">IF(N158="zákl. přenesená",J158,0)</f>
        <v>0</v>
      </c>
      <c r="BH158" s="206">
        <f t="shared" ref="BH158:BH169" si="7">IF(N158="sníž. přenesená",J158,0)</f>
        <v>0</v>
      </c>
      <c r="BI158" s="206">
        <f t="shared" ref="BI158:BI169" si="8">IF(N158="nulová",J158,0)</f>
        <v>0</v>
      </c>
      <c r="BJ158" s="18" t="s">
        <v>83</v>
      </c>
      <c r="BK158" s="206">
        <f t="shared" ref="BK158:BK169" si="9">ROUND(I158*H158,2)</f>
        <v>0</v>
      </c>
      <c r="BL158" s="18" t="s">
        <v>199</v>
      </c>
      <c r="BM158" s="205" t="s">
        <v>289</v>
      </c>
    </row>
    <row r="159" spans="1:65" s="2" customFormat="1" ht="16.5" customHeight="1">
      <c r="A159" s="35"/>
      <c r="B159" s="36"/>
      <c r="C159" s="193" t="s">
        <v>105</v>
      </c>
      <c r="D159" s="193" t="s">
        <v>285</v>
      </c>
      <c r="E159" s="194" t="s">
        <v>3835</v>
      </c>
      <c r="F159" s="195" t="s">
        <v>3836</v>
      </c>
      <c r="G159" s="196" t="s">
        <v>2247</v>
      </c>
      <c r="H159" s="197">
        <v>2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339</v>
      </c>
    </row>
    <row r="160" spans="1:65" s="2" customFormat="1" ht="16.5" customHeight="1">
      <c r="A160" s="35"/>
      <c r="B160" s="36"/>
      <c r="C160" s="193" t="s">
        <v>289</v>
      </c>
      <c r="D160" s="193" t="s">
        <v>285</v>
      </c>
      <c r="E160" s="194" t="s">
        <v>3837</v>
      </c>
      <c r="F160" s="195" t="s">
        <v>3838</v>
      </c>
      <c r="G160" s="196" t="s">
        <v>2247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351</v>
      </c>
    </row>
    <row r="161" spans="1:65" s="2" customFormat="1" ht="24.2" customHeight="1">
      <c r="A161" s="35"/>
      <c r="B161" s="36"/>
      <c r="C161" s="193" t="s">
        <v>331</v>
      </c>
      <c r="D161" s="193" t="s">
        <v>285</v>
      </c>
      <c r="E161" s="194" t="s">
        <v>3839</v>
      </c>
      <c r="F161" s="195" t="s">
        <v>3840</v>
      </c>
      <c r="G161" s="196" t="s">
        <v>2247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362</v>
      </c>
    </row>
    <row r="162" spans="1:65" s="2" customFormat="1" ht="16.5" customHeight="1">
      <c r="A162" s="35"/>
      <c r="B162" s="36"/>
      <c r="C162" s="193" t="s">
        <v>339</v>
      </c>
      <c r="D162" s="193" t="s">
        <v>285</v>
      </c>
      <c r="E162" s="194" t="s">
        <v>3841</v>
      </c>
      <c r="F162" s="195" t="s">
        <v>3842</v>
      </c>
      <c r="G162" s="196" t="s">
        <v>2247</v>
      </c>
      <c r="H162" s="197">
        <v>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188</v>
      </c>
    </row>
    <row r="163" spans="1:65" s="2" customFormat="1" ht="24.2" customHeight="1">
      <c r="A163" s="35"/>
      <c r="B163" s="36"/>
      <c r="C163" s="193" t="s">
        <v>344</v>
      </c>
      <c r="D163" s="193" t="s">
        <v>285</v>
      </c>
      <c r="E163" s="194" t="s">
        <v>3843</v>
      </c>
      <c r="F163" s="195" t="s">
        <v>3844</v>
      </c>
      <c r="G163" s="196" t="s">
        <v>2247</v>
      </c>
      <c r="H163" s="197">
        <v>1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194</v>
      </c>
    </row>
    <row r="164" spans="1:65" s="2" customFormat="1" ht="16.5" customHeight="1">
      <c r="A164" s="35"/>
      <c r="B164" s="36"/>
      <c r="C164" s="193" t="s">
        <v>351</v>
      </c>
      <c r="D164" s="193" t="s">
        <v>285</v>
      </c>
      <c r="E164" s="194" t="s">
        <v>3845</v>
      </c>
      <c r="F164" s="195" t="s">
        <v>3846</v>
      </c>
      <c r="G164" s="196" t="s">
        <v>2247</v>
      </c>
      <c r="H164" s="197">
        <v>1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199</v>
      </c>
    </row>
    <row r="165" spans="1:65" s="2" customFormat="1" ht="16.5" customHeight="1">
      <c r="A165" s="35"/>
      <c r="B165" s="36"/>
      <c r="C165" s="193" t="s">
        <v>357</v>
      </c>
      <c r="D165" s="193" t="s">
        <v>285</v>
      </c>
      <c r="E165" s="194" t="s">
        <v>3847</v>
      </c>
      <c r="F165" s="195" t="s">
        <v>3848</v>
      </c>
      <c r="G165" s="196" t="s">
        <v>2247</v>
      </c>
      <c r="H165" s="197">
        <v>1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205</v>
      </c>
    </row>
    <row r="166" spans="1:65" s="2" customFormat="1" ht="16.5" customHeight="1">
      <c r="A166" s="35"/>
      <c r="B166" s="36"/>
      <c r="C166" s="193" t="s">
        <v>362</v>
      </c>
      <c r="D166" s="193" t="s">
        <v>285</v>
      </c>
      <c r="E166" s="194" t="s">
        <v>3849</v>
      </c>
      <c r="F166" s="195" t="s">
        <v>3850</v>
      </c>
      <c r="G166" s="196" t="s">
        <v>2247</v>
      </c>
      <c r="H166" s="197">
        <v>2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185</v>
      </c>
      <c r="D167" s="193" t="s">
        <v>285</v>
      </c>
      <c r="E167" s="194" t="s">
        <v>3851</v>
      </c>
      <c r="F167" s="195" t="s">
        <v>3852</v>
      </c>
      <c r="G167" s="196" t="s">
        <v>2247</v>
      </c>
      <c r="H167" s="197">
        <v>1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24.2" customHeight="1">
      <c r="A168" s="35"/>
      <c r="B168" s="36"/>
      <c r="C168" s="193" t="s">
        <v>188</v>
      </c>
      <c r="D168" s="193" t="s">
        <v>285</v>
      </c>
      <c r="E168" s="194" t="s">
        <v>3853</v>
      </c>
      <c r="F168" s="195" t="s">
        <v>3854</v>
      </c>
      <c r="G168" s="196" t="s">
        <v>2247</v>
      </c>
      <c r="H168" s="197">
        <v>14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24.2" customHeight="1">
      <c r="A169" s="35"/>
      <c r="B169" s="36"/>
      <c r="C169" s="193" t="s">
        <v>191</v>
      </c>
      <c r="D169" s="193" t="s">
        <v>285</v>
      </c>
      <c r="E169" s="194" t="s">
        <v>3855</v>
      </c>
      <c r="F169" s="195" t="s">
        <v>3856</v>
      </c>
      <c r="G169" s="196" t="s">
        <v>2247</v>
      </c>
      <c r="H169" s="197">
        <v>2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12" customFormat="1" ht="20.85" customHeight="1">
      <c r="B170" s="177"/>
      <c r="C170" s="178"/>
      <c r="D170" s="179" t="s">
        <v>75</v>
      </c>
      <c r="E170" s="191" t="s">
        <v>3857</v>
      </c>
      <c r="F170" s="191" t="s">
        <v>3858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SUM(P171:P173)</f>
        <v>0</v>
      </c>
      <c r="Q170" s="185"/>
      <c r="R170" s="186">
        <f>SUM(R171:R173)</f>
        <v>0</v>
      </c>
      <c r="S170" s="185"/>
      <c r="T170" s="187">
        <f>SUM(T171:T173)</f>
        <v>0</v>
      </c>
      <c r="AR170" s="188" t="s">
        <v>83</v>
      </c>
      <c r="AT170" s="189" t="s">
        <v>75</v>
      </c>
      <c r="AU170" s="189" t="s">
        <v>85</v>
      </c>
      <c r="AY170" s="188" t="s">
        <v>283</v>
      </c>
      <c r="BK170" s="190">
        <f>SUM(BK171:BK173)</f>
        <v>0</v>
      </c>
    </row>
    <row r="171" spans="1:65" s="2" customFormat="1" ht="16.5" customHeight="1">
      <c r="A171" s="35"/>
      <c r="B171" s="36"/>
      <c r="C171" s="193" t="s">
        <v>194</v>
      </c>
      <c r="D171" s="193" t="s">
        <v>285</v>
      </c>
      <c r="E171" s="194" t="s">
        <v>3859</v>
      </c>
      <c r="F171" s="195" t="s">
        <v>3860</v>
      </c>
      <c r="G171" s="196" t="s">
        <v>3513</v>
      </c>
      <c r="H171" s="197">
        <v>18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105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477</v>
      </c>
    </row>
    <row r="172" spans="1:65" s="2" customFormat="1" ht="16.5" customHeight="1">
      <c r="A172" s="35"/>
      <c r="B172" s="36"/>
      <c r="C172" s="193" t="s">
        <v>8</v>
      </c>
      <c r="D172" s="193" t="s">
        <v>285</v>
      </c>
      <c r="E172" s="194" t="s">
        <v>3861</v>
      </c>
      <c r="F172" s="195" t="s">
        <v>3862</v>
      </c>
      <c r="G172" s="196" t="s">
        <v>3513</v>
      </c>
      <c r="H172" s="197">
        <v>24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105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488</v>
      </c>
    </row>
    <row r="173" spans="1:65" s="2" customFormat="1" ht="16.5" customHeight="1">
      <c r="A173" s="35"/>
      <c r="B173" s="36"/>
      <c r="C173" s="193" t="s">
        <v>199</v>
      </c>
      <c r="D173" s="193" t="s">
        <v>285</v>
      </c>
      <c r="E173" s="194" t="s">
        <v>3863</v>
      </c>
      <c r="F173" s="195" t="s">
        <v>3864</v>
      </c>
      <c r="G173" s="196" t="s">
        <v>3513</v>
      </c>
      <c r="H173" s="197">
        <v>6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105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499</v>
      </c>
    </row>
    <row r="174" spans="1:65" s="12" customFormat="1" ht="20.85" customHeight="1">
      <c r="B174" s="177"/>
      <c r="C174" s="178"/>
      <c r="D174" s="179" t="s">
        <v>75</v>
      </c>
      <c r="E174" s="191" t="s">
        <v>3865</v>
      </c>
      <c r="F174" s="191" t="s">
        <v>3866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SUM(P175:P177)</f>
        <v>0</v>
      </c>
      <c r="Q174" s="185"/>
      <c r="R174" s="186">
        <f>SUM(R175:R177)</f>
        <v>0</v>
      </c>
      <c r="S174" s="185"/>
      <c r="T174" s="187">
        <f>SUM(T175:T177)</f>
        <v>0</v>
      </c>
      <c r="AR174" s="188" t="s">
        <v>83</v>
      </c>
      <c r="AT174" s="189" t="s">
        <v>75</v>
      </c>
      <c r="AU174" s="189" t="s">
        <v>85</v>
      </c>
      <c r="AY174" s="188" t="s">
        <v>283</v>
      </c>
      <c r="BK174" s="190">
        <f>SUM(BK175:BK177)</f>
        <v>0</v>
      </c>
    </row>
    <row r="175" spans="1:65" s="2" customFormat="1" ht="16.5" customHeight="1">
      <c r="A175" s="35"/>
      <c r="B175" s="36"/>
      <c r="C175" s="193" t="s">
        <v>202</v>
      </c>
      <c r="D175" s="193" t="s">
        <v>285</v>
      </c>
      <c r="E175" s="194" t="s">
        <v>3867</v>
      </c>
      <c r="F175" s="195" t="s">
        <v>3868</v>
      </c>
      <c r="G175" s="196" t="s">
        <v>3513</v>
      </c>
      <c r="H175" s="197">
        <v>7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105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205</v>
      </c>
      <c r="D176" s="193" t="s">
        <v>285</v>
      </c>
      <c r="E176" s="194" t="s">
        <v>3869</v>
      </c>
      <c r="F176" s="195" t="s">
        <v>3870</v>
      </c>
      <c r="G176" s="196" t="s">
        <v>3513</v>
      </c>
      <c r="H176" s="197">
        <v>14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105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24.2" customHeight="1">
      <c r="A177" s="35"/>
      <c r="B177" s="36"/>
      <c r="C177" s="193" t="s">
        <v>417</v>
      </c>
      <c r="D177" s="193" t="s">
        <v>285</v>
      </c>
      <c r="E177" s="194" t="s">
        <v>3871</v>
      </c>
      <c r="F177" s="195" t="s">
        <v>3872</v>
      </c>
      <c r="G177" s="196" t="s">
        <v>288</v>
      </c>
      <c r="H177" s="197">
        <v>68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105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12" customFormat="1" ht="22.9" customHeight="1">
      <c r="B178" s="177"/>
      <c r="C178" s="178"/>
      <c r="D178" s="179" t="s">
        <v>75</v>
      </c>
      <c r="E178" s="191" t="s">
        <v>3873</v>
      </c>
      <c r="F178" s="191" t="s">
        <v>3874</v>
      </c>
      <c r="G178" s="178"/>
      <c r="H178" s="178"/>
      <c r="I178" s="181"/>
      <c r="J178" s="192">
        <f>BK178</f>
        <v>0</v>
      </c>
      <c r="K178" s="178"/>
      <c r="L178" s="183"/>
      <c r="M178" s="184"/>
      <c r="N178" s="185"/>
      <c r="O178" s="185"/>
      <c r="P178" s="186">
        <f>P179+SUM(P180:P192)</f>
        <v>0</v>
      </c>
      <c r="Q178" s="185"/>
      <c r="R178" s="186">
        <f>R179+SUM(R180:R192)</f>
        <v>0</v>
      </c>
      <c r="S178" s="185"/>
      <c r="T178" s="187">
        <f>T179+SUM(T180:T192)</f>
        <v>0</v>
      </c>
      <c r="AR178" s="188" t="s">
        <v>83</v>
      </c>
      <c r="AT178" s="189" t="s">
        <v>75</v>
      </c>
      <c r="AU178" s="189" t="s">
        <v>83</v>
      </c>
      <c r="AY178" s="188" t="s">
        <v>283</v>
      </c>
      <c r="BK178" s="190">
        <f>BK179+SUM(BK180:BK192)</f>
        <v>0</v>
      </c>
    </row>
    <row r="179" spans="1:65" s="2" customFormat="1" ht="21.75" customHeight="1">
      <c r="A179" s="35"/>
      <c r="B179" s="36"/>
      <c r="C179" s="193" t="s">
        <v>208</v>
      </c>
      <c r="D179" s="193" t="s">
        <v>285</v>
      </c>
      <c r="E179" s="194" t="s">
        <v>3875</v>
      </c>
      <c r="F179" s="195" t="s">
        <v>3876</v>
      </c>
      <c r="G179" s="196" t="s">
        <v>2247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546</v>
      </c>
    </row>
    <row r="180" spans="1:65" s="2" customFormat="1" ht="78">
      <c r="A180" s="35"/>
      <c r="B180" s="36"/>
      <c r="C180" s="37"/>
      <c r="D180" s="209" t="s">
        <v>3831</v>
      </c>
      <c r="E180" s="37"/>
      <c r="F180" s="267" t="s">
        <v>3877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3831</v>
      </c>
      <c r="AU180" s="18" t="s">
        <v>85</v>
      </c>
    </row>
    <row r="181" spans="1:65" s="2" customFormat="1" ht="16.5" customHeight="1">
      <c r="A181" s="35"/>
      <c r="B181" s="36"/>
      <c r="C181" s="193" t="s">
        <v>7</v>
      </c>
      <c r="D181" s="193" t="s">
        <v>285</v>
      </c>
      <c r="E181" s="194" t="s">
        <v>3878</v>
      </c>
      <c r="F181" s="195" t="s">
        <v>3879</v>
      </c>
      <c r="G181" s="196" t="s">
        <v>2247</v>
      </c>
      <c r="H181" s="197">
        <v>8</v>
      </c>
      <c r="I181" s="198"/>
      <c r="J181" s="199">
        <f t="shared" ref="J181:J191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91" si="11">O181*H181</f>
        <v>0</v>
      </c>
      <c r="Q181" s="203">
        <v>0</v>
      </c>
      <c r="R181" s="203">
        <f t="shared" ref="R181:R191" si="12">Q181*H181</f>
        <v>0</v>
      </c>
      <c r="S181" s="203">
        <v>0</v>
      </c>
      <c r="T181" s="204">
        <f t="shared" ref="T181:T191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91" si="14">IF(N181="základní",J181,0)</f>
        <v>0</v>
      </c>
      <c r="BF181" s="206">
        <f t="shared" ref="BF181:BF191" si="15">IF(N181="snížená",J181,0)</f>
        <v>0</v>
      </c>
      <c r="BG181" s="206">
        <f t="shared" ref="BG181:BG191" si="16">IF(N181="zákl. přenesená",J181,0)</f>
        <v>0</v>
      </c>
      <c r="BH181" s="206">
        <f t="shared" ref="BH181:BH191" si="17">IF(N181="sníž. přenesená",J181,0)</f>
        <v>0</v>
      </c>
      <c r="BI181" s="206">
        <f t="shared" ref="BI181:BI191" si="18">IF(N181="nulová",J181,0)</f>
        <v>0</v>
      </c>
      <c r="BJ181" s="18" t="s">
        <v>83</v>
      </c>
      <c r="BK181" s="206">
        <f t="shared" ref="BK181:BK191" si="19">ROUND(I181*H181,2)</f>
        <v>0</v>
      </c>
      <c r="BL181" s="18" t="s">
        <v>199</v>
      </c>
      <c r="BM181" s="205" t="s">
        <v>556</v>
      </c>
    </row>
    <row r="182" spans="1:65" s="2" customFormat="1" ht="24.2" customHeight="1">
      <c r="A182" s="35"/>
      <c r="B182" s="36"/>
      <c r="C182" s="193" t="s">
        <v>222</v>
      </c>
      <c r="D182" s="193" t="s">
        <v>285</v>
      </c>
      <c r="E182" s="194" t="s">
        <v>3880</v>
      </c>
      <c r="F182" s="195" t="s">
        <v>3881</v>
      </c>
      <c r="G182" s="196" t="s">
        <v>2247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567</v>
      </c>
    </row>
    <row r="183" spans="1:65" s="2" customFormat="1" ht="16.5" customHeight="1">
      <c r="A183" s="35"/>
      <c r="B183" s="36"/>
      <c r="C183" s="193" t="s">
        <v>448</v>
      </c>
      <c r="D183" s="193" t="s">
        <v>285</v>
      </c>
      <c r="E183" s="194" t="s">
        <v>3882</v>
      </c>
      <c r="F183" s="195" t="s">
        <v>3883</v>
      </c>
      <c r="G183" s="196" t="s">
        <v>2247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581</v>
      </c>
    </row>
    <row r="184" spans="1:65" s="2" customFormat="1" ht="24.2" customHeight="1">
      <c r="A184" s="35"/>
      <c r="B184" s="36"/>
      <c r="C184" s="193" t="s">
        <v>454</v>
      </c>
      <c r="D184" s="193" t="s">
        <v>285</v>
      </c>
      <c r="E184" s="194" t="s">
        <v>3884</v>
      </c>
      <c r="F184" s="195" t="s">
        <v>3885</v>
      </c>
      <c r="G184" s="196" t="s">
        <v>2247</v>
      </c>
      <c r="H184" s="197">
        <v>1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616</v>
      </c>
    </row>
    <row r="185" spans="1:65" s="2" customFormat="1" ht="24.2" customHeight="1">
      <c r="A185" s="35"/>
      <c r="B185" s="36"/>
      <c r="C185" s="193" t="s">
        <v>460</v>
      </c>
      <c r="D185" s="193" t="s">
        <v>285</v>
      </c>
      <c r="E185" s="194" t="s">
        <v>3886</v>
      </c>
      <c r="F185" s="195" t="s">
        <v>3887</v>
      </c>
      <c r="G185" s="196" t="s">
        <v>2247</v>
      </c>
      <c r="H185" s="197">
        <v>1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624</v>
      </c>
    </row>
    <row r="186" spans="1:65" s="2" customFormat="1" ht="24.2" customHeight="1">
      <c r="A186" s="35"/>
      <c r="B186" s="36"/>
      <c r="C186" s="193" t="s">
        <v>464</v>
      </c>
      <c r="D186" s="193" t="s">
        <v>285</v>
      </c>
      <c r="E186" s="194" t="s">
        <v>3888</v>
      </c>
      <c r="F186" s="195" t="s">
        <v>3885</v>
      </c>
      <c r="G186" s="196" t="s">
        <v>2247</v>
      </c>
      <c r="H186" s="197">
        <v>1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632</v>
      </c>
    </row>
    <row r="187" spans="1:65" s="2" customFormat="1" ht="24.2" customHeight="1">
      <c r="A187" s="35"/>
      <c r="B187" s="36"/>
      <c r="C187" s="193" t="s">
        <v>469</v>
      </c>
      <c r="D187" s="193" t="s">
        <v>285</v>
      </c>
      <c r="E187" s="194" t="s">
        <v>3889</v>
      </c>
      <c r="F187" s="195" t="s">
        <v>3885</v>
      </c>
      <c r="G187" s="196" t="s">
        <v>2247</v>
      </c>
      <c r="H187" s="197">
        <v>1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199</v>
      </c>
      <c r="BM187" s="205" t="s">
        <v>640</v>
      </c>
    </row>
    <row r="188" spans="1:65" s="2" customFormat="1" ht="24.2" customHeight="1">
      <c r="A188" s="35"/>
      <c r="B188" s="36"/>
      <c r="C188" s="193" t="s">
        <v>477</v>
      </c>
      <c r="D188" s="193" t="s">
        <v>285</v>
      </c>
      <c r="E188" s="194" t="s">
        <v>3890</v>
      </c>
      <c r="F188" s="195" t="s">
        <v>3885</v>
      </c>
      <c r="G188" s="196" t="s">
        <v>2247</v>
      </c>
      <c r="H188" s="197">
        <v>1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199</v>
      </c>
      <c r="BM188" s="205" t="s">
        <v>648</v>
      </c>
    </row>
    <row r="189" spans="1:65" s="2" customFormat="1" ht="24.2" customHeight="1">
      <c r="A189" s="35"/>
      <c r="B189" s="36"/>
      <c r="C189" s="193" t="s">
        <v>483</v>
      </c>
      <c r="D189" s="193" t="s">
        <v>285</v>
      </c>
      <c r="E189" s="194" t="s">
        <v>3891</v>
      </c>
      <c r="F189" s="195" t="s">
        <v>3892</v>
      </c>
      <c r="G189" s="196" t="s">
        <v>2247</v>
      </c>
      <c r="H189" s="197">
        <v>1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199</v>
      </c>
      <c r="BM189" s="205" t="s">
        <v>656</v>
      </c>
    </row>
    <row r="190" spans="1:65" s="2" customFormat="1" ht="21.75" customHeight="1">
      <c r="A190" s="35"/>
      <c r="B190" s="36"/>
      <c r="C190" s="193" t="s">
        <v>488</v>
      </c>
      <c r="D190" s="193" t="s">
        <v>285</v>
      </c>
      <c r="E190" s="194" t="s">
        <v>3893</v>
      </c>
      <c r="F190" s="195" t="s">
        <v>3894</v>
      </c>
      <c r="G190" s="196" t="s">
        <v>2247</v>
      </c>
      <c r="H190" s="197">
        <v>1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199</v>
      </c>
      <c r="BM190" s="205" t="s">
        <v>664</v>
      </c>
    </row>
    <row r="191" spans="1:65" s="2" customFormat="1" ht="16.5" customHeight="1">
      <c r="A191" s="35"/>
      <c r="B191" s="36"/>
      <c r="C191" s="193" t="s">
        <v>494</v>
      </c>
      <c r="D191" s="193" t="s">
        <v>285</v>
      </c>
      <c r="E191" s="194" t="s">
        <v>3895</v>
      </c>
      <c r="F191" s="195" t="s">
        <v>3896</v>
      </c>
      <c r="G191" s="196" t="s">
        <v>2247</v>
      </c>
      <c r="H191" s="197">
        <v>3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199</v>
      </c>
      <c r="BM191" s="205" t="s">
        <v>672</v>
      </c>
    </row>
    <row r="192" spans="1:65" s="12" customFormat="1" ht="20.85" customHeight="1">
      <c r="B192" s="177"/>
      <c r="C192" s="178"/>
      <c r="D192" s="179" t="s">
        <v>75</v>
      </c>
      <c r="E192" s="191" t="s">
        <v>3865</v>
      </c>
      <c r="F192" s="191" t="s">
        <v>3866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SUM(P193:P197)</f>
        <v>0</v>
      </c>
      <c r="Q192" s="185"/>
      <c r="R192" s="186">
        <f>SUM(R193:R197)</f>
        <v>0</v>
      </c>
      <c r="S192" s="185"/>
      <c r="T192" s="187">
        <f>SUM(T193:T197)</f>
        <v>0</v>
      </c>
      <c r="AR192" s="188" t="s">
        <v>83</v>
      </c>
      <c r="AT192" s="189" t="s">
        <v>75</v>
      </c>
      <c r="AU192" s="189" t="s">
        <v>85</v>
      </c>
      <c r="AY192" s="188" t="s">
        <v>283</v>
      </c>
      <c r="BK192" s="190">
        <f>SUM(BK193:BK197)</f>
        <v>0</v>
      </c>
    </row>
    <row r="193" spans="1:65" s="2" customFormat="1" ht="16.5" customHeight="1">
      <c r="A193" s="35"/>
      <c r="B193" s="36"/>
      <c r="C193" s="193" t="s">
        <v>499</v>
      </c>
      <c r="D193" s="193" t="s">
        <v>285</v>
      </c>
      <c r="E193" s="194" t="s">
        <v>3897</v>
      </c>
      <c r="F193" s="195" t="s">
        <v>3898</v>
      </c>
      <c r="G193" s="196" t="s">
        <v>3513</v>
      </c>
      <c r="H193" s="197">
        <v>15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105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2" customFormat="1" ht="16.5" customHeight="1">
      <c r="A194" s="35"/>
      <c r="B194" s="36"/>
      <c r="C194" s="193" t="s">
        <v>504</v>
      </c>
      <c r="D194" s="193" t="s">
        <v>285</v>
      </c>
      <c r="E194" s="194" t="s">
        <v>3899</v>
      </c>
      <c r="F194" s="195" t="s">
        <v>3900</v>
      </c>
      <c r="G194" s="196" t="s">
        <v>3513</v>
      </c>
      <c r="H194" s="197">
        <v>55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105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2" customFormat="1" ht="16.5" customHeight="1">
      <c r="A195" s="35"/>
      <c r="B195" s="36"/>
      <c r="C195" s="193" t="s">
        <v>509</v>
      </c>
      <c r="D195" s="193" t="s">
        <v>285</v>
      </c>
      <c r="E195" s="194" t="s">
        <v>3901</v>
      </c>
      <c r="F195" s="195" t="s">
        <v>3902</v>
      </c>
      <c r="G195" s="196" t="s">
        <v>3513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105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700</v>
      </c>
    </row>
    <row r="196" spans="1:65" s="2" customFormat="1" ht="24.2" customHeight="1">
      <c r="A196" s="35"/>
      <c r="B196" s="36"/>
      <c r="C196" s="193" t="s">
        <v>514</v>
      </c>
      <c r="D196" s="193" t="s">
        <v>285</v>
      </c>
      <c r="E196" s="194" t="s">
        <v>3903</v>
      </c>
      <c r="F196" s="195" t="s">
        <v>3904</v>
      </c>
      <c r="G196" s="196" t="s">
        <v>288</v>
      </c>
      <c r="H196" s="197">
        <v>12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105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710</v>
      </c>
    </row>
    <row r="197" spans="1:65" s="2" customFormat="1" ht="24.2" customHeight="1">
      <c r="A197" s="35"/>
      <c r="B197" s="36"/>
      <c r="C197" s="193" t="s">
        <v>519</v>
      </c>
      <c r="D197" s="193" t="s">
        <v>285</v>
      </c>
      <c r="E197" s="194" t="s">
        <v>3905</v>
      </c>
      <c r="F197" s="195" t="s">
        <v>3906</v>
      </c>
      <c r="G197" s="196" t="s">
        <v>288</v>
      </c>
      <c r="H197" s="197">
        <v>30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105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737</v>
      </c>
    </row>
    <row r="198" spans="1:65" s="12" customFormat="1" ht="22.9" customHeight="1">
      <c r="B198" s="177"/>
      <c r="C198" s="178"/>
      <c r="D198" s="179" t="s">
        <v>75</v>
      </c>
      <c r="E198" s="191" t="s">
        <v>3907</v>
      </c>
      <c r="F198" s="191" t="s">
        <v>3908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P199+SUM(P200:P211)</f>
        <v>0</v>
      </c>
      <c r="Q198" s="185"/>
      <c r="R198" s="186">
        <f>R199+SUM(R200:R211)</f>
        <v>0</v>
      </c>
      <c r="S198" s="185"/>
      <c r="T198" s="187">
        <f>T199+SUM(T200:T211)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BK199+SUM(BK200:BK211)</f>
        <v>0</v>
      </c>
    </row>
    <row r="199" spans="1:65" s="2" customFormat="1" ht="24.2" customHeight="1">
      <c r="A199" s="35"/>
      <c r="B199" s="36"/>
      <c r="C199" s="193" t="s">
        <v>524</v>
      </c>
      <c r="D199" s="193" t="s">
        <v>285</v>
      </c>
      <c r="E199" s="194" t="s">
        <v>3909</v>
      </c>
      <c r="F199" s="195" t="s">
        <v>3910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2" customFormat="1" ht="87.75">
      <c r="A200" s="35"/>
      <c r="B200" s="36"/>
      <c r="C200" s="37"/>
      <c r="D200" s="209" t="s">
        <v>3831</v>
      </c>
      <c r="E200" s="37"/>
      <c r="F200" s="267" t="s">
        <v>3911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3831</v>
      </c>
      <c r="AU200" s="18" t="s">
        <v>85</v>
      </c>
    </row>
    <row r="201" spans="1:65" s="2" customFormat="1" ht="24.2" customHeight="1">
      <c r="A201" s="35"/>
      <c r="B201" s="36"/>
      <c r="C201" s="193" t="s">
        <v>529</v>
      </c>
      <c r="D201" s="193" t="s">
        <v>285</v>
      </c>
      <c r="E201" s="194" t="s">
        <v>3912</v>
      </c>
      <c r="F201" s="195" t="s">
        <v>3910</v>
      </c>
      <c r="G201" s="196" t="s">
        <v>2247</v>
      </c>
      <c r="H201" s="197">
        <v>1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766</v>
      </c>
    </row>
    <row r="202" spans="1:65" s="2" customFormat="1" ht="87.75">
      <c r="A202" s="35"/>
      <c r="B202" s="36"/>
      <c r="C202" s="37"/>
      <c r="D202" s="209" t="s">
        <v>3831</v>
      </c>
      <c r="E202" s="37"/>
      <c r="F202" s="267" t="s">
        <v>3911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3831</v>
      </c>
      <c r="AU202" s="18" t="s">
        <v>85</v>
      </c>
    </row>
    <row r="203" spans="1:65" s="2" customFormat="1" ht="24.2" customHeight="1">
      <c r="A203" s="35"/>
      <c r="B203" s="36"/>
      <c r="C203" s="193" t="s">
        <v>540</v>
      </c>
      <c r="D203" s="193" t="s">
        <v>285</v>
      </c>
      <c r="E203" s="194" t="s">
        <v>3913</v>
      </c>
      <c r="F203" s="195" t="s">
        <v>3910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776</v>
      </c>
    </row>
    <row r="204" spans="1:65" s="2" customFormat="1" ht="87.75">
      <c r="A204" s="35"/>
      <c r="B204" s="36"/>
      <c r="C204" s="37"/>
      <c r="D204" s="209" t="s">
        <v>3831</v>
      </c>
      <c r="E204" s="37"/>
      <c r="F204" s="267" t="s">
        <v>3911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3831</v>
      </c>
      <c r="AU204" s="18" t="s">
        <v>85</v>
      </c>
    </row>
    <row r="205" spans="1:65" s="2" customFormat="1" ht="24.2" customHeight="1">
      <c r="A205" s="35"/>
      <c r="B205" s="36"/>
      <c r="C205" s="193" t="s">
        <v>546</v>
      </c>
      <c r="D205" s="193" t="s">
        <v>285</v>
      </c>
      <c r="E205" s="194" t="s">
        <v>3914</v>
      </c>
      <c r="F205" s="195" t="s">
        <v>3910</v>
      </c>
      <c r="G205" s="196" t="s">
        <v>2247</v>
      </c>
      <c r="H205" s="197">
        <v>1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785</v>
      </c>
    </row>
    <row r="206" spans="1:65" s="2" customFormat="1" ht="87.75">
      <c r="A206" s="35"/>
      <c r="B206" s="36"/>
      <c r="C206" s="37"/>
      <c r="D206" s="209" t="s">
        <v>3831</v>
      </c>
      <c r="E206" s="37"/>
      <c r="F206" s="267" t="s">
        <v>3915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3831</v>
      </c>
      <c r="AU206" s="18" t="s">
        <v>85</v>
      </c>
    </row>
    <row r="207" spans="1:65" s="2" customFormat="1" ht="24.2" customHeight="1">
      <c r="A207" s="35"/>
      <c r="B207" s="36"/>
      <c r="C207" s="193" t="s">
        <v>551</v>
      </c>
      <c r="D207" s="193" t="s">
        <v>285</v>
      </c>
      <c r="E207" s="194" t="s">
        <v>3916</v>
      </c>
      <c r="F207" s="195" t="s">
        <v>3917</v>
      </c>
      <c r="G207" s="196" t="s">
        <v>2247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796</v>
      </c>
    </row>
    <row r="208" spans="1:65" s="2" customFormat="1" ht="78">
      <c r="A208" s="35"/>
      <c r="B208" s="36"/>
      <c r="C208" s="37"/>
      <c r="D208" s="209" t="s">
        <v>3831</v>
      </c>
      <c r="E208" s="37"/>
      <c r="F208" s="267" t="s">
        <v>3918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3831</v>
      </c>
      <c r="AU208" s="18" t="s">
        <v>85</v>
      </c>
    </row>
    <row r="209" spans="1:65" s="2" customFormat="1" ht="21.75" customHeight="1">
      <c r="A209" s="35"/>
      <c r="B209" s="36"/>
      <c r="C209" s="193" t="s">
        <v>556</v>
      </c>
      <c r="D209" s="193" t="s">
        <v>285</v>
      </c>
      <c r="E209" s="194" t="s">
        <v>3919</v>
      </c>
      <c r="F209" s="195" t="s">
        <v>3920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810</v>
      </c>
    </row>
    <row r="210" spans="1:65" s="2" customFormat="1" ht="21.75" customHeight="1">
      <c r="A210" s="35"/>
      <c r="B210" s="36"/>
      <c r="C210" s="193" t="s">
        <v>561</v>
      </c>
      <c r="D210" s="193" t="s">
        <v>285</v>
      </c>
      <c r="E210" s="194" t="s">
        <v>3921</v>
      </c>
      <c r="F210" s="195" t="s">
        <v>3922</v>
      </c>
      <c r="G210" s="196" t="s">
        <v>2247</v>
      </c>
      <c r="H210" s="197">
        <v>1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818</v>
      </c>
    </row>
    <row r="211" spans="1:65" s="12" customFormat="1" ht="20.85" customHeight="1">
      <c r="B211" s="177"/>
      <c r="C211" s="178"/>
      <c r="D211" s="179" t="s">
        <v>75</v>
      </c>
      <c r="E211" s="191" t="s">
        <v>3857</v>
      </c>
      <c r="F211" s="191" t="s">
        <v>3858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P212</f>
        <v>0</v>
      </c>
      <c r="Q211" s="185"/>
      <c r="R211" s="186">
        <f>R212</f>
        <v>0</v>
      </c>
      <c r="S211" s="185"/>
      <c r="T211" s="187">
        <f>T212</f>
        <v>0</v>
      </c>
      <c r="AR211" s="188" t="s">
        <v>83</v>
      </c>
      <c r="AT211" s="189" t="s">
        <v>75</v>
      </c>
      <c r="AU211" s="189" t="s">
        <v>85</v>
      </c>
      <c r="AY211" s="188" t="s">
        <v>283</v>
      </c>
      <c r="BK211" s="190">
        <f>BK212</f>
        <v>0</v>
      </c>
    </row>
    <row r="212" spans="1:65" s="2" customFormat="1" ht="16.5" customHeight="1">
      <c r="A212" s="35"/>
      <c r="B212" s="36"/>
      <c r="C212" s="193" t="s">
        <v>567</v>
      </c>
      <c r="D212" s="193" t="s">
        <v>285</v>
      </c>
      <c r="E212" s="194" t="s">
        <v>3923</v>
      </c>
      <c r="F212" s="195" t="s">
        <v>3924</v>
      </c>
      <c r="G212" s="196" t="s">
        <v>3513</v>
      </c>
      <c r="H212" s="197">
        <v>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827</v>
      </c>
    </row>
    <row r="213" spans="1:65" s="12" customFormat="1" ht="22.9" customHeight="1">
      <c r="B213" s="177"/>
      <c r="C213" s="178"/>
      <c r="D213" s="179" t="s">
        <v>75</v>
      </c>
      <c r="E213" s="191" t="s">
        <v>3925</v>
      </c>
      <c r="F213" s="191" t="s">
        <v>3926</v>
      </c>
      <c r="G213" s="178"/>
      <c r="H213" s="178"/>
      <c r="I213" s="181"/>
      <c r="J213" s="192">
        <f>BK213</f>
        <v>0</v>
      </c>
      <c r="K213" s="178"/>
      <c r="L213" s="183"/>
      <c r="M213" s="184"/>
      <c r="N213" s="185"/>
      <c r="O213" s="185"/>
      <c r="P213" s="186">
        <f>P214+SUM(P215:P223)</f>
        <v>0</v>
      </c>
      <c r="Q213" s="185"/>
      <c r="R213" s="186">
        <f>R214+SUM(R215:R223)</f>
        <v>0</v>
      </c>
      <c r="S213" s="185"/>
      <c r="T213" s="187">
        <f>T214+SUM(T215:T223)</f>
        <v>0</v>
      </c>
      <c r="AR213" s="188" t="s">
        <v>83</v>
      </c>
      <c r="AT213" s="189" t="s">
        <v>75</v>
      </c>
      <c r="AU213" s="189" t="s">
        <v>83</v>
      </c>
      <c r="AY213" s="188" t="s">
        <v>283</v>
      </c>
      <c r="BK213" s="190">
        <f>BK214+SUM(BK215:BK223)</f>
        <v>0</v>
      </c>
    </row>
    <row r="214" spans="1:65" s="2" customFormat="1" ht="24.2" customHeight="1">
      <c r="A214" s="35"/>
      <c r="B214" s="36"/>
      <c r="C214" s="193" t="s">
        <v>575</v>
      </c>
      <c r="D214" s="193" t="s">
        <v>285</v>
      </c>
      <c r="E214" s="194" t="s">
        <v>3927</v>
      </c>
      <c r="F214" s="195" t="s">
        <v>3928</v>
      </c>
      <c r="G214" s="196" t="s">
        <v>2247</v>
      </c>
      <c r="H214" s="197">
        <v>1</v>
      </c>
      <c r="I214" s="198"/>
      <c r="J214" s="199">
        <f t="shared" ref="J214:J222" si="20"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ref="P214:P222" si="21">O214*H214</f>
        <v>0</v>
      </c>
      <c r="Q214" s="203">
        <v>0</v>
      </c>
      <c r="R214" s="203">
        <f t="shared" ref="R214:R222" si="22">Q214*H214</f>
        <v>0</v>
      </c>
      <c r="S214" s="203">
        <v>0</v>
      </c>
      <c r="T214" s="204">
        <f t="shared" ref="T214:T222" si="2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ref="BE214:BE222" si="24">IF(N214="základní",J214,0)</f>
        <v>0</v>
      </c>
      <c r="BF214" s="206">
        <f t="shared" ref="BF214:BF222" si="25">IF(N214="snížená",J214,0)</f>
        <v>0</v>
      </c>
      <c r="BG214" s="206">
        <f t="shared" ref="BG214:BG222" si="26">IF(N214="zákl. přenesená",J214,0)</f>
        <v>0</v>
      </c>
      <c r="BH214" s="206">
        <f t="shared" ref="BH214:BH222" si="27">IF(N214="sníž. přenesená",J214,0)</f>
        <v>0</v>
      </c>
      <c r="BI214" s="206">
        <f t="shared" ref="BI214:BI222" si="28">IF(N214="nulová",J214,0)</f>
        <v>0</v>
      </c>
      <c r="BJ214" s="18" t="s">
        <v>83</v>
      </c>
      <c r="BK214" s="206">
        <f t="shared" ref="BK214:BK222" si="29">ROUND(I214*H214,2)</f>
        <v>0</v>
      </c>
      <c r="BL214" s="18" t="s">
        <v>199</v>
      </c>
      <c r="BM214" s="205" t="s">
        <v>837</v>
      </c>
    </row>
    <row r="215" spans="1:65" s="2" customFormat="1" ht="24.2" customHeight="1">
      <c r="A215" s="35"/>
      <c r="B215" s="36"/>
      <c r="C215" s="193" t="s">
        <v>581</v>
      </c>
      <c r="D215" s="193" t="s">
        <v>285</v>
      </c>
      <c r="E215" s="194" t="s">
        <v>3929</v>
      </c>
      <c r="F215" s="195" t="s">
        <v>3928</v>
      </c>
      <c r="G215" s="196" t="s">
        <v>2247</v>
      </c>
      <c r="H215" s="197">
        <v>1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199</v>
      </c>
      <c r="BM215" s="205" t="s">
        <v>846</v>
      </c>
    </row>
    <row r="216" spans="1:65" s="2" customFormat="1" ht="16.5" customHeight="1">
      <c r="A216" s="35"/>
      <c r="B216" s="36"/>
      <c r="C216" s="193" t="s">
        <v>611</v>
      </c>
      <c r="D216" s="193" t="s">
        <v>285</v>
      </c>
      <c r="E216" s="194" t="s">
        <v>3930</v>
      </c>
      <c r="F216" s="195" t="s">
        <v>3931</v>
      </c>
      <c r="G216" s="196" t="s">
        <v>2247</v>
      </c>
      <c r="H216" s="197">
        <v>1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199</v>
      </c>
      <c r="BM216" s="205" t="s">
        <v>856</v>
      </c>
    </row>
    <row r="217" spans="1:65" s="2" customFormat="1" ht="16.5" customHeight="1">
      <c r="A217" s="35"/>
      <c r="B217" s="36"/>
      <c r="C217" s="193" t="s">
        <v>616</v>
      </c>
      <c r="D217" s="193" t="s">
        <v>285</v>
      </c>
      <c r="E217" s="194" t="s">
        <v>3798</v>
      </c>
      <c r="F217" s="195" t="s">
        <v>3932</v>
      </c>
      <c r="G217" s="196" t="s">
        <v>2247</v>
      </c>
      <c r="H217" s="197">
        <v>1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199</v>
      </c>
      <c r="BM217" s="205" t="s">
        <v>869</v>
      </c>
    </row>
    <row r="218" spans="1:65" s="2" customFormat="1" ht="16.5" customHeight="1">
      <c r="A218" s="35"/>
      <c r="B218" s="36"/>
      <c r="C218" s="193" t="s">
        <v>620</v>
      </c>
      <c r="D218" s="193" t="s">
        <v>285</v>
      </c>
      <c r="E218" s="194" t="s">
        <v>3801</v>
      </c>
      <c r="F218" s="195" t="s">
        <v>3933</v>
      </c>
      <c r="G218" s="196" t="s">
        <v>2247</v>
      </c>
      <c r="H218" s="197">
        <v>2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199</v>
      </c>
      <c r="BM218" s="205" t="s">
        <v>882</v>
      </c>
    </row>
    <row r="219" spans="1:65" s="2" customFormat="1" ht="16.5" customHeight="1">
      <c r="A219" s="35"/>
      <c r="B219" s="36"/>
      <c r="C219" s="193" t="s">
        <v>624</v>
      </c>
      <c r="D219" s="193" t="s">
        <v>285</v>
      </c>
      <c r="E219" s="194" t="s">
        <v>3934</v>
      </c>
      <c r="F219" s="195" t="s">
        <v>3935</v>
      </c>
      <c r="G219" s="196" t="s">
        <v>2247</v>
      </c>
      <c r="H219" s="197">
        <v>2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199</v>
      </c>
      <c r="BM219" s="205" t="s">
        <v>894</v>
      </c>
    </row>
    <row r="220" spans="1:65" s="2" customFormat="1" ht="16.5" customHeight="1">
      <c r="A220" s="35"/>
      <c r="B220" s="36"/>
      <c r="C220" s="193" t="s">
        <v>628</v>
      </c>
      <c r="D220" s="193" t="s">
        <v>285</v>
      </c>
      <c r="E220" s="194" t="s">
        <v>3936</v>
      </c>
      <c r="F220" s="195" t="s">
        <v>3937</v>
      </c>
      <c r="G220" s="196" t="s">
        <v>2247</v>
      </c>
      <c r="H220" s="197">
        <v>1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199</v>
      </c>
      <c r="BM220" s="205" t="s">
        <v>902</v>
      </c>
    </row>
    <row r="221" spans="1:65" s="2" customFormat="1" ht="24.2" customHeight="1">
      <c r="A221" s="35"/>
      <c r="B221" s="36"/>
      <c r="C221" s="193" t="s">
        <v>632</v>
      </c>
      <c r="D221" s="193" t="s">
        <v>285</v>
      </c>
      <c r="E221" s="194" t="s">
        <v>3938</v>
      </c>
      <c r="F221" s="195" t="s">
        <v>3939</v>
      </c>
      <c r="G221" s="196" t="s">
        <v>2247</v>
      </c>
      <c r="H221" s="197">
        <v>4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199</v>
      </c>
      <c r="BM221" s="205" t="s">
        <v>923</v>
      </c>
    </row>
    <row r="222" spans="1:65" s="2" customFormat="1" ht="16.5" customHeight="1">
      <c r="A222" s="35"/>
      <c r="B222" s="36"/>
      <c r="C222" s="193" t="s">
        <v>636</v>
      </c>
      <c r="D222" s="193" t="s">
        <v>285</v>
      </c>
      <c r="E222" s="194" t="s">
        <v>3940</v>
      </c>
      <c r="F222" s="195" t="s">
        <v>3941</v>
      </c>
      <c r="G222" s="196" t="s">
        <v>2247</v>
      </c>
      <c r="H222" s="197">
        <v>6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199</v>
      </c>
      <c r="BM222" s="205" t="s">
        <v>936</v>
      </c>
    </row>
    <row r="223" spans="1:65" s="12" customFormat="1" ht="20.85" customHeight="1">
      <c r="B223" s="177"/>
      <c r="C223" s="178"/>
      <c r="D223" s="179" t="s">
        <v>75</v>
      </c>
      <c r="E223" s="191" t="s">
        <v>3865</v>
      </c>
      <c r="F223" s="191" t="s">
        <v>3866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SUM(P224:P227)</f>
        <v>0</v>
      </c>
      <c r="Q223" s="185"/>
      <c r="R223" s="186">
        <f>SUM(R224:R227)</f>
        <v>0</v>
      </c>
      <c r="S223" s="185"/>
      <c r="T223" s="187">
        <f>SUM(T224:T227)</f>
        <v>0</v>
      </c>
      <c r="AR223" s="188" t="s">
        <v>83</v>
      </c>
      <c r="AT223" s="189" t="s">
        <v>75</v>
      </c>
      <c r="AU223" s="189" t="s">
        <v>85</v>
      </c>
      <c r="AY223" s="188" t="s">
        <v>283</v>
      </c>
      <c r="BK223" s="190">
        <f>SUM(BK224:BK227)</f>
        <v>0</v>
      </c>
    </row>
    <row r="224" spans="1:65" s="2" customFormat="1" ht="16.5" customHeight="1">
      <c r="A224" s="35"/>
      <c r="B224" s="36"/>
      <c r="C224" s="193" t="s">
        <v>640</v>
      </c>
      <c r="D224" s="193" t="s">
        <v>285</v>
      </c>
      <c r="E224" s="194" t="s">
        <v>3869</v>
      </c>
      <c r="F224" s="195" t="s">
        <v>3870</v>
      </c>
      <c r="G224" s="196" t="s">
        <v>3513</v>
      </c>
      <c r="H224" s="197">
        <v>9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105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952</v>
      </c>
    </row>
    <row r="225" spans="1:65" s="2" customFormat="1" ht="16.5" customHeight="1">
      <c r="A225" s="35"/>
      <c r="B225" s="36"/>
      <c r="C225" s="193" t="s">
        <v>644</v>
      </c>
      <c r="D225" s="193" t="s">
        <v>285</v>
      </c>
      <c r="E225" s="194" t="s">
        <v>3942</v>
      </c>
      <c r="F225" s="195" t="s">
        <v>3943</v>
      </c>
      <c r="G225" s="196" t="s">
        <v>3513</v>
      </c>
      <c r="H225" s="197">
        <v>20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105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965</v>
      </c>
    </row>
    <row r="226" spans="1:65" s="2" customFormat="1" ht="16.5" customHeight="1">
      <c r="A226" s="35"/>
      <c r="B226" s="36"/>
      <c r="C226" s="193" t="s">
        <v>648</v>
      </c>
      <c r="D226" s="193" t="s">
        <v>285</v>
      </c>
      <c r="E226" s="194" t="s">
        <v>3944</v>
      </c>
      <c r="F226" s="195" t="s">
        <v>3945</v>
      </c>
      <c r="G226" s="196" t="s">
        <v>3513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105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974</v>
      </c>
    </row>
    <row r="227" spans="1:65" s="2" customFormat="1" ht="24.2" customHeight="1">
      <c r="A227" s="35"/>
      <c r="B227" s="36"/>
      <c r="C227" s="193" t="s">
        <v>652</v>
      </c>
      <c r="D227" s="193" t="s">
        <v>285</v>
      </c>
      <c r="E227" s="194" t="s">
        <v>3903</v>
      </c>
      <c r="F227" s="195" t="s">
        <v>3904</v>
      </c>
      <c r="G227" s="196" t="s">
        <v>288</v>
      </c>
      <c r="H227" s="197">
        <v>6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105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982</v>
      </c>
    </row>
    <row r="228" spans="1:65" s="12" customFormat="1" ht="22.9" customHeight="1">
      <c r="B228" s="177"/>
      <c r="C228" s="178"/>
      <c r="D228" s="179" t="s">
        <v>75</v>
      </c>
      <c r="E228" s="191" t="s">
        <v>3946</v>
      </c>
      <c r="F228" s="191" t="s">
        <v>3947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P229+SUM(P230:P238)</f>
        <v>0</v>
      </c>
      <c r="Q228" s="185"/>
      <c r="R228" s="186">
        <f>R229+SUM(R230:R238)</f>
        <v>0</v>
      </c>
      <c r="S228" s="185"/>
      <c r="T228" s="187">
        <f>T229+SUM(T230:T238)</f>
        <v>0</v>
      </c>
      <c r="AR228" s="188" t="s">
        <v>83</v>
      </c>
      <c r="AT228" s="189" t="s">
        <v>75</v>
      </c>
      <c r="AU228" s="189" t="s">
        <v>83</v>
      </c>
      <c r="AY228" s="188" t="s">
        <v>283</v>
      </c>
      <c r="BK228" s="190">
        <f>BK229+SUM(BK230:BK238)</f>
        <v>0</v>
      </c>
    </row>
    <row r="229" spans="1:65" s="2" customFormat="1" ht="24.2" customHeight="1">
      <c r="A229" s="35"/>
      <c r="B229" s="36"/>
      <c r="C229" s="193" t="s">
        <v>656</v>
      </c>
      <c r="D229" s="193" t="s">
        <v>285</v>
      </c>
      <c r="E229" s="194" t="s">
        <v>3948</v>
      </c>
      <c r="F229" s="195" t="s">
        <v>3928</v>
      </c>
      <c r="G229" s="196" t="s">
        <v>2247</v>
      </c>
      <c r="H229" s="197">
        <v>1</v>
      </c>
      <c r="I229" s="198"/>
      <c r="J229" s="199">
        <f t="shared" ref="J229:J237" si="30"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ref="P229:P237" si="31">O229*H229</f>
        <v>0</v>
      </c>
      <c r="Q229" s="203">
        <v>0</v>
      </c>
      <c r="R229" s="203">
        <f t="shared" ref="R229:R237" si="32">Q229*H229</f>
        <v>0</v>
      </c>
      <c r="S229" s="203">
        <v>0</v>
      </c>
      <c r="T229" s="204">
        <f t="shared" ref="T229:T237" si="3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 t="shared" ref="BE229:BE237" si="34">IF(N229="základní",J229,0)</f>
        <v>0</v>
      </c>
      <c r="BF229" s="206">
        <f t="shared" ref="BF229:BF237" si="35">IF(N229="snížená",J229,0)</f>
        <v>0</v>
      </c>
      <c r="BG229" s="206">
        <f t="shared" ref="BG229:BG237" si="36">IF(N229="zákl. přenesená",J229,0)</f>
        <v>0</v>
      </c>
      <c r="BH229" s="206">
        <f t="shared" ref="BH229:BH237" si="37">IF(N229="sníž. přenesená",J229,0)</f>
        <v>0</v>
      </c>
      <c r="BI229" s="206">
        <f t="shared" ref="BI229:BI237" si="38">IF(N229="nulová",J229,0)</f>
        <v>0</v>
      </c>
      <c r="BJ229" s="18" t="s">
        <v>83</v>
      </c>
      <c r="BK229" s="206">
        <f t="shared" ref="BK229:BK237" si="39">ROUND(I229*H229,2)</f>
        <v>0</v>
      </c>
      <c r="BL229" s="18" t="s">
        <v>199</v>
      </c>
      <c r="BM229" s="205" t="s">
        <v>993</v>
      </c>
    </row>
    <row r="230" spans="1:65" s="2" customFormat="1" ht="24.2" customHeight="1">
      <c r="A230" s="35"/>
      <c r="B230" s="36"/>
      <c r="C230" s="193" t="s">
        <v>660</v>
      </c>
      <c r="D230" s="193" t="s">
        <v>285</v>
      </c>
      <c r="E230" s="194" t="s">
        <v>3949</v>
      </c>
      <c r="F230" s="195" t="s">
        <v>3928</v>
      </c>
      <c r="G230" s="196" t="s">
        <v>2247</v>
      </c>
      <c r="H230" s="197">
        <v>1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199</v>
      </c>
      <c r="BM230" s="205" t="s">
        <v>1008</v>
      </c>
    </row>
    <row r="231" spans="1:65" s="2" customFormat="1" ht="16.5" customHeight="1">
      <c r="A231" s="35"/>
      <c r="B231" s="36"/>
      <c r="C231" s="193" t="s">
        <v>664</v>
      </c>
      <c r="D231" s="193" t="s">
        <v>285</v>
      </c>
      <c r="E231" s="194" t="s">
        <v>3930</v>
      </c>
      <c r="F231" s="195" t="s">
        <v>3931</v>
      </c>
      <c r="G231" s="196" t="s">
        <v>2247</v>
      </c>
      <c r="H231" s="197">
        <v>1</v>
      </c>
      <c r="I231" s="198"/>
      <c r="J231" s="199">
        <f t="shared" si="30"/>
        <v>0</v>
      </c>
      <c r="K231" s="200"/>
      <c r="L231" s="40"/>
      <c r="M231" s="201" t="s">
        <v>1</v>
      </c>
      <c r="N231" s="202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199</v>
      </c>
      <c r="BM231" s="205" t="s">
        <v>1016</v>
      </c>
    </row>
    <row r="232" spans="1:65" s="2" customFormat="1" ht="16.5" customHeight="1">
      <c r="A232" s="35"/>
      <c r="B232" s="36"/>
      <c r="C232" s="193" t="s">
        <v>668</v>
      </c>
      <c r="D232" s="193" t="s">
        <v>285</v>
      </c>
      <c r="E232" s="194" t="s">
        <v>3798</v>
      </c>
      <c r="F232" s="195" t="s">
        <v>3932</v>
      </c>
      <c r="G232" s="196" t="s">
        <v>2247</v>
      </c>
      <c r="H232" s="197">
        <v>1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199</v>
      </c>
      <c r="BM232" s="205" t="s">
        <v>1027</v>
      </c>
    </row>
    <row r="233" spans="1:65" s="2" customFormat="1" ht="16.5" customHeight="1">
      <c r="A233" s="35"/>
      <c r="B233" s="36"/>
      <c r="C233" s="193" t="s">
        <v>672</v>
      </c>
      <c r="D233" s="193" t="s">
        <v>285</v>
      </c>
      <c r="E233" s="194" t="s">
        <v>3801</v>
      </c>
      <c r="F233" s="195" t="s">
        <v>3933</v>
      </c>
      <c r="G233" s="196" t="s">
        <v>2247</v>
      </c>
      <c r="H233" s="197">
        <v>2</v>
      </c>
      <c r="I233" s="198"/>
      <c r="J233" s="199">
        <f t="shared" si="30"/>
        <v>0</v>
      </c>
      <c r="K233" s="200"/>
      <c r="L233" s="40"/>
      <c r="M233" s="201" t="s">
        <v>1</v>
      </c>
      <c r="N233" s="202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199</v>
      </c>
      <c r="BM233" s="205" t="s">
        <v>1038</v>
      </c>
    </row>
    <row r="234" spans="1:65" s="2" customFormat="1" ht="16.5" customHeight="1">
      <c r="A234" s="35"/>
      <c r="B234" s="36"/>
      <c r="C234" s="193" t="s">
        <v>676</v>
      </c>
      <c r="D234" s="193" t="s">
        <v>285</v>
      </c>
      <c r="E234" s="194" t="s">
        <v>3934</v>
      </c>
      <c r="F234" s="195" t="s">
        <v>3935</v>
      </c>
      <c r="G234" s="196" t="s">
        <v>2247</v>
      </c>
      <c r="H234" s="197">
        <v>2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285</v>
      </c>
      <c r="AU234" s="205" t="s">
        <v>85</v>
      </c>
      <c r="AY234" s="18" t="s">
        <v>283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199</v>
      </c>
      <c r="BM234" s="205" t="s">
        <v>1052</v>
      </c>
    </row>
    <row r="235" spans="1:65" s="2" customFormat="1" ht="16.5" customHeight="1">
      <c r="A235" s="35"/>
      <c r="B235" s="36"/>
      <c r="C235" s="193" t="s">
        <v>680</v>
      </c>
      <c r="D235" s="193" t="s">
        <v>285</v>
      </c>
      <c r="E235" s="194" t="s">
        <v>3936</v>
      </c>
      <c r="F235" s="195" t="s">
        <v>3937</v>
      </c>
      <c r="G235" s="196" t="s">
        <v>2247</v>
      </c>
      <c r="H235" s="197">
        <v>1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199</v>
      </c>
      <c r="BM235" s="205" t="s">
        <v>1085</v>
      </c>
    </row>
    <row r="236" spans="1:65" s="2" customFormat="1" ht="24.2" customHeight="1">
      <c r="A236" s="35"/>
      <c r="B236" s="36"/>
      <c r="C236" s="193" t="s">
        <v>684</v>
      </c>
      <c r="D236" s="193" t="s">
        <v>285</v>
      </c>
      <c r="E236" s="194" t="s">
        <v>3938</v>
      </c>
      <c r="F236" s="195" t="s">
        <v>3939</v>
      </c>
      <c r="G236" s="196" t="s">
        <v>2247</v>
      </c>
      <c r="H236" s="197">
        <v>4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199</v>
      </c>
      <c r="BM236" s="205" t="s">
        <v>1104</v>
      </c>
    </row>
    <row r="237" spans="1:65" s="2" customFormat="1" ht="16.5" customHeight="1">
      <c r="A237" s="35"/>
      <c r="B237" s="36"/>
      <c r="C237" s="193" t="s">
        <v>690</v>
      </c>
      <c r="D237" s="193" t="s">
        <v>285</v>
      </c>
      <c r="E237" s="194" t="s">
        <v>3940</v>
      </c>
      <c r="F237" s="195" t="s">
        <v>3941</v>
      </c>
      <c r="G237" s="196" t="s">
        <v>2247</v>
      </c>
      <c r="H237" s="197">
        <v>6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199</v>
      </c>
      <c r="BM237" s="205" t="s">
        <v>1119</v>
      </c>
    </row>
    <row r="238" spans="1:65" s="12" customFormat="1" ht="20.85" customHeight="1">
      <c r="B238" s="177"/>
      <c r="C238" s="178"/>
      <c r="D238" s="179" t="s">
        <v>75</v>
      </c>
      <c r="E238" s="191" t="s">
        <v>3865</v>
      </c>
      <c r="F238" s="191" t="s">
        <v>3866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SUM(P239:P242)</f>
        <v>0</v>
      </c>
      <c r="Q238" s="185"/>
      <c r="R238" s="186">
        <f>SUM(R239:R242)</f>
        <v>0</v>
      </c>
      <c r="S238" s="185"/>
      <c r="T238" s="187">
        <f>SUM(T239:T242)</f>
        <v>0</v>
      </c>
      <c r="AR238" s="188" t="s">
        <v>83</v>
      </c>
      <c r="AT238" s="189" t="s">
        <v>75</v>
      </c>
      <c r="AU238" s="189" t="s">
        <v>85</v>
      </c>
      <c r="AY238" s="188" t="s">
        <v>283</v>
      </c>
      <c r="BK238" s="190">
        <f>SUM(BK239:BK242)</f>
        <v>0</v>
      </c>
    </row>
    <row r="239" spans="1:65" s="2" customFormat="1" ht="16.5" customHeight="1">
      <c r="A239" s="35"/>
      <c r="B239" s="36"/>
      <c r="C239" s="193" t="s">
        <v>695</v>
      </c>
      <c r="D239" s="193" t="s">
        <v>285</v>
      </c>
      <c r="E239" s="194" t="s">
        <v>3869</v>
      </c>
      <c r="F239" s="195" t="s">
        <v>3870</v>
      </c>
      <c r="G239" s="196" t="s">
        <v>3513</v>
      </c>
      <c r="H239" s="197">
        <v>9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105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1128</v>
      </c>
    </row>
    <row r="240" spans="1:65" s="2" customFormat="1" ht="16.5" customHeight="1">
      <c r="A240" s="35"/>
      <c r="B240" s="36"/>
      <c r="C240" s="193" t="s">
        <v>700</v>
      </c>
      <c r="D240" s="193" t="s">
        <v>285</v>
      </c>
      <c r="E240" s="194" t="s">
        <v>3942</v>
      </c>
      <c r="F240" s="195" t="s">
        <v>3943</v>
      </c>
      <c r="G240" s="196" t="s">
        <v>3513</v>
      </c>
      <c r="H240" s="197">
        <v>20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105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1137</v>
      </c>
    </row>
    <row r="241" spans="1:65" s="2" customFormat="1" ht="16.5" customHeight="1">
      <c r="A241" s="35"/>
      <c r="B241" s="36"/>
      <c r="C241" s="193" t="s">
        <v>704</v>
      </c>
      <c r="D241" s="193" t="s">
        <v>285</v>
      </c>
      <c r="E241" s="194" t="s">
        <v>3944</v>
      </c>
      <c r="F241" s="195" t="s">
        <v>3945</v>
      </c>
      <c r="G241" s="196" t="s">
        <v>3513</v>
      </c>
      <c r="H241" s="197">
        <v>2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105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1161</v>
      </c>
    </row>
    <row r="242" spans="1:65" s="2" customFormat="1" ht="24.2" customHeight="1">
      <c r="A242" s="35"/>
      <c r="B242" s="36"/>
      <c r="C242" s="193" t="s">
        <v>710</v>
      </c>
      <c r="D242" s="193" t="s">
        <v>285</v>
      </c>
      <c r="E242" s="194" t="s">
        <v>3903</v>
      </c>
      <c r="F242" s="195" t="s">
        <v>3904</v>
      </c>
      <c r="G242" s="196" t="s">
        <v>288</v>
      </c>
      <c r="H242" s="197">
        <v>6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105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1180</v>
      </c>
    </row>
    <row r="243" spans="1:65" s="12" customFormat="1" ht="22.9" customHeight="1">
      <c r="B243" s="177"/>
      <c r="C243" s="178"/>
      <c r="D243" s="179" t="s">
        <v>75</v>
      </c>
      <c r="E243" s="191" t="s">
        <v>3950</v>
      </c>
      <c r="F243" s="191" t="s">
        <v>3951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P244+SUM(P245:P253)</f>
        <v>0</v>
      </c>
      <c r="Q243" s="185"/>
      <c r="R243" s="186">
        <f>R244+SUM(R245:R253)</f>
        <v>0</v>
      </c>
      <c r="S243" s="185"/>
      <c r="T243" s="187">
        <f>T244+SUM(T245:T253)</f>
        <v>0</v>
      </c>
      <c r="AR243" s="188" t="s">
        <v>83</v>
      </c>
      <c r="AT243" s="189" t="s">
        <v>75</v>
      </c>
      <c r="AU243" s="189" t="s">
        <v>83</v>
      </c>
      <c r="AY243" s="188" t="s">
        <v>283</v>
      </c>
      <c r="BK243" s="190">
        <f>BK244+SUM(BK245:BK253)</f>
        <v>0</v>
      </c>
    </row>
    <row r="244" spans="1:65" s="2" customFormat="1" ht="24.2" customHeight="1">
      <c r="A244" s="35"/>
      <c r="B244" s="36"/>
      <c r="C244" s="193" t="s">
        <v>728</v>
      </c>
      <c r="D244" s="193" t="s">
        <v>285</v>
      </c>
      <c r="E244" s="194" t="s">
        <v>3952</v>
      </c>
      <c r="F244" s="195" t="s">
        <v>3928</v>
      </c>
      <c r="G244" s="196" t="s">
        <v>2247</v>
      </c>
      <c r="H244" s="197">
        <v>1</v>
      </c>
      <c r="I244" s="198"/>
      <c r="J244" s="199">
        <f t="shared" ref="J244:J252" si="40"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ref="P244:P252" si="41">O244*H244</f>
        <v>0</v>
      </c>
      <c r="Q244" s="203">
        <v>0</v>
      </c>
      <c r="R244" s="203">
        <f t="shared" ref="R244:R252" si="42">Q244*H244</f>
        <v>0</v>
      </c>
      <c r="S244" s="203">
        <v>0</v>
      </c>
      <c r="T244" s="204">
        <f t="shared" ref="T244:T252" si="4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ref="BE244:BE252" si="44">IF(N244="základní",J244,0)</f>
        <v>0</v>
      </c>
      <c r="BF244" s="206">
        <f t="shared" ref="BF244:BF252" si="45">IF(N244="snížená",J244,0)</f>
        <v>0</v>
      </c>
      <c r="BG244" s="206">
        <f t="shared" ref="BG244:BG252" si="46">IF(N244="zákl. přenesená",J244,0)</f>
        <v>0</v>
      </c>
      <c r="BH244" s="206">
        <f t="shared" ref="BH244:BH252" si="47">IF(N244="sníž. přenesená",J244,0)</f>
        <v>0</v>
      </c>
      <c r="BI244" s="206">
        <f t="shared" ref="BI244:BI252" si="48">IF(N244="nulová",J244,0)</f>
        <v>0</v>
      </c>
      <c r="BJ244" s="18" t="s">
        <v>83</v>
      </c>
      <c r="BK244" s="206">
        <f t="shared" ref="BK244:BK252" si="49">ROUND(I244*H244,2)</f>
        <v>0</v>
      </c>
      <c r="BL244" s="18" t="s">
        <v>199</v>
      </c>
      <c r="BM244" s="205" t="s">
        <v>1196</v>
      </c>
    </row>
    <row r="245" spans="1:65" s="2" customFormat="1" ht="24.2" customHeight="1">
      <c r="A245" s="35"/>
      <c r="B245" s="36"/>
      <c r="C245" s="193" t="s">
        <v>737</v>
      </c>
      <c r="D245" s="193" t="s">
        <v>285</v>
      </c>
      <c r="E245" s="194" t="s">
        <v>3953</v>
      </c>
      <c r="F245" s="195" t="s">
        <v>3928</v>
      </c>
      <c r="G245" s="196" t="s">
        <v>2247</v>
      </c>
      <c r="H245" s="197">
        <v>1</v>
      </c>
      <c r="I245" s="198"/>
      <c r="J245" s="199">
        <f t="shared" si="4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41"/>
        <v>0</v>
      </c>
      <c r="Q245" s="203">
        <v>0</v>
      </c>
      <c r="R245" s="203">
        <f t="shared" si="42"/>
        <v>0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8" t="s">
        <v>83</v>
      </c>
      <c r="BK245" s="206">
        <f t="shared" si="49"/>
        <v>0</v>
      </c>
      <c r="BL245" s="18" t="s">
        <v>199</v>
      </c>
      <c r="BM245" s="205" t="s">
        <v>1204</v>
      </c>
    </row>
    <row r="246" spans="1:65" s="2" customFormat="1" ht="16.5" customHeight="1">
      <c r="A246" s="35"/>
      <c r="B246" s="36"/>
      <c r="C246" s="193" t="s">
        <v>743</v>
      </c>
      <c r="D246" s="193" t="s">
        <v>285</v>
      </c>
      <c r="E246" s="194" t="s">
        <v>3930</v>
      </c>
      <c r="F246" s="195" t="s">
        <v>3931</v>
      </c>
      <c r="G246" s="196" t="s">
        <v>2247</v>
      </c>
      <c r="H246" s="197">
        <v>1</v>
      </c>
      <c r="I246" s="198"/>
      <c r="J246" s="199">
        <f t="shared" si="4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41"/>
        <v>0</v>
      </c>
      <c r="Q246" s="203">
        <v>0</v>
      </c>
      <c r="R246" s="203">
        <f t="shared" si="42"/>
        <v>0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8" t="s">
        <v>83</v>
      </c>
      <c r="BK246" s="206">
        <f t="shared" si="49"/>
        <v>0</v>
      </c>
      <c r="BL246" s="18" t="s">
        <v>199</v>
      </c>
      <c r="BM246" s="205" t="s">
        <v>1221</v>
      </c>
    </row>
    <row r="247" spans="1:65" s="2" customFormat="1" ht="16.5" customHeight="1">
      <c r="A247" s="35"/>
      <c r="B247" s="36"/>
      <c r="C247" s="193" t="s">
        <v>750</v>
      </c>
      <c r="D247" s="193" t="s">
        <v>285</v>
      </c>
      <c r="E247" s="194" t="s">
        <v>3798</v>
      </c>
      <c r="F247" s="195" t="s">
        <v>3932</v>
      </c>
      <c r="G247" s="196" t="s">
        <v>2247</v>
      </c>
      <c r="H247" s="197">
        <v>1</v>
      </c>
      <c r="I247" s="198"/>
      <c r="J247" s="199">
        <f t="shared" si="4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41"/>
        <v>0</v>
      </c>
      <c r="Q247" s="203">
        <v>0</v>
      </c>
      <c r="R247" s="203">
        <f t="shared" si="42"/>
        <v>0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8" t="s">
        <v>83</v>
      </c>
      <c r="BK247" s="206">
        <f t="shared" si="49"/>
        <v>0</v>
      </c>
      <c r="BL247" s="18" t="s">
        <v>199</v>
      </c>
      <c r="BM247" s="205" t="s">
        <v>1238</v>
      </c>
    </row>
    <row r="248" spans="1:65" s="2" customFormat="1" ht="16.5" customHeight="1">
      <c r="A248" s="35"/>
      <c r="B248" s="36"/>
      <c r="C248" s="193" t="s">
        <v>759</v>
      </c>
      <c r="D248" s="193" t="s">
        <v>285</v>
      </c>
      <c r="E248" s="194" t="s">
        <v>3801</v>
      </c>
      <c r="F248" s="195" t="s">
        <v>3933</v>
      </c>
      <c r="G248" s="196" t="s">
        <v>2247</v>
      </c>
      <c r="H248" s="197">
        <v>2</v>
      </c>
      <c r="I248" s="198"/>
      <c r="J248" s="199">
        <f t="shared" si="4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41"/>
        <v>0</v>
      </c>
      <c r="Q248" s="203">
        <v>0</v>
      </c>
      <c r="R248" s="203">
        <f t="shared" si="42"/>
        <v>0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8" t="s">
        <v>83</v>
      </c>
      <c r="BK248" s="206">
        <f t="shared" si="49"/>
        <v>0</v>
      </c>
      <c r="BL248" s="18" t="s">
        <v>199</v>
      </c>
      <c r="BM248" s="205" t="s">
        <v>1248</v>
      </c>
    </row>
    <row r="249" spans="1:65" s="2" customFormat="1" ht="16.5" customHeight="1">
      <c r="A249" s="35"/>
      <c r="B249" s="36"/>
      <c r="C249" s="193" t="s">
        <v>766</v>
      </c>
      <c r="D249" s="193" t="s">
        <v>285</v>
      </c>
      <c r="E249" s="194" t="s">
        <v>3934</v>
      </c>
      <c r="F249" s="195" t="s">
        <v>3935</v>
      </c>
      <c r="G249" s="196" t="s">
        <v>2247</v>
      </c>
      <c r="H249" s="197">
        <v>2</v>
      </c>
      <c r="I249" s="198"/>
      <c r="J249" s="199">
        <f t="shared" si="40"/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si="41"/>
        <v>0</v>
      </c>
      <c r="Q249" s="203">
        <v>0</v>
      </c>
      <c r="R249" s="203">
        <f t="shared" si="42"/>
        <v>0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8" t="s">
        <v>83</v>
      </c>
      <c r="BK249" s="206">
        <f t="shared" si="49"/>
        <v>0</v>
      </c>
      <c r="BL249" s="18" t="s">
        <v>199</v>
      </c>
      <c r="BM249" s="205" t="s">
        <v>1256</v>
      </c>
    </row>
    <row r="250" spans="1:65" s="2" customFormat="1" ht="16.5" customHeight="1">
      <c r="A250" s="35"/>
      <c r="B250" s="36"/>
      <c r="C250" s="193" t="s">
        <v>772</v>
      </c>
      <c r="D250" s="193" t="s">
        <v>285</v>
      </c>
      <c r="E250" s="194" t="s">
        <v>3936</v>
      </c>
      <c r="F250" s="195" t="s">
        <v>3937</v>
      </c>
      <c r="G250" s="196" t="s">
        <v>2247</v>
      </c>
      <c r="H250" s="197">
        <v>1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1266</v>
      </c>
    </row>
    <row r="251" spans="1:65" s="2" customFormat="1" ht="24.2" customHeight="1">
      <c r="A251" s="35"/>
      <c r="B251" s="36"/>
      <c r="C251" s="193" t="s">
        <v>776</v>
      </c>
      <c r="D251" s="193" t="s">
        <v>285</v>
      </c>
      <c r="E251" s="194" t="s">
        <v>3938</v>
      </c>
      <c r="F251" s="195" t="s">
        <v>3939</v>
      </c>
      <c r="G251" s="196" t="s">
        <v>2247</v>
      </c>
      <c r="H251" s="197">
        <v>4</v>
      </c>
      <c r="I251" s="198"/>
      <c r="J251" s="199">
        <f t="shared" si="40"/>
        <v>0</v>
      </c>
      <c r="K251" s="200"/>
      <c r="L251" s="40"/>
      <c r="M251" s="201" t="s">
        <v>1</v>
      </c>
      <c r="N251" s="202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285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1277</v>
      </c>
    </row>
    <row r="252" spans="1:65" s="2" customFormat="1" ht="16.5" customHeight="1">
      <c r="A252" s="35"/>
      <c r="B252" s="36"/>
      <c r="C252" s="193" t="s">
        <v>779</v>
      </c>
      <c r="D252" s="193" t="s">
        <v>285</v>
      </c>
      <c r="E252" s="194" t="s">
        <v>3940</v>
      </c>
      <c r="F252" s="195" t="s">
        <v>3941</v>
      </c>
      <c r="G252" s="196" t="s">
        <v>2247</v>
      </c>
      <c r="H252" s="197">
        <v>6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1286</v>
      </c>
    </row>
    <row r="253" spans="1:65" s="12" customFormat="1" ht="20.85" customHeight="1">
      <c r="B253" s="177"/>
      <c r="C253" s="178"/>
      <c r="D253" s="179" t="s">
        <v>75</v>
      </c>
      <c r="E253" s="191" t="s">
        <v>3865</v>
      </c>
      <c r="F253" s="191" t="s">
        <v>3866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SUM(P254:P257)</f>
        <v>0</v>
      </c>
      <c r="Q253" s="185"/>
      <c r="R253" s="186">
        <f>SUM(R254:R257)</f>
        <v>0</v>
      </c>
      <c r="S253" s="185"/>
      <c r="T253" s="187">
        <f>SUM(T254:T257)</f>
        <v>0</v>
      </c>
      <c r="AR253" s="188" t="s">
        <v>83</v>
      </c>
      <c r="AT253" s="189" t="s">
        <v>75</v>
      </c>
      <c r="AU253" s="189" t="s">
        <v>85</v>
      </c>
      <c r="AY253" s="188" t="s">
        <v>283</v>
      </c>
      <c r="BK253" s="190">
        <f>SUM(BK254:BK257)</f>
        <v>0</v>
      </c>
    </row>
    <row r="254" spans="1:65" s="2" customFormat="1" ht="16.5" customHeight="1">
      <c r="A254" s="35"/>
      <c r="B254" s="36"/>
      <c r="C254" s="193" t="s">
        <v>785</v>
      </c>
      <c r="D254" s="193" t="s">
        <v>285</v>
      </c>
      <c r="E254" s="194" t="s">
        <v>3869</v>
      </c>
      <c r="F254" s="195" t="s">
        <v>3870</v>
      </c>
      <c r="G254" s="196" t="s">
        <v>3513</v>
      </c>
      <c r="H254" s="197">
        <v>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105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1296</v>
      </c>
    </row>
    <row r="255" spans="1:65" s="2" customFormat="1" ht="16.5" customHeight="1">
      <c r="A255" s="35"/>
      <c r="B255" s="36"/>
      <c r="C255" s="193" t="s">
        <v>790</v>
      </c>
      <c r="D255" s="193" t="s">
        <v>285</v>
      </c>
      <c r="E255" s="194" t="s">
        <v>3942</v>
      </c>
      <c r="F255" s="195" t="s">
        <v>3943</v>
      </c>
      <c r="G255" s="196" t="s">
        <v>3513</v>
      </c>
      <c r="H255" s="197">
        <v>20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105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1306</v>
      </c>
    </row>
    <row r="256" spans="1:65" s="2" customFormat="1" ht="16.5" customHeight="1">
      <c r="A256" s="35"/>
      <c r="B256" s="36"/>
      <c r="C256" s="193" t="s">
        <v>796</v>
      </c>
      <c r="D256" s="193" t="s">
        <v>285</v>
      </c>
      <c r="E256" s="194" t="s">
        <v>3944</v>
      </c>
      <c r="F256" s="195" t="s">
        <v>3945</v>
      </c>
      <c r="G256" s="196" t="s">
        <v>3513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105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1317</v>
      </c>
    </row>
    <row r="257" spans="1:65" s="2" customFormat="1" ht="24.2" customHeight="1">
      <c r="A257" s="35"/>
      <c r="B257" s="36"/>
      <c r="C257" s="193" t="s">
        <v>803</v>
      </c>
      <c r="D257" s="193" t="s">
        <v>285</v>
      </c>
      <c r="E257" s="194" t="s">
        <v>3903</v>
      </c>
      <c r="F257" s="195" t="s">
        <v>3904</v>
      </c>
      <c r="G257" s="196" t="s">
        <v>288</v>
      </c>
      <c r="H257" s="197">
        <v>6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105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1331</v>
      </c>
    </row>
    <row r="258" spans="1:65" s="12" customFormat="1" ht="22.9" customHeight="1">
      <c r="B258" s="177"/>
      <c r="C258" s="178"/>
      <c r="D258" s="179" t="s">
        <v>75</v>
      </c>
      <c r="E258" s="191" t="s">
        <v>3954</v>
      </c>
      <c r="F258" s="191" t="s">
        <v>3955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P259+SUM(P260:P268)</f>
        <v>0</v>
      </c>
      <c r="Q258" s="185"/>
      <c r="R258" s="186">
        <f>R259+SUM(R260:R268)</f>
        <v>0</v>
      </c>
      <c r="S258" s="185"/>
      <c r="T258" s="187">
        <f>T259+SUM(T260:T268)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BK259+SUM(BK260:BK268)</f>
        <v>0</v>
      </c>
    </row>
    <row r="259" spans="1:65" s="2" customFormat="1" ht="24.2" customHeight="1">
      <c r="A259" s="35"/>
      <c r="B259" s="36"/>
      <c r="C259" s="193" t="s">
        <v>810</v>
      </c>
      <c r="D259" s="193" t="s">
        <v>285</v>
      </c>
      <c r="E259" s="194" t="s">
        <v>3956</v>
      </c>
      <c r="F259" s="195" t="s">
        <v>3928</v>
      </c>
      <c r="G259" s="196" t="s">
        <v>2247</v>
      </c>
      <c r="H259" s="197">
        <v>1</v>
      </c>
      <c r="I259" s="198"/>
      <c r="J259" s="199">
        <f t="shared" ref="J259:J267" si="50"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 t="shared" ref="P259:P267" si="51">O259*H259</f>
        <v>0</v>
      </c>
      <c r="Q259" s="203">
        <v>0</v>
      </c>
      <c r="R259" s="203">
        <f t="shared" ref="R259:R267" si="52">Q259*H259</f>
        <v>0</v>
      </c>
      <c r="S259" s="203">
        <v>0</v>
      </c>
      <c r="T259" s="204">
        <f t="shared" ref="T259:T267" si="5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 t="shared" ref="BE259:BE267" si="54">IF(N259="základní",J259,0)</f>
        <v>0</v>
      </c>
      <c r="BF259" s="206">
        <f t="shared" ref="BF259:BF267" si="55">IF(N259="snížená",J259,0)</f>
        <v>0</v>
      </c>
      <c r="BG259" s="206">
        <f t="shared" ref="BG259:BG267" si="56">IF(N259="zákl. přenesená",J259,0)</f>
        <v>0</v>
      </c>
      <c r="BH259" s="206">
        <f t="shared" ref="BH259:BH267" si="57">IF(N259="sníž. přenesená",J259,0)</f>
        <v>0</v>
      </c>
      <c r="BI259" s="206">
        <f t="shared" ref="BI259:BI267" si="58">IF(N259="nulová",J259,0)</f>
        <v>0</v>
      </c>
      <c r="BJ259" s="18" t="s">
        <v>83</v>
      </c>
      <c r="BK259" s="206">
        <f t="shared" ref="BK259:BK267" si="59">ROUND(I259*H259,2)</f>
        <v>0</v>
      </c>
      <c r="BL259" s="18" t="s">
        <v>199</v>
      </c>
      <c r="BM259" s="205" t="s">
        <v>1340</v>
      </c>
    </row>
    <row r="260" spans="1:65" s="2" customFormat="1" ht="24.2" customHeight="1">
      <c r="A260" s="35"/>
      <c r="B260" s="36"/>
      <c r="C260" s="193" t="s">
        <v>814</v>
      </c>
      <c r="D260" s="193" t="s">
        <v>285</v>
      </c>
      <c r="E260" s="194" t="s">
        <v>3957</v>
      </c>
      <c r="F260" s="195" t="s">
        <v>3928</v>
      </c>
      <c r="G260" s="196" t="s">
        <v>2247</v>
      </c>
      <c r="H260" s="197">
        <v>1</v>
      </c>
      <c r="I260" s="198"/>
      <c r="J260" s="199">
        <f t="shared" si="5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51"/>
        <v>0</v>
      </c>
      <c r="Q260" s="203">
        <v>0</v>
      </c>
      <c r="R260" s="203">
        <f t="shared" si="52"/>
        <v>0</v>
      </c>
      <c r="S260" s="203">
        <v>0</v>
      </c>
      <c r="T260" s="20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54"/>
        <v>0</v>
      </c>
      <c r="BF260" s="206">
        <f t="shared" si="55"/>
        <v>0</v>
      </c>
      <c r="BG260" s="206">
        <f t="shared" si="56"/>
        <v>0</v>
      </c>
      <c r="BH260" s="206">
        <f t="shared" si="57"/>
        <v>0</v>
      </c>
      <c r="BI260" s="206">
        <f t="shared" si="58"/>
        <v>0</v>
      </c>
      <c r="BJ260" s="18" t="s">
        <v>83</v>
      </c>
      <c r="BK260" s="206">
        <f t="shared" si="59"/>
        <v>0</v>
      </c>
      <c r="BL260" s="18" t="s">
        <v>199</v>
      </c>
      <c r="BM260" s="205" t="s">
        <v>1348</v>
      </c>
    </row>
    <row r="261" spans="1:65" s="2" customFormat="1" ht="16.5" customHeight="1">
      <c r="A261" s="35"/>
      <c r="B261" s="36"/>
      <c r="C261" s="193" t="s">
        <v>818</v>
      </c>
      <c r="D261" s="193" t="s">
        <v>285</v>
      </c>
      <c r="E261" s="194" t="s">
        <v>3930</v>
      </c>
      <c r="F261" s="195" t="s">
        <v>3931</v>
      </c>
      <c r="G261" s="196" t="s">
        <v>2247</v>
      </c>
      <c r="H261" s="197">
        <v>1</v>
      </c>
      <c r="I261" s="198"/>
      <c r="J261" s="199">
        <f t="shared" si="50"/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si="51"/>
        <v>0</v>
      </c>
      <c r="Q261" s="203">
        <v>0</v>
      </c>
      <c r="R261" s="203">
        <f t="shared" si="52"/>
        <v>0</v>
      </c>
      <c r="S261" s="203">
        <v>0</v>
      </c>
      <c r="T261" s="20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199</v>
      </c>
      <c r="AT261" s="205" t="s">
        <v>285</v>
      </c>
      <c r="AU261" s="205" t="s">
        <v>85</v>
      </c>
      <c r="AY261" s="18" t="s">
        <v>283</v>
      </c>
      <c r="BE261" s="206">
        <f t="shared" si="54"/>
        <v>0</v>
      </c>
      <c r="BF261" s="206">
        <f t="shared" si="55"/>
        <v>0</v>
      </c>
      <c r="BG261" s="206">
        <f t="shared" si="56"/>
        <v>0</v>
      </c>
      <c r="BH261" s="206">
        <f t="shared" si="57"/>
        <v>0</v>
      </c>
      <c r="BI261" s="206">
        <f t="shared" si="58"/>
        <v>0</v>
      </c>
      <c r="BJ261" s="18" t="s">
        <v>83</v>
      </c>
      <c r="BK261" s="206">
        <f t="shared" si="59"/>
        <v>0</v>
      </c>
      <c r="BL261" s="18" t="s">
        <v>199</v>
      </c>
      <c r="BM261" s="205" t="s">
        <v>1357</v>
      </c>
    </row>
    <row r="262" spans="1:65" s="2" customFormat="1" ht="16.5" customHeight="1">
      <c r="A262" s="35"/>
      <c r="B262" s="36"/>
      <c r="C262" s="193" t="s">
        <v>822</v>
      </c>
      <c r="D262" s="193" t="s">
        <v>285</v>
      </c>
      <c r="E262" s="194" t="s">
        <v>3798</v>
      </c>
      <c r="F262" s="195" t="s">
        <v>3932</v>
      </c>
      <c r="G262" s="196" t="s">
        <v>2247</v>
      </c>
      <c r="H262" s="197">
        <v>1</v>
      </c>
      <c r="I262" s="198"/>
      <c r="J262" s="199">
        <f t="shared" si="5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51"/>
        <v>0</v>
      </c>
      <c r="Q262" s="203">
        <v>0</v>
      </c>
      <c r="R262" s="203">
        <f t="shared" si="52"/>
        <v>0</v>
      </c>
      <c r="S262" s="203">
        <v>0</v>
      </c>
      <c r="T262" s="20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 t="shared" si="54"/>
        <v>0</v>
      </c>
      <c r="BF262" s="206">
        <f t="shared" si="55"/>
        <v>0</v>
      </c>
      <c r="BG262" s="206">
        <f t="shared" si="56"/>
        <v>0</v>
      </c>
      <c r="BH262" s="206">
        <f t="shared" si="57"/>
        <v>0</v>
      </c>
      <c r="BI262" s="206">
        <f t="shared" si="58"/>
        <v>0</v>
      </c>
      <c r="BJ262" s="18" t="s">
        <v>83</v>
      </c>
      <c r="BK262" s="206">
        <f t="shared" si="59"/>
        <v>0</v>
      </c>
      <c r="BL262" s="18" t="s">
        <v>199</v>
      </c>
      <c r="BM262" s="205" t="s">
        <v>1367</v>
      </c>
    </row>
    <row r="263" spans="1:65" s="2" customFormat="1" ht="16.5" customHeight="1">
      <c r="A263" s="35"/>
      <c r="B263" s="36"/>
      <c r="C263" s="193" t="s">
        <v>827</v>
      </c>
      <c r="D263" s="193" t="s">
        <v>285</v>
      </c>
      <c r="E263" s="194" t="s">
        <v>3801</v>
      </c>
      <c r="F263" s="195" t="s">
        <v>3933</v>
      </c>
      <c r="G263" s="196" t="s">
        <v>2247</v>
      </c>
      <c r="H263" s="197">
        <v>2</v>
      </c>
      <c r="I263" s="198"/>
      <c r="J263" s="199">
        <f t="shared" si="5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51"/>
        <v>0</v>
      </c>
      <c r="Q263" s="203">
        <v>0</v>
      </c>
      <c r="R263" s="203">
        <f t="shared" si="52"/>
        <v>0</v>
      </c>
      <c r="S263" s="203">
        <v>0</v>
      </c>
      <c r="T263" s="20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199</v>
      </c>
      <c r="AT263" s="205" t="s">
        <v>285</v>
      </c>
      <c r="AU263" s="205" t="s">
        <v>85</v>
      </c>
      <c r="AY263" s="18" t="s">
        <v>283</v>
      </c>
      <c r="BE263" s="206">
        <f t="shared" si="54"/>
        <v>0</v>
      </c>
      <c r="BF263" s="206">
        <f t="shared" si="55"/>
        <v>0</v>
      </c>
      <c r="BG263" s="206">
        <f t="shared" si="56"/>
        <v>0</v>
      </c>
      <c r="BH263" s="206">
        <f t="shared" si="57"/>
        <v>0</v>
      </c>
      <c r="BI263" s="206">
        <f t="shared" si="58"/>
        <v>0</v>
      </c>
      <c r="BJ263" s="18" t="s">
        <v>83</v>
      </c>
      <c r="BK263" s="206">
        <f t="shared" si="59"/>
        <v>0</v>
      </c>
      <c r="BL263" s="18" t="s">
        <v>199</v>
      </c>
      <c r="BM263" s="205" t="s">
        <v>1375</v>
      </c>
    </row>
    <row r="264" spans="1:65" s="2" customFormat="1" ht="16.5" customHeight="1">
      <c r="A264" s="35"/>
      <c r="B264" s="36"/>
      <c r="C264" s="193" t="s">
        <v>832</v>
      </c>
      <c r="D264" s="193" t="s">
        <v>285</v>
      </c>
      <c r="E264" s="194" t="s">
        <v>3934</v>
      </c>
      <c r="F264" s="195" t="s">
        <v>3935</v>
      </c>
      <c r="G264" s="196" t="s">
        <v>2247</v>
      </c>
      <c r="H264" s="197">
        <v>2</v>
      </c>
      <c r="I264" s="198"/>
      <c r="J264" s="199">
        <f t="shared" si="5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51"/>
        <v>0</v>
      </c>
      <c r="Q264" s="203">
        <v>0</v>
      </c>
      <c r="R264" s="203">
        <f t="shared" si="52"/>
        <v>0</v>
      </c>
      <c r="S264" s="203">
        <v>0</v>
      </c>
      <c r="T264" s="20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85</v>
      </c>
      <c r="AY264" s="18" t="s">
        <v>283</v>
      </c>
      <c r="BE264" s="206">
        <f t="shared" si="54"/>
        <v>0</v>
      </c>
      <c r="BF264" s="206">
        <f t="shared" si="55"/>
        <v>0</v>
      </c>
      <c r="BG264" s="206">
        <f t="shared" si="56"/>
        <v>0</v>
      </c>
      <c r="BH264" s="206">
        <f t="shared" si="57"/>
        <v>0</v>
      </c>
      <c r="BI264" s="206">
        <f t="shared" si="58"/>
        <v>0</v>
      </c>
      <c r="BJ264" s="18" t="s">
        <v>83</v>
      </c>
      <c r="BK264" s="206">
        <f t="shared" si="59"/>
        <v>0</v>
      </c>
      <c r="BL264" s="18" t="s">
        <v>199</v>
      </c>
      <c r="BM264" s="205" t="s">
        <v>1386</v>
      </c>
    </row>
    <row r="265" spans="1:65" s="2" customFormat="1" ht="16.5" customHeight="1">
      <c r="A265" s="35"/>
      <c r="B265" s="36"/>
      <c r="C265" s="193" t="s">
        <v>837</v>
      </c>
      <c r="D265" s="193" t="s">
        <v>285</v>
      </c>
      <c r="E265" s="194" t="s">
        <v>3936</v>
      </c>
      <c r="F265" s="195" t="s">
        <v>3937</v>
      </c>
      <c r="G265" s="196" t="s">
        <v>2247</v>
      </c>
      <c r="H265" s="197">
        <v>1</v>
      </c>
      <c r="I265" s="198"/>
      <c r="J265" s="199">
        <f t="shared" si="5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51"/>
        <v>0</v>
      </c>
      <c r="Q265" s="203">
        <v>0</v>
      </c>
      <c r="R265" s="203">
        <f t="shared" si="52"/>
        <v>0</v>
      </c>
      <c r="S265" s="203">
        <v>0</v>
      </c>
      <c r="T265" s="20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54"/>
        <v>0</v>
      </c>
      <c r="BF265" s="206">
        <f t="shared" si="55"/>
        <v>0</v>
      </c>
      <c r="BG265" s="206">
        <f t="shared" si="56"/>
        <v>0</v>
      </c>
      <c r="BH265" s="206">
        <f t="shared" si="57"/>
        <v>0</v>
      </c>
      <c r="BI265" s="206">
        <f t="shared" si="58"/>
        <v>0</v>
      </c>
      <c r="BJ265" s="18" t="s">
        <v>83</v>
      </c>
      <c r="BK265" s="206">
        <f t="shared" si="59"/>
        <v>0</v>
      </c>
      <c r="BL265" s="18" t="s">
        <v>199</v>
      </c>
      <c r="BM265" s="205" t="s">
        <v>1398</v>
      </c>
    </row>
    <row r="266" spans="1:65" s="2" customFormat="1" ht="24.2" customHeight="1">
      <c r="A266" s="35"/>
      <c r="B266" s="36"/>
      <c r="C266" s="193" t="s">
        <v>841</v>
      </c>
      <c r="D266" s="193" t="s">
        <v>285</v>
      </c>
      <c r="E266" s="194" t="s">
        <v>3938</v>
      </c>
      <c r="F266" s="195" t="s">
        <v>3939</v>
      </c>
      <c r="G266" s="196" t="s">
        <v>2247</v>
      </c>
      <c r="H266" s="197">
        <v>4</v>
      </c>
      <c r="I266" s="198"/>
      <c r="J266" s="199">
        <f t="shared" si="5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51"/>
        <v>0</v>
      </c>
      <c r="Q266" s="203">
        <v>0</v>
      </c>
      <c r="R266" s="203">
        <f t="shared" si="52"/>
        <v>0</v>
      </c>
      <c r="S266" s="203">
        <v>0</v>
      </c>
      <c r="T266" s="20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 t="shared" si="54"/>
        <v>0</v>
      </c>
      <c r="BF266" s="206">
        <f t="shared" si="55"/>
        <v>0</v>
      </c>
      <c r="BG266" s="206">
        <f t="shared" si="56"/>
        <v>0</v>
      </c>
      <c r="BH266" s="206">
        <f t="shared" si="57"/>
        <v>0</v>
      </c>
      <c r="BI266" s="206">
        <f t="shared" si="58"/>
        <v>0</v>
      </c>
      <c r="BJ266" s="18" t="s">
        <v>83</v>
      </c>
      <c r="BK266" s="206">
        <f t="shared" si="59"/>
        <v>0</v>
      </c>
      <c r="BL266" s="18" t="s">
        <v>199</v>
      </c>
      <c r="BM266" s="205" t="s">
        <v>1406</v>
      </c>
    </row>
    <row r="267" spans="1:65" s="2" customFormat="1" ht="16.5" customHeight="1">
      <c r="A267" s="35"/>
      <c r="B267" s="36"/>
      <c r="C267" s="193" t="s">
        <v>846</v>
      </c>
      <c r="D267" s="193" t="s">
        <v>285</v>
      </c>
      <c r="E267" s="194" t="s">
        <v>3940</v>
      </c>
      <c r="F267" s="195" t="s">
        <v>3941</v>
      </c>
      <c r="G267" s="196" t="s">
        <v>2247</v>
      </c>
      <c r="H267" s="197">
        <v>6</v>
      </c>
      <c r="I267" s="198"/>
      <c r="J267" s="199">
        <f t="shared" si="50"/>
        <v>0</v>
      </c>
      <c r="K267" s="200"/>
      <c r="L267" s="40"/>
      <c r="M267" s="201" t="s">
        <v>1</v>
      </c>
      <c r="N267" s="202" t="s">
        <v>41</v>
      </c>
      <c r="O267" s="72"/>
      <c r="P267" s="203">
        <f t="shared" si="51"/>
        <v>0</v>
      </c>
      <c r="Q267" s="203">
        <v>0</v>
      </c>
      <c r="R267" s="203">
        <f t="shared" si="52"/>
        <v>0</v>
      </c>
      <c r="S267" s="203">
        <v>0</v>
      </c>
      <c r="T267" s="204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 t="shared" si="54"/>
        <v>0</v>
      </c>
      <c r="BF267" s="206">
        <f t="shared" si="55"/>
        <v>0</v>
      </c>
      <c r="BG267" s="206">
        <f t="shared" si="56"/>
        <v>0</v>
      </c>
      <c r="BH267" s="206">
        <f t="shared" si="57"/>
        <v>0</v>
      </c>
      <c r="BI267" s="206">
        <f t="shared" si="58"/>
        <v>0</v>
      </c>
      <c r="BJ267" s="18" t="s">
        <v>83</v>
      </c>
      <c r="BK267" s="206">
        <f t="shared" si="59"/>
        <v>0</v>
      </c>
      <c r="BL267" s="18" t="s">
        <v>199</v>
      </c>
      <c r="BM267" s="205" t="s">
        <v>1414</v>
      </c>
    </row>
    <row r="268" spans="1:65" s="12" customFormat="1" ht="20.85" customHeight="1">
      <c r="B268" s="177"/>
      <c r="C268" s="178"/>
      <c r="D268" s="179" t="s">
        <v>75</v>
      </c>
      <c r="E268" s="191" t="s">
        <v>3865</v>
      </c>
      <c r="F268" s="191" t="s">
        <v>3866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>
      <c r="A269" s="35"/>
      <c r="B269" s="36"/>
      <c r="C269" s="193" t="s">
        <v>851</v>
      </c>
      <c r="D269" s="193" t="s">
        <v>285</v>
      </c>
      <c r="E269" s="194" t="s">
        <v>3869</v>
      </c>
      <c r="F269" s="195" t="s">
        <v>3870</v>
      </c>
      <c r="G269" s="196" t="s">
        <v>3513</v>
      </c>
      <c r="H269" s="197">
        <v>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1422</v>
      </c>
    </row>
    <row r="270" spans="1:65" s="2" customFormat="1" ht="16.5" customHeight="1">
      <c r="A270" s="35"/>
      <c r="B270" s="36"/>
      <c r="C270" s="193" t="s">
        <v>856</v>
      </c>
      <c r="D270" s="193" t="s">
        <v>285</v>
      </c>
      <c r="E270" s="194" t="s">
        <v>3942</v>
      </c>
      <c r="F270" s="195" t="s">
        <v>3943</v>
      </c>
      <c r="G270" s="196" t="s">
        <v>3513</v>
      </c>
      <c r="H270" s="197">
        <v>20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1436</v>
      </c>
    </row>
    <row r="271" spans="1:65" s="2" customFormat="1" ht="16.5" customHeight="1">
      <c r="A271" s="35"/>
      <c r="B271" s="36"/>
      <c r="C271" s="193" t="s">
        <v>865</v>
      </c>
      <c r="D271" s="193" t="s">
        <v>285</v>
      </c>
      <c r="E271" s="194" t="s">
        <v>3944</v>
      </c>
      <c r="F271" s="195" t="s">
        <v>3945</v>
      </c>
      <c r="G271" s="196" t="s">
        <v>3513</v>
      </c>
      <c r="H271" s="197">
        <v>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1447</v>
      </c>
    </row>
    <row r="272" spans="1:65" s="2" customFormat="1" ht="24.2" customHeight="1">
      <c r="A272" s="35"/>
      <c r="B272" s="36"/>
      <c r="C272" s="193" t="s">
        <v>869</v>
      </c>
      <c r="D272" s="193" t="s">
        <v>285</v>
      </c>
      <c r="E272" s="194" t="s">
        <v>3903</v>
      </c>
      <c r="F272" s="195" t="s">
        <v>3904</v>
      </c>
      <c r="G272" s="196" t="s">
        <v>288</v>
      </c>
      <c r="H272" s="197">
        <v>6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1456</v>
      </c>
    </row>
    <row r="273" spans="1:65" s="12" customFormat="1" ht="22.9" customHeight="1">
      <c r="B273" s="177"/>
      <c r="C273" s="178"/>
      <c r="D273" s="179" t="s">
        <v>75</v>
      </c>
      <c r="E273" s="191" t="s">
        <v>3958</v>
      </c>
      <c r="F273" s="191" t="s">
        <v>3959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P274+SUM(P275:P278)</f>
        <v>0</v>
      </c>
      <c r="Q273" s="185"/>
      <c r="R273" s="186">
        <f>R274+SUM(R275:R278)</f>
        <v>0</v>
      </c>
      <c r="S273" s="185"/>
      <c r="T273" s="187">
        <f>T274+SUM(T275:T278)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BK274+SUM(BK275:BK278)</f>
        <v>0</v>
      </c>
    </row>
    <row r="274" spans="1:65" s="2" customFormat="1" ht="24.2" customHeight="1">
      <c r="A274" s="35"/>
      <c r="B274" s="36"/>
      <c r="C274" s="193" t="s">
        <v>875</v>
      </c>
      <c r="D274" s="193" t="s">
        <v>285</v>
      </c>
      <c r="E274" s="194" t="s">
        <v>3960</v>
      </c>
      <c r="F274" s="195" t="s">
        <v>3961</v>
      </c>
      <c r="G274" s="196" t="s">
        <v>2247</v>
      </c>
      <c r="H274" s="197">
        <v>1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1467</v>
      </c>
    </row>
    <row r="275" spans="1:65" s="2" customFormat="1" ht="16.5" customHeight="1">
      <c r="A275" s="35"/>
      <c r="B275" s="36"/>
      <c r="C275" s="193" t="s">
        <v>882</v>
      </c>
      <c r="D275" s="193" t="s">
        <v>285</v>
      </c>
      <c r="E275" s="194" t="s">
        <v>3962</v>
      </c>
      <c r="F275" s="195" t="s">
        <v>3963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1476</v>
      </c>
    </row>
    <row r="276" spans="1:65" s="2" customFormat="1" ht="16.5" customHeight="1">
      <c r="A276" s="35"/>
      <c r="B276" s="36"/>
      <c r="C276" s="193" t="s">
        <v>890</v>
      </c>
      <c r="D276" s="193" t="s">
        <v>285</v>
      </c>
      <c r="E276" s="194" t="s">
        <v>3964</v>
      </c>
      <c r="F276" s="195" t="s">
        <v>3965</v>
      </c>
      <c r="G276" s="196" t="s">
        <v>2247</v>
      </c>
      <c r="H276" s="197">
        <v>1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85</v>
      </c>
      <c r="AY276" s="18" t="s">
        <v>283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193" t="s">
        <v>894</v>
      </c>
      <c r="D277" s="193" t="s">
        <v>285</v>
      </c>
      <c r="E277" s="194" t="s">
        <v>3895</v>
      </c>
      <c r="F277" s="195" t="s">
        <v>3896</v>
      </c>
      <c r="G277" s="196" t="s">
        <v>2247</v>
      </c>
      <c r="H277" s="197">
        <v>3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1493</v>
      </c>
    </row>
    <row r="278" spans="1:65" s="12" customFormat="1" ht="20.85" customHeight="1">
      <c r="B278" s="177"/>
      <c r="C278" s="178"/>
      <c r="D278" s="179" t="s">
        <v>75</v>
      </c>
      <c r="E278" s="191" t="s">
        <v>3865</v>
      </c>
      <c r="F278" s="191" t="s">
        <v>3866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SUM(P279:P280)</f>
        <v>0</v>
      </c>
      <c r="Q278" s="185"/>
      <c r="R278" s="186">
        <f>SUM(R279:R280)</f>
        <v>0</v>
      </c>
      <c r="S278" s="185"/>
      <c r="T278" s="187">
        <f>SUM(T279:T280)</f>
        <v>0</v>
      </c>
      <c r="AR278" s="188" t="s">
        <v>83</v>
      </c>
      <c r="AT278" s="189" t="s">
        <v>75</v>
      </c>
      <c r="AU278" s="189" t="s">
        <v>85</v>
      </c>
      <c r="AY278" s="188" t="s">
        <v>283</v>
      </c>
      <c r="BK278" s="190">
        <f>SUM(BK279:BK280)</f>
        <v>0</v>
      </c>
    </row>
    <row r="279" spans="1:65" s="2" customFormat="1" ht="16.5" customHeight="1">
      <c r="A279" s="35"/>
      <c r="B279" s="36"/>
      <c r="C279" s="193" t="s">
        <v>898</v>
      </c>
      <c r="D279" s="193" t="s">
        <v>285</v>
      </c>
      <c r="E279" s="194" t="s">
        <v>3867</v>
      </c>
      <c r="F279" s="195" t="s">
        <v>3868</v>
      </c>
      <c r="G279" s="196" t="s">
        <v>3513</v>
      </c>
      <c r="H279" s="197">
        <v>12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105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1505</v>
      </c>
    </row>
    <row r="280" spans="1:65" s="2" customFormat="1" ht="16.5" customHeight="1">
      <c r="A280" s="35"/>
      <c r="B280" s="36"/>
      <c r="C280" s="193" t="s">
        <v>902</v>
      </c>
      <c r="D280" s="193" t="s">
        <v>285</v>
      </c>
      <c r="E280" s="194" t="s">
        <v>3966</v>
      </c>
      <c r="F280" s="195" t="s">
        <v>3967</v>
      </c>
      <c r="G280" s="196" t="s">
        <v>3513</v>
      </c>
      <c r="H280" s="197">
        <v>2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1520</v>
      </c>
    </row>
    <row r="281" spans="1:65" s="12" customFormat="1" ht="22.9" customHeight="1">
      <c r="B281" s="177"/>
      <c r="C281" s="178"/>
      <c r="D281" s="179" t="s">
        <v>75</v>
      </c>
      <c r="E281" s="191" t="s">
        <v>3968</v>
      </c>
      <c r="F281" s="191" t="s">
        <v>3969</v>
      </c>
      <c r="G281" s="178"/>
      <c r="H281" s="178"/>
      <c r="I281" s="181"/>
      <c r="J281" s="192">
        <f>BK281</f>
        <v>0</v>
      </c>
      <c r="K281" s="178"/>
      <c r="L281" s="183"/>
      <c r="M281" s="184"/>
      <c r="N281" s="185"/>
      <c r="O281" s="185"/>
      <c r="P281" s="186">
        <f>P282+SUM(P283:P286)</f>
        <v>0</v>
      </c>
      <c r="Q281" s="185"/>
      <c r="R281" s="186">
        <f>R282+SUM(R283:R286)</f>
        <v>0</v>
      </c>
      <c r="S281" s="185"/>
      <c r="T281" s="187">
        <f>T282+SUM(T283:T286)</f>
        <v>0</v>
      </c>
      <c r="AR281" s="188" t="s">
        <v>83</v>
      </c>
      <c r="AT281" s="189" t="s">
        <v>75</v>
      </c>
      <c r="AU281" s="189" t="s">
        <v>83</v>
      </c>
      <c r="AY281" s="188" t="s">
        <v>283</v>
      </c>
      <c r="BK281" s="190">
        <f>BK282+SUM(BK283:BK286)</f>
        <v>0</v>
      </c>
    </row>
    <row r="282" spans="1:65" s="2" customFormat="1" ht="24.2" customHeight="1">
      <c r="A282" s="35"/>
      <c r="B282" s="36"/>
      <c r="C282" s="193" t="s">
        <v>909</v>
      </c>
      <c r="D282" s="193" t="s">
        <v>285</v>
      </c>
      <c r="E282" s="194" t="s">
        <v>3970</v>
      </c>
      <c r="F282" s="195" t="s">
        <v>3961</v>
      </c>
      <c r="G282" s="196" t="s">
        <v>2247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1532</v>
      </c>
    </row>
    <row r="283" spans="1:65" s="2" customFormat="1" ht="16.5" customHeight="1">
      <c r="A283" s="35"/>
      <c r="B283" s="36"/>
      <c r="C283" s="193" t="s">
        <v>923</v>
      </c>
      <c r="D283" s="193" t="s">
        <v>285</v>
      </c>
      <c r="E283" s="194" t="s">
        <v>3962</v>
      </c>
      <c r="F283" s="195" t="s">
        <v>3963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1541</v>
      </c>
    </row>
    <row r="284" spans="1:65" s="2" customFormat="1" ht="16.5" customHeight="1">
      <c r="A284" s="35"/>
      <c r="B284" s="36"/>
      <c r="C284" s="193" t="s">
        <v>932</v>
      </c>
      <c r="D284" s="193" t="s">
        <v>285</v>
      </c>
      <c r="E284" s="194" t="s">
        <v>3964</v>
      </c>
      <c r="F284" s="195" t="s">
        <v>3965</v>
      </c>
      <c r="G284" s="196" t="s">
        <v>2247</v>
      </c>
      <c r="H284" s="197">
        <v>1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1549</v>
      </c>
    </row>
    <row r="285" spans="1:65" s="2" customFormat="1" ht="16.5" customHeight="1">
      <c r="A285" s="35"/>
      <c r="B285" s="36"/>
      <c r="C285" s="193" t="s">
        <v>936</v>
      </c>
      <c r="D285" s="193" t="s">
        <v>285</v>
      </c>
      <c r="E285" s="194" t="s">
        <v>3895</v>
      </c>
      <c r="F285" s="195" t="s">
        <v>3896</v>
      </c>
      <c r="G285" s="196" t="s">
        <v>2247</v>
      </c>
      <c r="H285" s="197">
        <v>2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1560</v>
      </c>
    </row>
    <row r="286" spans="1:65" s="12" customFormat="1" ht="20.85" customHeight="1">
      <c r="B286" s="177"/>
      <c r="C286" s="178"/>
      <c r="D286" s="179" t="s">
        <v>75</v>
      </c>
      <c r="E286" s="191" t="s">
        <v>3865</v>
      </c>
      <c r="F286" s="191" t="s">
        <v>3866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SUM(P287:P288)</f>
        <v>0</v>
      </c>
      <c r="Q286" s="185"/>
      <c r="R286" s="186">
        <f>SUM(R287:R288)</f>
        <v>0</v>
      </c>
      <c r="S286" s="185"/>
      <c r="T286" s="187">
        <f>SUM(T287:T288)</f>
        <v>0</v>
      </c>
      <c r="AR286" s="188" t="s">
        <v>83</v>
      </c>
      <c r="AT286" s="189" t="s">
        <v>75</v>
      </c>
      <c r="AU286" s="189" t="s">
        <v>85</v>
      </c>
      <c r="AY286" s="188" t="s">
        <v>283</v>
      </c>
      <c r="BK286" s="190">
        <f>SUM(BK287:BK288)</f>
        <v>0</v>
      </c>
    </row>
    <row r="287" spans="1:65" s="2" customFormat="1" ht="16.5" customHeight="1">
      <c r="A287" s="35"/>
      <c r="B287" s="36"/>
      <c r="C287" s="193" t="s">
        <v>941</v>
      </c>
      <c r="D287" s="193" t="s">
        <v>285</v>
      </c>
      <c r="E287" s="194" t="s">
        <v>3867</v>
      </c>
      <c r="F287" s="195" t="s">
        <v>3868</v>
      </c>
      <c r="G287" s="196" t="s">
        <v>3513</v>
      </c>
      <c r="H287" s="197">
        <v>4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>
      <c r="A288" s="35"/>
      <c r="B288" s="36"/>
      <c r="C288" s="193" t="s">
        <v>952</v>
      </c>
      <c r="D288" s="193" t="s">
        <v>285</v>
      </c>
      <c r="E288" s="194" t="s">
        <v>3897</v>
      </c>
      <c r="F288" s="195" t="s">
        <v>3898</v>
      </c>
      <c r="G288" s="196" t="s">
        <v>3513</v>
      </c>
      <c r="H288" s="197">
        <v>8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>
      <c r="B289" s="177"/>
      <c r="C289" s="178"/>
      <c r="D289" s="179" t="s">
        <v>75</v>
      </c>
      <c r="E289" s="191" t="s">
        <v>3971</v>
      </c>
      <c r="F289" s="191" t="s">
        <v>3972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P290+SUM(P291:P294)</f>
        <v>0</v>
      </c>
      <c r="Q289" s="185"/>
      <c r="R289" s="186">
        <f>R290+SUM(R291:R294)</f>
        <v>0</v>
      </c>
      <c r="S289" s="185"/>
      <c r="T289" s="187">
        <f>T290+SUM(T291:T294)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BK290+SUM(BK291:BK294)</f>
        <v>0</v>
      </c>
    </row>
    <row r="290" spans="1:65" s="2" customFormat="1" ht="24.2" customHeight="1">
      <c r="A290" s="35"/>
      <c r="B290" s="36"/>
      <c r="C290" s="193" t="s">
        <v>957</v>
      </c>
      <c r="D290" s="193" t="s">
        <v>285</v>
      </c>
      <c r="E290" s="194" t="s">
        <v>3973</v>
      </c>
      <c r="F290" s="195" t="s">
        <v>3974</v>
      </c>
      <c r="G290" s="196" t="s">
        <v>2247</v>
      </c>
      <c r="H290" s="197">
        <v>1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1589</v>
      </c>
    </row>
    <row r="291" spans="1:65" s="2" customFormat="1" ht="16.5" customHeight="1">
      <c r="A291" s="35"/>
      <c r="B291" s="36"/>
      <c r="C291" s="193" t="s">
        <v>965</v>
      </c>
      <c r="D291" s="193" t="s">
        <v>285</v>
      </c>
      <c r="E291" s="194" t="s">
        <v>3975</v>
      </c>
      <c r="F291" s="195" t="s">
        <v>3976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1599</v>
      </c>
    </row>
    <row r="292" spans="1:65" s="2" customFormat="1" ht="16.5" customHeight="1">
      <c r="A292" s="35"/>
      <c r="B292" s="36"/>
      <c r="C292" s="193" t="s">
        <v>969</v>
      </c>
      <c r="D292" s="193" t="s">
        <v>285</v>
      </c>
      <c r="E292" s="194" t="s">
        <v>3977</v>
      </c>
      <c r="F292" s="195" t="s">
        <v>3978</v>
      </c>
      <c r="G292" s="196" t="s">
        <v>2247</v>
      </c>
      <c r="H292" s="197">
        <v>1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1616</v>
      </c>
    </row>
    <row r="293" spans="1:65" s="2" customFormat="1" ht="16.5" customHeight="1">
      <c r="A293" s="35"/>
      <c r="B293" s="36"/>
      <c r="C293" s="193" t="s">
        <v>974</v>
      </c>
      <c r="D293" s="193" t="s">
        <v>285</v>
      </c>
      <c r="E293" s="194" t="s">
        <v>3979</v>
      </c>
      <c r="F293" s="195" t="s">
        <v>3980</v>
      </c>
      <c r="G293" s="196" t="s">
        <v>2247</v>
      </c>
      <c r="H293" s="197">
        <v>2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1624</v>
      </c>
    </row>
    <row r="294" spans="1:65" s="12" customFormat="1" ht="20.85" customHeight="1">
      <c r="B294" s="177"/>
      <c r="C294" s="178"/>
      <c r="D294" s="179" t="s">
        <v>75</v>
      </c>
      <c r="E294" s="191" t="s">
        <v>3865</v>
      </c>
      <c r="F294" s="191" t="s">
        <v>3866</v>
      </c>
      <c r="G294" s="178"/>
      <c r="H294" s="178"/>
      <c r="I294" s="181"/>
      <c r="J294" s="192">
        <f>BK294</f>
        <v>0</v>
      </c>
      <c r="K294" s="178"/>
      <c r="L294" s="183"/>
      <c r="M294" s="184"/>
      <c r="N294" s="185"/>
      <c r="O294" s="185"/>
      <c r="P294" s="186">
        <f>P295</f>
        <v>0</v>
      </c>
      <c r="Q294" s="185"/>
      <c r="R294" s="186">
        <f>R295</f>
        <v>0</v>
      </c>
      <c r="S294" s="185"/>
      <c r="T294" s="187">
        <f>T295</f>
        <v>0</v>
      </c>
      <c r="AR294" s="188" t="s">
        <v>83</v>
      </c>
      <c r="AT294" s="189" t="s">
        <v>75</v>
      </c>
      <c r="AU294" s="189" t="s">
        <v>85</v>
      </c>
      <c r="AY294" s="188" t="s">
        <v>283</v>
      </c>
      <c r="BK294" s="190">
        <f>BK295</f>
        <v>0</v>
      </c>
    </row>
    <row r="295" spans="1:65" s="2" customFormat="1" ht="16.5" customHeight="1">
      <c r="A295" s="35"/>
      <c r="B295" s="36"/>
      <c r="C295" s="193" t="s">
        <v>978</v>
      </c>
      <c r="D295" s="193" t="s">
        <v>285</v>
      </c>
      <c r="E295" s="194" t="s">
        <v>3897</v>
      </c>
      <c r="F295" s="195" t="s">
        <v>3898</v>
      </c>
      <c r="G295" s="196" t="s">
        <v>3513</v>
      </c>
      <c r="H295" s="197">
        <v>4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105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1638</v>
      </c>
    </row>
    <row r="296" spans="1:65" s="12" customFormat="1" ht="22.9" customHeight="1">
      <c r="B296" s="177"/>
      <c r="C296" s="178"/>
      <c r="D296" s="179" t="s">
        <v>75</v>
      </c>
      <c r="E296" s="191" t="s">
        <v>3981</v>
      </c>
      <c r="F296" s="191" t="s">
        <v>3982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P297+SUM(P298:P301)</f>
        <v>0</v>
      </c>
      <c r="Q296" s="185"/>
      <c r="R296" s="186">
        <f>R297+SUM(R298:R301)</f>
        <v>0</v>
      </c>
      <c r="S296" s="185"/>
      <c r="T296" s="187">
        <f>T297+SUM(T298:T301)</f>
        <v>0</v>
      </c>
      <c r="AR296" s="188" t="s">
        <v>83</v>
      </c>
      <c r="AT296" s="189" t="s">
        <v>75</v>
      </c>
      <c r="AU296" s="189" t="s">
        <v>83</v>
      </c>
      <c r="AY296" s="188" t="s">
        <v>283</v>
      </c>
      <c r="BK296" s="190">
        <f>BK297+SUM(BK298:BK301)</f>
        <v>0</v>
      </c>
    </row>
    <row r="297" spans="1:65" s="2" customFormat="1" ht="24.2" customHeight="1">
      <c r="A297" s="35"/>
      <c r="B297" s="36"/>
      <c r="C297" s="193" t="s">
        <v>982</v>
      </c>
      <c r="D297" s="193" t="s">
        <v>285</v>
      </c>
      <c r="E297" s="194" t="s">
        <v>3983</v>
      </c>
      <c r="F297" s="195" t="s">
        <v>3974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1648</v>
      </c>
    </row>
    <row r="298" spans="1:65" s="2" customFormat="1" ht="16.5" customHeight="1">
      <c r="A298" s="35"/>
      <c r="B298" s="36"/>
      <c r="C298" s="193" t="s">
        <v>988</v>
      </c>
      <c r="D298" s="193" t="s">
        <v>285</v>
      </c>
      <c r="E298" s="194" t="s">
        <v>3975</v>
      </c>
      <c r="F298" s="195" t="s">
        <v>3976</v>
      </c>
      <c r="G298" s="196" t="s">
        <v>2247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199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199</v>
      </c>
      <c r="BM298" s="205" t="s">
        <v>1660</v>
      </c>
    </row>
    <row r="299" spans="1:65" s="2" customFormat="1" ht="16.5" customHeight="1">
      <c r="A299" s="35"/>
      <c r="B299" s="36"/>
      <c r="C299" s="193" t="s">
        <v>993</v>
      </c>
      <c r="D299" s="193" t="s">
        <v>285</v>
      </c>
      <c r="E299" s="194" t="s">
        <v>3977</v>
      </c>
      <c r="F299" s="195" t="s">
        <v>3978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1669</v>
      </c>
    </row>
    <row r="300" spans="1:65" s="2" customFormat="1" ht="16.5" customHeight="1">
      <c r="A300" s="35"/>
      <c r="B300" s="36"/>
      <c r="C300" s="193" t="s">
        <v>1002</v>
      </c>
      <c r="D300" s="193" t="s">
        <v>285</v>
      </c>
      <c r="E300" s="194" t="s">
        <v>3895</v>
      </c>
      <c r="F300" s="195" t="s">
        <v>3896</v>
      </c>
      <c r="G300" s="196" t="s">
        <v>2247</v>
      </c>
      <c r="H300" s="197">
        <v>2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199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199</v>
      </c>
      <c r="BM300" s="205" t="s">
        <v>1678</v>
      </c>
    </row>
    <row r="301" spans="1:65" s="12" customFormat="1" ht="20.85" customHeight="1">
      <c r="B301" s="177"/>
      <c r="C301" s="178"/>
      <c r="D301" s="179" t="s">
        <v>75</v>
      </c>
      <c r="E301" s="191" t="s">
        <v>3865</v>
      </c>
      <c r="F301" s="191" t="s">
        <v>3866</v>
      </c>
      <c r="G301" s="178"/>
      <c r="H301" s="178"/>
      <c r="I301" s="181"/>
      <c r="J301" s="192">
        <f>BK301</f>
        <v>0</v>
      </c>
      <c r="K301" s="178"/>
      <c r="L301" s="183"/>
      <c r="M301" s="184"/>
      <c r="N301" s="185"/>
      <c r="O301" s="185"/>
      <c r="P301" s="186">
        <f>P302</f>
        <v>0</v>
      </c>
      <c r="Q301" s="185"/>
      <c r="R301" s="186">
        <f>R302</f>
        <v>0</v>
      </c>
      <c r="S301" s="185"/>
      <c r="T301" s="187">
        <f>T302</f>
        <v>0</v>
      </c>
      <c r="AR301" s="188" t="s">
        <v>83</v>
      </c>
      <c r="AT301" s="189" t="s">
        <v>75</v>
      </c>
      <c r="AU301" s="189" t="s">
        <v>85</v>
      </c>
      <c r="AY301" s="188" t="s">
        <v>283</v>
      </c>
      <c r="BK301" s="190">
        <f>BK302</f>
        <v>0</v>
      </c>
    </row>
    <row r="302" spans="1:65" s="2" customFormat="1" ht="16.5" customHeight="1">
      <c r="A302" s="35"/>
      <c r="B302" s="36"/>
      <c r="C302" s="193" t="s">
        <v>1008</v>
      </c>
      <c r="D302" s="193" t="s">
        <v>285</v>
      </c>
      <c r="E302" s="194" t="s">
        <v>3897</v>
      </c>
      <c r="F302" s="195" t="s">
        <v>3898</v>
      </c>
      <c r="G302" s="196" t="s">
        <v>3513</v>
      </c>
      <c r="H302" s="197">
        <v>8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105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1700</v>
      </c>
    </row>
    <row r="303" spans="1:65" s="12" customFormat="1" ht="22.9" customHeight="1">
      <c r="B303" s="177"/>
      <c r="C303" s="178"/>
      <c r="D303" s="179" t="s">
        <v>75</v>
      </c>
      <c r="E303" s="191" t="s">
        <v>3984</v>
      </c>
      <c r="F303" s="191" t="s">
        <v>3985</v>
      </c>
      <c r="G303" s="178"/>
      <c r="H303" s="178"/>
      <c r="I303" s="181"/>
      <c r="J303" s="192">
        <f>BK303</f>
        <v>0</v>
      </c>
      <c r="K303" s="178"/>
      <c r="L303" s="183"/>
      <c r="M303" s="184"/>
      <c r="N303" s="185"/>
      <c r="O303" s="185"/>
      <c r="P303" s="186">
        <f>P304+SUM(P305:P308)</f>
        <v>0</v>
      </c>
      <c r="Q303" s="185"/>
      <c r="R303" s="186">
        <f>R304+SUM(R305:R308)</f>
        <v>0</v>
      </c>
      <c r="S303" s="185"/>
      <c r="T303" s="187">
        <f>T304+SUM(T305:T308)</f>
        <v>0</v>
      </c>
      <c r="AR303" s="188" t="s">
        <v>83</v>
      </c>
      <c r="AT303" s="189" t="s">
        <v>75</v>
      </c>
      <c r="AU303" s="189" t="s">
        <v>83</v>
      </c>
      <c r="AY303" s="188" t="s">
        <v>283</v>
      </c>
      <c r="BK303" s="190">
        <f>BK304+SUM(BK305:BK308)</f>
        <v>0</v>
      </c>
    </row>
    <row r="304" spans="1:65" s="2" customFormat="1" ht="24.2" customHeight="1">
      <c r="A304" s="35"/>
      <c r="B304" s="36"/>
      <c r="C304" s="193" t="s">
        <v>1012</v>
      </c>
      <c r="D304" s="193" t="s">
        <v>285</v>
      </c>
      <c r="E304" s="194" t="s">
        <v>3986</v>
      </c>
      <c r="F304" s="195" t="s">
        <v>3974</v>
      </c>
      <c r="G304" s="196" t="s">
        <v>2247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1710</v>
      </c>
    </row>
    <row r="305" spans="1:65" s="2" customFormat="1" ht="16.5" customHeight="1">
      <c r="A305" s="35"/>
      <c r="B305" s="36"/>
      <c r="C305" s="193" t="s">
        <v>1016</v>
      </c>
      <c r="D305" s="193" t="s">
        <v>285</v>
      </c>
      <c r="E305" s="194" t="s">
        <v>3975</v>
      </c>
      <c r="F305" s="195" t="s">
        <v>3976</v>
      </c>
      <c r="G305" s="196" t="s">
        <v>2247</v>
      </c>
      <c r="H305" s="197">
        <v>1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1721</v>
      </c>
    </row>
    <row r="306" spans="1:65" s="2" customFormat="1" ht="16.5" customHeight="1">
      <c r="A306" s="35"/>
      <c r="B306" s="36"/>
      <c r="C306" s="193" t="s">
        <v>1020</v>
      </c>
      <c r="D306" s="193" t="s">
        <v>285</v>
      </c>
      <c r="E306" s="194" t="s">
        <v>3977</v>
      </c>
      <c r="F306" s="195" t="s">
        <v>3978</v>
      </c>
      <c r="G306" s="196" t="s">
        <v>2247</v>
      </c>
      <c r="H306" s="197">
        <v>1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1734</v>
      </c>
    </row>
    <row r="307" spans="1:65" s="2" customFormat="1" ht="16.5" customHeight="1">
      <c r="A307" s="35"/>
      <c r="B307" s="36"/>
      <c r="C307" s="193" t="s">
        <v>1027</v>
      </c>
      <c r="D307" s="193" t="s">
        <v>285</v>
      </c>
      <c r="E307" s="194" t="s">
        <v>3979</v>
      </c>
      <c r="F307" s="195" t="s">
        <v>3980</v>
      </c>
      <c r="G307" s="196" t="s">
        <v>2247</v>
      </c>
      <c r="H307" s="197">
        <v>2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199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199</v>
      </c>
      <c r="BM307" s="205" t="s">
        <v>1744</v>
      </c>
    </row>
    <row r="308" spans="1:65" s="12" customFormat="1" ht="20.85" customHeight="1">
      <c r="B308" s="177"/>
      <c r="C308" s="178"/>
      <c r="D308" s="179" t="s">
        <v>75</v>
      </c>
      <c r="E308" s="191" t="s">
        <v>3865</v>
      </c>
      <c r="F308" s="191" t="s">
        <v>3866</v>
      </c>
      <c r="G308" s="178"/>
      <c r="H308" s="178"/>
      <c r="I308" s="181"/>
      <c r="J308" s="192">
        <f>BK308</f>
        <v>0</v>
      </c>
      <c r="K308" s="178"/>
      <c r="L308" s="183"/>
      <c r="M308" s="184"/>
      <c r="N308" s="185"/>
      <c r="O308" s="185"/>
      <c r="P308" s="186">
        <f>P309</f>
        <v>0</v>
      </c>
      <c r="Q308" s="185"/>
      <c r="R308" s="186">
        <f>R309</f>
        <v>0</v>
      </c>
      <c r="S308" s="185"/>
      <c r="T308" s="187">
        <f>T309</f>
        <v>0</v>
      </c>
      <c r="AR308" s="188" t="s">
        <v>83</v>
      </c>
      <c r="AT308" s="189" t="s">
        <v>75</v>
      </c>
      <c r="AU308" s="189" t="s">
        <v>85</v>
      </c>
      <c r="AY308" s="188" t="s">
        <v>283</v>
      </c>
      <c r="BK308" s="190">
        <f>BK309</f>
        <v>0</v>
      </c>
    </row>
    <row r="309" spans="1:65" s="2" customFormat="1" ht="16.5" customHeight="1">
      <c r="A309" s="35"/>
      <c r="B309" s="36"/>
      <c r="C309" s="193" t="s">
        <v>1031</v>
      </c>
      <c r="D309" s="193" t="s">
        <v>285</v>
      </c>
      <c r="E309" s="194" t="s">
        <v>3897</v>
      </c>
      <c r="F309" s="195" t="s">
        <v>3898</v>
      </c>
      <c r="G309" s="196" t="s">
        <v>3513</v>
      </c>
      <c r="H309" s="197">
        <v>4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105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1755</v>
      </c>
    </row>
    <row r="310" spans="1:65" s="12" customFormat="1" ht="25.9" customHeight="1">
      <c r="B310" s="177"/>
      <c r="C310" s="178"/>
      <c r="D310" s="179" t="s">
        <v>75</v>
      </c>
      <c r="E310" s="180" t="s">
        <v>3987</v>
      </c>
      <c r="F310" s="180" t="s">
        <v>3988</v>
      </c>
      <c r="G310" s="178"/>
      <c r="H310" s="178"/>
      <c r="I310" s="181"/>
      <c r="J310" s="182">
        <f>BK310</f>
        <v>0</v>
      </c>
      <c r="K310" s="178"/>
      <c r="L310" s="183"/>
      <c r="M310" s="184"/>
      <c r="N310" s="185"/>
      <c r="O310" s="185"/>
      <c r="P310" s="186">
        <f>P311+P322+P326+P330</f>
        <v>0</v>
      </c>
      <c r="Q310" s="185"/>
      <c r="R310" s="186">
        <f>R311+R322+R326+R330</f>
        <v>0</v>
      </c>
      <c r="S310" s="185"/>
      <c r="T310" s="187">
        <f>T311+T322+T326+T330</f>
        <v>0</v>
      </c>
      <c r="AR310" s="188" t="s">
        <v>83</v>
      </c>
      <c r="AT310" s="189" t="s">
        <v>75</v>
      </c>
      <c r="AU310" s="189" t="s">
        <v>76</v>
      </c>
      <c r="AY310" s="188" t="s">
        <v>283</v>
      </c>
      <c r="BK310" s="190">
        <f>BK311+BK322+BK326+BK330</f>
        <v>0</v>
      </c>
    </row>
    <row r="311" spans="1:65" s="12" customFormat="1" ht="22.9" customHeight="1">
      <c r="B311" s="177"/>
      <c r="C311" s="178"/>
      <c r="D311" s="179" t="s">
        <v>75</v>
      </c>
      <c r="E311" s="191" t="s">
        <v>3989</v>
      </c>
      <c r="F311" s="191" t="s">
        <v>3990</v>
      </c>
      <c r="G311" s="178"/>
      <c r="H311" s="178"/>
      <c r="I311" s="181"/>
      <c r="J311" s="192">
        <f>BK311</f>
        <v>0</v>
      </c>
      <c r="K311" s="178"/>
      <c r="L311" s="183"/>
      <c r="M311" s="184"/>
      <c r="N311" s="185"/>
      <c r="O311" s="185"/>
      <c r="P311" s="186">
        <f>SUM(P312:P321)</f>
        <v>0</v>
      </c>
      <c r="Q311" s="185"/>
      <c r="R311" s="186">
        <f>SUM(R312:R321)</f>
        <v>0</v>
      </c>
      <c r="S311" s="185"/>
      <c r="T311" s="187">
        <f>SUM(T312:T321)</f>
        <v>0</v>
      </c>
      <c r="AR311" s="188" t="s">
        <v>83</v>
      </c>
      <c r="AT311" s="189" t="s">
        <v>75</v>
      </c>
      <c r="AU311" s="189" t="s">
        <v>83</v>
      </c>
      <c r="AY311" s="188" t="s">
        <v>283</v>
      </c>
      <c r="BK311" s="190">
        <f>SUM(BK312:BK321)</f>
        <v>0</v>
      </c>
    </row>
    <row r="312" spans="1:65" s="2" customFormat="1" ht="24.2" customHeight="1">
      <c r="A312" s="35"/>
      <c r="B312" s="36"/>
      <c r="C312" s="193" t="s">
        <v>1038</v>
      </c>
      <c r="D312" s="193" t="s">
        <v>285</v>
      </c>
      <c r="E312" s="194" t="s">
        <v>3991</v>
      </c>
      <c r="F312" s="195" t="s">
        <v>3992</v>
      </c>
      <c r="G312" s="196" t="s">
        <v>2247</v>
      </c>
      <c r="H312" s="197">
        <v>1</v>
      </c>
      <c r="I312" s="198"/>
      <c r="J312" s="199">
        <f t="shared" ref="J312:J321" si="60"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 t="shared" ref="P312:P321" si="61">O312*H312</f>
        <v>0</v>
      </c>
      <c r="Q312" s="203">
        <v>0</v>
      </c>
      <c r="R312" s="203">
        <f t="shared" ref="R312:R321" si="62">Q312*H312</f>
        <v>0</v>
      </c>
      <c r="S312" s="203">
        <v>0</v>
      </c>
      <c r="T312" s="204">
        <f t="shared" ref="T312:T321" si="63"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 t="shared" ref="BE312:BE321" si="64">IF(N312="základní",J312,0)</f>
        <v>0</v>
      </c>
      <c r="BF312" s="206">
        <f t="shared" ref="BF312:BF321" si="65">IF(N312="snížená",J312,0)</f>
        <v>0</v>
      </c>
      <c r="BG312" s="206">
        <f t="shared" ref="BG312:BG321" si="66">IF(N312="zákl. přenesená",J312,0)</f>
        <v>0</v>
      </c>
      <c r="BH312" s="206">
        <f t="shared" ref="BH312:BH321" si="67">IF(N312="sníž. přenesená",J312,0)</f>
        <v>0</v>
      </c>
      <c r="BI312" s="206">
        <f t="shared" ref="BI312:BI321" si="68">IF(N312="nulová",J312,0)</f>
        <v>0</v>
      </c>
      <c r="BJ312" s="18" t="s">
        <v>83</v>
      </c>
      <c r="BK312" s="206">
        <f t="shared" ref="BK312:BK321" si="69">ROUND(I312*H312,2)</f>
        <v>0</v>
      </c>
      <c r="BL312" s="18" t="s">
        <v>199</v>
      </c>
      <c r="BM312" s="205" t="s">
        <v>1763</v>
      </c>
    </row>
    <row r="313" spans="1:65" s="2" customFormat="1" ht="21.75" customHeight="1">
      <c r="A313" s="35"/>
      <c r="B313" s="36"/>
      <c r="C313" s="193" t="s">
        <v>1043</v>
      </c>
      <c r="D313" s="193" t="s">
        <v>285</v>
      </c>
      <c r="E313" s="194" t="s">
        <v>3993</v>
      </c>
      <c r="F313" s="195" t="s">
        <v>3994</v>
      </c>
      <c r="G313" s="196" t="s">
        <v>2247</v>
      </c>
      <c r="H313" s="197">
        <v>1</v>
      </c>
      <c r="I313" s="198"/>
      <c r="J313" s="199">
        <f t="shared" si="6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61"/>
        <v>0</v>
      </c>
      <c r="Q313" s="203">
        <v>0</v>
      </c>
      <c r="R313" s="203">
        <f t="shared" si="62"/>
        <v>0</v>
      </c>
      <c r="S313" s="203">
        <v>0</v>
      </c>
      <c r="T313" s="204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64"/>
        <v>0</v>
      </c>
      <c r="BF313" s="206">
        <f t="shared" si="65"/>
        <v>0</v>
      </c>
      <c r="BG313" s="206">
        <f t="shared" si="66"/>
        <v>0</v>
      </c>
      <c r="BH313" s="206">
        <f t="shared" si="67"/>
        <v>0</v>
      </c>
      <c r="BI313" s="206">
        <f t="shared" si="68"/>
        <v>0</v>
      </c>
      <c r="BJ313" s="18" t="s">
        <v>83</v>
      </c>
      <c r="BK313" s="206">
        <f t="shared" si="69"/>
        <v>0</v>
      </c>
      <c r="BL313" s="18" t="s">
        <v>199</v>
      </c>
      <c r="BM313" s="205" t="s">
        <v>1774</v>
      </c>
    </row>
    <row r="314" spans="1:65" s="2" customFormat="1" ht="21.75" customHeight="1">
      <c r="A314" s="35"/>
      <c r="B314" s="36"/>
      <c r="C314" s="193" t="s">
        <v>1052</v>
      </c>
      <c r="D314" s="193" t="s">
        <v>285</v>
      </c>
      <c r="E314" s="194" t="s">
        <v>3995</v>
      </c>
      <c r="F314" s="195" t="s">
        <v>3994</v>
      </c>
      <c r="G314" s="196" t="s">
        <v>2247</v>
      </c>
      <c r="H314" s="197">
        <v>1</v>
      </c>
      <c r="I314" s="198"/>
      <c r="J314" s="199">
        <f t="shared" si="60"/>
        <v>0</v>
      </c>
      <c r="K314" s="200"/>
      <c r="L314" s="40"/>
      <c r="M314" s="201" t="s">
        <v>1</v>
      </c>
      <c r="N314" s="202" t="s">
        <v>41</v>
      </c>
      <c r="O314" s="72"/>
      <c r="P314" s="203">
        <f t="shared" si="61"/>
        <v>0</v>
      </c>
      <c r="Q314" s="203">
        <v>0</v>
      </c>
      <c r="R314" s="203">
        <f t="shared" si="62"/>
        <v>0</v>
      </c>
      <c r="S314" s="203">
        <v>0</v>
      </c>
      <c r="T314" s="204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85</v>
      </c>
      <c r="AY314" s="18" t="s">
        <v>283</v>
      </c>
      <c r="BE314" s="206">
        <f t="shared" si="64"/>
        <v>0</v>
      </c>
      <c r="BF314" s="206">
        <f t="shared" si="65"/>
        <v>0</v>
      </c>
      <c r="BG314" s="206">
        <f t="shared" si="66"/>
        <v>0</v>
      </c>
      <c r="BH314" s="206">
        <f t="shared" si="67"/>
        <v>0</v>
      </c>
      <c r="BI314" s="206">
        <f t="shared" si="68"/>
        <v>0</v>
      </c>
      <c r="BJ314" s="18" t="s">
        <v>83</v>
      </c>
      <c r="BK314" s="206">
        <f t="shared" si="69"/>
        <v>0</v>
      </c>
      <c r="BL314" s="18" t="s">
        <v>199</v>
      </c>
      <c r="BM314" s="205" t="s">
        <v>1783</v>
      </c>
    </row>
    <row r="315" spans="1:65" s="2" customFormat="1" ht="21.75" customHeight="1">
      <c r="A315" s="35"/>
      <c r="B315" s="36"/>
      <c r="C315" s="193" t="s">
        <v>1061</v>
      </c>
      <c r="D315" s="193" t="s">
        <v>285</v>
      </c>
      <c r="E315" s="194" t="s">
        <v>3996</v>
      </c>
      <c r="F315" s="195" t="s">
        <v>3994</v>
      </c>
      <c r="G315" s="196" t="s">
        <v>2247</v>
      </c>
      <c r="H315" s="197">
        <v>1</v>
      </c>
      <c r="I315" s="198"/>
      <c r="J315" s="199">
        <f t="shared" si="6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61"/>
        <v>0</v>
      </c>
      <c r="Q315" s="203">
        <v>0</v>
      </c>
      <c r="R315" s="203">
        <f t="shared" si="62"/>
        <v>0</v>
      </c>
      <c r="S315" s="203">
        <v>0</v>
      </c>
      <c r="T315" s="204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64"/>
        <v>0</v>
      </c>
      <c r="BF315" s="206">
        <f t="shared" si="65"/>
        <v>0</v>
      </c>
      <c r="BG315" s="206">
        <f t="shared" si="66"/>
        <v>0</v>
      </c>
      <c r="BH315" s="206">
        <f t="shared" si="67"/>
        <v>0</v>
      </c>
      <c r="BI315" s="206">
        <f t="shared" si="68"/>
        <v>0</v>
      </c>
      <c r="BJ315" s="18" t="s">
        <v>83</v>
      </c>
      <c r="BK315" s="206">
        <f t="shared" si="69"/>
        <v>0</v>
      </c>
      <c r="BL315" s="18" t="s">
        <v>199</v>
      </c>
      <c r="BM315" s="205" t="s">
        <v>1792</v>
      </c>
    </row>
    <row r="316" spans="1:65" s="2" customFormat="1" ht="21.75" customHeight="1">
      <c r="A316" s="35"/>
      <c r="B316" s="36"/>
      <c r="C316" s="193" t="s">
        <v>1085</v>
      </c>
      <c r="D316" s="193" t="s">
        <v>285</v>
      </c>
      <c r="E316" s="194" t="s">
        <v>3997</v>
      </c>
      <c r="F316" s="195" t="s">
        <v>3994</v>
      </c>
      <c r="G316" s="196" t="s">
        <v>2247</v>
      </c>
      <c r="H316" s="197">
        <v>1</v>
      </c>
      <c r="I316" s="198"/>
      <c r="J316" s="199">
        <f t="shared" si="60"/>
        <v>0</v>
      </c>
      <c r="K316" s="200"/>
      <c r="L316" s="40"/>
      <c r="M316" s="201" t="s">
        <v>1</v>
      </c>
      <c r="N316" s="202" t="s">
        <v>41</v>
      </c>
      <c r="O316" s="72"/>
      <c r="P316" s="203">
        <f t="shared" si="61"/>
        <v>0</v>
      </c>
      <c r="Q316" s="203">
        <v>0</v>
      </c>
      <c r="R316" s="203">
        <f t="shared" si="62"/>
        <v>0</v>
      </c>
      <c r="S316" s="203">
        <v>0</v>
      </c>
      <c r="T316" s="204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 t="shared" si="64"/>
        <v>0</v>
      </c>
      <c r="BF316" s="206">
        <f t="shared" si="65"/>
        <v>0</v>
      </c>
      <c r="BG316" s="206">
        <f t="shared" si="66"/>
        <v>0</v>
      </c>
      <c r="BH316" s="206">
        <f t="shared" si="67"/>
        <v>0</v>
      </c>
      <c r="BI316" s="206">
        <f t="shared" si="68"/>
        <v>0</v>
      </c>
      <c r="BJ316" s="18" t="s">
        <v>83</v>
      </c>
      <c r="BK316" s="206">
        <f t="shared" si="69"/>
        <v>0</v>
      </c>
      <c r="BL316" s="18" t="s">
        <v>199</v>
      </c>
      <c r="BM316" s="205" t="s">
        <v>1803</v>
      </c>
    </row>
    <row r="317" spans="1:65" s="2" customFormat="1" ht="21.75" customHeight="1">
      <c r="A317" s="35"/>
      <c r="B317" s="36"/>
      <c r="C317" s="193" t="s">
        <v>1089</v>
      </c>
      <c r="D317" s="193" t="s">
        <v>285</v>
      </c>
      <c r="E317" s="194" t="s">
        <v>3998</v>
      </c>
      <c r="F317" s="195" t="s">
        <v>9513</v>
      </c>
      <c r="G317" s="196" t="s">
        <v>2247</v>
      </c>
      <c r="H317" s="197">
        <v>1</v>
      </c>
      <c r="I317" s="198"/>
      <c r="J317" s="199">
        <f t="shared" si="60"/>
        <v>0</v>
      </c>
      <c r="K317" s="200"/>
      <c r="L317" s="40"/>
      <c r="M317" s="201" t="s">
        <v>1</v>
      </c>
      <c r="N317" s="202" t="s">
        <v>41</v>
      </c>
      <c r="O317" s="72"/>
      <c r="P317" s="203">
        <f t="shared" si="61"/>
        <v>0</v>
      </c>
      <c r="Q317" s="203">
        <v>0</v>
      </c>
      <c r="R317" s="203">
        <f t="shared" si="62"/>
        <v>0</v>
      </c>
      <c r="S317" s="203">
        <v>0</v>
      </c>
      <c r="T317" s="204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 t="shared" si="64"/>
        <v>0</v>
      </c>
      <c r="BF317" s="206">
        <f t="shared" si="65"/>
        <v>0</v>
      </c>
      <c r="BG317" s="206">
        <f t="shared" si="66"/>
        <v>0</v>
      </c>
      <c r="BH317" s="206">
        <f t="shared" si="67"/>
        <v>0</v>
      </c>
      <c r="BI317" s="206">
        <f t="shared" si="68"/>
        <v>0</v>
      </c>
      <c r="BJ317" s="18" t="s">
        <v>83</v>
      </c>
      <c r="BK317" s="206">
        <f t="shared" si="69"/>
        <v>0</v>
      </c>
      <c r="BL317" s="18" t="s">
        <v>199</v>
      </c>
      <c r="BM317" s="205" t="s">
        <v>1813</v>
      </c>
    </row>
    <row r="318" spans="1:65" s="2" customFormat="1" ht="21.75" customHeight="1">
      <c r="A318" s="35"/>
      <c r="B318" s="36"/>
      <c r="C318" s="193" t="s">
        <v>1104</v>
      </c>
      <c r="D318" s="193" t="s">
        <v>285</v>
      </c>
      <c r="E318" s="194" t="s">
        <v>4000</v>
      </c>
      <c r="F318" s="195" t="s">
        <v>3999</v>
      </c>
      <c r="G318" s="196" t="s">
        <v>2247</v>
      </c>
      <c r="H318" s="197">
        <v>1</v>
      </c>
      <c r="I318" s="198"/>
      <c r="J318" s="199">
        <f t="shared" si="60"/>
        <v>0</v>
      </c>
      <c r="K318" s="200"/>
      <c r="L318" s="40"/>
      <c r="M318" s="201" t="s">
        <v>1</v>
      </c>
      <c r="N318" s="202" t="s">
        <v>41</v>
      </c>
      <c r="O318" s="72"/>
      <c r="P318" s="203">
        <f t="shared" si="61"/>
        <v>0</v>
      </c>
      <c r="Q318" s="203">
        <v>0</v>
      </c>
      <c r="R318" s="203">
        <f t="shared" si="62"/>
        <v>0</v>
      </c>
      <c r="S318" s="203">
        <v>0</v>
      </c>
      <c r="T318" s="204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 t="shared" si="64"/>
        <v>0</v>
      </c>
      <c r="BF318" s="206">
        <f t="shared" si="65"/>
        <v>0</v>
      </c>
      <c r="BG318" s="206">
        <f t="shared" si="66"/>
        <v>0</v>
      </c>
      <c r="BH318" s="206">
        <f t="shared" si="67"/>
        <v>0</v>
      </c>
      <c r="BI318" s="206">
        <f t="shared" si="68"/>
        <v>0</v>
      </c>
      <c r="BJ318" s="18" t="s">
        <v>83</v>
      </c>
      <c r="BK318" s="206">
        <f t="shared" si="69"/>
        <v>0</v>
      </c>
      <c r="BL318" s="18" t="s">
        <v>199</v>
      </c>
      <c r="BM318" s="205" t="s">
        <v>1824</v>
      </c>
    </row>
    <row r="319" spans="1:65" s="2" customFormat="1" ht="21.75" customHeight="1">
      <c r="A319" s="35"/>
      <c r="B319" s="36"/>
      <c r="C319" s="193" t="s">
        <v>1115</v>
      </c>
      <c r="D319" s="193" t="s">
        <v>285</v>
      </c>
      <c r="E319" s="194" t="s">
        <v>4001</v>
      </c>
      <c r="F319" s="195" t="s">
        <v>3999</v>
      </c>
      <c r="G319" s="196" t="s">
        <v>2247</v>
      </c>
      <c r="H319" s="197">
        <v>1</v>
      </c>
      <c r="I319" s="198"/>
      <c r="J319" s="199">
        <f t="shared" si="60"/>
        <v>0</v>
      </c>
      <c r="K319" s="200"/>
      <c r="L319" s="40"/>
      <c r="M319" s="201" t="s">
        <v>1</v>
      </c>
      <c r="N319" s="202" t="s">
        <v>41</v>
      </c>
      <c r="O319" s="72"/>
      <c r="P319" s="203">
        <f t="shared" si="61"/>
        <v>0</v>
      </c>
      <c r="Q319" s="203">
        <v>0</v>
      </c>
      <c r="R319" s="203">
        <f t="shared" si="62"/>
        <v>0</v>
      </c>
      <c r="S319" s="203">
        <v>0</v>
      </c>
      <c r="T319" s="204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 t="shared" si="64"/>
        <v>0</v>
      </c>
      <c r="BF319" s="206">
        <f t="shared" si="65"/>
        <v>0</v>
      </c>
      <c r="BG319" s="206">
        <f t="shared" si="66"/>
        <v>0</v>
      </c>
      <c r="BH319" s="206">
        <f t="shared" si="67"/>
        <v>0</v>
      </c>
      <c r="BI319" s="206">
        <f t="shared" si="68"/>
        <v>0</v>
      </c>
      <c r="BJ319" s="18" t="s">
        <v>83</v>
      </c>
      <c r="BK319" s="206">
        <f t="shared" si="69"/>
        <v>0</v>
      </c>
      <c r="BL319" s="18" t="s">
        <v>199</v>
      </c>
      <c r="BM319" s="205" t="s">
        <v>4002</v>
      </c>
    </row>
    <row r="320" spans="1:65" s="2" customFormat="1" ht="16.5" customHeight="1">
      <c r="A320" s="35"/>
      <c r="B320" s="36"/>
      <c r="C320" s="193" t="s">
        <v>1119</v>
      </c>
      <c r="D320" s="193" t="s">
        <v>285</v>
      </c>
      <c r="E320" s="194" t="s">
        <v>4003</v>
      </c>
      <c r="F320" s="195" t="s">
        <v>4004</v>
      </c>
      <c r="G320" s="196" t="s">
        <v>3586</v>
      </c>
      <c r="H320" s="197">
        <v>1</v>
      </c>
      <c r="I320" s="198"/>
      <c r="J320" s="199">
        <f t="shared" si="60"/>
        <v>0</v>
      </c>
      <c r="K320" s="200"/>
      <c r="L320" s="40"/>
      <c r="M320" s="201" t="s">
        <v>1</v>
      </c>
      <c r="N320" s="202" t="s">
        <v>41</v>
      </c>
      <c r="O320" s="72"/>
      <c r="P320" s="203">
        <f t="shared" si="61"/>
        <v>0</v>
      </c>
      <c r="Q320" s="203">
        <v>0</v>
      </c>
      <c r="R320" s="203">
        <f t="shared" si="62"/>
        <v>0</v>
      </c>
      <c r="S320" s="203">
        <v>0</v>
      </c>
      <c r="T320" s="204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 t="shared" si="64"/>
        <v>0</v>
      </c>
      <c r="BF320" s="206">
        <f t="shared" si="65"/>
        <v>0</v>
      </c>
      <c r="BG320" s="206">
        <f t="shared" si="66"/>
        <v>0</v>
      </c>
      <c r="BH320" s="206">
        <f t="shared" si="67"/>
        <v>0</v>
      </c>
      <c r="BI320" s="206">
        <f t="shared" si="68"/>
        <v>0</v>
      </c>
      <c r="BJ320" s="18" t="s">
        <v>83</v>
      </c>
      <c r="BK320" s="206">
        <f t="shared" si="69"/>
        <v>0</v>
      </c>
      <c r="BL320" s="18" t="s">
        <v>199</v>
      </c>
      <c r="BM320" s="205" t="s">
        <v>1834</v>
      </c>
    </row>
    <row r="321" spans="1:65" s="2" customFormat="1" ht="16.5" customHeight="1">
      <c r="A321" s="35"/>
      <c r="B321" s="36"/>
      <c r="C321" s="193" t="s">
        <v>1123</v>
      </c>
      <c r="D321" s="193" t="s">
        <v>285</v>
      </c>
      <c r="E321" s="194" t="s">
        <v>4005</v>
      </c>
      <c r="F321" s="195" t="s">
        <v>4006</v>
      </c>
      <c r="G321" s="196" t="s">
        <v>3586</v>
      </c>
      <c r="H321" s="197">
        <v>1</v>
      </c>
      <c r="I321" s="198"/>
      <c r="J321" s="199">
        <f t="shared" si="60"/>
        <v>0</v>
      </c>
      <c r="K321" s="200"/>
      <c r="L321" s="40"/>
      <c r="M321" s="201" t="s">
        <v>1</v>
      </c>
      <c r="N321" s="202" t="s">
        <v>41</v>
      </c>
      <c r="O321" s="72"/>
      <c r="P321" s="203">
        <f t="shared" si="61"/>
        <v>0</v>
      </c>
      <c r="Q321" s="203">
        <v>0</v>
      </c>
      <c r="R321" s="203">
        <f t="shared" si="62"/>
        <v>0</v>
      </c>
      <c r="S321" s="203">
        <v>0</v>
      </c>
      <c r="T321" s="204">
        <f t="shared" si="6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285</v>
      </c>
      <c r="AU321" s="205" t="s">
        <v>85</v>
      </c>
      <c r="AY321" s="18" t="s">
        <v>283</v>
      </c>
      <c r="BE321" s="206">
        <f t="shared" si="64"/>
        <v>0</v>
      </c>
      <c r="BF321" s="206">
        <f t="shared" si="65"/>
        <v>0</v>
      </c>
      <c r="BG321" s="206">
        <f t="shared" si="66"/>
        <v>0</v>
      </c>
      <c r="BH321" s="206">
        <f t="shared" si="67"/>
        <v>0</v>
      </c>
      <c r="BI321" s="206">
        <f t="shared" si="68"/>
        <v>0</v>
      </c>
      <c r="BJ321" s="18" t="s">
        <v>83</v>
      </c>
      <c r="BK321" s="206">
        <f t="shared" si="69"/>
        <v>0</v>
      </c>
      <c r="BL321" s="18" t="s">
        <v>199</v>
      </c>
      <c r="BM321" s="205" t="s">
        <v>1842</v>
      </c>
    </row>
    <row r="322" spans="1:65" s="12" customFormat="1" ht="22.9" customHeight="1">
      <c r="B322" s="177"/>
      <c r="C322" s="178"/>
      <c r="D322" s="179" t="s">
        <v>75</v>
      </c>
      <c r="E322" s="191" t="s">
        <v>4007</v>
      </c>
      <c r="F322" s="191" t="s">
        <v>4008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SUM(P323:P325)</f>
        <v>0</v>
      </c>
      <c r="Q322" s="185"/>
      <c r="R322" s="186">
        <f>SUM(R323:R325)</f>
        <v>0</v>
      </c>
      <c r="S322" s="185"/>
      <c r="T322" s="187">
        <f>SUM(T323:T325)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SUM(BK323:BK325)</f>
        <v>0</v>
      </c>
    </row>
    <row r="323" spans="1:65" s="2" customFormat="1" ht="16.5" customHeight="1">
      <c r="A323" s="35"/>
      <c r="B323" s="36"/>
      <c r="C323" s="193" t="s">
        <v>1128</v>
      </c>
      <c r="D323" s="193" t="s">
        <v>285</v>
      </c>
      <c r="E323" s="194" t="s">
        <v>4009</v>
      </c>
      <c r="F323" s="195" t="s">
        <v>4010</v>
      </c>
      <c r="G323" s="196" t="s">
        <v>2247</v>
      </c>
      <c r="H323" s="197">
        <v>1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199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199</v>
      </c>
      <c r="BM323" s="205" t="s">
        <v>1852</v>
      </c>
    </row>
    <row r="324" spans="1:65" s="2" customFormat="1" ht="16.5" customHeight="1">
      <c r="A324" s="35"/>
      <c r="B324" s="36"/>
      <c r="C324" s="193" t="s">
        <v>1132</v>
      </c>
      <c r="D324" s="193" t="s">
        <v>285</v>
      </c>
      <c r="E324" s="194" t="s">
        <v>4011</v>
      </c>
      <c r="F324" s="195" t="s">
        <v>4012</v>
      </c>
      <c r="G324" s="196" t="s">
        <v>2247</v>
      </c>
      <c r="H324" s="197">
        <v>1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1868</v>
      </c>
    </row>
    <row r="325" spans="1:65" s="2" customFormat="1" ht="16.5" customHeight="1">
      <c r="A325" s="35"/>
      <c r="B325" s="36"/>
      <c r="C325" s="193" t="s">
        <v>1137</v>
      </c>
      <c r="D325" s="193" t="s">
        <v>285</v>
      </c>
      <c r="E325" s="194" t="s">
        <v>4013</v>
      </c>
      <c r="F325" s="195" t="s">
        <v>4014</v>
      </c>
      <c r="G325" s="196" t="s">
        <v>3586</v>
      </c>
      <c r="H325" s="197">
        <v>1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199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199</v>
      </c>
      <c r="BM325" s="205" t="s">
        <v>1880</v>
      </c>
    </row>
    <row r="326" spans="1:65" s="12" customFormat="1" ht="22.9" customHeight="1">
      <c r="B326" s="177"/>
      <c r="C326" s="178"/>
      <c r="D326" s="179" t="s">
        <v>75</v>
      </c>
      <c r="E326" s="191" t="s">
        <v>4015</v>
      </c>
      <c r="F326" s="191" t="s">
        <v>4016</v>
      </c>
      <c r="G326" s="178"/>
      <c r="H326" s="178"/>
      <c r="I326" s="181"/>
      <c r="J326" s="192">
        <f>BK326</f>
        <v>0</v>
      </c>
      <c r="K326" s="178"/>
      <c r="L326" s="183"/>
      <c r="M326" s="184"/>
      <c r="N326" s="185"/>
      <c r="O326" s="185"/>
      <c r="P326" s="186">
        <f>SUM(P327:P329)</f>
        <v>0</v>
      </c>
      <c r="Q326" s="185"/>
      <c r="R326" s="186">
        <f>SUM(R327:R329)</f>
        <v>0</v>
      </c>
      <c r="S326" s="185"/>
      <c r="T326" s="187">
        <f>SUM(T327:T329)</f>
        <v>0</v>
      </c>
      <c r="AR326" s="188" t="s">
        <v>83</v>
      </c>
      <c r="AT326" s="189" t="s">
        <v>75</v>
      </c>
      <c r="AU326" s="189" t="s">
        <v>83</v>
      </c>
      <c r="AY326" s="188" t="s">
        <v>283</v>
      </c>
      <c r="BK326" s="190">
        <f>SUM(BK327:BK329)</f>
        <v>0</v>
      </c>
    </row>
    <row r="327" spans="1:65" s="2" customFormat="1" ht="16.5" customHeight="1">
      <c r="A327" s="35"/>
      <c r="B327" s="36"/>
      <c r="C327" s="193" t="s">
        <v>1156</v>
      </c>
      <c r="D327" s="193" t="s">
        <v>285</v>
      </c>
      <c r="E327" s="194" t="s">
        <v>4017</v>
      </c>
      <c r="F327" s="195" t="s">
        <v>4018</v>
      </c>
      <c r="G327" s="196" t="s">
        <v>2247</v>
      </c>
      <c r="H327" s="197">
        <v>1</v>
      </c>
      <c r="I327" s="198"/>
      <c r="J327" s="199">
        <f>ROUND(I327*H327,2)</f>
        <v>0</v>
      </c>
      <c r="K327" s="200"/>
      <c r="L327" s="40"/>
      <c r="M327" s="201" t="s">
        <v>1</v>
      </c>
      <c r="N327" s="202" t="s">
        <v>41</v>
      </c>
      <c r="O327" s="72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199</v>
      </c>
      <c r="AT327" s="205" t="s">
        <v>285</v>
      </c>
      <c r="AU327" s="205" t="s">
        <v>85</v>
      </c>
      <c r="AY327" s="18" t="s">
        <v>283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199</v>
      </c>
      <c r="BM327" s="205" t="s">
        <v>1894</v>
      </c>
    </row>
    <row r="328" spans="1:65" s="2" customFormat="1" ht="16.5" customHeight="1">
      <c r="A328" s="35"/>
      <c r="B328" s="36"/>
      <c r="C328" s="193" t="s">
        <v>1161</v>
      </c>
      <c r="D328" s="193" t="s">
        <v>285</v>
      </c>
      <c r="E328" s="194" t="s">
        <v>4011</v>
      </c>
      <c r="F328" s="195" t="s">
        <v>4012</v>
      </c>
      <c r="G328" s="196" t="s">
        <v>2247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85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1904</v>
      </c>
    </row>
    <row r="329" spans="1:65" s="2" customFormat="1" ht="16.5" customHeight="1">
      <c r="A329" s="35"/>
      <c r="B329" s="36"/>
      <c r="C329" s="193" t="s">
        <v>1166</v>
      </c>
      <c r="D329" s="193" t="s">
        <v>285</v>
      </c>
      <c r="E329" s="194" t="s">
        <v>4013</v>
      </c>
      <c r="F329" s="195" t="s">
        <v>4014</v>
      </c>
      <c r="G329" s="196" t="s">
        <v>3586</v>
      </c>
      <c r="H329" s="197">
        <v>1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1914</v>
      </c>
    </row>
    <row r="330" spans="1:65" s="12" customFormat="1" ht="22.9" customHeight="1">
      <c r="B330" s="177"/>
      <c r="C330" s="178"/>
      <c r="D330" s="179" t="s">
        <v>75</v>
      </c>
      <c r="E330" s="191" t="s">
        <v>4019</v>
      </c>
      <c r="F330" s="191" t="s">
        <v>4020</v>
      </c>
      <c r="G330" s="178"/>
      <c r="H330" s="178"/>
      <c r="I330" s="181"/>
      <c r="J330" s="192">
        <f>BK330</f>
        <v>0</v>
      </c>
      <c r="K330" s="178"/>
      <c r="L330" s="183"/>
      <c r="M330" s="184"/>
      <c r="N330" s="185"/>
      <c r="O330" s="185"/>
      <c r="P330" s="186">
        <f>P331</f>
        <v>0</v>
      </c>
      <c r="Q330" s="185"/>
      <c r="R330" s="186">
        <f>R331</f>
        <v>0</v>
      </c>
      <c r="S330" s="185"/>
      <c r="T330" s="187">
        <f>T331</f>
        <v>0</v>
      </c>
      <c r="AR330" s="188" t="s">
        <v>83</v>
      </c>
      <c r="AT330" s="189" t="s">
        <v>75</v>
      </c>
      <c r="AU330" s="189" t="s">
        <v>83</v>
      </c>
      <c r="AY330" s="188" t="s">
        <v>283</v>
      </c>
      <c r="BK330" s="190">
        <f>BK331</f>
        <v>0</v>
      </c>
    </row>
    <row r="331" spans="1:65" s="12" customFormat="1" ht="20.85" customHeight="1">
      <c r="B331" s="177"/>
      <c r="C331" s="178"/>
      <c r="D331" s="179" t="s">
        <v>75</v>
      </c>
      <c r="E331" s="191" t="s">
        <v>4021</v>
      </c>
      <c r="F331" s="191" t="s">
        <v>4022</v>
      </c>
      <c r="G331" s="178"/>
      <c r="H331" s="178"/>
      <c r="I331" s="181"/>
      <c r="J331" s="192">
        <f>BK331</f>
        <v>0</v>
      </c>
      <c r="K331" s="178"/>
      <c r="L331" s="183"/>
      <c r="M331" s="184"/>
      <c r="N331" s="185"/>
      <c r="O331" s="185"/>
      <c r="P331" s="186">
        <f>SUM(P332:P335)</f>
        <v>0</v>
      </c>
      <c r="Q331" s="185"/>
      <c r="R331" s="186">
        <f>SUM(R332:R335)</f>
        <v>0</v>
      </c>
      <c r="S331" s="185"/>
      <c r="T331" s="187">
        <f>SUM(T332:T335)</f>
        <v>0</v>
      </c>
      <c r="AR331" s="188" t="s">
        <v>83</v>
      </c>
      <c r="AT331" s="189" t="s">
        <v>75</v>
      </c>
      <c r="AU331" s="189" t="s">
        <v>85</v>
      </c>
      <c r="AY331" s="188" t="s">
        <v>283</v>
      </c>
      <c r="BK331" s="190">
        <f>SUM(BK332:BK335)</f>
        <v>0</v>
      </c>
    </row>
    <row r="332" spans="1:65" s="2" customFormat="1" ht="16.5" customHeight="1">
      <c r="A332" s="35"/>
      <c r="B332" s="36"/>
      <c r="C332" s="193" t="s">
        <v>1180</v>
      </c>
      <c r="D332" s="193" t="s">
        <v>285</v>
      </c>
      <c r="E332" s="194" t="s">
        <v>4023</v>
      </c>
      <c r="F332" s="195" t="s">
        <v>4024</v>
      </c>
      <c r="G332" s="196" t="s">
        <v>2247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105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1925</v>
      </c>
    </row>
    <row r="333" spans="1:65" s="2" customFormat="1" ht="16.5" customHeight="1">
      <c r="A333" s="35"/>
      <c r="B333" s="36"/>
      <c r="C333" s="193" t="s">
        <v>1192</v>
      </c>
      <c r="D333" s="193" t="s">
        <v>285</v>
      </c>
      <c r="E333" s="194" t="s">
        <v>4025</v>
      </c>
      <c r="F333" s="195" t="s">
        <v>4026</v>
      </c>
      <c r="G333" s="196" t="s">
        <v>2247</v>
      </c>
      <c r="H333" s="197">
        <v>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105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1937</v>
      </c>
    </row>
    <row r="334" spans="1:65" s="2" customFormat="1" ht="16.5" customHeight="1">
      <c r="A334" s="35"/>
      <c r="B334" s="36"/>
      <c r="C334" s="193" t="s">
        <v>1196</v>
      </c>
      <c r="D334" s="193" t="s">
        <v>285</v>
      </c>
      <c r="E334" s="194" t="s">
        <v>4027</v>
      </c>
      <c r="F334" s="195" t="s">
        <v>4026</v>
      </c>
      <c r="G334" s="196" t="s">
        <v>2247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105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1950</v>
      </c>
    </row>
    <row r="335" spans="1:65" s="2" customFormat="1" ht="16.5" customHeight="1">
      <c r="A335" s="35"/>
      <c r="B335" s="36"/>
      <c r="C335" s="193" t="s">
        <v>1200</v>
      </c>
      <c r="D335" s="193" t="s">
        <v>285</v>
      </c>
      <c r="E335" s="194" t="s">
        <v>4028</v>
      </c>
      <c r="F335" s="195" t="s">
        <v>4014</v>
      </c>
      <c r="G335" s="196" t="s">
        <v>3586</v>
      </c>
      <c r="H335" s="197">
        <v>1</v>
      </c>
      <c r="I335" s="198"/>
      <c r="J335" s="199">
        <f>ROUND(I335*H335,2)</f>
        <v>0</v>
      </c>
      <c r="K335" s="200"/>
      <c r="L335" s="40"/>
      <c r="M335" s="201" t="s">
        <v>1</v>
      </c>
      <c r="N335" s="202" t="s">
        <v>41</v>
      </c>
      <c r="O335" s="72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199</v>
      </c>
      <c r="AT335" s="205" t="s">
        <v>285</v>
      </c>
      <c r="AU335" s="205" t="s">
        <v>105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1962</v>
      </c>
    </row>
    <row r="336" spans="1:65" s="12" customFormat="1" ht="25.9" customHeight="1">
      <c r="B336" s="177"/>
      <c r="C336" s="178"/>
      <c r="D336" s="179" t="s">
        <v>75</v>
      </c>
      <c r="E336" s="180" t="s">
        <v>4029</v>
      </c>
      <c r="F336" s="180" t="s">
        <v>3791</v>
      </c>
      <c r="G336" s="178"/>
      <c r="H336" s="178"/>
      <c r="I336" s="181"/>
      <c r="J336" s="182">
        <f>BK336</f>
        <v>0</v>
      </c>
      <c r="K336" s="178"/>
      <c r="L336" s="183"/>
      <c r="M336" s="184"/>
      <c r="N336" s="185"/>
      <c r="O336" s="185"/>
      <c r="P336" s="186">
        <f>SUM(P337:P341)</f>
        <v>0</v>
      </c>
      <c r="Q336" s="185"/>
      <c r="R336" s="186">
        <f>SUM(R337:R341)</f>
        <v>0</v>
      </c>
      <c r="S336" s="185"/>
      <c r="T336" s="187">
        <f>SUM(T337:T341)</f>
        <v>0</v>
      </c>
      <c r="AR336" s="188" t="s">
        <v>83</v>
      </c>
      <c r="AT336" s="189" t="s">
        <v>75</v>
      </c>
      <c r="AU336" s="189" t="s">
        <v>76</v>
      </c>
      <c r="AY336" s="188" t="s">
        <v>283</v>
      </c>
      <c r="BK336" s="190">
        <f>SUM(BK337:BK341)</f>
        <v>0</v>
      </c>
    </row>
    <row r="337" spans="1:65" s="2" customFormat="1" ht="37.9" customHeight="1">
      <c r="A337" s="35"/>
      <c r="B337" s="36"/>
      <c r="C337" s="193" t="s">
        <v>1204</v>
      </c>
      <c r="D337" s="193" t="s">
        <v>285</v>
      </c>
      <c r="E337" s="194" t="s">
        <v>4030</v>
      </c>
      <c r="F337" s="195" t="s">
        <v>4031</v>
      </c>
      <c r="G337" s="196" t="s">
        <v>3586</v>
      </c>
      <c r="H337" s="197">
        <v>1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199</v>
      </c>
      <c r="AT337" s="205" t="s">
        <v>285</v>
      </c>
      <c r="AU337" s="205" t="s">
        <v>83</v>
      </c>
      <c r="AY337" s="18" t="s">
        <v>283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199</v>
      </c>
      <c r="BM337" s="205" t="s">
        <v>1973</v>
      </c>
    </row>
    <row r="338" spans="1:65" s="2" customFormat="1" ht="21.75" customHeight="1">
      <c r="A338" s="35"/>
      <c r="B338" s="36"/>
      <c r="C338" s="193" t="s">
        <v>1208</v>
      </c>
      <c r="D338" s="193" t="s">
        <v>285</v>
      </c>
      <c r="E338" s="194" t="s">
        <v>4032</v>
      </c>
      <c r="F338" s="195" t="s">
        <v>4033</v>
      </c>
      <c r="G338" s="196" t="s">
        <v>3586</v>
      </c>
      <c r="H338" s="197">
        <v>1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1985</v>
      </c>
    </row>
    <row r="339" spans="1:65" s="2" customFormat="1" ht="16.5" customHeight="1">
      <c r="A339" s="35"/>
      <c r="B339" s="36"/>
      <c r="C339" s="193" t="s">
        <v>1221</v>
      </c>
      <c r="D339" s="193" t="s">
        <v>285</v>
      </c>
      <c r="E339" s="194" t="s">
        <v>4034</v>
      </c>
      <c r="F339" s="195" t="s">
        <v>4035</v>
      </c>
      <c r="G339" s="196" t="s">
        <v>3586</v>
      </c>
      <c r="H339" s="197">
        <v>1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41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199</v>
      </c>
      <c r="AT339" s="205" t="s">
        <v>285</v>
      </c>
      <c r="AU339" s="205" t="s">
        <v>83</v>
      </c>
      <c r="AY339" s="18" t="s">
        <v>283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199</v>
      </c>
      <c r="BM339" s="205" t="s">
        <v>1993</v>
      </c>
    </row>
    <row r="340" spans="1:65" s="2" customFormat="1" ht="21.75" customHeight="1">
      <c r="A340" s="35"/>
      <c r="B340" s="36"/>
      <c r="C340" s="193" t="s">
        <v>1227</v>
      </c>
      <c r="D340" s="193" t="s">
        <v>285</v>
      </c>
      <c r="E340" s="194" t="s">
        <v>4036</v>
      </c>
      <c r="F340" s="195" t="s">
        <v>4037</v>
      </c>
      <c r="G340" s="196" t="s">
        <v>3586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2004</v>
      </c>
    </row>
    <row r="341" spans="1:65" s="2" customFormat="1" ht="16.5" customHeight="1">
      <c r="A341" s="35"/>
      <c r="B341" s="36"/>
      <c r="C341" s="193" t="s">
        <v>1238</v>
      </c>
      <c r="D341" s="193" t="s">
        <v>285</v>
      </c>
      <c r="E341" s="194" t="s">
        <v>4038</v>
      </c>
      <c r="F341" s="195" t="s">
        <v>4039</v>
      </c>
      <c r="G341" s="196" t="s">
        <v>3586</v>
      </c>
      <c r="H341" s="197">
        <v>1</v>
      </c>
      <c r="I341" s="198"/>
      <c r="J341" s="199">
        <f>ROUND(I341*H341,2)</f>
        <v>0</v>
      </c>
      <c r="K341" s="200"/>
      <c r="L341" s="40"/>
      <c r="M341" s="262" t="s">
        <v>1</v>
      </c>
      <c r="N341" s="263" t="s">
        <v>41</v>
      </c>
      <c r="O341" s="264"/>
      <c r="P341" s="265">
        <f>O341*H341</f>
        <v>0</v>
      </c>
      <c r="Q341" s="265">
        <v>0</v>
      </c>
      <c r="R341" s="265">
        <f>Q341*H341</f>
        <v>0</v>
      </c>
      <c r="S341" s="265">
        <v>0</v>
      </c>
      <c r="T341" s="26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199</v>
      </c>
      <c r="AT341" s="205" t="s">
        <v>285</v>
      </c>
      <c r="AU341" s="205" t="s">
        <v>83</v>
      </c>
      <c r="AY341" s="18" t="s">
        <v>283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199</v>
      </c>
      <c r="BM341" s="205" t="s">
        <v>2029</v>
      </c>
    </row>
    <row r="342" spans="1:65" s="2" customFormat="1" ht="6.95" customHeight="1">
      <c r="A342" s="35"/>
      <c r="B342" s="55"/>
      <c r="C342" s="56"/>
      <c r="D342" s="56"/>
      <c r="E342" s="56"/>
      <c r="F342" s="56"/>
      <c r="G342" s="56"/>
      <c r="H342" s="56"/>
      <c r="I342" s="56"/>
      <c r="J342" s="56"/>
      <c r="K342" s="56"/>
      <c r="L342" s="40"/>
      <c r="M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</sheetData>
  <sheetProtection algorithmName="SHA-512" hashValue="NwisfjALfNruMMEbLpKqsqGm5bTqKS7yWf+rp7P/Xsud8c5DES8kSPGyFhHpvUifWcNrAuOsF2vy4MAAQtnteQ==" saltValue="H365qw3IKaZWbpRDNCr3qA==" spinCount="100000" sheet="1" objects="1" scenarios="1" formatColumns="0" formatRows="0" autoFilter="0"/>
  <autoFilter ref="C152:K341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topLeftCell="A139" workbookViewId="0">
      <selection activeCell="F153" sqref="F1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227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4040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ROUND((SUM(BE131:BE228)),  2)</f>
        <v>0</v>
      </c>
      <c r="G35" s="35"/>
      <c r="H35" s="35"/>
      <c r="I35" s="131">
        <v>0.21</v>
      </c>
      <c r="J35" s="130">
        <f>ROUND(((SUM(BE131:BE228))*I35),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ROUND((SUM(BF131:BF228)),  2)</f>
        <v>0</v>
      </c>
      <c r="G36" s="35"/>
      <c r="H36" s="35"/>
      <c r="I36" s="131">
        <v>0.15</v>
      </c>
      <c r="J36" s="130">
        <f>ROUND(((SUM(BF131:BF228))*I36),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ROUND((SUM(BG131:BG228)),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ROUND((SUM(BH131:BH228)),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ROUND((SUM(BI131:BI228)),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227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04d - Měření a regulace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4041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4042</v>
      </c>
      <c r="E100" s="162"/>
      <c r="F100" s="162"/>
      <c r="G100" s="162"/>
      <c r="H100" s="162"/>
      <c r="I100" s="162"/>
      <c r="J100" s="163">
        <f>J133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4043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4044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4045</v>
      </c>
      <c r="E103" s="162"/>
      <c r="F103" s="162"/>
      <c r="G103" s="162"/>
      <c r="H103" s="162"/>
      <c r="I103" s="162"/>
      <c r="J103" s="163">
        <f>J157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4046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4047</v>
      </c>
      <c r="E105" s="162"/>
      <c r="F105" s="162"/>
      <c r="G105" s="162"/>
      <c r="H105" s="162"/>
      <c r="I105" s="162"/>
      <c r="J105" s="163">
        <f>J160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4048</v>
      </c>
      <c r="E106" s="157"/>
      <c r="F106" s="157"/>
      <c r="G106" s="157"/>
      <c r="H106" s="157"/>
      <c r="I106" s="157"/>
      <c r="J106" s="158">
        <f>J168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4049</v>
      </c>
      <c r="E107" s="162"/>
      <c r="F107" s="162"/>
      <c r="G107" s="162"/>
      <c r="H107" s="162"/>
      <c r="I107" s="162"/>
      <c r="J107" s="163">
        <f>J169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4050</v>
      </c>
      <c r="E108" s="157"/>
      <c r="F108" s="157"/>
      <c r="G108" s="157"/>
      <c r="H108" s="157"/>
      <c r="I108" s="157"/>
      <c r="J108" s="158">
        <f>J190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4051</v>
      </c>
      <c r="E109" s="157"/>
      <c r="F109" s="157"/>
      <c r="G109" s="157"/>
      <c r="H109" s="157"/>
      <c r="I109" s="157"/>
      <c r="J109" s="158">
        <f>J217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268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31" t="str">
        <f>E7</f>
        <v>MŠ Vokovická</v>
      </c>
      <c r="F119" s="332"/>
      <c r="G119" s="332"/>
      <c r="H119" s="33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226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1" t="s">
        <v>227</v>
      </c>
      <c r="F121" s="330"/>
      <c r="G121" s="330"/>
      <c r="H121" s="330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228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7" t="str">
        <f>E11</f>
        <v>04d - Měření a regulace</v>
      </c>
      <c r="F123" s="330"/>
      <c r="G123" s="330"/>
      <c r="H123" s="330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Vokovice, p.č. 1281/256, 1281/257</v>
      </c>
      <c r="G125" s="37"/>
      <c r="H125" s="37"/>
      <c r="I125" s="30" t="s">
        <v>22</v>
      </c>
      <c r="J125" s="67" t="str">
        <f>IF(J14="","",J14)</f>
        <v>21. 2. 2023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E17</f>
        <v>Městská část Praha 6, Čs. Armády 601/23</v>
      </c>
      <c r="G127" s="37"/>
      <c r="H127" s="37"/>
      <c r="I127" s="30" t="s">
        <v>30</v>
      </c>
      <c r="J127" s="33" t="str">
        <f>E23</f>
        <v>ra15 a.s., ATELIER SEVER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Ecoten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269</v>
      </c>
      <c r="D130" s="168" t="s">
        <v>61</v>
      </c>
      <c r="E130" s="168" t="s">
        <v>57</v>
      </c>
      <c r="F130" s="168" t="s">
        <v>58</v>
      </c>
      <c r="G130" s="168" t="s">
        <v>270</v>
      </c>
      <c r="H130" s="168" t="s">
        <v>271</v>
      </c>
      <c r="I130" s="168" t="s">
        <v>272</v>
      </c>
      <c r="J130" s="169" t="s">
        <v>232</v>
      </c>
      <c r="K130" s="170" t="s">
        <v>273</v>
      </c>
      <c r="L130" s="171"/>
      <c r="M130" s="76" t="s">
        <v>1</v>
      </c>
      <c r="N130" s="77" t="s">
        <v>40</v>
      </c>
      <c r="O130" s="77" t="s">
        <v>274</v>
      </c>
      <c r="P130" s="77" t="s">
        <v>275</v>
      </c>
      <c r="Q130" s="77" t="s">
        <v>276</v>
      </c>
      <c r="R130" s="77" t="s">
        <v>277</v>
      </c>
      <c r="S130" s="77" t="s">
        <v>278</v>
      </c>
      <c r="T130" s="78" t="s">
        <v>279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280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P132+P159+P168+P190+P217</f>
        <v>0</v>
      </c>
      <c r="Q131" s="80"/>
      <c r="R131" s="174">
        <f>R132+R159+R168+R190+R217</f>
        <v>0</v>
      </c>
      <c r="S131" s="80"/>
      <c r="T131" s="175">
        <f>T132+T159+T168+T190+T217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234</v>
      </c>
      <c r="BK131" s="176">
        <f>BK132+BK159+BK168+BK190+BK217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83</v>
      </c>
      <c r="F132" s="180" t="s">
        <v>4052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P133+P137+P139+P157</f>
        <v>0</v>
      </c>
      <c r="Q132" s="185"/>
      <c r="R132" s="186">
        <f>R133+R137+R139+R157</f>
        <v>0</v>
      </c>
      <c r="S132" s="185"/>
      <c r="T132" s="187">
        <f>T133+T137+T139+T157</f>
        <v>0</v>
      </c>
      <c r="AR132" s="188" t="s">
        <v>83</v>
      </c>
      <c r="AT132" s="189" t="s">
        <v>75</v>
      </c>
      <c r="AU132" s="189" t="s">
        <v>76</v>
      </c>
      <c r="AY132" s="188" t="s">
        <v>283</v>
      </c>
      <c r="BK132" s="190">
        <f>BK133+BK137+BK139+BK157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4053</v>
      </c>
      <c r="F133" s="191" t="s">
        <v>4054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SUM(P134:P136)</f>
        <v>0</v>
      </c>
      <c r="Q133" s="185"/>
      <c r="R133" s="186">
        <f>SUM(R134:R136)</f>
        <v>0</v>
      </c>
      <c r="S133" s="185"/>
      <c r="T133" s="187">
        <f>SUM(T134:T136)</f>
        <v>0</v>
      </c>
      <c r="AR133" s="188" t="s">
        <v>83</v>
      </c>
      <c r="AT133" s="189" t="s">
        <v>75</v>
      </c>
      <c r="AU133" s="189" t="s">
        <v>83</v>
      </c>
      <c r="AY133" s="188" t="s">
        <v>283</v>
      </c>
      <c r="BK133" s="190">
        <f>SUM(BK134:BK136)</f>
        <v>0</v>
      </c>
    </row>
    <row r="134" spans="1:65" s="2" customFormat="1" ht="66.75" customHeight="1">
      <c r="A134" s="35"/>
      <c r="B134" s="36"/>
      <c r="C134" s="193" t="s">
        <v>83</v>
      </c>
      <c r="D134" s="193" t="s">
        <v>285</v>
      </c>
      <c r="E134" s="194" t="s">
        <v>4055</v>
      </c>
      <c r="F134" s="195" t="s">
        <v>4056</v>
      </c>
      <c r="G134" s="196" t="s">
        <v>2247</v>
      </c>
      <c r="H134" s="197">
        <v>4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680</v>
      </c>
      <c r="BM134" s="205" t="s">
        <v>85</v>
      </c>
    </row>
    <row r="135" spans="1:65" s="2" customFormat="1" ht="19.5">
      <c r="A135" s="35"/>
      <c r="B135" s="36"/>
      <c r="C135" s="37"/>
      <c r="D135" s="209" t="s">
        <v>3831</v>
      </c>
      <c r="E135" s="37"/>
      <c r="F135" s="267" t="s">
        <v>4057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3831</v>
      </c>
      <c r="AU135" s="18" t="s">
        <v>85</v>
      </c>
    </row>
    <row r="136" spans="1:65" s="2" customFormat="1" ht="24.2" customHeight="1">
      <c r="A136" s="35"/>
      <c r="B136" s="36"/>
      <c r="C136" s="193" t="s">
        <v>85</v>
      </c>
      <c r="D136" s="193" t="s">
        <v>285</v>
      </c>
      <c r="E136" s="194" t="s">
        <v>4058</v>
      </c>
      <c r="F136" s="195" t="s">
        <v>4059</v>
      </c>
      <c r="G136" s="196" t="s">
        <v>2247</v>
      </c>
      <c r="H136" s="197">
        <v>4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680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289</v>
      </c>
    </row>
    <row r="137" spans="1:65" s="12" customFormat="1" ht="22.9" customHeight="1">
      <c r="B137" s="177"/>
      <c r="C137" s="178"/>
      <c r="D137" s="179" t="s">
        <v>75</v>
      </c>
      <c r="E137" s="191" t="s">
        <v>4060</v>
      </c>
      <c r="F137" s="191" t="s">
        <v>4061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P138</f>
        <v>0</v>
      </c>
      <c r="Q137" s="185"/>
      <c r="R137" s="186">
        <f>R138</f>
        <v>0</v>
      </c>
      <c r="S137" s="185"/>
      <c r="T137" s="187">
        <f>T138</f>
        <v>0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BK138</f>
        <v>0</v>
      </c>
    </row>
    <row r="138" spans="1:65" s="2" customFormat="1" ht="24.2" customHeight="1">
      <c r="A138" s="35"/>
      <c r="B138" s="36"/>
      <c r="C138" s="193" t="s">
        <v>105</v>
      </c>
      <c r="D138" s="193" t="s">
        <v>285</v>
      </c>
      <c r="E138" s="194" t="s">
        <v>4062</v>
      </c>
      <c r="F138" s="195" t="s">
        <v>4059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339</v>
      </c>
    </row>
    <row r="139" spans="1:65" s="12" customFormat="1" ht="22.9" customHeight="1">
      <c r="B139" s="177"/>
      <c r="C139" s="178"/>
      <c r="D139" s="179" t="s">
        <v>75</v>
      </c>
      <c r="E139" s="191" t="s">
        <v>898</v>
      </c>
      <c r="F139" s="191" t="s">
        <v>4063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SUM(P140:P156)</f>
        <v>0</v>
      </c>
      <c r="Q139" s="185"/>
      <c r="R139" s="186">
        <f>SUM(R140:R156)</f>
        <v>0</v>
      </c>
      <c r="S139" s="185"/>
      <c r="T139" s="187">
        <f>SUM(T140:T156)</f>
        <v>0</v>
      </c>
      <c r="AR139" s="188" t="s">
        <v>83</v>
      </c>
      <c r="AT139" s="189" t="s">
        <v>75</v>
      </c>
      <c r="AU139" s="189" t="s">
        <v>83</v>
      </c>
      <c r="AY139" s="188" t="s">
        <v>283</v>
      </c>
      <c r="BK139" s="190">
        <f>SUM(BK140:BK156)</f>
        <v>0</v>
      </c>
    </row>
    <row r="140" spans="1:65" s="2" customFormat="1" ht="37.9" customHeight="1">
      <c r="A140" s="35"/>
      <c r="B140" s="36"/>
      <c r="C140" s="193" t="s">
        <v>289</v>
      </c>
      <c r="D140" s="193" t="s">
        <v>285</v>
      </c>
      <c r="E140" s="194" t="s">
        <v>4064</v>
      </c>
      <c r="F140" s="195" t="s">
        <v>4065</v>
      </c>
      <c r="G140" s="196" t="s">
        <v>2247</v>
      </c>
      <c r="H140" s="197">
        <v>7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351</v>
      </c>
    </row>
    <row r="141" spans="1:65" s="2" customFormat="1" ht="19.5">
      <c r="A141" s="35"/>
      <c r="B141" s="36"/>
      <c r="C141" s="37"/>
      <c r="D141" s="209" t="s">
        <v>3831</v>
      </c>
      <c r="E141" s="37"/>
      <c r="F141" s="267" t="s">
        <v>4066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3831</v>
      </c>
      <c r="AU141" s="18" t="s">
        <v>85</v>
      </c>
    </row>
    <row r="142" spans="1:65" s="2" customFormat="1" ht="24.2" customHeight="1">
      <c r="A142" s="35"/>
      <c r="B142" s="36"/>
      <c r="C142" s="193" t="s">
        <v>331</v>
      </c>
      <c r="D142" s="193" t="s">
        <v>285</v>
      </c>
      <c r="E142" s="194" t="s">
        <v>4067</v>
      </c>
      <c r="F142" s="195" t="s">
        <v>4068</v>
      </c>
      <c r="G142" s="196" t="s">
        <v>2247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680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680</v>
      </c>
      <c r="BM142" s="205" t="s">
        <v>362</v>
      </c>
    </row>
    <row r="143" spans="1:65" s="2" customFormat="1" ht="19.5">
      <c r="A143" s="35"/>
      <c r="B143" s="36"/>
      <c r="C143" s="37"/>
      <c r="D143" s="209" t="s">
        <v>3831</v>
      </c>
      <c r="E143" s="37"/>
      <c r="F143" s="267" t="s">
        <v>4069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3831</v>
      </c>
      <c r="AU143" s="18" t="s">
        <v>85</v>
      </c>
    </row>
    <row r="144" spans="1:65" s="2" customFormat="1" ht="16.5" customHeight="1">
      <c r="A144" s="35"/>
      <c r="B144" s="36"/>
      <c r="C144" s="193" t="s">
        <v>339</v>
      </c>
      <c r="D144" s="193" t="s">
        <v>285</v>
      </c>
      <c r="E144" s="194" t="s">
        <v>4070</v>
      </c>
      <c r="F144" s="195" t="s">
        <v>4071</v>
      </c>
      <c r="G144" s="196" t="s">
        <v>2247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188</v>
      </c>
    </row>
    <row r="145" spans="1:65" s="2" customFormat="1" ht="16.5" customHeight="1">
      <c r="A145" s="35"/>
      <c r="B145" s="36"/>
      <c r="C145" s="193" t="s">
        <v>344</v>
      </c>
      <c r="D145" s="193" t="s">
        <v>285</v>
      </c>
      <c r="E145" s="194" t="s">
        <v>4072</v>
      </c>
      <c r="F145" s="195" t="s">
        <v>4073</v>
      </c>
      <c r="G145" s="196" t="s">
        <v>2247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680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680</v>
      </c>
      <c r="BM145" s="205" t="s">
        <v>194</v>
      </c>
    </row>
    <row r="146" spans="1:65" s="2" customFormat="1" ht="16.5" customHeight="1">
      <c r="A146" s="35"/>
      <c r="B146" s="36"/>
      <c r="C146" s="193" t="s">
        <v>351</v>
      </c>
      <c r="D146" s="193" t="s">
        <v>285</v>
      </c>
      <c r="E146" s="194" t="s">
        <v>4074</v>
      </c>
      <c r="F146" s="195" t="s">
        <v>4075</v>
      </c>
      <c r="G146" s="196" t="s">
        <v>2247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199</v>
      </c>
    </row>
    <row r="147" spans="1:65" s="2" customFormat="1" ht="19.5">
      <c r="A147" s="35"/>
      <c r="B147" s="36"/>
      <c r="C147" s="37"/>
      <c r="D147" s="209" t="s">
        <v>3831</v>
      </c>
      <c r="E147" s="37"/>
      <c r="F147" s="267" t="s">
        <v>4076</v>
      </c>
      <c r="G147" s="37"/>
      <c r="H147" s="37"/>
      <c r="I147" s="268"/>
      <c r="J147" s="37"/>
      <c r="K147" s="37"/>
      <c r="L147" s="40"/>
      <c r="M147" s="269"/>
      <c r="N147" s="27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3831</v>
      </c>
      <c r="AU147" s="18" t="s">
        <v>85</v>
      </c>
    </row>
    <row r="148" spans="1:65" s="2" customFormat="1" ht="16.5" customHeight="1">
      <c r="A148" s="35"/>
      <c r="B148" s="36"/>
      <c r="C148" s="193" t="s">
        <v>357</v>
      </c>
      <c r="D148" s="193" t="s">
        <v>285</v>
      </c>
      <c r="E148" s="194" t="s">
        <v>4077</v>
      </c>
      <c r="F148" s="195" t="s">
        <v>4078</v>
      </c>
      <c r="G148" s="196" t="s">
        <v>2247</v>
      </c>
      <c r="H148" s="197">
        <v>1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205</v>
      </c>
    </row>
    <row r="149" spans="1:65" s="2" customFormat="1" ht="19.5">
      <c r="A149" s="35"/>
      <c r="B149" s="36"/>
      <c r="C149" s="37"/>
      <c r="D149" s="209" t="s">
        <v>3831</v>
      </c>
      <c r="E149" s="37"/>
      <c r="F149" s="267" t="s">
        <v>4079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3831</v>
      </c>
      <c r="AU149" s="18" t="s">
        <v>85</v>
      </c>
    </row>
    <row r="150" spans="1:65" s="2" customFormat="1" ht="16.5" customHeight="1">
      <c r="A150" s="35"/>
      <c r="B150" s="36"/>
      <c r="C150" s="193" t="s">
        <v>362</v>
      </c>
      <c r="D150" s="193" t="s">
        <v>285</v>
      </c>
      <c r="E150" s="194" t="s">
        <v>4080</v>
      </c>
      <c r="F150" s="195" t="s">
        <v>4081</v>
      </c>
      <c r="G150" s="196" t="s">
        <v>2247</v>
      </c>
      <c r="H150" s="197">
        <v>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208</v>
      </c>
    </row>
    <row r="151" spans="1:65" s="2" customFormat="1" ht="19.5">
      <c r="A151" s="35"/>
      <c r="B151" s="36"/>
      <c r="C151" s="37"/>
      <c r="D151" s="209" t="s">
        <v>3831</v>
      </c>
      <c r="E151" s="37"/>
      <c r="F151" s="267" t="s">
        <v>4082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3831</v>
      </c>
      <c r="AU151" s="18" t="s">
        <v>85</v>
      </c>
    </row>
    <row r="152" spans="1:65" s="2" customFormat="1" ht="16.5" customHeight="1">
      <c r="A152" s="35"/>
      <c r="B152" s="36"/>
      <c r="C152" s="193" t="s">
        <v>185</v>
      </c>
      <c r="D152" s="193" t="s">
        <v>285</v>
      </c>
      <c r="E152" s="194" t="s">
        <v>4083</v>
      </c>
      <c r="F152" s="195" t="s">
        <v>4084</v>
      </c>
      <c r="G152" s="196" t="s">
        <v>2247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222</v>
      </c>
    </row>
    <row r="153" spans="1:65" s="2" customFormat="1" ht="37.9" customHeight="1">
      <c r="A153" s="35"/>
      <c r="B153" s="36"/>
      <c r="C153" s="193" t="s">
        <v>188</v>
      </c>
      <c r="D153" s="193" t="s">
        <v>285</v>
      </c>
      <c r="E153" s="194" t="s">
        <v>4085</v>
      </c>
      <c r="F153" s="195" t="s">
        <v>4086</v>
      </c>
      <c r="G153" s="196" t="s">
        <v>2247</v>
      </c>
      <c r="H153" s="197">
        <v>21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454</v>
      </c>
    </row>
    <row r="154" spans="1:65" s="2" customFormat="1" ht="19.5">
      <c r="A154" s="35"/>
      <c r="B154" s="36"/>
      <c r="C154" s="37"/>
      <c r="D154" s="209" t="s">
        <v>3831</v>
      </c>
      <c r="E154" s="37"/>
      <c r="F154" s="267" t="s">
        <v>4087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3831</v>
      </c>
      <c r="AU154" s="18" t="s">
        <v>85</v>
      </c>
    </row>
    <row r="155" spans="1:65" s="2" customFormat="1" ht="16.5" customHeight="1">
      <c r="A155" s="35"/>
      <c r="B155" s="36"/>
      <c r="C155" s="193" t="s">
        <v>191</v>
      </c>
      <c r="D155" s="193" t="s">
        <v>285</v>
      </c>
      <c r="E155" s="194" t="s">
        <v>4088</v>
      </c>
      <c r="F155" s="195" t="s">
        <v>4089</v>
      </c>
      <c r="G155" s="196" t="s">
        <v>2247</v>
      </c>
      <c r="H155" s="197">
        <v>21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464</v>
      </c>
    </row>
    <row r="156" spans="1:65" s="2" customFormat="1" ht="19.5">
      <c r="A156" s="35"/>
      <c r="B156" s="36"/>
      <c r="C156" s="37"/>
      <c r="D156" s="209" t="s">
        <v>3831</v>
      </c>
      <c r="E156" s="37"/>
      <c r="F156" s="267" t="s">
        <v>4079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3831</v>
      </c>
      <c r="AU156" s="18" t="s">
        <v>85</v>
      </c>
    </row>
    <row r="157" spans="1:65" s="12" customFormat="1" ht="22.9" customHeight="1">
      <c r="B157" s="177"/>
      <c r="C157" s="178"/>
      <c r="D157" s="179" t="s">
        <v>75</v>
      </c>
      <c r="E157" s="191" t="s">
        <v>2068</v>
      </c>
      <c r="F157" s="191" t="s">
        <v>4090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37.9" customHeight="1">
      <c r="A158" s="35"/>
      <c r="B158" s="36"/>
      <c r="C158" s="193" t="s">
        <v>194</v>
      </c>
      <c r="D158" s="193" t="s">
        <v>285</v>
      </c>
      <c r="E158" s="194" t="s">
        <v>4091</v>
      </c>
      <c r="F158" s="195" t="s">
        <v>4092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680</v>
      </c>
      <c r="BM158" s="205" t="s">
        <v>477</v>
      </c>
    </row>
    <row r="159" spans="1:65" s="12" customFormat="1" ht="25.9" customHeight="1">
      <c r="B159" s="177"/>
      <c r="C159" s="178"/>
      <c r="D159" s="179" t="s">
        <v>75</v>
      </c>
      <c r="E159" s="180" t="s">
        <v>85</v>
      </c>
      <c r="F159" s="180" t="s">
        <v>4093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0</v>
      </c>
      <c r="S159" s="185"/>
      <c r="T159" s="187">
        <f>T160</f>
        <v>0</v>
      </c>
      <c r="AR159" s="188" t="s">
        <v>83</v>
      </c>
      <c r="AT159" s="189" t="s">
        <v>75</v>
      </c>
      <c r="AU159" s="189" t="s">
        <v>76</v>
      </c>
      <c r="AY159" s="188" t="s">
        <v>283</v>
      </c>
      <c r="BK159" s="190">
        <f>BK160</f>
        <v>0</v>
      </c>
    </row>
    <row r="160" spans="1:65" s="12" customFormat="1" ht="22.9" customHeight="1">
      <c r="B160" s="177"/>
      <c r="C160" s="178"/>
      <c r="D160" s="179" t="s">
        <v>75</v>
      </c>
      <c r="E160" s="191" t="s">
        <v>4094</v>
      </c>
      <c r="F160" s="191" t="s">
        <v>4095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SUM(P161:P167)</f>
        <v>0</v>
      </c>
      <c r="Q160" s="185"/>
      <c r="R160" s="186">
        <f>SUM(R161:R167)</f>
        <v>0</v>
      </c>
      <c r="S160" s="185"/>
      <c r="T160" s="187">
        <f>SUM(T161:T167)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SUM(BK161:BK167)</f>
        <v>0</v>
      </c>
    </row>
    <row r="161" spans="1:65" s="2" customFormat="1" ht="66.75" customHeight="1">
      <c r="A161" s="35"/>
      <c r="B161" s="36"/>
      <c r="C161" s="193" t="s">
        <v>8</v>
      </c>
      <c r="D161" s="193" t="s">
        <v>285</v>
      </c>
      <c r="E161" s="194" t="s">
        <v>4096</v>
      </c>
      <c r="F161" s="195" t="s">
        <v>4097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680</v>
      </c>
      <c r="BM161" s="205" t="s">
        <v>488</v>
      </c>
    </row>
    <row r="162" spans="1:65" s="2" customFormat="1" ht="146.25">
      <c r="A162" s="35"/>
      <c r="B162" s="36"/>
      <c r="C162" s="37"/>
      <c r="D162" s="209" t="s">
        <v>3831</v>
      </c>
      <c r="E162" s="37"/>
      <c r="F162" s="267" t="s">
        <v>4098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3831</v>
      </c>
      <c r="AU162" s="18" t="s">
        <v>85</v>
      </c>
    </row>
    <row r="163" spans="1:65" s="2" customFormat="1" ht="16.5" customHeight="1">
      <c r="A163" s="35"/>
      <c r="B163" s="36"/>
      <c r="C163" s="193" t="s">
        <v>199</v>
      </c>
      <c r="D163" s="193" t="s">
        <v>285</v>
      </c>
      <c r="E163" s="194" t="s">
        <v>4099</v>
      </c>
      <c r="F163" s="195" t="s">
        <v>4100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499</v>
      </c>
    </row>
    <row r="164" spans="1:65" s="2" customFormat="1" ht="21.75" customHeight="1">
      <c r="A164" s="35"/>
      <c r="B164" s="36"/>
      <c r="C164" s="193" t="s">
        <v>202</v>
      </c>
      <c r="D164" s="193" t="s">
        <v>285</v>
      </c>
      <c r="E164" s="194" t="s">
        <v>4101</v>
      </c>
      <c r="F164" s="195" t="s">
        <v>4102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509</v>
      </c>
    </row>
    <row r="165" spans="1:65" s="2" customFormat="1" ht="16.5" customHeight="1">
      <c r="A165" s="35"/>
      <c r="B165" s="36"/>
      <c r="C165" s="193" t="s">
        <v>205</v>
      </c>
      <c r="D165" s="193" t="s">
        <v>285</v>
      </c>
      <c r="E165" s="194" t="s">
        <v>4103</v>
      </c>
      <c r="F165" s="195" t="s">
        <v>4104</v>
      </c>
      <c r="G165" s="196" t="s">
        <v>2247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680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519</v>
      </c>
    </row>
    <row r="166" spans="1:65" s="2" customFormat="1" ht="62.65" customHeight="1">
      <c r="A166" s="35"/>
      <c r="B166" s="36"/>
      <c r="C166" s="193" t="s">
        <v>417</v>
      </c>
      <c r="D166" s="193" t="s">
        <v>285</v>
      </c>
      <c r="E166" s="194" t="s">
        <v>4105</v>
      </c>
      <c r="F166" s="195" t="s">
        <v>4106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680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680</v>
      </c>
      <c r="BM166" s="205" t="s">
        <v>529</v>
      </c>
    </row>
    <row r="167" spans="1:65" s="2" customFormat="1" ht="58.5">
      <c r="A167" s="35"/>
      <c r="B167" s="36"/>
      <c r="C167" s="37"/>
      <c r="D167" s="209" t="s">
        <v>3831</v>
      </c>
      <c r="E167" s="37"/>
      <c r="F167" s="267" t="s">
        <v>4107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3831</v>
      </c>
      <c r="AU167" s="18" t="s">
        <v>85</v>
      </c>
    </row>
    <row r="168" spans="1:65" s="12" customFormat="1" ht="25.9" customHeight="1">
      <c r="B168" s="177"/>
      <c r="C168" s="178"/>
      <c r="D168" s="179" t="s">
        <v>75</v>
      </c>
      <c r="E168" s="180" t="s">
        <v>105</v>
      </c>
      <c r="F168" s="180" t="s">
        <v>4108</v>
      </c>
      <c r="G168" s="178"/>
      <c r="H168" s="178"/>
      <c r="I168" s="181"/>
      <c r="J168" s="18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83</v>
      </c>
      <c r="AT168" s="189" t="s">
        <v>75</v>
      </c>
      <c r="AU168" s="189" t="s">
        <v>76</v>
      </c>
      <c r="AY168" s="188" t="s">
        <v>283</v>
      </c>
      <c r="BK168" s="190">
        <f>BK169</f>
        <v>0</v>
      </c>
    </row>
    <row r="169" spans="1:65" s="12" customFormat="1" ht="22.9" customHeight="1">
      <c r="B169" s="177"/>
      <c r="C169" s="178"/>
      <c r="D169" s="179" t="s">
        <v>75</v>
      </c>
      <c r="E169" s="191" t="s">
        <v>4109</v>
      </c>
      <c r="F169" s="191" t="s">
        <v>4110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SUM(P170:P189)</f>
        <v>0</v>
      </c>
      <c r="Q169" s="185"/>
      <c r="R169" s="186">
        <f>SUM(R170:R189)</f>
        <v>0</v>
      </c>
      <c r="S169" s="185"/>
      <c r="T169" s="187">
        <f>SUM(T170:T189)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SUM(BK170:BK189)</f>
        <v>0</v>
      </c>
    </row>
    <row r="170" spans="1:65" s="2" customFormat="1" ht="66.75" customHeight="1">
      <c r="A170" s="35"/>
      <c r="B170" s="36"/>
      <c r="C170" s="193" t="s">
        <v>208</v>
      </c>
      <c r="D170" s="193" t="s">
        <v>285</v>
      </c>
      <c r="E170" s="194" t="s">
        <v>4111</v>
      </c>
      <c r="F170" s="195" t="s">
        <v>4112</v>
      </c>
      <c r="G170" s="196" t="s">
        <v>2247</v>
      </c>
      <c r="H170" s="197">
        <v>1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680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680</v>
      </c>
      <c r="BM170" s="205" t="s">
        <v>546</v>
      </c>
    </row>
    <row r="171" spans="1:65" s="2" customFormat="1" ht="126.75">
      <c r="A171" s="35"/>
      <c r="B171" s="36"/>
      <c r="C171" s="37"/>
      <c r="D171" s="209" t="s">
        <v>3831</v>
      </c>
      <c r="E171" s="37"/>
      <c r="F171" s="267" t="s">
        <v>4113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3831</v>
      </c>
      <c r="AU171" s="18" t="s">
        <v>85</v>
      </c>
    </row>
    <row r="172" spans="1:65" s="2" customFormat="1" ht="24.2" customHeight="1">
      <c r="A172" s="35"/>
      <c r="B172" s="36"/>
      <c r="C172" s="193" t="s">
        <v>7</v>
      </c>
      <c r="D172" s="193" t="s">
        <v>285</v>
      </c>
      <c r="E172" s="194" t="s">
        <v>4114</v>
      </c>
      <c r="F172" s="195" t="s">
        <v>4115</v>
      </c>
      <c r="G172" s="196" t="s">
        <v>2247</v>
      </c>
      <c r="H172" s="197">
        <v>1</v>
      </c>
      <c r="I172" s="198"/>
      <c r="J172" s="199">
        <f t="shared" ref="J172:J189" si="0"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ref="P172:P189" si="1">O172*H172</f>
        <v>0</v>
      </c>
      <c r="Q172" s="203">
        <v>0</v>
      </c>
      <c r="R172" s="203">
        <f t="shared" ref="R172:R189" si="2">Q172*H172</f>
        <v>0</v>
      </c>
      <c r="S172" s="203">
        <v>0</v>
      </c>
      <c r="T172" s="204">
        <f t="shared" ref="T172:T189" si="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ref="BE172:BE189" si="4">IF(N172="základní",J172,0)</f>
        <v>0</v>
      </c>
      <c r="BF172" s="206">
        <f t="shared" ref="BF172:BF189" si="5">IF(N172="snížená",J172,0)</f>
        <v>0</v>
      </c>
      <c r="BG172" s="206">
        <f t="shared" ref="BG172:BG189" si="6">IF(N172="zákl. přenesená",J172,0)</f>
        <v>0</v>
      </c>
      <c r="BH172" s="206">
        <f t="shared" ref="BH172:BH189" si="7">IF(N172="sníž. přenesená",J172,0)</f>
        <v>0</v>
      </c>
      <c r="BI172" s="206">
        <f t="shared" ref="BI172:BI189" si="8">IF(N172="nulová",J172,0)</f>
        <v>0</v>
      </c>
      <c r="BJ172" s="18" t="s">
        <v>83</v>
      </c>
      <c r="BK172" s="206">
        <f t="shared" ref="BK172:BK189" si="9">ROUND(I172*H172,2)</f>
        <v>0</v>
      </c>
      <c r="BL172" s="18" t="s">
        <v>680</v>
      </c>
      <c r="BM172" s="205" t="s">
        <v>556</v>
      </c>
    </row>
    <row r="173" spans="1:65" s="2" customFormat="1" ht="24.2" customHeight="1">
      <c r="A173" s="35"/>
      <c r="B173" s="36"/>
      <c r="C173" s="193" t="s">
        <v>222</v>
      </c>
      <c r="D173" s="193" t="s">
        <v>285</v>
      </c>
      <c r="E173" s="194" t="s">
        <v>4116</v>
      </c>
      <c r="F173" s="195" t="s">
        <v>4117</v>
      </c>
      <c r="G173" s="196" t="s">
        <v>2247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680</v>
      </c>
      <c r="BM173" s="205" t="s">
        <v>567</v>
      </c>
    </row>
    <row r="174" spans="1:65" s="2" customFormat="1" ht="24.2" customHeight="1">
      <c r="A174" s="35"/>
      <c r="B174" s="36"/>
      <c r="C174" s="193" t="s">
        <v>448</v>
      </c>
      <c r="D174" s="193" t="s">
        <v>285</v>
      </c>
      <c r="E174" s="194" t="s">
        <v>4118</v>
      </c>
      <c r="F174" s="195" t="s">
        <v>4119</v>
      </c>
      <c r="G174" s="196" t="s">
        <v>2247</v>
      </c>
      <c r="H174" s="197">
        <v>1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680</v>
      </c>
      <c r="BM174" s="205" t="s">
        <v>581</v>
      </c>
    </row>
    <row r="175" spans="1:65" s="2" customFormat="1" ht="24.2" customHeight="1">
      <c r="A175" s="35"/>
      <c r="B175" s="36"/>
      <c r="C175" s="193" t="s">
        <v>454</v>
      </c>
      <c r="D175" s="193" t="s">
        <v>285</v>
      </c>
      <c r="E175" s="194" t="s">
        <v>4120</v>
      </c>
      <c r="F175" s="195" t="s">
        <v>4121</v>
      </c>
      <c r="G175" s="196" t="s">
        <v>2247</v>
      </c>
      <c r="H175" s="197">
        <v>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680</v>
      </c>
      <c r="BM175" s="205" t="s">
        <v>616</v>
      </c>
    </row>
    <row r="176" spans="1:65" s="2" customFormat="1" ht="24.2" customHeight="1">
      <c r="A176" s="35"/>
      <c r="B176" s="36"/>
      <c r="C176" s="193" t="s">
        <v>460</v>
      </c>
      <c r="D176" s="193" t="s">
        <v>285</v>
      </c>
      <c r="E176" s="194" t="s">
        <v>4122</v>
      </c>
      <c r="F176" s="195" t="s">
        <v>4123</v>
      </c>
      <c r="G176" s="196" t="s">
        <v>2247</v>
      </c>
      <c r="H176" s="197">
        <v>4</v>
      </c>
      <c r="I176" s="198"/>
      <c r="J176" s="199">
        <f t="shared" si="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680</v>
      </c>
      <c r="BM176" s="205" t="s">
        <v>624</v>
      </c>
    </row>
    <row r="177" spans="1:65" s="2" customFormat="1" ht="24.2" customHeight="1">
      <c r="A177" s="35"/>
      <c r="B177" s="36"/>
      <c r="C177" s="193" t="s">
        <v>464</v>
      </c>
      <c r="D177" s="193" t="s">
        <v>285</v>
      </c>
      <c r="E177" s="194" t="s">
        <v>4124</v>
      </c>
      <c r="F177" s="195" t="s">
        <v>4125</v>
      </c>
      <c r="G177" s="196" t="s">
        <v>2247</v>
      </c>
      <c r="H177" s="197">
        <v>5</v>
      </c>
      <c r="I177" s="198"/>
      <c r="J177" s="199">
        <f t="shared" si="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83</v>
      </c>
      <c r="BK177" s="206">
        <f t="shared" si="9"/>
        <v>0</v>
      </c>
      <c r="BL177" s="18" t="s">
        <v>680</v>
      </c>
      <c r="BM177" s="205" t="s">
        <v>632</v>
      </c>
    </row>
    <row r="178" spans="1:65" s="2" customFormat="1" ht="24.2" customHeight="1">
      <c r="A178" s="35"/>
      <c r="B178" s="36"/>
      <c r="C178" s="193" t="s">
        <v>469</v>
      </c>
      <c r="D178" s="193" t="s">
        <v>285</v>
      </c>
      <c r="E178" s="194" t="s">
        <v>4126</v>
      </c>
      <c r="F178" s="195" t="s">
        <v>4127</v>
      </c>
      <c r="G178" s="196" t="s">
        <v>2247</v>
      </c>
      <c r="H178" s="197">
        <v>5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83</v>
      </c>
      <c r="BK178" s="206">
        <f t="shared" si="9"/>
        <v>0</v>
      </c>
      <c r="BL178" s="18" t="s">
        <v>680</v>
      </c>
      <c r="BM178" s="205" t="s">
        <v>640</v>
      </c>
    </row>
    <row r="179" spans="1:65" s="2" customFormat="1" ht="24.2" customHeight="1">
      <c r="A179" s="35"/>
      <c r="B179" s="36"/>
      <c r="C179" s="193" t="s">
        <v>477</v>
      </c>
      <c r="D179" s="193" t="s">
        <v>285</v>
      </c>
      <c r="E179" s="194" t="s">
        <v>4128</v>
      </c>
      <c r="F179" s="195" t="s">
        <v>4129</v>
      </c>
      <c r="G179" s="196" t="s">
        <v>2247</v>
      </c>
      <c r="H179" s="197">
        <v>2</v>
      </c>
      <c r="I179" s="198"/>
      <c r="J179" s="199">
        <f t="shared" si="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83</v>
      </c>
      <c r="BK179" s="206">
        <f t="shared" si="9"/>
        <v>0</v>
      </c>
      <c r="BL179" s="18" t="s">
        <v>680</v>
      </c>
      <c r="BM179" s="205" t="s">
        <v>648</v>
      </c>
    </row>
    <row r="180" spans="1:65" s="2" customFormat="1" ht="24.2" customHeight="1">
      <c r="A180" s="35"/>
      <c r="B180" s="36"/>
      <c r="C180" s="193" t="s">
        <v>483</v>
      </c>
      <c r="D180" s="193" t="s">
        <v>285</v>
      </c>
      <c r="E180" s="194" t="s">
        <v>4130</v>
      </c>
      <c r="F180" s="195" t="s">
        <v>4131</v>
      </c>
      <c r="G180" s="196" t="s">
        <v>2247</v>
      </c>
      <c r="H180" s="197">
        <v>1</v>
      </c>
      <c r="I180" s="198"/>
      <c r="J180" s="199">
        <f t="shared" si="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680</v>
      </c>
      <c r="AT180" s="205" t="s">
        <v>285</v>
      </c>
      <c r="AU180" s="205" t="s">
        <v>85</v>
      </c>
      <c r="AY180" s="18" t="s">
        <v>283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83</v>
      </c>
      <c r="BK180" s="206">
        <f t="shared" si="9"/>
        <v>0</v>
      </c>
      <c r="BL180" s="18" t="s">
        <v>680</v>
      </c>
      <c r="BM180" s="205" t="s">
        <v>656</v>
      </c>
    </row>
    <row r="181" spans="1:65" s="2" customFormat="1" ht="24.2" customHeight="1">
      <c r="A181" s="35"/>
      <c r="B181" s="36"/>
      <c r="C181" s="193" t="s">
        <v>488</v>
      </c>
      <c r="D181" s="193" t="s">
        <v>285</v>
      </c>
      <c r="E181" s="194" t="s">
        <v>4132</v>
      </c>
      <c r="F181" s="195" t="s">
        <v>4133</v>
      </c>
      <c r="G181" s="196" t="s">
        <v>2247</v>
      </c>
      <c r="H181" s="197">
        <v>1</v>
      </c>
      <c r="I181" s="198"/>
      <c r="J181" s="199">
        <f t="shared" si="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680</v>
      </c>
      <c r="AT181" s="205" t="s">
        <v>285</v>
      </c>
      <c r="AU181" s="205" t="s">
        <v>85</v>
      </c>
      <c r="AY181" s="18" t="s">
        <v>283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83</v>
      </c>
      <c r="BK181" s="206">
        <f t="shared" si="9"/>
        <v>0</v>
      </c>
      <c r="BL181" s="18" t="s">
        <v>680</v>
      </c>
      <c r="BM181" s="205" t="s">
        <v>664</v>
      </c>
    </row>
    <row r="182" spans="1:65" s="2" customFormat="1" ht="24.2" customHeight="1">
      <c r="A182" s="35"/>
      <c r="B182" s="36"/>
      <c r="C182" s="193" t="s">
        <v>494</v>
      </c>
      <c r="D182" s="193" t="s">
        <v>285</v>
      </c>
      <c r="E182" s="194" t="s">
        <v>4134</v>
      </c>
      <c r="F182" s="195" t="s">
        <v>4135</v>
      </c>
      <c r="G182" s="196" t="s">
        <v>2247</v>
      </c>
      <c r="H182" s="197">
        <v>1</v>
      </c>
      <c r="I182" s="198"/>
      <c r="J182" s="199">
        <f t="shared" si="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83</v>
      </c>
      <c r="BK182" s="206">
        <f t="shared" si="9"/>
        <v>0</v>
      </c>
      <c r="BL182" s="18" t="s">
        <v>680</v>
      </c>
      <c r="BM182" s="205" t="s">
        <v>672</v>
      </c>
    </row>
    <row r="183" spans="1:65" s="2" customFormat="1" ht="16.5" customHeight="1">
      <c r="A183" s="35"/>
      <c r="B183" s="36"/>
      <c r="C183" s="193" t="s">
        <v>499</v>
      </c>
      <c r="D183" s="193" t="s">
        <v>285</v>
      </c>
      <c r="E183" s="194" t="s">
        <v>4136</v>
      </c>
      <c r="F183" s="195" t="s">
        <v>4137</v>
      </c>
      <c r="G183" s="196" t="s">
        <v>2247</v>
      </c>
      <c r="H183" s="197">
        <v>1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"/>
        <v>0</v>
      </c>
      <c r="Q183" s="203">
        <v>0</v>
      </c>
      <c r="R183" s="203">
        <f t="shared" si="2"/>
        <v>0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83</v>
      </c>
      <c r="BK183" s="206">
        <f t="shared" si="9"/>
        <v>0</v>
      </c>
      <c r="BL183" s="18" t="s">
        <v>680</v>
      </c>
      <c r="BM183" s="205" t="s">
        <v>680</v>
      </c>
    </row>
    <row r="184" spans="1:65" s="2" customFormat="1" ht="24.2" customHeight="1">
      <c r="A184" s="35"/>
      <c r="B184" s="36"/>
      <c r="C184" s="193" t="s">
        <v>504</v>
      </c>
      <c r="D184" s="193" t="s">
        <v>285</v>
      </c>
      <c r="E184" s="194" t="s">
        <v>4138</v>
      </c>
      <c r="F184" s="195" t="s">
        <v>4139</v>
      </c>
      <c r="G184" s="196" t="s">
        <v>2247</v>
      </c>
      <c r="H184" s="197">
        <v>2</v>
      </c>
      <c r="I184" s="198"/>
      <c r="J184" s="199">
        <f t="shared" si="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"/>
        <v>0</v>
      </c>
      <c r="Q184" s="203">
        <v>0</v>
      </c>
      <c r="R184" s="203">
        <f t="shared" si="2"/>
        <v>0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83</v>
      </c>
      <c r="BK184" s="206">
        <f t="shared" si="9"/>
        <v>0</v>
      </c>
      <c r="BL184" s="18" t="s">
        <v>680</v>
      </c>
      <c r="BM184" s="205" t="s">
        <v>690</v>
      </c>
    </row>
    <row r="185" spans="1:65" s="2" customFormat="1" ht="24.2" customHeight="1">
      <c r="A185" s="35"/>
      <c r="B185" s="36"/>
      <c r="C185" s="193" t="s">
        <v>509</v>
      </c>
      <c r="D185" s="193" t="s">
        <v>285</v>
      </c>
      <c r="E185" s="194" t="s">
        <v>4140</v>
      </c>
      <c r="F185" s="195" t="s">
        <v>4141</v>
      </c>
      <c r="G185" s="196" t="s">
        <v>2247</v>
      </c>
      <c r="H185" s="197">
        <v>2</v>
      </c>
      <c r="I185" s="198"/>
      <c r="J185" s="199">
        <f t="shared" si="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680</v>
      </c>
      <c r="AT185" s="205" t="s">
        <v>285</v>
      </c>
      <c r="AU185" s="205" t="s">
        <v>85</v>
      </c>
      <c r="AY185" s="18" t="s">
        <v>283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83</v>
      </c>
      <c r="BK185" s="206">
        <f t="shared" si="9"/>
        <v>0</v>
      </c>
      <c r="BL185" s="18" t="s">
        <v>680</v>
      </c>
      <c r="BM185" s="205" t="s">
        <v>700</v>
      </c>
    </row>
    <row r="186" spans="1:65" s="2" customFormat="1" ht="24.2" customHeight="1">
      <c r="A186" s="35"/>
      <c r="B186" s="36"/>
      <c r="C186" s="193" t="s">
        <v>514</v>
      </c>
      <c r="D186" s="193" t="s">
        <v>285</v>
      </c>
      <c r="E186" s="194" t="s">
        <v>4142</v>
      </c>
      <c r="F186" s="195" t="s">
        <v>4143</v>
      </c>
      <c r="G186" s="196" t="s">
        <v>2247</v>
      </c>
      <c r="H186" s="197">
        <v>40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83</v>
      </c>
      <c r="BK186" s="206">
        <f t="shared" si="9"/>
        <v>0</v>
      </c>
      <c r="BL186" s="18" t="s">
        <v>680</v>
      </c>
      <c r="BM186" s="205" t="s">
        <v>710</v>
      </c>
    </row>
    <row r="187" spans="1:65" s="2" customFormat="1" ht="24.2" customHeight="1">
      <c r="A187" s="35"/>
      <c r="B187" s="36"/>
      <c r="C187" s="193" t="s">
        <v>519</v>
      </c>
      <c r="D187" s="193" t="s">
        <v>285</v>
      </c>
      <c r="E187" s="194" t="s">
        <v>4144</v>
      </c>
      <c r="F187" s="195" t="s">
        <v>4145</v>
      </c>
      <c r="G187" s="196" t="s">
        <v>2247</v>
      </c>
      <c r="H187" s="197">
        <v>460</v>
      </c>
      <c r="I187" s="198"/>
      <c r="J187" s="199">
        <f t="shared" si="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83</v>
      </c>
      <c r="BK187" s="206">
        <f t="shared" si="9"/>
        <v>0</v>
      </c>
      <c r="BL187" s="18" t="s">
        <v>680</v>
      </c>
      <c r="BM187" s="205" t="s">
        <v>737</v>
      </c>
    </row>
    <row r="188" spans="1:65" s="2" customFormat="1" ht="24.2" customHeight="1">
      <c r="A188" s="35"/>
      <c r="B188" s="36"/>
      <c r="C188" s="193" t="s">
        <v>524</v>
      </c>
      <c r="D188" s="193" t="s">
        <v>285</v>
      </c>
      <c r="E188" s="194" t="s">
        <v>4146</v>
      </c>
      <c r="F188" s="195" t="s">
        <v>4147</v>
      </c>
      <c r="G188" s="196" t="s">
        <v>2247</v>
      </c>
      <c r="H188" s="197">
        <v>50</v>
      </c>
      <c r="I188" s="198"/>
      <c r="J188" s="199">
        <f t="shared" si="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"/>
        <v>0</v>
      </c>
      <c r="Q188" s="203">
        <v>0</v>
      </c>
      <c r="R188" s="203">
        <f t="shared" si="2"/>
        <v>0</v>
      </c>
      <c r="S188" s="203">
        <v>0</v>
      </c>
      <c r="T188" s="20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680</v>
      </c>
      <c r="AT188" s="205" t="s">
        <v>285</v>
      </c>
      <c r="AU188" s="205" t="s">
        <v>85</v>
      </c>
      <c r="AY188" s="18" t="s">
        <v>283</v>
      </c>
      <c r="BE188" s="206">
        <f t="shared" si="4"/>
        <v>0</v>
      </c>
      <c r="BF188" s="206">
        <f t="shared" si="5"/>
        <v>0</v>
      </c>
      <c r="BG188" s="206">
        <f t="shared" si="6"/>
        <v>0</v>
      </c>
      <c r="BH188" s="206">
        <f t="shared" si="7"/>
        <v>0</v>
      </c>
      <c r="BI188" s="206">
        <f t="shared" si="8"/>
        <v>0</v>
      </c>
      <c r="BJ188" s="18" t="s">
        <v>83</v>
      </c>
      <c r="BK188" s="206">
        <f t="shared" si="9"/>
        <v>0</v>
      </c>
      <c r="BL188" s="18" t="s">
        <v>680</v>
      </c>
      <c r="BM188" s="205" t="s">
        <v>750</v>
      </c>
    </row>
    <row r="189" spans="1:65" s="2" customFormat="1" ht="24.2" customHeight="1">
      <c r="A189" s="35"/>
      <c r="B189" s="36"/>
      <c r="C189" s="193" t="s">
        <v>529</v>
      </c>
      <c r="D189" s="193" t="s">
        <v>285</v>
      </c>
      <c r="E189" s="194" t="s">
        <v>4148</v>
      </c>
      <c r="F189" s="195" t="s">
        <v>4149</v>
      </c>
      <c r="G189" s="196" t="s">
        <v>2247</v>
      </c>
      <c r="H189" s="197">
        <v>1</v>
      </c>
      <c r="I189" s="198"/>
      <c r="J189" s="199">
        <f t="shared" si="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"/>
        <v>0</v>
      </c>
      <c r="Q189" s="203">
        <v>0</v>
      </c>
      <c r="R189" s="203">
        <f t="shared" si="2"/>
        <v>0</v>
      </c>
      <c r="S189" s="203">
        <v>0</v>
      </c>
      <c r="T189" s="20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680</v>
      </c>
      <c r="AT189" s="205" t="s">
        <v>285</v>
      </c>
      <c r="AU189" s="205" t="s">
        <v>85</v>
      </c>
      <c r="AY189" s="18" t="s">
        <v>283</v>
      </c>
      <c r="BE189" s="206">
        <f t="shared" si="4"/>
        <v>0</v>
      </c>
      <c r="BF189" s="206">
        <f t="shared" si="5"/>
        <v>0</v>
      </c>
      <c r="BG189" s="206">
        <f t="shared" si="6"/>
        <v>0</v>
      </c>
      <c r="BH189" s="206">
        <f t="shared" si="7"/>
        <v>0</v>
      </c>
      <c r="BI189" s="206">
        <f t="shared" si="8"/>
        <v>0</v>
      </c>
      <c r="BJ189" s="18" t="s">
        <v>83</v>
      </c>
      <c r="BK189" s="206">
        <f t="shared" si="9"/>
        <v>0</v>
      </c>
      <c r="BL189" s="18" t="s">
        <v>680</v>
      </c>
      <c r="BM189" s="205" t="s">
        <v>766</v>
      </c>
    </row>
    <row r="190" spans="1:65" s="12" customFormat="1" ht="25.9" customHeight="1">
      <c r="B190" s="177"/>
      <c r="C190" s="178"/>
      <c r="D190" s="179" t="s">
        <v>75</v>
      </c>
      <c r="E190" s="180" t="s">
        <v>289</v>
      </c>
      <c r="F190" s="180" t="s">
        <v>4150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SUM(P191:P216)</f>
        <v>0</v>
      </c>
      <c r="Q190" s="185"/>
      <c r="R190" s="186">
        <f>SUM(R191:R216)</f>
        <v>0</v>
      </c>
      <c r="S190" s="185"/>
      <c r="T190" s="187">
        <f>SUM(T191:T216)</f>
        <v>0</v>
      </c>
      <c r="AR190" s="188" t="s">
        <v>83</v>
      </c>
      <c r="AT190" s="189" t="s">
        <v>75</v>
      </c>
      <c r="AU190" s="189" t="s">
        <v>76</v>
      </c>
      <c r="AY190" s="188" t="s">
        <v>283</v>
      </c>
      <c r="BK190" s="190">
        <f>SUM(BK191:BK216)</f>
        <v>0</v>
      </c>
    </row>
    <row r="191" spans="1:65" s="2" customFormat="1" ht="33" customHeight="1">
      <c r="A191" s="35"/>
      <c r="B191" s="36"/>
      <c r="C191" s="193" t="s">
        <v>540</v>
      </c>
      <c r="D191" s="193" t="s">
        <v>285</v>
      </c>
      <c r="E191" s="194" t="s">
        <v>4151</v>
      </c>
      <c r="F191" s="195" t="s">
        <v>4152</v>
      </c>
      <c r="G191" s="196" t="s">
        <v>472</v>
      </c>
      <c r="H191" s="197">
        <v>3400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680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776</v>
      </c>
    </row>
    <row r="192" spans="1:65" s="2" customFormat="1" ht="19.5">
      <c r="A192" s="35"/>
      <c r="B192" s="36"/>
      <c r="C192" s="37"/>
      <c r="D192" s="209" t="s">
        <v>3831</v>
      </c>
      <c r="E192" s="37"/>
      <c r="F192" s="267" t="s">
        <v>4153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3831</v>
      </c>
      <c r="AU192" s="18" t="s">
        <v>83</v>
      </c>
    </row>
    <row r="193" spans="1:65" s="2" customFormat="1" ht="33" customHeight="1">
      <c r="A193" s="35"/>
      <c r="B193" s="36"/>
      <c r="C193" s="193" t="s">
        <v>546</v>
      </c>
      <c r="D193" s="193" t="s">
        <v>285</v>
      </c>
      <c r="E193" s="194" t="s">
        <v>4154</v>
      </c>
      <c r="F193" s="195" t="s">
        <v>4155</v>
      </c>
      <c r="G193" s="196" t="s">
        <v>472</v>
      </c>
      <c r="H193" s="197">
        <v>300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785</v>
      </c>
    </row>
    <row r="194" spans="1:65" s="2" customFormat="1" ht="19.5">
      <c r="A194" s="35"/>
      <c r="B194" s="36"/>
      <c r="C194" s="37"/>
      <c r="D194" s="209" t="s">
        <v>3831</v>
      </c>
      <c r="E194" s="37"/>
      <c r="F194" s="267" t="s">
        <v>4156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3831</v>
      </c>
      <c r="AU194" s="18" t="s">
        <v>83</v>
      </c>
    </row>
    <row r="195" spans="1:65" s="2" customFormat="1" ht="33" customHeight="1">
      <c r="A195" s="35"/>
      <c r="B195" s="36"/>
      <c r="C195" s="193" t="s">
        <v>551</v>
      </c>
      <c r="D195" s="193" t="s">
        <v>285</v>
      </c>
      <c r="E195" s="194" t="s">
        <v>4157</v>
      </c>
      <c r="F195" s="195" t="s">
        <v>4158</v>
      </c>
      <c r="G195" s="196" t="s">
        <v>472</v>
      </c>
      <c r="H195" s="197">
        <v>1400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680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680</v>
      </c>
      <c r="BM195" s="205" t="s">
        <v>796</v>
      </c>
    </row>
    <row r="196" spans="1:65" s="2" customFormat="1" ht="19.5">
      <c r="A196" s="35"/>
      <c r="B196" s="36"/>
      <c r="C196" s="37"/>
      <c r="D196" s="209" t="s">
        <v>3831</v>
      </c>
      <c r="E196" s="37"/>
      <c r="F196" s="267" t="s">
        <v>4159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3831</v>
      </c>
      <c r="AU196" s="18" t="s">
        <v>83</v>
      </c>
    </row>
    <row r="197" spans="1:65" s="2" customFormat="1" ht="33" customHeight="1">
      <c r="A197" s="35"/>
      <c r="B197" s="36"/>
      <c r="C197" s="193" t="s">
        <v>556</v>
      </c>
      <c r="D197" s="193" t="s">
        <v>285</v>
      </c>
      <c r="E197" s="194" t="s">
        <v>4160</v>
      </c>
      <c r="F197" s="195" t="s">
        <v>4161</v>
      </c>
      <c r="G197" s="196" t="s">
        <v>472</v>
      </c>
      <c r="H197" s="197">
        <v>200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680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680</v>
      </c>
      <c r="BM197" s="205" t="s">
        <v>810</v>
      </c>
    </row>
    <row r="198" spans="1:65" s="2" customFormat="1" ht="19.5">
      <c r="A198" s="35"/>
      <c r="B198" s="36"/>
      <c r="C198" s="37"/>
      <c r="D198" s="209" t="s">
        <v>3831</v>
      </c>
      <c r="E198" s="37"/>
      <c r="F198" s="267" t="s">
        <v>4162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3831</v>
      </c>
      <c r="AU198" s="18" t="s">
        <v>83</v>
      </c>
    </row>
    <row r="199" spans="1:65" s="2" customFormat="1" ht="33" customHeight="1">
      <c r="A199" s="35"/>
      <c r="B199" s="36"/>
      <c r="C199" s="193" t="s">
        <v>561</v>
      </c>
      <c r="D199" s="193" t="s">
        <v>285</v>
      </c>
      <c r="E199" s="194" t="s">
        <v>4163</v>
      </c>
      <c r="F199" s="195" t="s">
        <v>4164</v>
      </c>
      <c r="G199" s="196" t="s">
        <v>472</v>
      </c>
      <c r="H199" s="197">
        <v>200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680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818</v>
      </c>
    </row>
    <row r="200" spans="1:65" s="2" customFormat="1" ht="19.5">
      <c r="A200" s="35"/>
      <c r="B200" s="36"/>
      <c r="C200" s="37"/>
      <c r="D200" s="209" t="s">
        <v>3831</v>
      </c>
      <c r="E200" s="37"/>
      <c r="F200" s="267" t="s">
        <v>4165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3831</v>
      </c>
      <c r="AU200" s="18" t="s">
        <v>83</v>
      </c>
    </row>
    <row r="201" spans="1:65" s="2" customFormat="1" ht="33" customHeight="1">
      <c r="A201" s="35"/>
      <c r="B201" s="36"/>
      <c r="C201" s="193" t="s">
        <v>567</v>
      </c>
      <c r="D201" s="193" t="s">
        <v>285</v>
      </c>
      <c r="E201" s="194" t="s">
        <v>4166</v>
      </c>
      <c r="F201" s="195" t="s">
        <v>4167</v>
      </c>
      <c r="G201" s="196" t="s">
        <v>472</v>
      </c>
      <c r="H201" s="197">
        <v>100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680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827</v>
      </c>
    </row>
    <row r="202" spans="1:65" s="2" customFormat="1" ht="19.5">
      <c r="A202" s="35"/>
      <c r="B202" s="36"/>
      <c r="C202" s="37"/>
      <c r="D202" s="209" t="s">
        <v>3831</v>
      </c>
      <c r="E202" s="37"/>
      <c r="F202" s="267" t="s">
        <v>4168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3831</v>
      </c>
      <c r="AU202" s="18" t="s">
        <v>83</v>
      </c>
    </row>
    <row r="203" spans="1:65" s="2" customFormat="1" ht="66.75" customHeight="1">
      <c r="A203" s="35"/>
      <c r="B203" s="36"/>
      <c r="C203" s="193" t="s">
        <v>575</v>
      </c>
      <c r="D203" s="193" t="s">
        <v>285</v>
      </c>
      <c r="E203" s="194" t="s">
        <v>4169</v>
      </c>
      <c r="F203" s="195" t="s">
        <v>4170</v>
      </c>
      <c r="G203" s="196" t="s">
        <v>472</v>
      </c>
      <c r="H203" s="197">
        <v>10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837</v>
      </c>
    </row>
    <row r="204" spans="1:65" s="2" customFormat="1" ht="97.5">
      <c r="A204" s="35"/>
      <c r="B204" s="36"/>
      <c r="C204" s="37"/>
      <c r="D204" s="209" t="s">
        <v>3831</v>
      </c>
      <c r="E204" s="37"/>
      <c r="F204" s="267" t="s">
        <v>4171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3831</v>
      </c>
      <c r="AU204" s="18" t="s">
        <v>83</v>
      </c>
    </row>
    <row r="205" spans="1:65" s="2" customFormat="1" ht="66.75" customHeight="1">
      <c r="A205" s="35"/>
      <c r="B205" s="36"/>
      <c r="C205" s="193" t="s">
        <v>581</v>
      </c>
      <c r="D205" s="193" t="s">
        <v>285</v>
      </c>
      <c r="E205" s="194" t="s">
        <v>4172</v>
      </c>
      <c r="F205" s="195" t="s">
        <v>4173</v>
      </c>
      <c r="G205" s="196" t="s">
        <v>472</v>
      </c>
      <c r="H205" s="197">
        <v>20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846</v>
      </c>
    </row>
    <row r="206" spans="1:65" s="2" customFormat="1" ht="97.5">
      <c r="A206" s="35"/>
      <c r="B206" s="36"/>
      <c r="C206" s="37"/>
      <c r="D206" s="209" t="s">
        <v>3831</v>
      </c>
      <c r="E206" s="37"/>
      <c r="F206" s="267" t="s">
        <v>4174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3831</v>
      </c>
      <c r="AU206" s="18" t="s">
        <v>83</v>
      </c>
    </row>
    <row r="207" spans="1:65" s="2" customFormat="1" ht="55.5" customHeight="1">
      <c r="A207" s="35"/>
      <c r="B207" s="36"/>
      <c r="C207" s="193" t="s">
        <v>611</v>
      </c>
      <c r="D207" s="193" t="s">
        <v>285</v>
      </c>
      <c r="E207" s="194" t="s">
        <v>4175</v>
      </c>
      <c r="F207" s="195" t="s">
        <v>4176</v>
      </c>
      <c r="G207" s="196" t="s">
        <v>472</v>
      </c>
      <c r="H207" s="197">
        <v>1000</v>
      </c>
      <c r="I207" s="198"/>
      <c r="J207" s="199">
        <f t="shared" ref="J207:J216" si="10"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ref="P207:P216" si="11">O207*H207</f>
        <v>0</v>
      </c>
      <c r="Q207" s="203">
        <v>0</v>
      </c>
      <c r="R207" s="203">
        <f t="shared" ref="R207:R216" si="12">Q207*H207</f>
        <v>0</v>
      </c>
      <c r="S207" s="203">
        <v>0</v>
      </c>
      <c r="T207" s="204">
        <f t="shared" ref="T207:T216" si="1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83</v>
      </c>
      <c r="AY207" s="18" t="s">
        <v>283</v>
      </c>
      <c r="BE207" s="206">
        <f t="shared" ref="BE207:BE216" si="14">IF(N207="základní",J207,0)</f>
        <v>0</v>
      </c>
      <c r="BF207" s="206">
        <f t="shared" ref="BF207:BF216" si="15">IF(N207="snížená",J207,0)</f>
        <v>0</v>
      </c>
      <c r="BG207" s="206">
        <f t="shared" ref="BG207:BG216" si="16">IF(N207="zákl. přenesená",J207,0)</f>
        <v>0</v>
      </c>
      <c r="BH207" s="206">
        <f t="shared" ref="BH207:BH216" si="17">IF(N207="sníž. přenesená",J207,0)</f>
        <v>0</v>
      </c>
      <c r="BI207" s="206">
        <f t="shared" ref="BI207:BI216" si="18">IF(N207="nulová",J207,0)</f>
        <v>0</v>
      </c>
      <c r="BJ207" s="18" t="s">
        <v>83</v>
      </c>
      <c r="BK207" s="206">
        <f t="shared" ref="BK207:BK216" si="19">ROUND(I207*H207,2)</f>
        <v>0</v>
      </c>
      <c r="BL207" s="18" t="s">
        <v>680</v>
      </c>
      <c r="BM207" s="205" t="s">
        <v>856</v>
      </c>
    </row>
    <row r="208" spans="1:65" s="2" customFormat="1" ht="55.5" customHeight="1">
      <c r="A208" s="35"/>
      <c r="B208" s="36"/>
      <c r="C208" s="193" t="s">
        <v>616</v>
      </c>
      <c r="D208" s="193" t="s">
        <v>285</v>
      </c>
      <c r="E208" s="194" t="s">
        <v>4177</v>
      </c>
      <c r="F208" s="195" t="s">
        <v>4178</v>
      </c>
      <c r="G208" s="196" t="s">
        <v>472</v>
      </c>
      <c r="H208" s="197">
        <v>200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680</v>
      </c>
      <c r="AT208" s="205" t="s">
        <v>285</v>
      </c>
      <c r="AU208" s="205" t="s">
        <v>83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680</v>
      </c>
      <c r="BM208" s="205" t="s">
        <v>869</v>
      </c>
    </row>
    <row r="209" spans="1:65" s="2" customFormat="1" ht="16.5" customHeight="1">
      <c r="A209" s="35"/>
      <c r="B209" s="36"/>
      <c r="C209" s="193" t="s">
        <v>620</v>
      </c>
      <c r="D209" s="193" t="s">
        <v>285</v>
      </c>
      <c r="E209" s="194" t="s">
        <v>4179</v>
      </c>
      <c r="F209" s="195" t="s">
        <v>4180</v>
      </c>
      <c r="G209" s="196" t="s">
        <v>3586</v>
      </c>
      <c r="H209" s="197">
        <v>1</v>
      </c>
      <c r="I209" s="198"/>
      <c r="J209" s="199">
        <f t="shared" si="1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11"/>
        <v>0</v>
      </c>
      <c r="Q209" s="203">
        <v>0</v>
      </c>
      <c r="R209" s="203">
        <f t="shared" si="12"/>
        <v>0</v>
      </c>
      <c r="S209" s="203">
        <v>0</v>
      </c>
      <c r="T209" s="204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680</v>
      </c>
      <c r="AT209" s="205" t="s">
        <v>285</v>
      </c>
      <c r="AU209" s="205" t="s">
        <v>83</v>
      </c>
      <c r="AY209" s="18" t="s">
        <v>283</v>
      </c>
      <c r="BE209" s="206">
        <f t="shared" si="14"/>
        <v>0</v>
      </c>
      <c r="BF209" s="206">
        <f t="shared" si="15"/>
        <v>0</v>
      </c>
      <c r="BG209" s="206">
        <f t="shared" si="16"/>
        <v>0</v>
      </c>
      <c r="BH209" s="206">
        <f t="shared" si="17"/>
        <v>0</v>
      </c>
      <c r="BI209" s="206">
        <f t="shared" si="18"/>
        <v>0</v>
      </c>
      <c r="BJ209" s="18" t="s">
        <v>83</v>
      </c>
      <c r="BK209" s="206">
        <f t="shared" si="19"/>
        <v>0</v>
      </c>
      <c r="BL209" s="18" t="s">
        <v>680</v>
      </c>
      <c r="BM209" s="205" t="s">
        <v>882</v>
      </c>
    </row>
    <row r="210" spans="1:65" s="2" customFormat="1" ht="33" customHeight="1">
      <c r="A210" s="35"/>
      <c r="B210" s="36"/>
      <c r="C210" s="193" t="s">
        <v>624</v>
      </c>
      <c r="D210" s="193" t="s">
        <v>285</v>
      </c>
      <c r="E210" s="194" t="s">
        <v>4181</v>
      </c>
      <c r="F210" s="195" t="s">
        <v>4182</v>
      </c>
      <c r="G210" s="196" t="s">
        <v>3586</v>
      </c>
      <c r="H210" s="197">
        <v>1</v>
      </c>
      <c r="I210" s="198"/>
      <c r="J210" s="199">
        <f t="shared" si="1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11"/>
        <v>0</v>
      </c>
      <c r="Q210" s="203">
        <v>0</v>
      </c>
      <c r="R210" s="203">
        <f t="shared" si="12"/>
        <v>0</v>
      </c>
      <c r="S210" s="203">
        <v>0</v>
      </c>
      <c r="T210" s="204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680</v>
      </c>
      <c r="AT210" s="205" t="s">
        <v>285</v>
      </c>
      <c r="AU210" s="205" t="s">
        <v>83</v>
      </c>
      <c r="AY210" s="18" t="s">
        <v>283</v>
      </c>
      <c r="BE210" s="206">
        <f t="shared" si="14"/>
        <v>0</v>
      </c>
      <c r="BF210" s="206">
        <f t="shared" si="15"/>
        <v>0</v>
      </c>
      <c r="BG210" s="206">
        <f t="shared" si="16"/>
        <v>0</v>
      </c>
      <c r="BH210" s="206">
        <f t="shared" si="17"/>
        <v>0</v>
      </c>
      <c r="BI210" s="206">
        <f t="shared" si="18"/>
        <v>0</v>
      </c>
      <c r="BJ210" s="18" t="s">
        <v>83</v>
      </c>
      <c r="BK210" s="206">
        <f t="shared" si="19"/>
        <v>0</v>
      </c>
      <c r="BL210" s="18" t="s">
        <v>680</v>
      </c>
      <c r="BM210" s="205" t="s">
        <v>894</v>
      </c>
    </row>
    <row r="211" spans="1:65" s="2" customFormat="1" ht="24.2" customHeight="1">
      <c r="A211" s="35"/>
      <c r="B211" s="36"/>
      <c r="C211" s="193" t="s">
        <v>628</v>
      </c>
      <c r="D211" s="193" t="s">
        <v>285</v>
      </c>
      <c r="E211" s="194" t="s">
        <v>4183</v>
      </c>
      <c r="F211" s="195" t="s">
        <v>4184</v>
      </c>
      <c r="G211" s="196" t="s">
        <v>3586</v>
      </c>
      <c r="H211" s="197">
        <v>1</v>
      </c>
      <c r="I211" s="198"/>
      <c r="J211" s="199">
        <f t="shared" si="1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11"/>
        <v>0</v>
      </c>
      <c r="Q211" s="203">
        <v>0</v>
      </c>
      <c r="R211" s="203">
        <f t="shared" si="12"/>
        <v>0</v>
      </c>
      <c r="S211" s="203">
        <v>0</v>
      </c>
      <c r="T211" s="204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680</v>
      </c>
      <c r="AT211" s="205" t="s">
        <v>285</v>
      </c>
      <c r="AU211" s="205" t="s">
        <v>83</v>
      </c>
      <c r="AY211" s="18" t="s">
        <v>283</v>
      </c>
      <c r="BE211" s="206">
        <f t="shared" si="14"/>
        <v>0</v>
      </c>
      <c r="BF211" s="206">
        <f t="shared" si="15"/>
        <v>0</v>
      </c>
      <c r="BG211" s="206">
        <f t="shared" si="16"/>
        <v>0</v>
      </c>
      <c r="BH211" s="206">
        <f t="shared" si="17"/>
        <v>0</v>
      </c>
      <c r="BI211" s="206">
        <f t="shared" si="18"/>
        <v>0</v>
      </c>
      <c r="BJ211" s="18" t="s">
        <v>83</v>
      </c>
      <c r="BK211" s="206">
        <f t="shared" si="19"/>
        <v>0</v>
      </c>
      <c r="BL211" s="18" t="s">
        <v>680</v>
      </c>
      <c r="BM211" s="205" t="s">
        <v>902</v>
      </c>
    </row>
    <row r="212" spans="1:65" s="2" customFormat="1" ht="24.2" customHeight="1">
      <c r="A212" s="35"/>
      <c r="B212" s="36"/>
      <c r="C212" s="193" t="s">
        <v>632</v>
      </c>
      <c r="D212" s="193" t="s">
        <v>285</v>
      </c>
      <c r="E212" s="194" t="s">
        <v>4185</v>
      </c>
      <c r="F212" s="195" t="s">
        <v>4186</v>
      </c>
      <c r="G212" s="196" t="s">
        <v>3586</v>
      </c>
      <c r="H212" s="197">
        <v>1</v>
      </c>
      <c r="I212" s="198"/>
      <c r="J212" s="199">
        <f t="shared" si="1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11"/>
        <v>0</v>
      </c>
      <c r="Q212" s="203">
        <v>0</v>
      </c>
      <c r="R212" s="203">
        <f t="shared" si="12"/>
        <v>0</v>
      </c>
      <c r="S212" s="203">
        <v>0</v>
      </c>
      <c r="T212" s="204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83</v>
      </c>
      <c r="AY212" s="18" t="s">
        <v>283</v>
      </c>
      <c r="BE212" s="206">
        <f t="shared" si="14"/>
        <v>0</v>
      </c>
      <c r="BF212" s="206">
        <f t="shared" si="15"/>
        <v>0</v>
      </c>
      <c r="BG212" s="206">
        <f t="shared" si="16"/>
        <v>0</v>
      </c>
      <c r="BH212" s="206">
        <f t="shared" si="17"/>
        <v>0</v>
      </c>
      <c r="BI212" s="206">
        <f t="shared" si="18"/>
        <v>0</v>
      </c>
      <c r="BJ212" s="18" t="s">
        <v>83</v>
      </c>
      <c r="BK212" s="206">
        <f t="shared" si="19"/>
        <v>0</v>
      </c>
      <c r="BL212" s="18" t="s">
        <v>680</v>
      </c>
      <c r="BM212" s="205" t="s">
        <v>923</v>
      </c>
    </row>
    <row r="213" spans="1:65" s="2" customFormat="1" ht="66.75" customHeight="1">
      <c r="A213" s="35"/>
      <c r="B213" s="36"/>
      <c r="C213" s="193" t="s">
        <v>636</v>
      </c>
      <c r="D213" s="193" t="s">
        <v>285</v>
      </c>
      <c r="E213" s="194" t="s">
        <v>4187</v>
      </c>
      <c r="F213" s="195" t="s">
        <v>4188</v>
      </c>
      <c r="G213" s="196" t="s">
        <v>2247</v>
      </c>
      <c r="H213" s="197">
        <v>300</v>
      </c>
      <c r="I213" s="198"/>
      <c r="J213" s="199">
        <f t="shared" si="1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680</v>
      </c>
      <c r="AT213" s="205" t="s">
        <v>285</v>
      </c>
      <c r="AU213" s="205" t="s">
        <v>83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936</v>
      </c>
    </row>
    <row r="214" spans="1:65" s="2" customFormat="1" ht="16.5" customHeight="1">
      <c r="A214" s="35"/>
      <c r="B214" s="36"/>
      <c r="C214" s="193" t="s">
        <v>640</v>
      </c>
      <c r="D214" s="193" t="s">
        <v>285</v>
      </c>
      <c r="E214" s="194" t="s">
        <v>4189</v>
      </c>
      <c r="F214" s="195" t="s">
        <v>4190</v>
      </c>
      <c r="G214" s="196" t="s">
        <v>3586</v>
      </c>
      <c r="H214" s="197">
        <v>1</v>
      </c>
      <c r="I214" s="198"/>
      <c r="J214" s="199">
        <f t="shared" si="1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680</v>
      </c>
      <c r="AT214" s="205" t="s">
        <v>285</v>
      </c>
      <c r="AU214" s="205" t="s">
        <v>83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952</v>
      </c>
    </row>
    <row r="215" spans="1:65" s="2" customFormat="1" ht="16.5" customHeight="1">
      <c r="A215" s="35"/>
      <c r="B215" s="36"/>
      <c r="C215" s="193" t="s">
        <v>644</v>
      </c>
      <c r="D215" s="193" t="s">
        <v>285</v>
      </c>
      <c r="E215" s="194" t="s">
        <v>4191</v>
      </c>
      <c r="F215" s="195" t="s">
        <v>4192</v>
      </c>
      <c r="G215" s="196" t="s">
        <v>3586</v>
      </c>
      <c r="H215" s="197">
        <v>1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83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965</v>
      </c>
    </row>
    <row r="216" spans="1:65" s="2" customFormat="1" ht="16.5" customHeight="1">
      <c r="A216" s="35"/>
      <c r="B216" s="36"/>
      <c r="C216" s="193" t="s">
        <v>648</v>
      </c>
      <c r="D216" s="193" t="s">
        <v>285</v>
      </c>
      <c r="E216" s="194" t="s">
        <v>4193</v>
      </c>
      <c r="F216" s="195" t="s">
        <v>4194</v>
      </c>
      <c r="G216" s="196" t="s">
        <v>3586</v>
      </c>
      <c r="H216" s="197">
        <v>1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83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974</v>
      </c>
    </row>
    <row r="217" spans="1:65" s="12" customFormat="1" ht="25.9" customHeight="1">
      <c r="B217" s="177"/>
      <c r="C217" s="178"/>
      <c r="D217" s="179" t="s">
        <v>75</v>
      </c>
      <c r="E217" s="180" t="s">
        <v>890</v>
      </c>
      <c r="F217" s="180" t="s">
        <v>4195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SUM(P218:P228)</f>
        <v>0</v>
      </c>
      <c r="Q217" s="185"/>
      <c r="R217" s="186">
        <f>SUM(R218:R228)</f>
        <v>0</v>
      </c>
      <c r="S217" s="185"/>
      <c r="T217" s="187">
        <f>SUM(T218:T228)</f>
        <v>0</v>
      </c>
      <c r="AR217" s="188" t="s">
        <v>83</v>
      </c>
      <c r="AT217" s="189" t="s">
        <v>75</v>
      </c>
      <c r="AU217" s="189" t="s">
        <v>76</v>
      </c>
      <c r="AY217" s="188" t="s">
        <v>283</v>
      </c>
      <c r="BK217" s="190">
        <f>SUM(BK218:BK228)</f>
        <v>0</v>
      </c>
    </row>
    <row r="218" spans="1:65" s="2" customFormat="1" ht="37.9" customHeight="1">
      <c r="A218" s="35"/>
      <c r="B218" s="36"/>
      <c r="C218" s="193" t="s">
        <v>652</v>
      </c>
      <c r="D218" s="193" t="s">
        <v>285</v>
      </c>
      <c r="E218" s="194" t="s">
        <v>4196</v>
      </c>
      <c r="F218" s="195" t="s">
        <v>4197</v>
      </c>
      <c r="G218" s="196" t="s">
        <v>3586</v>
      </c>
      <c r="H218" s="197">
        <v>1</v>
      </c>
      <c r="I218" s="198"/>
      <c r="J218" s="199">
        <f t="shared" ref="J218:J228" si="20"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ref="P218:P228" si="21">O218*H218</f>
        <v>0</v>
      </c>
      <c r="Q218" s="203">
        <v>0</v>
      </c>
      <c r="R218" s="203">
        <f t="shared" ref="R218:R228" si="22">Q218*H218</f>
        <v>0</v>
      </c>
      <c r="S218" s="203">
        <v>0</v>
      </c>
      <c r="T218" s="204">
        <f t="shared" ref="T218:T228" si="2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680</v>
      </c>
      <c r="AT218" s="205" t="s">
        <v>285</v>
      </c>
      <c r="AU218" s="205" t="s">
        <v>83</v>
      </c>
      <c r="AY218" s="18" t="s">
        <v>283</v>
      </c>
      <c r="BE218" s="206">
        <f t="shared" ref="BE218:BE228" si="24">IF(N218="základní",J218,0)</f>
        <v>0</v>
      </c>
      <c r="BF218" s="206">
        <f t="shared" ref="BF218:BF228" si="25">IF(N218="snížená",J218,0)</f>
        <v>0</v>
      </c>
      <c r="BG218" s="206">
        <f t="shared" ref="BG218:BG228" si="26">IF(N218="zákl. přenesená",J218,0)</f>
        <v>0</v>
      </c>
      <c r="BH218" s="206">
        <f t="shared" ref="BH218:BH228" si="27">IF(N218="sníž. přenesená",J218,0)</f>
        <v>0</v>
      </c>
      <c r="BI218" s="206">
        <f t="shared" ref="BI218:BI228" si="28">IF(N218="nulová",J218,0)</f>
        <v>0</v>
      </c>
      <c r="BJ218" s="18" t="s">
        <v>83</v>
      </c>
      <c r="BK218" s="206">
        <f t="shared" ref="BK218:BK228" si="29">ROUND(I218*H218,2)</f>
        <v>0</v>
      </c>
      <c r="BL218" s="18" t="s">
        <v>680</v>
      </c>
      <c r="BM218" s="205" t="s">
        <v>982</v>
      </c>
    </row>
    <row r="219" spans="1:65" s="2" customFormat="1" ht="16.5" customHeight="1">
      <c r="A219" s="35"/>
      <c r="B219" s="36"/>
      <c r="C219" s="193" t="s">
        <v>656</v>
      </c>
      <c r="D219" s="193" t="s">
        <v>285</v>
      </c>
      <c r="E219" s="194" t="s">
        <v>4198</v>
      </c>
      <c r="F219" s="195" t="s">
        <v>4199</v>
      </c>
      <c r="G219" s="196" t="s">
        <v>2247</v>
      </c>
      <c r="H219" s="197">
        <v>120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680</v>
      </c>
      <c r="AT219" s="205" t="s">
        <v>285</v>
      </c>
      <c r="AU219" s="205" t="s">
        <v>83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680</v>
      </c>
      <c r="BM219" s="205" t="s">
        <v>993</v>
      </c>
    </row>
    <row r="220" spans="1:65" s="2" customFormat="1" ht="24.2" customHeight="1">
      <c r="A220" s="35"/>
      <c r="B220" s="36"/>
      <c r="C220" s="193" t="s">
        <v>660</v>
      </c>
      <c r="D220" s="193" t="s">
        <v>285</v>
      </c>
      <c r="E220" s="194" t="s">
        <v>4200</v>
      </c>
      <c r="F220" s="195" t="s">
        <v>4201</v>
      </c>
      <c r="G220" s="196" t="s">
        <v>2247</v>
      </c>
      <c r="H220" s="197">
        <v>10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680</v>
      </c>
      <c r="AT220" s="205" t="s">
        <v>285</v>
      </c>
      <c r="AU220" s="205" t="s">
        <v>83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680</v>
      </c>
      <c r="BM220" s="205" t="s">
        <v>1008</v>
      </c>
    </row>
    <row r="221" spans="1:65" s="2" customFormat="1" ht="24.2" customHeight="1">
      <c r="A221" s="35"/>
      <c r="B221" s="36"/>
      <c r="C221" s="193" t="s">
        <v>664</v>
      </c>
      <c r="D221" s="193" t="s">
        <v>285</v>
      </c>
      <c r="E221" s="194" t="s">
        <v>4202</v>
      </c>
      <c r="F221" s="195" t="s">
        <v>4203</v>
      </c>
      <c r="G221" s="196" t="s">
        <v>3586</v>
      </c>
      <c r="H221" s="197">
        <v>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83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680</v>
      </c>
      <c r="BM221" s="205" t="s">
        <v>1016</v>
      </c>
    </row>
    <row r="222" spans="1:65" s="2" customFormat="1" ht="16.5" customHeight="1">
      <c r="A222" s="35"/>
      <c r="B222" s="36"/>
      <c r="C222" s="193" t="s">
        <v>668</v>
      </c>
      <c r="D222" s="193" t="s">
        <v>285</v>
      </c>
      <c r="E222" s="194" t="s">
        <v>4204</v>
      </c>
      <c r="F222" s="195" t="s">
        <v>4205</v>
      </c>
      <c r="G222" s="196" t="s">
        <v>2247</v>
      </c>
      <c r="H222" s="197">
        <v>1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680</v>
      </c>
      <c r="AT222" s="205" t="s">
        <v>285</v>
      </c>
      <c r="AU222" s="205" t="s">
        <v>83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680</v>
      </c>
      <c r="BM222" s="205" t="s">
        <v>1027</v>
      </c>
    </row>
    <row r="223" spans="1:65" s="2" customFormat="1" ht="16.5" customHeight="1">
      <c r="A223" s="35"/>
      <c r="B223" s="36"/>
      <c r="C223" s="193" t="s">
        <v>672</v>
      </c>
      <c r="D223" s="193" t="s">
        <v>285</v>
      </c>
      <c r="E223" s="194" t="s">
        <v>4206</v>
      </c>
      <c r="F223" s="195" t="s">
        <v>3471</v>
      </c>
      <c r="G223" s="196" t="s">
        <v>2247</v>
      </c>
      <c r="H223" s="197">
        <v>1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83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680</v>
      </c>
      <c r="BM223" s="205" t="s">
        <v>1038</v>
      </c>
    </row>
    <row r="224" spans="1:65" s="2" customFormat="1" ht="16.5" customHeight="1">
      <c r="A224" s="35"/>
      <c r="B224" s="36"/>
      <c r="C224" s="193" t="s">
        <v>676</v>
      </c>
      <c r="D224" s="193" t="s">
        <v>285</v>
      </c>
      <c r="E224" s="194" t="s">
        <v>4207</v>
      </c>
      <c r="F224" s="195" t="s">
        <v>4208</v>
      </c>
      <c r="G224" s="196" t="s">
        <v>2247</v>
      </c>
      <c r="H224" s="197">
        <v>1</v>
      </c>
      <c r="I224" s="198"/>
      <c r="J224" s="199">
        <f t="shared" si="2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680</v>
      </c>
      <c r="AT224" s="205" t="s">
        <v>285</v>
      </c>
      <c r="AU224" s="205" t="s">
        <v>83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680</v>
      </c>
      <c r="BM224" s="205" t="s">
        <v>1052</v>
      </c>
    </row>
    <row r="225" spans="1:65" s="2" customFormat="1" ht="16.5" customHeight="1">
      <c r="A225" s="35"/>
      <c r="B225" s="36"/>
      <c r="C225" s="193" t="s">
        <v>680</v>
      </c>
      <c r="D225" s="193" t="s">
        <v>285</v>
      </c>
      <c r="E225" s="194" t="s">
        <v>4209</v>
      </c>
      <c r="F225" s="195" t="s">
        <v>4210</v>
      </c>
      <c r="G225" s="196" t="s">
        <v>2247</v>
      </c>
      <c r="H225" s="197">
        <v>1</v>
      </c>
      <c r="I225" s="198"/>
      <c r="J225" s="199">
        <f t="shared" si="2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21"/>
        <v>0</v>
      </c>
      <c r="Q225" s="203">
        <v>0</v>
      </c>
      <c r="R225" s="203">
        <f t="shared" si="22"/>
        <v>0</v>
      </c>
      <c r="S225" s="203">
        <v>0</v>
      </c>
      <c r="T225" s="204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680</v>
      </c>
      <c r="AT225" s="205" t="s">
        <v>285</v>
      </c>
      <c r="AU225" s="205" t="s">
        <v>83</v>
      </c>
      <c r="AY225" s="18" t="s">
        <v>283</v>
      </c>
      <c r="BE225" s="206">
        <f t="shared" si="24"/>
        <v>0</v>
      </c>
      <c r="BF225" s="206">
        <f t="shared" si="25"/>
        <v>0</v>
      </c>
      <c r="BG225" s="206">
        <f t="shared" si="26"/>
        <v>0</v>
      </c>
      <c r="BH225" s="206">
        <f t="shared" si="27"/>
        <v>0</v>
      </c>
      <c r="BI225" s="206">
        <f t="shared" si="28"/>
        <v>0</v>
      </c>
      <c r="BJ225" s="18" t="s">
        <v>83</v>
      </c>
      <c r="BK225" s="206">
        <f t="shared" si="29"/>
        <v>0</v>
      </c>
      <c r="BL225" s="18" t="s">
        <v>680</v>
      </c>
      <c r="BM225" s="205" t="s">
        <v>1085</v>
      </c>
    </row>
    <row r="226" spans="1:65" s="2" customFormat="1" ht="37.9" customHeight="1">
      <c r="A226" s="35"/>
      <c r="B226" s="36"/>
      <c r="C226" s="193" t="s">
        <v>684</v>
      </c>
      <c r="D226" s="193" t="s">
        <v>285</v>
      </c>
      <c r="E226" s="194" t="s">
        <v>4211</v>
      </c>
      <c r="F226" s="195" t="s">
        <v>4212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680</v>
      </c>
      <c r="AT226" s="205" t="s">
        <v>285</v>
      </c>
      <c r="AU226" s="205" t="s">
        <v>83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680</v>
      </c>
      <c r="BM226" s="205" t="s">
        <v>1104</v>
      </c>
    </row>
    <row r="227" spans="1:65" s="2" customFormat="1" ht="16.5" customHeight="1">
      <c r="A227" s="35"/>
      <c r="B227" s="36"/>
      <c r="C227" s="193" t="s">
        <v>690</v>
      </c>
      <c r="D227" s="193" t="s">
        <v>285</v>
      </c>
      <c r="E227" s="194" t="s">
        <v>4213</v>
      </c>
      <c r="F227" s="195" t="s">
        <v>4214</v>
      </c>
      <c r="G227" s="196" t="s">
        <v>2247</v>
      </c>
      <c r="H227" s="197">
        <v>1</v>
      </c>
      <c r="I227" s="198"/>
      <c r="J227" s="199">
        <f t="shared" si="2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680</v>
      </c>
      <c r="AT227" s="205" t="s">
        <v>285</v>
      </c>
      <c r="AU227" s="205" t="s">
        <v>83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680</v>
      </c>
      <c r="BM227" s="205" t="s">
        <v>1119</v>
      </c>
    </row>
    <row r="228" spans="1:65" s="2" customFormat="1" ht="24.2" customHeight="1">
      <c r="A228" s="35"/>
      <c r="B228" s="36"/>
      <c r="C228" s="193" t="s">
        <v>695</v>
      </c>
      <c r="D228" s="193" t="s">
        <v>285</v>
      </c>
      <c r="E228" s="194" t="s">
        <v>4215</v>
      </c>
      <c r="F228" s="195" t="s">
        <v>4216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62" t="s">
        <v>1</v>
      </c>
      <c r="N228" s="263" t="s">
        <v>41</v>
      </c>
      <c r="O228" s="264"/>
      <c r="P228" s="265">
        <f t="shared" si="21"/>
        <v>0</v>
      </c>
      <c r="Q228" s="265">
        <v>0</v>
      </c>
      <c r="R228" s="265">
        <f t="shared" si="22"/>
        <v>0</v>
      </c>
      <c r="S228" s="265">
        <v>0</v>
      </c>
      <c r="T228" s="266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83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680</v>
      </c>
      <c r="BM228" s="205" t="s">
        <v>1128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x0jML415S64+XnB/5+dFizMsVei7Jvo9XoA9bsSB1SARXGPYcGWzoW4htfF8IyypbstUv9CpLtuoIeNqhmW6rg==" saltValue="gmI3IE2o2Uw1725o/ejcHwrbtpFtFZIh04roMQl1jPxTob44TMIP3dAMyY+43wgfOAP4mhT9EVLfyYf9zzPm5w==" spinCount="100000" sheet="1" objects="1" scenarios="1" formatColumns="0" formatRows="0" autoFilter="0"/>
  <autoFilter ref="C130:K22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4217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4219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ROUND((SUM(BE145:BE240)),  2)</f>
        <v>0</v>
      </c>
      <c r="G37" s="35"/>
      <c r="H37" s="35"/>
      <c r="I37" s="131">
        <v>0.21</v>
      </c>
      <c r="J37" s="130">
        <f>ROUND(((SUM(BE145:BE240))*I37),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ROUND((SUM(BF145:BF240)),  2)</f>
        <v>0</v>
      </c>
      <c r="G38" s="35"/>
      <c r="H38" s="35"/>
      <c r="I38" s="131">
        <v>0.15</v>
      </c>
      <c r="J38" s="130">
        <f>ROUND(((SUM(BF145:BF240))*I38),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ROUND((SUM(BG145:BG240)),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ROUND((SUM(BH145:BH240)),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ROUND((SUM(BI145:BI240)),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4217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04e.1 - Kanalizace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4220</v>
      </c>
      <c r="E101" s="157"/>
      <c r="F101" s="157"/>
      <c r="G101" s="157"/>
      <c r="H101" s="157"/>
      <c r="I101" s="157"/>
      <c r="J101" s="158">
        <f>J146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4221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4222</v>
      </c>
      <c r="E103" s="162"/>
      <c r="F103" s="162"/>
      <c r="G103" s="162"/>
      <c r="H103" s="162"/>
      <c r="I103" s="162"/>
      <c r="J103" s="163">
        <f>J160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4223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4224</v>
      </c>
      <c r="E105" s="157"/>
      <c r="F105" s="157"/>
      <c r="G105" s="157"/>
      <c r="H105" s="157"/>
      <c r="I105" s="157"/>
      <c r="J105" s="158">
        <f>J173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4225</v>
      </c>
      <c r="E106" s="162"/>
      <c r="F106" s="162"/>
      <c r="G106" s="162"/>
      <c r="H106" s="162"/>
      <c r="I106" s="162"/>
      <c r="J106" s="163">
        <f>J174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4226</v>
      </c>
      <c r="E107" s="162"/>
      <c r="F107" s="162"/>
      <c r="G107" s="162"/>
      <c r="H107" s="162"/>
      <c r="I107" s="162"/>
      <c r="J107" s="163">
        <f>J180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4227</v>
      </c>
      <c r="E108" s="162"/>
      <c r="F108" s="162"/>
      <c r="G108" s="162"/>
      <c r="H108" s="162"/>
      <c r="I108" s="162"/>
      <c r="J108" s="163">
        <f>J187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4228</v>
      </c>
      <c r="E109" s="162"/>
      <c r="F109" s="162"/>
      <c r="G109" s="162"/>
      <c r="H109" s="162"/>
      <c r="I109" s="162"/>
      <c r="J109" s="163">
        <f>J193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4229</v>
      </c>
      <c r="E110" s="162"/>
      <c r="F110" s="162"/>
      <c r="G110" s="162"/>
      <c r="H110" s="162"/>
      <c r="I110" s="162"/>
      <c r="J110" s="163">
        <f>J195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4230</v>
      </c>
      <c r="E111" s="162"/>
      <c r="F111" s="162"/>
      <c r="G111" s="162"/>
      <c r="H111" s="162"/>
      <c r="I111" s="162"/>
      <c r="J111" s="163">
        <f>J200</f>
        <v>0</v>
      </c>
      <c r="K111" s="105"/>
      <c r="L111" s="164"/>
    </row>
    <row r="112" spans="1:47" s="9" customFormat="1" ht="24.95" customHeight="1">
      <c r="B112" s="154"/>
      <c r="C112" s="155"/>
      <c r="D112" s="156" t="s">
        <v>4231</v>
      </c>
      <c r="E112" s="157"/>
      <c r="F112" s="157"/>
      <c r="G112" s="157"/>
      <c r="H112" s="157"/>
      <c r="I112" s="157"/>
      <c r="J112" s="158">
        <f>J205</f>
        <v>0</v>
      </c>
      <c r="K112" s="155"/>
      <c r="L112" s="159"/>
    </row>
    <row r="113" spans="1:31" s="10" customFormat="1" ht="19.899999999999999" customHeight="1">
      <c r="B113" s="160"/>
      <c r="C113" s="105"/>
      <c r="D113" s="161" t="s">
        <v>4232</v>
      </c>
      <c r="E113" s="162"/>
      <c r="F113" s="162"/>
      <c r="G113" s="162"/>
      <c r="H113" s="162"/>
      <c r="I113" s="162"/>
      <c r="J113" s="163">
        <f>J206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4233</v>
      </c>
      <c r="E114" s="162"/>
      <c r="F114" s="162"/>
      <c r="G114" s="162"/>
      <c r="H114" s="162"/>
      <c r="I114" s="162"/>
      <c r="J114" s="163">
        <f>J210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4234</v>
      </c>
      <c r="E115" s="162"/>
      <c r="F115" s="162"/>
      <c r="G115" s="162"/>
      <c r="H115" s="162"/>
      <c r="I115" s="162"/>
      <c r="J115" s="163">
        <f>J214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4235</v>
      </c>
      <c r="E116" s="162"/>
      <c r="F116" s="162"/>
      <c r="G116" s="162"/>
      <c r="H116" s="162"/>
      <c r="I116" s="162"/>
      <c r="J116" s="163">
        <f>J220</f>
        <v>0</v>
      </c>
      <c r="K116" s="105"/>
      <c r="L116" s="164"/>
    </row>
    <row r="117" spans="1:31" s="9" customFormat="1" ht="24.95" customHeight="1">
      <c r="B117" s="154"/>
      <c r="C117" s="155"/>
      <c r="D117" s="156" t="s">
        <v>4236</v>
      </c>
      <c r="E117" s="157"/>
      <c r="F117" s="157"/>
      <c r="G117" s="157"/>
      <c r="H117" s="157"/>
      <c r="I117" s="157"/>
      <c r="J117" s="158">
        <f>J224</f>
        <v>0</v>
      </c>
      <c r="K117" s="155"/>
      <c r="L117" s="159"/>
    </row>
    <row r="118" spans="1:31" s="10" customFormat="1" ht="19.899999999999999" customHeight="1">
      <c r="B118" s="160"/>
      <c r="C118" s="105"/>
      <c r="D118" s="161" t="s">
        <v>4237</v>
      </c>
      <c r="E118" s="162"/>
      <c r="F118" s="162"/>
      <c r="G118" s="162"/>
      <c r="H118" s="162"/>
      <c r="I118" s="162"/>
      <c r="J118" s="163">
        <f>J225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4238</v>
      </c>
      <c r="E119" s="162"/>
      <c r="F119" s="162"/>
      <c r="G119" s="162"/>
      <c r="H119" s="162"/>
      <c r="I119" s="162"/>
      <c r="J119" s="163">
        <f>J227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4239</v>
      </c>
      <c r="E120" s="162"/>
      <c r="F120" s="162"/>
      <c r="G120" s="162"/>
      <c r="H120" s="162"/>
      <c r="I120" s="162"/>
      <c r="J120" s="163">
        <f>J229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4240</v>
      </c>
      <c r="E121" s="162"/>
      <c r="F121" s="162"/>
      <c r="G121" s="162"/>
      <c r="H121" s="162"/>
      <c r="I121" s="162"/>
      <c r="J121" s="163">
        <f>J236</f>
        <v>0</v>
      </c>
      <c r="K121" s="105"/>
      <c r="L121" s="164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268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16.5" customHeight="1">
      <c r="A131" s="35"/>
      <c r="B131" s="36"/>
      <c r="C131" s="37"/>
      <c r="D131" s="37"/>
      <c r="E131" s="331" t="str">
        <f>E7</f>
        <v>MŠ Vokovická</v>
      </c>
      <c r="F131" s="332"/>
      <c r="G131" s="332"/>
      <c r="H131" s="332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1" customFormat="1" ht="12" customHeight="1">
      <c r="B132" s="22"/>
      <c r="C132" s="30" t="s">
        <v>226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31" s="1" customFormat="1" ht="16.5" customHeight="1">
      <c r="B133" s="22"/>
      <c r="C133" s="23"/>
      <c r="D133" s="23"/>
      <c r="E133" s="331" t="s">
        <v>227</v>
      </c>
      <c r="F133" s="319"/>
      <c r="G133" s="319"/>
      <c r="H133" s="319"/>
      <c r="I133" s="23"/>
      <c r="J133" s="23"/>
      <c r="K133" s="23"/>
      <c r="L133" s="21"/>
    </row>
    <row r="134" spans="1:31" s="1" customFormat="1" ht="12" customHeight="1">
      <c r="B134" s="22"/>
      <c r="C134" s="30" t="s">
        <v>228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pans="1:31" s="2" customFormat="1" ht="16.5" customHeight="1">
      <c r="A135" s="35"/>
      <c r="B135" s="36"/>
      <c r="C135" s="37"/>
      <c r="D135" s="37"/>
      <c r="E135" s="340" t="s">
        <v>4217</v>
      </c>
      <c r="F135" s="330"/>
      <c r="G135" s="330"/>
      <c r="H135" s="330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2" customHeight="1">
      <c r="A136" s="35"/>
      <c r="B136" s="36"/>
      <c r="C136" s="30" t="s">
        <v>4218</v>
      </c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6.5" customHeight="1">
      <c r="A137" s="35"/>
      <c r="B137" s="36"/>
      <c r="C137" s="37"/>
      <c r="D137" s="37"/>
      <c r="E137" s="307" t="str">
        <f>E13</f>
        <v>04e.1 - Kanalizace</v>
      </c>
      <c r="F137" s="330"/>
      <c r="G137" s="330"/>
      <c r="H137" s="330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20</v>
      </c>
      <c r="D139" s="37"/>
      <c r="E139" s="37"/>
      <c r="F139" s="28" t="str">
        <f>F16</f>
        <v>Vokovice, p.č. 1281/256, 1281/257</v>
      </c>
      <c r="G139" s="37"/>
      <c r="H139" s="37"/>
      <c r="I139" s="30" t="s">
        <v>22</v>
      </c>
      <c r="J139" s="67" t="str">
        <f>IF(J16="","",J16)</f>
        <v>21. 2. 2023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25.7" customHeight="1">
      <c r="A141" s="35"/>
      <c r="B141" s="36"/>
      <c r="C141" s="30" t="s">
        <v>24</v>
      </c>
      <c r="D141" s="37"/>
      <c r="E141" s="37"/>
      <c r="F141" s="28" t="str">
        <f>E19</f>
        <v>Městská část Praha 6, Čs. Armády 601/23</v>
      </c>
      <c r="G141" s="37"/>
      <c r="H141" s="37"/>
      <c r="I141" s="30" t="s">
        <v>30</v>
      </c>
      <c r="J141" s="33" t="str">
        <f>E25</f>
        <v>ra15 a.s., ATELIER SEVER s.r.o.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2" customHeight="1">
      <c r="A142" s="35"/>
      <c r="B142" s="36"/>
      <c r="C142" s="30" t="s">
        <v>28</v>
      </c>
      <c r="D142" s="37"/>
      <c r="E142" s="37"/>
      <c r="F142" s="28" t="str">
        <f>IF(E22="","",E22)</f>
        <v>Vyplň údaj</v>
      </c>
      <c r="G142" s="37"/>
      <c r="H142" s="37"/>
      <c r="I142" s="30" t="s">
        <v>33</v>
      </c>
      <c r="J142" s="33" t="str">
        <f>E28</f>
        <v>Ecoten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0.3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11" customFormat="1" ht="29.25" customHeight="1">
      <c r="A144" s="165"/>
      <c r="B144" s="166"/>
      <c r="C144" s="167" t="s">
        <v>269</v>
      </c>
      <c r="D144" s="168" t="s">
        <v>61</v>
      </c>
      <c r="E144" s="168" t="s">
        <v>57</v>
      </c>
      <c r="F144" s="168" t="s">
        <v>58</v>
      </c>
      <c r="G144" s="168" t="s">
        <v>270</v>
      </c>
      <c r="H144" s="168" t="s">
        <v>271</v>
      </c>
      <c r="I144" s="168" t="s">
        <v>272</v>
      </c>
      <c r="J144" s="169" t="s">
        <v>232</v>
      </c>
      <c r="K144" s="170" t="s">
        <v>273</v>
      </c>
      <c r="L144" s="171"/>
      <c r="M144" s="76" t="s">
        <v>1</v>
      </c>
      <c r="N144" s="77" t="s">
        <v>40</v>
      </c>
      <c r="O144" s="77" t="s">
        <v>274</v>
      </c>
      <c r="P144" s="77" t="s">
        <v>275</v>
      </c>
      <c r="Q144" s="77" t="s">
        <v>276</v>
      </c>
      <c r="R144" s="77" t="s">
        <v>277</v>
      </c>
      <c r="S144" s="77" t="s">
        <v>278</v>
      </c>
      <c r="T144" s="78" t="s">
        <v>279</v>
      </c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65" s="2" customFormat="1" ht="22.9" customHeight="1">
      <c r="A145" s="35"/>
      <c r="B145" s="36"/>
      <c r="C145" s="83" t="s">
        <v>280</v>
      </c>
      <c r="D145" s="37"/>
      <c r="E145" s="37"/>
      <c r="F145" s="37"/>
      <c r="G145" s="37"/>
      <c r="H145" s="37"/>
      <c r="I145" s="37"/>
      <c r="J145" s="172">
        <f>BK145</f>
        <v>0</v>
      </c>
      <c r="K145" s="37"/>
      <c r="L145" s="40"/>
      <c r="M145" s="79"/>
      <c r="N145" s="173"/>
      <c r="O145" s="80"/>
      <c r="P145" s="174">
        <f>P146+P173+P205+P224</f>
        <v>0</v>
      </c>
      <c r="Q145" s="80"/>
      <c r="R145" s="174">
        <f>R146+R173+R205+R224</f>
        <v>0</v>
      </c>
      <c r="S145" s="80"/>
      <c r="T145" s="175">
        <f>T146+T173+T205+T224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75</v>
      </c>
      <c r="AU145" s="18" t="s">
        <v>234</v>
      </c>
      <c r="BK145" s="176">
        <f>BK146+BK173+BK205+BK224</f>
        <v>0</v>
      </c>
    </row>
    <row r="146" spans="1:65" s="12" customFormat="1" ht="25.9" customHeight="1">
      <c r="B146" s="177"/>
      <c r="C146" s="178"/>
      <c r="D146" s="179" t="s">
        <v>75</v>
      </c>
      <c r="E146" s="180" t="s">
        <v>898</v>
      </c>
      <c r="F146" s="180" t="s">
        <v>4241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P147+P160+P165</f>
        <v>0</v>
      </c>
      <c r="Q146" s="185"/>
      <c r="R146" s="186">
        <f>R147+R160+R165</f>
        <v>0</v>
      </c>
      <c r="S146" s="185"/>
      <c r="T146" s="187">
        <f>T147+T160+T165</f>
        <v>0</v>
      </c>
      <c r="AR146" s="188" t="s">
        <v>83</v>
      </c>
      <c r="AT146" s="189" t="s">
        <v>75</v>
      </c>
      <c r="AU146" s="189" t="s">
        <v>76</v>
      </c>
      <c r="AY146" s="188" t="s">
        <v>283</v>
      </c>
      <c r="BK146" s="190">
        <f>BK147+BK160+BK165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83</v>
      </c>
      <c r="F147" s="191" t="s">
        <v>4242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SUM(P148:P159)</f>
        <v>0</v>
      </c>
      <c r="Q147" s="185"/>
      <c r="R147" s="186">
        <f>SUM(R148:R159)</f>
        <v>0</v>
      </c>
      <c r="S147" s="185"/>
      <c r="T147" s="187">
        <f>SUM(T148:T159)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SUM(BK148:BK159)</f>
        <v>0</v>
      </c>
    </row>
    <row r="148" spans="1:65" s="2" customFormat="1" ht="21.75" customHeight="1">
      <c r="A148" s="35"/>
      <c r="B148" s="36"/>
      <c r="C148" s="193" t="s">
        <v>83</v>
      </c>
      <c r="D148" s="193" t="s">
        <v>285</v>
      </c>
      <c r="E148" s="194" t="s">
        <v>4243</v>
      </c>
      <c r="F148" s="195" t="s">
        <v>4244</v>
      </c>
      <c r="G148" s="196" t="s">
        <v>296</v>
      </c>
      <c r="H148" s="197">
        <v>225.4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85</v>
      </c>
    </row>
    <row r="149" spans="1:65" s="2" customFormat="1" ht="16.5" customHeight="1">
      <c r="A149" s="35"/>
      <c r="B149" s="36"/>
      <c r="C149" s="193" t="s">
        <v>85</v>
      </c>
      <c r="D149" s="193" t="s">
        <v>285</v>
      </c>
      <c r="E149" s="194" t="s">
        <v>4245</v>
      </c>
      <c r="F149" s="195" t="s">
        <v>4246</v>
      </c>
      <c r="G149" s="196" t="s">
        <v>296</v>
      </c>
      <c r="H149" s="197">
        <v>120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289</v>
      </c>
    </row>
    <row r="150" spans="1:65" s="2" customFormat="1" ht="16.5" customHeight="1">
      <c r="A150" s="35"/>
      <c r="B150" s="36"/>
      <c r="C150" s="193" t="s">
        <v>105</v>
      </c>
      <c r="D150" s="193" t="s">
        <v>285</v>
      </c>
      <c r="E150" s="194" t="s">
        <v>4247</v>
      </c>
      <c r="F150" s="195" t="s">
        <v>4248</v>
      </c>
      <c r="G150" s="196" t="s">
        <v>296</v>
      </c>
      <c r="H150" s="197">
        <v>28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339</v>
      </c>
    </row>
    <row r="151" spans="1:65" s="2" customFormat="1" ht="16.5" customHeight="1">
      <c r="A151" s="35"/>
      <c r="B151" s="36"/>
      <c r="C151" s="193" t="s">
        <v>289</v>
      </c>
      <c r="D151" s="193" t="s">
        <v>285</v>
      </c>
      <c r="E151" s="194" t="s">
        <v>4249</v>
      </c>
      <c r="F151" s="195" t="s">
        <v>4250</v>
      </c>
      <c r="G151" s="196" t="s">
        <v>296</v>
      </c>
      <c r="H151" s="197">
        <v>77.400000000000006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351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352</v>
      </c>
      <c r="F152" s="195" t="s">
        <v>353</v>
      </c>
      <c r="G152" s="196" t="s">
        <v>296</v>
      </c>
      <c r="H152" s="197">
        <v>148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4251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4252</v>
      </c>
      <c r="G153" s="208"/>
      <c r="H153" s="212">
        <v>148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148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2" customFormat="1" ht="37.9" customHeight="1">
      <c r="A155" s="35"/>
      <c r="B155" s="36"/>
      <c r="C155" s="193" t="s">
        <v>339</v>
      </c>
      <c r="D155" s="193" t="s">
        <v>285</v>
      </c>
      <c r="E155" s="194" t="s">
        <v>358</v>
      </c>
      <c r="F155" s="195" t="s">
        <v>359</v>
      </c>
      <c r="G155" s="196" t="s">
        <v>296</v>
      </c>
      <c r="H155" s="197">
        <v>4440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4253</v>
      </c>
    </row>
    <row r="156" spans="1:65" s="13" customFormat="1">
      <c r="B156" s="207"/>
      <c r="C156" s="208"/>
      <c r="D156" s="209" t="s">
        <v>291</v>
      </c>
      <c r="E156" s="208"/>
      <c r="F156" s="211" t="s">
        <v>4254</v>
      </c>
      <c r="G156" s="208"/>
      <c r="H156" s="212">
        <v>4440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24.2" customHeight="1">
      <c r="A157" s="35"/>
      <c r="B157" s="36"/>
      <c r="C157" s="193" t="s">
        <v>344</v>
      </c>
      <c r="D157" s="193" t="s">
        <v>285</v>
      </c>
      <c r="E157" s="194" t="s">
        <v>4255</v>
      </c>
      <c r="F157" s="195" t="s">
        <v>4256</v>
      </c>
      <c r="G157" s="196" t="s">
        <v>377</v>
      </c>
      <c r="H157" s="197">
        <v>247.16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4257</v>
      </c>
    </row>
    <row r="158" spans="1:65" s="13" customFormat="1">
      <c r="B158" s="207"/>
      <c r="C158" s="208"/>
      <c r="D158" s="209" t="s">
        <v>291</v>
      </c>
      <c r="E158" s="208"/>
      <c r="F158" s="211" t="s">
        <v>4258</v>
      </c>
      <c r="G158" s="208"/>
      <c r="H158" s="212">
        <v>247.16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148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4259</v>
      </c>
    </row>
    <row r="160" spans="1:65" s="12" customFormat="1" ht="22.9" customHeight="1">
      <c r="B160" s="177"/>
      <c r="C160" s="178"/>
      <c r="D160" s="179" t="s">
        <v>75</v>
      </c>
      <c r="E160" s="191" t="s">
        <v>85</v>
      </c>
      <c r="F160" s="191" t="s">
        <v>4260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SUM(P161:P164)</f>
        <v>0</v>
      </c>
      <c r="Q160" s="185"/>
      <c r="R160" s="186">
        <f>SUM(R161:R164)</f>
        <v>0</v>
      </c>
      <c r="S160" s="185"/>
      <c r="T160" s="187">
        <f>SUM(T161:T164)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SUM(BK161:BK164)</f>
        <v>0</v>
      </c>
    </row>
    <row r="161" spans="1:65" s="2" customFormat="1" ht="24.2" customHeight="1">
      <c r="A161" s="35"/>
      <c r="B161" s="36"/>
      <c r="C161" s="193" t="s">
        <v>357</v>
      </c>
      <c r="D161" s="193" t="s">
        <v>285</v>
      </c>
      <c r="E161" s="194" t="s">
        <v>4261</v>
      </c>
      <c r="F161" s="195" t="s">
        <v>4262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188</v>
      </c>
    </row>
    <row r="162" spans="1:65" s="2" customFormat="1" ht="24.2" customHeight="1">
      <c r="A162" s="35"/>
      <c r="B162" s="36"/>
      <c r="C162" s="193" t="s">
        <v>362</v>
      </c>
      <c r="D162" s="193" t="s">
        <v>285</v>
      </c>
      <c r="E162" s="194" t="s">
        <v>4263</v>
      </c>
      <c r="F162" s="195" t="s">
        <v>4264</v>
      </c>
      <c r="G162" s="196" t="s">
        <v>2247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194</v>
      </c>
    </row>
    <row r="163" spans="1:65" s="2" customFormat="1" ht="24.2" customHeight="1">
      <c r="A163" s="35"/>
      <c r="B163" s="36"/>
      <c r="C163" s="193" t="s">
        <v>185</v>
      </c>
      <c r="D163" s="193" t="s">
        <v>285</v>
      </c>
      <c r="E163" s="194" t="s">
        <v>4265</v>
      </c>
      <c r="F163" s="195" t="s">
        <v>4266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199</v>
      </c>
    </row>
    <row r="164" spans="1:65" s="2" customFormat="1" ht="24.2" customHeight="1">
      <c r="A164" s="35"/>
      <c r="B164" s="36"/>
      <c r="C164" s="193" t="s">
        <v>188</v>
      </c>
      <c r="D164" s="193" t="s">
        <v>285</v>
      </c>
      <c r="E164" s="194" t="s">
        <v>4267</v>
      </c>
      <c r="F164" s="195" t="s">
        <v>4268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205</v>
      </c>
    </row>
    <row r="165" spans="1:65" s="12" customFormat="1" ht="22.9" customHeight="1">
      <c r="B165" s="177"/>
      <c r="C165" s="178"/>
      <c r="D165" s="179" t="s">
        <v>75</v>
      </c>
      <c r="E165" s="191" t="s">
        <v>105</v>
      </c>
      <c r="F165" s="191" t="s">
        <v>4269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SUM(P166:P172)</f>
        <v>0</v>
      </c>
      <c r="Q165" s="185"/>
      <c r="R165" s="186">
        <f>SUM(R166:R172)</f>
        <v>0</v>
      </c>
      <c r="S165" s="185"/>
      <c r="T165" s="187">
        <f>SUM(T166:T172)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SUM(BK166:BK172)</f>
        <v>0</v>
      </c>
    </row>
    <row r="166" spans="1:65" s="2" customFormat="1" ht="16.5" customHeight="1">
      <c r="A166" s="35"/>
      <c r="B166" s="36"/>
      <c r="C166" s="193" t="s">
        <v>191</v>
      </c>
      <c r="D166" s="193" t="s">
        <v>285</v>
      </c>
      <c r="E166" s="194" t="s">
        <v>4270</v>
      </c>
      <c r="F166" s="195" t="s">
        <v>4271</v>
      </c>
      <c r="G166" s="196" t="s">
        <v>2247</v>
      </c>
      <c r="H166" s="197">
        <v>3</v>
      </c>
      <c r="I166" s="198"/>
      <c r="J166" s="199">
        <f t="shared" ref="J166:J172" si="0"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ref="P166:P172" si="1">O166*H166</f>
        <v>0</v>
      </c>
      <c r="Q166" s="203">
        <v>0</v>
      </c>
      <c r="R166" s="203">
        <f t="shared" ref="R166:R172" si="2">Q166*H166</f>
        <v>0</v>
      </c>
      <c r="S166" s="203">
        <v>0</v>
      </c>
      <c r="T166" s="204">
        <f t="shared" ref="T166:T172" si="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ref="BE166:BE172" si="4">IF(N166="základní",J166,0)</f>
        <v>0</v>
      </c>
      <c r="BF166" s="206">
        <f t="shared" ref="BF166:BF172" si="5">IF(N166="snížená",J166,0)</f>
        <v>0</v>
      </c>
      <c r="BG166" s="206">
        <f t="shared" ref="BG166:BG172" si="6">IF(N166="zákl. přenesená",J166,0)</f>
        <v>0</v>
      </c>
      <c r="BH166" s="206">
        <f t="shared" ref="BH166:BH172" si="7">IF(N166="sníž. přenesená",J166,0)</f>
        <v>0</v>
      </c>
      <c r="BI166" s="206">
        <f t="shared" ref="BI166:BI172" si="8">IF(N166="nulová",J166,0)</f>
        <v>0</v>
      </c>
      <c r="BJ166" s="18" t="s">
        <v>83</v>
      </c>
      <c r="BK166" s="206">
        <f t="shared" ref="BK166:BK172" si="9">ROUND(I166*H166,2)</f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194</v>
      </c>
      <c r="D167" s="193" t="s">
        <v>285</v>
      </c>
      <c r="E167" s="194" t="s">
        <v>4272</v>
      </c>
      <c r="F167" s="195" t="s">
        <v>4273</v>
      </c>
      <c r="G167" s="196" t="s">
        <v>2247</v>
      </c>
      <c r="H167" s="197">
        <v>6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16.5" customHeight="1">
      <c r="A168" s="35"/>
      <c r="B168" s="36"/>
      <c r="C168" s="193" t="s">
        <v>8</v>
      </c>
      <c r="D168" s="193" t="s">
        <v>285</v>
      </c>
      <c r="E168" s="194" t="s">
        <v>4274</v>
      </c>
      <c r="F168" s="195" t="s">
        <v>4275</v>
      </c>
      <c r="G168" s="196" t="s">
        <v>2247</v>
      </c>
      <c r="H168" s="197">
        <v>3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16.5" customHeight="1">
      <c r="A169" s="35"/>
      <c r="B169" s="36"/>
      <c r="C169" s="193" t="s">
        <v>199</v>
      </c>
      <c r="D169" s="193" t="s">
        <v>285</v>
      </c>
      <c r="E169" s="194" t="s">
        <v>4276</v>
      </c>
      <c r="F169" s="195" t="s">
        <v>4277</v>
      </c>
      <c r="G169" s="196" t="s">
        <v>2247</v>
      </c>
      <c r="H169" s="197">
        <v>11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2" customFormat="1" ht="16.5" customHeight="1">
      <c r="A170" s="35"/>
      <c r="B170" s="36"/>
      <c r="C170" s="193" t="s">
        <v>202</v>
      </c>
      <c r="D170" s="193" t="s">
        <v>285</v>
      </c>
      <c r="E170" s="194" t="s">
        <v>4278</v>
      </c>
      <c r="F170" s="195" t="s">
        <v>4279</v>
      </c>
      <c r="G170" s="196" t="s">
        <v>2247</v>
      </c>
      <c r="H170" s="197">
        <v>8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477</v>
      </c>
    </row>
    <row r="171" spans="1:65" s="2" customFormat="1" ht="16.5" customHeight="1">
      <c r="A171" s="35"/>
      <c r="B171" s="36"/>
      <c r="C171" s="193" t="s">
        <v>205</v>
      </c>
      <c r="D171" s="193" t="s">
        <v>285</v>
      </c>
      <c r="E171" s="194" t="s">
        <v>4280</v>
      </c>
      <c r="F171" s="195" t="s">
        <v>4281</v>
      </c>
      <c r="G171" s="196" t="s">
        <v>2247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488</v>
      </c>
    </row>
    <row r="172" spans="1:65" s="2" customFormat="1" ht="16.5" customHeight="1">
      <c r="A172" s="35"/>
      <c r="B172" s="36"/>
      <c r="C172" s="193" t="s">
        <v>417</v>
      </c>
      <c r="D172" s="193" t="s">
        <v>285</v>
      </c>
      <c r="E172" s="194" t="s">
        <v>4282</v>
      </c>
      <c r="F172" s="195" t="s">
        <v>4283</v>
      </c>
      <c r="G172" s="196" t="s">
        <v>2247</v>
      </c>
      <c r="H172" s="197">
        <v>1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499</v>
      </c>
    </row>
    <row r="173" spans="1:65" s="12" customFormat="1" ht="25.9" customHeight="1">
      <c r="B173" s="177"/>
      <c r="C173" s="178"/>
      <c r="D173" s="179" t="s">
        <v>75</v>
      </c>
      <c r="E173" s="180" t="s">
        <v>902</v>
      </c>
      <c r="F173" s="180" t="s">
        <v>4284</v>
      </c>
      <c r="G173" s="178"/>
      <c r="H173" s="178"/>
      <c r="I173" s="181"/>
      <c r="J173" s="182">
        <f>BK173</f>
        <v>0</v>
      </c>
      <c r="K173" s="178"/>
      <c r="L173" s="183"/>
      <c r="M173" s="184"/>
      <c r="N173" s="185"/>
      <c r="O173" s="185"/>
      <c r="P173" s="186">
        <f>P174+P180+P187+P193+P195+P200</f>
        <v>0</v>
      </c>
      <c r="Q173" s="185"/>
      <c r="R173" s="186">
        <f>R174+R180+R187+R193+R195+R200</f>
        <v>0</v>
      </c>
      <c r="S173" s="185"/>
      <c r="T173" s="187">
        <f>T174+T180+T187+T193+T195+T200</f>
        <v>0</v>
      </c>
      <c r="AR173" s="188" t="s">
        <v>83</v>
      </c>
      <c r="AT173" s="189" t="s">
        <v>75</v>
      </c>
      <c r="AU173" s="189" t="s">
        <v>76</v>
      </c>
      <c r="AY173" s="188" t="s">
        <v>283</v>
      </c>
      <c r="BK173" s="190">
        <f>BK174+BK180+BK187+BK193+BK195+BK200</f>
        <v>0</v>
      </c>
    </row>
    <row r="174" spans="1:65" s="12" customFormat="1" ht="22.9" customHeight="1">
      <c r="B174" s="177"/>
      <c r="C174" s="178"/>
      <c r="D174" s="179" t="s">
        <v>75</v>
      </c>
      <c r="E174" s="191" t="s">
        <v>289</v>
      </c>
      <c r="F174" s="191" t="s">
        <v>4285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SUM(BK175:BK179)</f>
        <v>0</v>
      </c>
    </row>
    <row r="175" spans="1:65" s="2" customFormat="1" ht="16.5" customHeight="1">
      <c r="A175" s="35"/>
      <c r="B175" s="36"/>
      <c r="C175" s="193" t="s">
        <v>208</v>
      </c>
      <c r="D175" s="193" t="s">
        <v>285</v>
      </c>
      <c r="E175" s="194" t="s">
        <v>4286</v>
      </c>
      <c r="F175" s="195" t="s">
        <v>4287</v>
      </c>
      <c r="G175" s="196" t="s">
        <v>472</v>
      </c>
      <c r="H175" s="197">
        <v>124.5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7</v>
      </c>
      <c r="D176" s="193" t="s">
        <v>285</v>
      </c>
      <c r="E176" s="194" t="s">
        <v>4288</v>
      </c>
      <c r="F176" s="195" t="s">
        <v>4289</v>
      </c>
      <c r="G176" s="196" t="s">
        <v>472</v>
      </c>
      <c r="H176" s="197">
        <v>67.5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16.5" customHeight="1">
      <c r="A177" s="35"/>
      <c r="B177" s="36"/>
      <c r="C177" s="193" t="s">
        <v>222</v>
      </c>
      <c r="D177" s="193" t="s">
        <v>285</v>
      </c>
      <c r="E177" s="194" t="s">
        <v>4290</v>
      </c>
      <c r="F177" s="195" t="s">
        <v>4291</v>
      </c>
      <c r="G177" s="196" t="s">
        <v>472</v>
      </c>
      <c r="H177" s="197">
        <v>38.5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2" customFormat="1" ht="16.5" customHeight="1">
      <c r="A178" s="35"/>
      <c r="B178" s="36"/>
      <c r="C178" s="193" t="s">
        <v>448</v>
      </c>
      <c r="D178" s="193" t="s">
        <v>285</v>
      </c>
      <c r="E178" s="194" t="s">
        <v>4292</v>
      </c>
      <c r="F178" s="195" t="s">
        <v>4293</v>
      </c>
      <c r="G178" s="196" t="s">
        <v>472</v>
      </c>
      <c r="H178" s="197">
        <v>40.5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546</v>
      </c>
    </row>
    <row r="179" spans="1:65" s="2" customFormat="1" ht="16.5" customHeight="1">
      <c r="A179" s="35"/>
      <c r="B179" s="36"/>
      <c r="C179" s="193" t="s">
        <v>454</v>
      </c>
      <c r="D179" s="193" t="s">
        <v>285</v>
      </c>
      <c r="E179" s="194" t="s">
        <v>4294</v>
      </c>
      <c r="F179" s="195" t="s">
        <v>4295</v>
      </c>
      <c r="G179" s="196" t="s">
        <v>472</v>
      </c>
      <c r="H179" s="197">
        <v>14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556</v>
      </c>
    </row>
    <row r="180" spans="1:65" s="12" customFormat="1" ht="22.9" customHeight="1">
      <c r="B180" s="177"/>
      <c r="C180" s="178"/>
      <c r="D180" s="179" t="s">
        <v>75</v>
      </c>
      <c r="E180" s="191" t="s">
        <v>331</v>
      </c>
      <c r="F180" s="191" t="s">
        <v>4296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SUM(P181:P186)</f>
        <v>0</v>
      </c>
      <c r="Q180" s="185"/>
      <c r="R180" s="186">
        <f>SUM(R181:R186)</f>
        <v>0</v>
      </c>
      <c r="S180" s="185"/>
      <c r="T180" s="187">
        <f>SUM(T181:T186)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SUM(BK181:BK186)</f>
        <v>0</v>
      </c>
    </row>
    <row r="181" spans="1:65" s="2" customFormat="1" ht="16.5" customHeight="1">
      <c r="A181" s="35"/>
      <c r="B181" s="36"/>
      <c r="C181" s="193" t="s">
        <v>460</v>
      </c>
      <c r="D181" s="193" t="s">
        <v>285</v>
      </c>
      <c r="E181" s="194" t="s">
        <v>4297</v>
      </c>
      <c r="F181" s="195" t="s">
        <v>4298</v>
      </c>
      <c r="G181" s="196" t="s">
        <v>472</v>
      </c>
      <c r="H181" s="197">
        <v>4</v>
      </c>
      <c r="I181" s="198"/>
      <c r="J181" s="199">
        <f t="shared" ref="J181:J186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86" si="11">O181*H181</f>
        <v>0</v>
      </c>
      <c r="Q181" s="203">
        <v>0</v>
      </c>
      <c r="R181" s="203">
        <f t="shared" ref="R181:R186" si="12">Q181*H181</f>
        <v>0</v>
      </c>
      <c r="S181" s="203">
        <v>0</v>
      </c>
      <c r="T181" s="204">
        <f t="shared" ref="T181:T186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86" si="14">IF(N181="základní",J181,0)</f>
        <v>0</v>
      </c>
      <c r="BF181" s="206">
        <f t="shared" ref="BF181:BF186" si="15">IF(N181="snížená",J181,0)</f>
        <v>0</v>
      </c>
      <c r="BG181" s="206">
        <f t="shared" ref="BG181:BG186" si="16">IF(N181="zákl. přenesená",J181,0)</f>
        <v>0</v>
      </c>
      <c r="BH181" s="206">
        <f t="shared" ref="BH181:BH186" si="17">IF(N181="sníž. přenesená",J181,0)</f>
        <v>0</v>
      </c>
      <c r="BI181" s="206">
        <f t="shared" ref="BI181:BI186" si="18">IF(N181="nulová",J181,0)</f>
        <v>0</v>
      </c>
      <c r="BJ181" s="18" t="s">
        <v>83</v>
      </c>
      <c r="BK181" s="206">
        <f t="shared" ref="BK181:BK186" si="19">ROUND(I181*H181,2)</f>
        <v>0</v>
      </c>
      <c r="BL181" s="18" t="s">
        <v>199</v>
      </c>
      <c r="BM181" s="205" t="s">
        <v>567</v>
      </c>
    </row>
    <row r="182" spans="1:65" s="2" customFormat="1" ht="16.5" customHeight="1">
      <c r="A182" s="35"/>
      <c r="B182" s="36"/>
      <c r="C182" s="193" t="s">
        <v>464</v>
      </c>
      <c r="D182" s="193" t="s">
        <v>285</v>
      </c>
      <c r="E182" s="194" t="s">
        <v>4299</v>
      </c>
      <c r="F182" s="195" t="s">
        <v>4300</v>
      </c>
      <c r="G182" s="196" t="s">
        <v>472</v>
      </c>
      <c r="H182" s="197">
        <v>42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581</v>
      </c>
    </row>
    <row r="183" spans="1:65" s="2" customFormat="1" ht="16.5" customHeight="1">
      <c r="A183" s="35"/>
      <c r="B183" s="36"/>
      <c r="C183" s="193" t="s">
        <v>469</v>
      </c>
      <c r="D183" s="193" t="s">
        <v>285</v>
      </c>
      <c r="E183" s="194" t="s">
        <v>4301</v>
      </c>
      <c r="F183" s="195" t="s">
        <v>4302</v>
      </c>
      <c r="G183" s="196" t="s">
        <v>472</v>
      </c>
      <c r="H183" s="197">
        <v>54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616</v>
      </c>
    </row>
    <row r="184" spans="1:65" s="2" customFormat="1" ht="16.5" customHeight="1">
      <c r="A184" s="35"/>
      <c r="B184" s="36"/>
      <c r="C184" s="193" t="s">
        <v>477</v>
      </c>
      <c r="D184" s="193" t="s">
        <v>285</v>
      </c>
      <c r="E184" s="194" t="s">
        <v>4303</v>
      </c>
      <c r="F184" s="195" t="s">
        <v>4304</v>
      </c>
      <c r="G184" s="196" t="s">
        <v>472</v>
      </c>
      <c r="H184" s="197">
        <v>76.5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624</v>
      </c>
    </row>
    <row r="185" spans="1:65" s="2" customFormat="1" ht="16.5" customHeight="1">
      <c r="A185" s="35"/>
      <c r="B185" s="36"/>
      <c r="C185" s="193" t="s">
        <v>483</v>
      </c>
      <c r="D185" s="193" t="s">
        <v>285</v>
      </c>
      <c r="E185" s="194" t="s">
        <v>4305</v>
      </c>
      <c r="F185" s="195" t="s">
        <v>4306</v>
      </c>
      <c r="G185" s="196" t="s">
        <v>472</v>
      </c>
      <c r="H185" s="197">
        <v>194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632</v>
      </c>
    </row>
    <row r="186" spans="1:65" s="2" customFormat="1" ht="16.5" customHeight="1">
      <c r="A186" s="35"/>
      <c r="B186" s="36"/>
      <c r="C186" s="193" t="s">
        <v>488</v>
      </c>
      <c r="D186" s="193" t="s">
        <v>285</v>
      </c>
      <c r="E186" s="194" t="s">
        <v>4307</v>
      </c>
      <c r="F186" s="195" t="s">
        <v>4308</v>
      </c>
      <c r="G186" s="196" t="s">
        <v>472</v>
      </c>
      <c r="H186" s="197">
        <v>6.5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640</v>
      </c>
    </row>
    <row r="187" spans="1:65" s="12" customFormat="1" ht="22.9" customHeight="1">
      <c r="B187" s="177"/>
      <c r="C187" s="178"/>
      <c r="D187" s="179" t="s">
        <v>75</v>
      </c>
      <c r="E187" s="191" t="s">
        <v>339</v>
      </c>
      <c r="F187" s="191" t="s">
        <v>4309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SUM(P188:P192)</f>
        <v>0</v>
      </c>
      <c r="Q187" s="185"/>
      <c r="R187" s="186">
        <f>SUM(R188:R192)</f>
        <v>0</v>
      </c>
      <c r="S187" s="185"/>
      <c r="T187" s="187">
        <f>SUM(T188:T192)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SUM(BK188:BK192)</f>
        <v>0</v>
      </c>
    </row>
    <row r="188" spans="1:65" s="2" customFormat="1" ht="16.5" customHeight="1">
      <c r="A188" s="35"/>
      <c r="B188" s="36"/>
      <c r="C188" s="193" t="s">
        <v>494</v>
      </c>
      <c r="D188" s="193" t="s">
        <v>285</v>
      </c>
      <c r="E188" s="194" t="s">
        <v>4310</v>
      </c>
      <c r="F188" s="195" t="s">
        <v>4311</v>
      </c>
      <c r="G188" s="196" t="s">
        <v>472</v>
      </c>
      <c r="H188" s="197">
        <v>4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199</v>
      </c>
      <c r="BM188" s="205" t="s">
        <v>648</v>
      </c>
    </row>
    <row r="189" spans="1:65" s="2" customFormat="1" ht="16.5" customHeight="1">
      <c r="A189" s="35"/>
      <c r="B189" s="36"/>
      <c r="C189" s="193" t="s">
        <v>499</v>
      </c>
      <c r="D189" s="193" t="s">
        <v>285</v>
      </c>
      <c r="E189" s="194" t="s">
        <v>4312</v>
      </c>
      <c r="F189" s="195" t="s">
        <v>4313</v>
      </c>
      <c r="G189" s="196" t="s">
        <v>472</v>
      </c>
      <c r="H189" s="197">
        <v>42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16.5" customHeight="1">
      <c r="A190" s="35"/>
      <c r="B190" s="36"/>
      <c r="C190" s="193" t="s">
        <v>504</v>
      </c>
      <c r="D190" s="193" t="s">
        <v>285</v>
      </c>
      <c r="E190" s="194" t="s">
        <v>4314</v>
      </c>
      <c r="F190" s="195" t="s">
        <v>4315</v>
      </c>
      <c r="G190" s="196" t="s">
        <v>472</v>
      </c>
      <c r="H190" s="197">
        <v>54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2" customFormat="1" ht="16.5" customHeight="1">
      <c r="A191" s="35"/>
      <c r="B191" s="36"/>
      <c r="C191" s="193" t="s">
        <v>509</v>
      </c>
      <c r="D191" s="193" t="s">
        <v>285</v>
      </c>
      <c r="E191" s="194" t="s">
        <v>4316</v>
      </c>
      <c r="F191" s="195" t="s">
        <v>4317</v>
      </c>
      <c r="G191" s="196" t="s">
        <v>472</v>
      </c>
      <c r="H191" s="197">
        <v>76.5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672</v>
      </c>
    </row>
    <row r="192" spans="1:65" s="2" customFormat="1" ht="21.75" customHeight="1">
      <c r="A192" s="35"/>
      <c r="B192" s="36"/>
      <c r="C192" s="193" t="s">
        <v>514</v>
      </c>
      <c r="D192" s="193" t="s">
        <v>285</v>
      </c>
      <c r="E192" s="194" t="s">
        <v>4318</v>
      </c>
      <c r="F192" s="195" t="s">
        <v>4319</v>
      </c>
      <c r="G192" s="196" t="s">
        <v>472</v>
      </c>
      <c r="H192" s="197">
        <v>194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680</v>
      </c>
    </row>
    <row r="193" spans="1:65" s="12" customFormat="1" ht="22.9" customHeight="1">
      <c r="B193" s="177"/>
      <c r="C193" s="178"/>
      <c r="D193" s="179" t="s">
        <v>75</v>
      </c>
      <c r="E193" s="191" t="s">
        <v>344</v>
      </c>
      <c r="F193" s="191" t="s">
        <v>4320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P194</f>
        <v>0</v>
      </c>
      <c r="Q193" s="185"/>
      <c r="R193" s="186">
        <f>R194</f>
        <v>0</v>
      </c>
      <c r="S193" s="185"/>
      <c r="T193" s="187">
        <f>T194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BK194</f>
        <v>0</v>
      </c>
    </row>
    <row r="194" spans="1:65" s="2" customFormat="1" ht="16.5" customHeight="1">
      <c r="A194" s="35"/>
      <c r="B194" s="36"/>
      <c r="C194" s="193" t="s">
        <v>519</v>
      </c>
      <c r="D194" s="193" t="s">
        <v>285</v>
      </c>
      <c r="E194" s="194" t="s">
        <v>4321</v>
      </c>
      <c r="F194" s="195" t="s">
        <v>4322</v>
      </c>
      <c r="G194" s="196" t="s">
        <v>2247</v>
      </c>
      <c r="H194" s="197">
        <v>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12" customFormat="1" ht="22.9" customHeight="1">
      <c r="B195" s="177"/>
      <c r="C195" s="178"/>
      <c r="D195" s="179" t="s">
        <v>75</v>
      </c>
      <c r="E195" s="191" t="s">
        <v>351</v>
      </c>
      <c r="F195" s="191" t="s">
        <v>4323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SUM(P196:P199)</f>
        <v>0</v>
      </c>
      <c r="Q195" s="185"/>
      <c r="R195" s="186">
        <f>SUM(R196:R199)</f>
        <v>0</v>
      </c>
      <c r="S195" s="185"/>
      <c r="T195" s="187">
        <f>SUM(T196:T199)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SUM(BK196:BK199)</f>
        <v>0</v>
      </c>
    </row>
    <row r="196" spans="1:65" s="2" customFormat="1" ht="16.5" customHeight="1">
      <c r="A196" s="35"/>
      <c r="B196" s="36"/>
      <c r="C196" s="193" t="s">
        <v>524</v>
      </c>
      <c r="D196" s="193" t="s">
        <v>285</v>
      </c>
      <c r="E196" s="194" t="s">
        <v>4324</v>
      </c>
      <c r="F196" s="195" t="s">
        <v>4325</v>
      </c>
      <c r="G196" s="196" t="s">
        <v>2247</v>
      </c>
      <c r="H196" s="197">
        <v>4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16.5" customHeight="1">
      <c r="A197" s="35"/>
      <c r="B197" s="36"/>
      <c r="C197" s="193" t="s">
        <v>529</v>
      </c>
      <c r="D197" s="193" t="s">
        <v>285</v>
      </c>
      <c r="E197" s="194" t="s">
        <v>4326</v>
      </c>
      <c r="F197" s="195" t="s">
        <v>4327</v>
      </c>
      <c r="G197" s="196" t="s">
        <v>2247</v>
      </c>
      <c r="H197" s="197">
        <v>4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16.5" customHeight="1">
      <c r="A198" s="35"/>
      <c r="B198" s="36"/>
      <c r="C198" s="193" t="s">
        <v>540</v>
      </c>
      <c r="D198" s="193" t="s">
        <v>285</v>
      </c>
      <c r="E198" s="194" t="s">
        <v>4328</v>
      </c>
      <c r="F198" s="195" t="s">
        <v>4329</v>
      </c>
      <c r="G198" s="196" t="s">
        <v>2247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2" customFormat="1" ht="21.75" customHeight="1">
      <c r="A199" s="35"/>
      <c r="B199" s="36"/>
      <c r="C199" s="193" t="s">
        <v>546</v>
      </c>
      <c r="D199" s="193" t="s">
        <v>285</v>
      </c>
      <c r="E199" s="194" t="s">
        <v>4330</v>
      </c>
      <c r="F199" s="195" t="s">
        <v>4331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12" customFormat="1" ht="22.9" customHeight="1">
      <c r="B200" s="177"/>
      <c r="C200" s="178"/>
      <c r="D200" s="179" t="s">
        <v>75</v>
      </c>
      <c r="E200" s="191" t="s">
        <v>357</v>
      </c>
      <c r="F200" s="191" t="s">
        <v>4332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SUM(P201:P204)</f>
        <v>0</v>
      </c>
      <c r="Q200" s="185"/>
      <c r="R200" s="186">
        <f>SUM(R201:R204)</f>
        <v>0</v>
      </c>
      <c r="S200" s="185"/>
      <c r="T200" s="187">
        <f>SUM(T201:T204)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SUM(BK201:BK204)</f>
        <v>0</v>
      </c>
    </row>
    <row r="201" spans="1:65" s="2" customFormat="1" ht="66.75" customHeight="1">
      <c r="A201" s="35"/>
      <c r="B201" s="36"/>
      <c r="C201" s="193" t="s">
        <v>551</v>
      </c>
      <c r="D201" s="193" t="s">
        <v>285</v>
      </c>
      <c r="E201" s="194" t="s">
        <v>4333</v>
      </c>
      <c r="F201" s="195" t="s">
        <v>4334</v>
      </c>
      <c r="G201" s="196" t="s">
        <v>2247</v>
      </c>
      <c r="H201" s="197">
        <v>4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766</v>
      </c>
    </row>
    <row r="202" spans="1:65" s="2" customFormat="1" ht="66.75" customHeight="1">
      <c r="A202" s="35"/>
      <c r="B202" s="36"/>
      <c r="C202" s="193" t="s">
        <v>556</v>
      </c>
      <c r="D202" s="193" t="s">
        <v>285</v>
      </c>
      <c r="E202" s="194" t="s">
        <v>4335</v>
      </c>
      <c r="F202" s="195" t="s">
        <v>4336</v>
      </c>
      <c r="G202" s="196" t="s">
        <v>2247</v>
      </c>
      <c r="H202" s="197">
        <v>2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776</v>
      </c>
    </row>
    <row r="203" spans="1:65" s="2" customFormat="1" ht="66.75" customHeight="1">
      <c r="A203" s="35"/>
      <c r="B203" s="36"/>
      <c r="C203" s="193" t="s">
        <v>561</v>
      </c>
      <c r="D203" s="193" t="s">
        <v>285</v>
      </c>
      <c r="E203" s="194" t="s">
        <v>4337</v>
      </c>
      <c r="F203" s="195" t="s">
        <v>4338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785</v>
      </c>
    </row>
    <row r="204" spans="1:65" s="2" customFormat="1" ht="37.9" customHeight="1">
      <c r="A204" s="35"/>
      <c r="B204" s="36"/>
      <c r="C204" s="193" t="s">
        <v>567</v>
      </c>
      <c r="D204" s="193" t="s">
        <v>285</v>
      </c>
      <c r="E204" s="194" t="s">
        <v>4339</v>
      </c>
      <c r="F204" s="195" t="s">
        <v>4340</v>
      </c>
      <c r="G204" s="196" t="s">
        <v>3586</v>
      </c>
      <c r="H204" s="197">
        <v>2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796</v>
      </c>
    </row>
    <row r="205" spans="1:65" s="12" customFormat="1" ht="25.9" customHeight="1">
      <c r="B205" s="177"/>
      <c r="C205" s="178"/>
      <c r="D205" s="179" t="s">
        <v>75</v>
      </c>
      <c r="E205" s="180" t="s">
        <v>909</v>
      </c>
      <c r="F205" s="180" t="s">
        <v>4341</v>
      </c>
      <c r="G205" s="178"/>
      <c r="H205" s="178"/>
      <c r="I205" s="181"/>
      <c r="J205" s="182">
        <f>BK205</f>
        <v>0</v>
      </c>
      <c r="K205" s="178"/>
      <c r="L205" s="183"/>
      <c r="M205" s="184"/>
      <c r="N205" s="185"/>
      <c r="O205" s="185"/>
      <c r="P205" s="186">
        <f>P206+P210+P214+P220</f>
        <v>0</v>
      </c>
      <c r="Q205" s="185"/>
      <c r="R205" s="186">
        <f>R206+R210+R214+R220</f>
        <v>0</v>
      </c>
      <c r="S205" s="185"/>
      <c r="T205" s="187">
        <f>T206+T210+T214+T220</f>
        <v>0</v>
      </c>
      <c r="AR205" s="188" t="s">
        <v>83</v>
      </c>
      <c r="AT205" s="189" t="s">
        <v>75</v>
      </c>
      <c r="AU205" s="189" t="s">
        <v>76</v>
      </c>
      <c r="AY205" s="188" t="s">
        <v>283</v>
      </c>
      <c r="BK205" s="190">
        <f>BK206+BK210+BK214+BK220</f>
        <v>0</v>
      </c>
    </row>
    <row r="206" spans="1:65" s="12" customFormat="1" ht="22.9" customHeight="1">
      <c r="B206" s="177"/>
      <c r="C206" s="178"/>
      <c r="D206" s="179" t="s">
        <v>75</v>
      </c>
      <c r="E206" s="191" t="s">
        <v>362</v>
      </c>
      <c r="F206" s="191" t="s">
        <v>4285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SUM(P207:P209)</f>
        <v>0</v>
      </c>
      <c r="Q206" s="185"/>
      <c r="R206" s="186">
        <f>SUM(R207:R209)</f>
        <v>0</v>
      </c>
      <c r="S206" s="185"/>
      <c r="T206" s="187">
        <f>SUM(T207:T209)</f>
        <v>0</v>
      </c>
      <c r="AR206" s="188" t="s">
        <v>83</v>
      </c>
      <c r="AT206" s="189" t="s">
        <v>75</v>
      </c>
      <c r="AU206" s="189" t="s">
        <v>83</v>
      </c>
      <c r="AY206" s="188" t="s">
        <v>283</v>
      </c>
      <c r="BK206" s="190">
        <f>SUM(BK207:BK209)</f>
        <v>0</v>
      </c>
    </row>
    <row r="207" spans="1:65" s="2" customFormat="1" ht="16.5" customHeight="1">
      <c r="A207" s="35"/>
      <c r="B207" s="36"/>
      <c r="C207" s="193" t="s">
        <v>575</v>
      </c>
      <c r="D207" s="193" t="s">
        <v>285</v>
      </c>
      <c r="E207" s="194" t="s">
        <v>4286</v>
      </c>
      <c r="F207" s="195" t="s">
        <v>4287</v>
      </c>
      <c r="G207" s="196" t="s">
        <v>472</v>
      </c>
      <c r="H207" s="197">
        <v>32.5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810</v>
      </c>
    </row>
    <row r="208" spans="1:65" s="2" customFormat="1" ht="16.5" customHeight="1">
      <c r="A208" s="35"/>
      <c r="B208" s="36"/>
      <c r="C208" s="193" t="s">
        <v>581</v>
      </c>
      <c r="D208" s="193" t="s">
        <v>285</v>
      </c>
      <c r="E208" s="194" t="s">
        <v>4288</v>
      </c>
      <c r="F208" s="195" t="s">
        <v>4289</v>
      </c>
      <c r="G208" s="196" t="s">
        <v>472</v>
      </c>
      <c r="H208" s="197">
        <v>51.5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818</v>
      </c>
    </row>
    <row r="209" spans="1:65" s="2" customFormat="1" ht="16.5" customHeight="1">
      <c r="A209" s="35"/>
      <c r="B209" s="36"/>
      <c r="C209" s="193" t="s">
        <v>611</v>
      </c>
      <c r="D209" s="193" t="s">
        <v>285</v>
      </c>
      <c r="E209" s="194" t="s">
        <v>4290</v>
      </c>
      <c r="F209" s="195" t="s">
        <v>4291</v>
      </c>
      <c r="G209" s="196" t="s">
        <v>472</v>
      </c>
      <c r="H209" s="197">
        <v>48.5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827</v>
      </c>
    </row>
    <row r="210" spans="1:65" s="12" customFormat="1" ht="22.9" customHeight="1">
      <c r="B210" s="177"/>
      <c r="C210" s="178"/>
      <c r="D210" s="179" t="s">
        <v>75</v>
      </c>
      <c r="E210" s="191" t="s">
        <v>185</v>
      </c>
      <c r="F210" s="191" t="s">
        <v>4342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SUM(P211:P213)</f>
        <v>0</v>
      </c>
      <c r="Q210" s="185"/>
      <c r="R210" s="186">
        <f>SUM(R211:R213)</f>
        <v>0</v>
      </c>
      <c r="S210" s="185"/>
      <c r="T210" s="187">
        <f>SUM(T211:T213)</f>
        <v>0</v>
      </c>
      <c r="AR210" s="188" t="s">
        <v>83</v>
      </c>
      <c r="AT210" s="189" t="s">
        <v>75</v>
      </c>
      <c r="AU210" s="189" t="s">
        <v>83</v>
      </c>
      <c r="AY210" s="188" t="s">
        <v>283</v>
      </c>
      <c r="BK210" s="190">
        <f>SUM(BK211:BK213)</f>
        <v>0</v>
      </c>
    </row>
    <row r="211" spans="1:65" s="2" customFormat="1" ht="16.5" customHeight="1">
      <c r="A211" s="35"/>
      <c r="B211" s="36"/>
      <c r="C211" s="193" t="s">
        <v>616</v>
      </c>
      <c r="D211" s="193" t="s">
        <v>285</v>
      </c>
      <c r="E211" s="194" t="s">
        <v>4343</v>
      </c>
      <c r="F211" s="195" t="s">
        <v>4344</v>
      </c>
      <c r="G211" s="196" t="s">
        <v>472</v>
      </c>
      <c r="H211" s="197">
        <v>31.5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837</v>
      </c>
    </row>
    <row r="212" spans="1:65" s="2" customFormat="1" ht="16.5" customHeight="1">
      <c r="A212" s="35"/>
      <c r="B212" s="36"/>
      <c r="C212" s="193" t="s">
        <v>620</v>
      </c>
      <c r="D212" s="193" t="s">
        <v>285</v>
      </c>
      <c r="E212" s="194" t="s">
        <v>4345</v>
      </c>
      <c r="F212" s="195" t="s">
        <v>4346</v>
      </c>
      <c r="G212" s="196" t="s">
        <v>472</v>
      </c>
      <c r="H212" s="197">
        <v>32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846</v>
      </c>
    </row>
    <row r="213" spans="1:65" s="2" customFormat="1" ht="16.5" customHeight="1">
      <c r="A213" s="35"/>
      <c r="B213" s="36"/>
      <c r="C213" s="193" t="s">
        <v>624</v>
      </c>
      <c r="D213" s="193" t="s">
        <v>285</v>
      </c>
      <c r="E213" s="194" t="s">
        <v>4347</v>
      </c>
      <c r="F213" s="195" t="s">
        <v>4348</v>
      </c>
      <c r="G213" s="196" t="s">
        <v>472</v>
      </c>
      <c r="H213" s="197">
        <v>3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856</v>
      </c>
    </row>
    <row r="214" spans="1:65" s="12" customFormat="1" ht="22.9" customHeight="1">
      <c r="B214" s="177"/>
      <c r="C214" s="178"/>
      <c r="D214" s="179" t="s">
        <v>75</v>
      </c>
      <c r="E214" s="191" t="s">
        <v>188</v>
      </c>
      <c r="F214" s="191" t="s">
        <v>4349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SUM(P215:P219)</f>
        <v>0</v>
      </c>
      <c r="Q214" s="185"/>
      <c r="R214" s="186">
        <f>SUM(R215:R219)</f>
        <v>0</v>
      </c>
      <c r="S214" s="185"/>
      <c r="T214" s="187">
        <f>SUM(T215:T219)</f>
        <v>0</v>
      </c>
      <c r="AR214" s="188" t="s">
        <v>83</v>
      </c>
      <c r="AT214" s="189" t="s">
        <v>75</v>
      </c>
      <c r="AU214" s="189" t="s">
        <v>83</v>
      </c>
      <c r="AY214" s="188" t="s">
        <v>283</v>
      </c>
      <c r="BK214" s="190">
        <f>SUM(BK215:BK219)</f>
        <v>0</v>
      </c>
    </row>
    <row r="215" spans="1:65" s="2" customFormat="1" ht="21.75" customHeight="1">
      <c r="A215" s="35"/>
      <c r="B215" s="36"/>
      <c r="C215" s="193" t="s">
        <v>628</v>
      </c>
      <c r="D215" s="193" t="s">
        <v>285</v>
      </c>
      <c r="E215" s="194" t="s">
        <v>4350</v>
      </c>
      <c r="F215" s="195" t="s">
        <v>4351</v>
      </c>
      <c r="G215" s="196" t="s">
        <v>472</v>
      </c>
      <c r="H215" s="197">
        <v>27.5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869</v>
      </c>
    </row>
    <row r="216" spans="1:65" s="2" customFormat="1" ht="21.75" customHeight="1">
      <c r="A216" s="35"/>
      <c r="B216" s="36"/>
      <c r="C216" s="193" t="s">
        <v>632</v>
      </c>
      <c r="D216" s="193" t="s">
        <v>285</v>
      </c>
      <c r="E216" s="194" t="s">
        <v>4352</v>
      </c>
      <c r="F216" s="195" t="s">
        <v>4353</v>
      </c>
      <c r="G216" s="196" t="s">
        <v>472</v>
      </c>
      <c r="H216" s="197">
        <v>5.5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882</v>
      </c>
    </row>
    <row r="217" spans="1:65" s="2" customFormat="1" ht="21.75" customHeight="1">
      <c r="A217" s="35"/>
      <c r="B217" s="36"/>
      <c r="C217" s="193" t="s">
        <v>636</v>
      </c>
      <c r="D217" s="193" t="s">
        <v>285</v>
      </c>
      <c r="E217" s="194" t="s">
        <v>4354</v>
      </c>
      <c r="F217" s="195" t="s">
        <v>4355</v>
      </c>
      <c r="G217" s="196" t="s">
        <v>472</v>
      </c>
      <c r="H217" s="197">
        <v>3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894</v>
      </c>
    </row>
    <row r="218" spans="1:65" s="2" customFormat="1" ht="21.75" customHeight="1">
      <c r="A218" s="35"/>
      <c r="B218" s="36"/>
      <c r="C218" s="193" t="s">
        <v>640</v>
      </c>
      <c r="D218" s="193" t="s">
        <v>285</v>
      </c>
      <c r="E218" s="194" t="s">
        <v>4356</v>
      </c>
      <c r="F218" s="195" t="s">
        <v>4357</v>
      </c>
      <c r="G218" s="196" t="s">
        <v>472</v>
      </c>
      <c r="H218" s="197">
        <v>4.5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902</v>
      </c>
    </row>
    <row r="219" spans="1:65" s="2" customFormat="1" ht="21.75" customHeight="1">
      <c r="A219" s="35"/>
      <c r="B219" s="36"/>
      <c r="C219" s="193" t="s">
        <v>644</v>
      </c>
      <c r="D219" s="193" t="s">
        <v>285</v>
      </c>
      <c r="E219" s="194" t="s">
        <v>4358</v>
      </c>
      <c r="F219" s="195" t="s">
        <v>4359</v>
      </c>
      <c r="G219" s="196" t="s">
        <v>472</v>
      </c>
      <c r="H219" s="197">
        <v>26.5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199</v>
      </c>
      <c r="BM219" s="205" t="s">
        <v>923</v>
      </c>
    </row>
    <row r="220" spans="1:65" s="12" customFormat="1" ht="22.9" customHeight="1">
      <c r="B220" s="177"/>
      <c r="C220" s="178"/>
      <c r="D220" s="179" t="s">
        <v>75</v>
      </c>
      <c r="E220" s="191" t="s">
        <v>191</v>
      </c>
      <c r="F220" s="191" t="s">
        <v>4360</v>
      </c>
      <c r="G220" s="178"/>
      <c r="H220" s="178"/>
      <c r="I220" s="181"/>
      <c r="J220" s="192">
        <f>BK220</f>
        <v>0</v>
      </c>
      <c r="K220" s="178"/>
      <c r="L220" s="183"/>
      <c r="M220" s="184"/>
      <c r="N220" s="185"/>
      <c r="O220" s="185"/>
      <c r="P220" s="186">
        <f>SUM(P221:P223)</f>
        <v>0</v>
      </c>
      <c r="Q220" s="185"/>
      <c r="R220" s="186">
        <f>SUM(R221:R223)</f>
        <v>0</v>
      </c>
      <c r="S220" s="185"/>
      <c r="T220" s="187">
        <f>SUM(T221:T223)</f>
        <v>0</v>
      </c>
      <c r="AR220" s="188" t="s">
        <v>83</v>
      </c>
      <c r="AT220" s="189" t="s">
        <v>75</v>
      </c>
      <c r="AU220" s="189" t="s">
        <v>83</v>
      </c>
      <c r="AY220" s="188" t="s">
        <v>283</v>
      </c>
      <c r="BK220" s="190">
        <f>SUM(BK221:BK223)</f>
        <v>0</v>
      </c>
    </row>
    <row r="221" spans="1:65" s="2" customFormat="1" ht="24.2" customHeight="1">
      <c r="A221" s="35"/>
      <c r="B221" s="36"/>
      <c r="C221" s="193" t="s">
        <v>648</v>
      </c>
      <c r="D221" s="193" t="s">
        <v>285</v>
      </c>
      <c r="E221" s="194" t="s">
        <v>4361</v>
      </c>
      <c r="F221" s="195" t="s">
        <v>4362</v>
      </c>
      <c r="G221" s="196" t="s">
        <v>3586</v>
      </c>
      <c r="H221" s="197">
        <v>2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936</v>
      </c>
    </row>
    <row r="222" spans="1:65" s="2" customFormat="1" ht="33" customHeight="1">
      <c r="A222" s="35"/>
      <c r="B222" s="36"/>
      <c r="C222" s="193" t="s">
        <v>652</v>
      </c>
      <c r="D222" s="193" t="s">
        <v>285</v>
      </c>
      <c r="E222" s="194" t="s">
        <v>4363</v>
      </c>
      <c r="F222" s="195" t="s">
        <v>4364</v>
      </c>
      <c r="G222" s="196" t="s">
        <v>3586</v>
      </c>
      <c r="H222" s="197">
        <v>3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952</v>
      </c>
    </row>
    <row r="223" spans="1:65" s="2" customFormat="1" ht="37.9" customHeight="1">
      <c r="A223" s="35"/>
      <c r="B223" s="36"/>
      <c r="C223" s="193" t="s">
        <v>656</v>
      </c>
      <c r="D223" s="193" t="s">
        <v>285</v>
      </c>
      <c r="E223" s="194" t="s">
        <v>4365</v>
      </c>
      <c r="F223" s="195" t="s">
        <v>4366</v>
      </c>
      <c r="G223" s="196" t="s">
        <v>3586</v>
      </c>
      <c r="H223" s="197">
        <v>8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965</v>
      </c>
    </row>
    <row r="224" spans="1:65" s="12" customFormat="1" ht="25.9" customHeight="1">
      <c r="B224" s="177"/>
      <c r="C224" s="178"/>
      <c r="D224" s="179" t="s">
        <v>75</v>
      </c>
      <c r="E224" s="180" t="s">
        <v>923</v>
      </c>
      <c r="F224" s="180" t="s">
        <v>4367</v>
      </c>
      <c r="G224" s="178"/>
      <c r="H224" s="178"/>
      <c r="I224" s="181"/>
      <c r="J224" s="182">
        <f>BK224</f>
        <v>0</v>
      </c>
      <c r="K224" s="178"/>
      <c r="L224" s="183"/>
      <c r="M224" s="184"/>
      <c r="N224" s="185"/>
      <c r="O224" s="185"/>
      <c r="P224" s="186">
        <f>P225+P227+P229+P236</f>
        <v>0</v>
      </c>
      <c r="Q224" s="185"/>
      <c r="R224" s="186">
        <f>R225+R227+R229+R236</f>
        <v>0</v>
      </c>
      <c r="S224" s="185"/>
      <c r="T224" s="187">
        <f>T225+T227+T229+T236</f>
        <v>0</v>
      </c>
      <c r="AR224" s="188" t="s">
        <v>83</v>
      </c>
      <c r="AT224" s="189" t="s">
        <v>75</v>
      </c>
      <c r="AU224" s="189" t="s">
        <v>76</v>
      </c>
      <c r="AY224" s="188" t="s">
        <v>283</v>
      </c>
      <c r="BK224" s="190">
        <f>BK225+BK227+BK229+BK236</f>
        <v>0</v>
      </c>
    </row>
    <row r="225" spans="1:65" s="12" customFormat="1" ht="22.9" customHeight="1">
      <c r="B225" s="177"/>
      <c r="C225" s="178"/>
      <c r="D225" s="179" t="s">
        <v>75</v>
      </c>
      <c r="E225" s="191" t="s">
        <v>194</v>
      </c>
      <c r="F225" s="191" t="s">
        <v>4367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P226</f>
        <v>0</v>
      </c>
      <c r="Q225" s="185"/>
      <c r="R225" s="186">
        <f>R226</f>
        <v>0</v>
      </c>
      <c r="S225" s="185"/>
      <c r="T225" s="187">
        <f>T226</f>
        <v>0</v>
      </c>
      <c r="AR225" s="188" t="s">
        <v>83</v>
      </c>
      <c r="AT225" s="189" t="s">
        <v>75</v>
      </c>
      <c r="AU225" s="189" t="s">
        <v>83</v>
      </c>
      <c r="AY225" s="188" t="s">
        <v>283</v>
      </c>
      <c r="BK225" s="190">
        <f>BK226</f>
        <v>0</v>
      </c>
    </row>
    <row r="226" spans="1:65" s="2" customFormat="1" ht="16.5" customHeight="1">
      <c r="A226" s="35"/>
      <c r="B226" s="36"/>
      <c r="C226" s="193" t="s">
        <v>660</v>
      </c>
      <c r="D226" s="193" t="s">
        <v>285</v>
      </c>
      <c r="E226" s="194" t="s">
        <v>4368</v>
      </c>
      <c r="F226" s="195" t="s">
        <v>4369</v>
      </c>
      <c r="G226" s="196" t="s">
        <v>2247</v>
      </c>
      <c r="H226" s="197">
        <v>8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4370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4370</v>
      </c>
      <c r="BM226" s="205" t="s">
        <v>974</v>
      </c>
    </row>
    <row r="227" spans="1:65" s="12" customFormat="1" ht="22.9" customHeight="1">
      <c r="B227" s="177"/>
      <c r="C227" s="178"/>
      <c r="D227" s="179" t="s">
        <v>75</v>
      </c>
      <c r="E227" s="191" t="s">
        <v>8</v>
      </c>
      <c r="F227" s="191" t="s">
        <v>4371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P228</f>
        <v>0</v>
      </c>
      <c r="Q227" s="185"/>
      <c r="R227" s="186">
        <f>R228</f>
        <v>0</v>
      </c>
      <c r="S227" s="185"/>
      <c r="T227" s="187">
        <f>T228</f>
        <v>0</v>
      </c>
      <c r="AR227" s="188" t="s">
        <v>83</v>
      </c>
      <c r="AT227" s="189" t="s">
        <v>75</v>
      </c>
      <c r="AU227" s="189" t="s">
        <v>83</v>
      </c>
      <c r="AY227" s="188" t="s">
        <v>283</v>
      </c>
      <c r="BK227" s="190">
        <f>BK228</f>
        <v>0</v>
      </c>
    </row>
    <row r="228" spans="1:65" s="2" customFormat="1" ht="16.5" customHeight="1">
      <c r="A228" s="35"/>
      <c r="B228" s="36"/>
      <c r="C228" s="193" t="s">
        <v>664</v>
      </c>
      <c r="D228" s="193" t="s">
        <v>285</v>
      </c>
      <c r="E228" s="194" t="s">
        <v>4372</v>
      </c>
      <c r="F228" s="195" t="s">
        <v>4373</v>
      </c>
      <c r="G228" s="196" t="s">
        <v>3586</v>
      </c>
      <c r="H228" s="197">
        <v>1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4370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4370</v>
      </c>
      <c r="BM228" s="205" t="s">
        <v>982</v>
      </c>
    </row>
    <row r="229" spans="1:65" s="12" customFormat="1" ht="22.9" customHeight="1">
      <c r="B229" s="177"/>
      <c r="C229" s="178"/>
      <c r="D229" s="179" t="s">
        <v>75</v>
      </c>
      <c r="E229" s="191" t="s">
        <v>199</v>
      </c>
      <c r="F229" s="191" t="s">
        <v>4374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SUM(P230:P235)</f>
        <v>0</v>
      </c>
      <c r="Q229" s="185"/>
      <c r="R229" s="186">
        <f>SUM(R230:R235)</f>
        <v>0</v>
      </c>
      <c r="S229" s="185"/>
      <c r="T229" s="187">
        <f>SUM(T230:T235)</f>
        <v>0</v>
      </c>
      <c r="AR229" s="188" t="s">
        <v>83</v>
      </c>
      <c r="AT229" s="189" t="s">
        <v>75</v>
      </c>
      <c r="AU229" s="189" t="s">
        <v>83</v>
      </c>
      <c r="AY229" s="188" t="s">
        <v>283</v>
      </c>
      <c r="BK229" s="190">
        <f>SUM(BK230:BK235)</f>
        <v>0</v>
      </c>
    </row>
    <row r="230" spans="1:65" s="2" customFormat="1" ht="16.5" customHeight="1">
      <c r="A230" s="35"/>
      <c r="B230" s="36"/>
      <c r="C230" s="193" t="s">
        <v>668</v>
      </c>
      <c r="D230" s="193" t="s">
        <v>285</v>
      </c>
      <c r="E230" s="194" t="s">
        <v>4375</v>
      </c>
      <c r="F230" s="195" t="s">
        <v>4376</v>
      </c>
      <c r="G230" s="196" t="s">
        <v>3586</v>
      </c>
      <c r="H230" s="197">
        <v>1</v>
      </c>
      <c r="I230" s="198"/>
      <c r="J230" s="199">
        <f t="shared" ref="J230:J235" si="20">ROUND(I230*H230,2)</f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ref="P230:P235" si="21">O230*H230</f>
        <v>0</v>
      </c>
      <c r="Q230" s="203">
        <v>0</v>
      </c>
      <c r="R230" s="203">
        <f t="shared" ref="R230:R235" si="22">Q230*H230</f>
        <v>0</v>
      </c>
      <c r="S230" s="203">
        <v>0</v>
      </c>
      <c r="T230" s="204">
        <f t="shared" ref="T230:T235" si="23"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4370</v>
      </c>
      <c r="AT230" s="205" t="s">
        <v>285</v>
      </c>
      <c r="AU230" s="205" t="s">
        <v>85</v>
      </c>
      <c r="AY230" s="18" t="s">
        <v>283</v>
      </c>
      <c r="BE230" s="206">
        <f t="shared" ref="BE230:BE235" si="24">IF(N230="základní",J230,0)</f>
        <v>0</v>
      </c>
      <c r="BF230" s="206">
        <f t="shared" ref="BF230:BF235" si="25">IF(N230="snížená",J230,0)</f>
        <v>0</v>
      </c>
      <c r="BG230" s="206">
        <f t="shared" ref="BG230:BG235" si="26">IF(N230="zákl. přenesená",J230,0)</f>
        <v>0</v>
      </c>
      <c r="BH230" s="206">
        <f t="shared" ref="BH230:BH235" si="27">IF(N230="sníž. přenesená",J230,0)</f>
        <v>0</v>
      </c>
      <c r="BI230" s="206">
        <f t="shared" ref="BI230:BI235" si="28">IF(N230="nulová",J230,0)</f>
        <v>0</v>
      </c>
      <c r="BJ230" s="18" t="s">
        <v>83</v>
      </c>
      <c r="BK230" s="206">
        <f t="shared" ref="BK230:BK235" si="29">ROUND(I230*H230,2)</f>
        <v>0</v>
      </c>
      <c r="BL230" s="18" t="s">
        <v>4370</v>
      </c>
      <c r="BM230" s="205" t="s">
        <v>993</v>
      </c>
    </row>
    <row r="231" spans="1:65" s="2" customFormat="1" ht="16.5" customHeight="1">
      <c r="A231" s="35"/>
      <c r="B231" s="36"/>
      <c r="C231" s="193" t="s">
        <v>672</v>
      </c>
      <c r="D231" s="193" t="s">
        <v>285</v>
      </c>
      <c r="E231" s="194" t="s">
        <v>4377</v>
      </c>
      <c r="F231" s="195" t="s">
        <v>4378</v>
      </c>
      <c r="G231" s="196" t="s">
        <v>3586</v>
      </c>
      <c r="H231" s="197">
        <v>1</v>
      </c>
      <c r="I231" s="198"/>
      <c r="J231" s="199">
        <f t="shared" si="20"/>
        <v>0</v>
      </c>
      <c r="K231" s="200"/>
      <c r="L231" s="40"/>
      <c r="M231" s="201" t="s">
        <v>1</v>
      </c>
      <c r="N231" s="202" t="s">
        <v>41</v>
      </c>
      <c r="O231" s="72"/>
      <c r="P231" s="203">
        <f t="shared" si="21"/>
        <v>0</v>
      </c>
      <c r="Q231" s="203">
        <v>0</v>
      </c>
      <c r="R231" s="203">
        <f t="shared" si="22"/>
        <v>0</v>
      </c>
      <c r="S231" s="203">
        <v>0</v>
      </c>
      <c r="T231" s="204">
        <f t="shared" si="2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4370</v>
      </c>
      <c r="AT231" s="205" t="s">
        <v>285</v>
      </c>
      <c r="AU231" s="205" t="s">
        <v>85</v>
      </c>
      <c r="AY231" s="18" t="s">
        <v>283</v>
      </c>
      <c r="BE231" s="206">
        <f t="shared" si="24"/>
        <v>0</v>
      </c>
      <c r="BF231" s="206">
        <f t="shared" si="25"/>
        <v>0</v>
      </c>
      <c r="BG231" s="206">
        <f t="shared" si="26"/>
        <v>0</v>
      </c>
      <c r="BH231" s="206">
        <f t="shared" si="27"/>
        <v>0</v>
      </c>
      <c r="BI231" s="206">
        <f t="shared" si="28"/>
        <v>0</v>
      </c>
      <c r="BJ231" s="18" t="s">
        <v>83</v>
      </c>
      <c r="BK231" s="206">
        <f t="shared" si="29"/>
        <v>0</v>
      </c>
      <c r="BL231" s="18" t="s">
        <v>4370</v>
      </c>
      <c r="BM231" s="205" t="s">
        <v>1008</v>
      </c>
    </row>
    <row r="232" spans="1:65" s="2" customFormat="1" ht="16.5" customHeight="1">
      <c r="A232" s="35"/>
      <c r="B232" s="36"/>
      <c r="C232" s="193" t="s">
        <v>676</v>
      </c>
      <c r="D232" s="193" t="s">
        <v>285</v>
      </c>
      <c r="E232" s="194" t="s">
        <v>4379</v>
      </c>
      <c r="F232" s="195" t="s">
        <v>4380</v>
      </c>
      <c r="G232" s="196" t="s">
        <v>3586</v>
      </c>
      <c r="H232" s="197">
        <v>1</v>
      </c>
      <c r="I232" s="198"/>
      <c r="J232" s="199">
        <f t="shared" si="20"/>
        <v>0</v>
      </c>
      <c r="K232" s="200"/>
      <c r="L232" s="40"/>
      <c r="M232" s="201" t="s">
        <v>1</v>
      </c>
      <c r="N232" s="202" t="s">
        <v>41</v>
      </c>
      <c r="O232" s="72"/>
      <c r="P232" s="203">
        <f t="shared" si="21"/>
        <v>0</v>
      </c>
      <c r="Q232" s="203">
        <v>0</v>
      </c>
      <c r="R232" s="203">
        <f t="shared" si="22"/>
        <v>0</v>
      </c>
      <c r="S232" s="203">
        <v>0</v>
      </c>
      <c r="T232" s="204">
        <f t="shared" si="2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4370</v>
      </c>
      <c r="AT232" s="205" t="s">
        <v>285</v>
      </c>
      <c r="AU232" s="205" t="s">
        <v>85</v>
      </c>
      <c r="AY232" s="18" t="s">
        <v>283</v>
      </c>
      <c r="BE232" s="206">
        <f t="shared" si="24"/>
        <v>0</v>
      </c>
      <c r="BF232" s="206">
        <f t="shared" si="25"/>
        <v>0</v>
      </c>
      <c r="BG232" s="206">
        <f t="shared" si="26"/>
        <v>0</v>
      </c>
      <c r="BH232" s="206">
        <f t="shared" si="27"/>
        <v>0</v>
      </c>
      <c r="BI232" s="206">
        <f t="shared" si="28"/>
        <v>0</v>
      </c>
      <c r="BJ232" s="18" t="s">
        <v>83</v>
      </c>
      <c r="BK232" s="206">
        <f t="shared" si="29"/>
        <v>0</v>
      </c>
      <c r="BL232" s="18" t="s">
        <v>4370</v>
      </c>
      <c r="BM232" s="205" t="s">
        <v>1016</v>
      </c>
    </row>
    <row r="233" spans="1:65" s="2" customFormat="1" ht="16.5" customHeight="1">
      <c r="A233" s="35"/>
      <c r="B233" s="36"/>
      <c r="C233" s="193" t="s">
        <v>680</v>
      </c>
      <c r="D233" s="193" t="s">
        <v>285</v>
      </c>
      <c r="E233" s="194" t="s">
        <v>4381</v>
      </c>
      <c r="F233" s="195" t="s">
        <v>4382</v>
      </c>
      <c r="G233" s="196" t="s">
        <v>3586</v>
      </c>
      <c r="H233" s="197">
        <v>1</v>
      </c>
      <c r="I233" s="198"/>
      <c r="J233" s="199">
        <f t="shared" si="20"/>
        <v>0</v>
      </c>
      <c r="K233" s="200"/>
      <c r="L233" s="40"/>
      <c r="M233" s="201" t="s">
        <v>1</v>
      </c>
      <c r="N233" s="202" t="s">
        <v>41</v>
      </c>
      <c r="O233" s="72"/>
      <c r="P233" s="203">
        <f t="shared" si="21"/>
        <v>0</v>
      </c>
      <c r="Q233" s="203">
        <v>0</v>
      </c>
      <c r="R233" s="203">
        <f t="shared" si="22"/>
        <v>0</v>
      </c>
      <c r="S233" s="203">
        <v>0</v>
      </c>
      <c r="T233" s="204">
        <f t="shared" si="2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4370</v>
      </c>
      <c r="AT233" s="205" t="s">
        <v>285</v>
      </c>
      <c r="AU233" s="205" t="s">
        <v>85</v>
      </c>
      <c r="AY233" s="18" t="s">
        <v>283</v>
      </c>
      <c r="BE233" s="206">
        <f t="shared" si="24"/>
        <v>0</v>
      </c>
      <c r="BF233" s="206">
        <f t="shared" si="25"/>
        <v>0</v>
      </c>
      <c r="BG233" s="206">
        <f t="shared" si="26"/>
        <v>0</v>
      </c>
      <c r="BH233" s="206">
        <f t="shared" si="27"/>
        <v>0</v>
      </c>
      <c r="BI233" s="206">
        <f t="shared" si="28"/>
        <v>0</v>
      </c>
      <c r="BJ233" s="18" t="s">
        <v>83</v>
      </c>
      <c r="BK233" s="206">
        <f t="shared" si="29"/>
        <v>0</v>
      </c>
      <c r="BL233" s="18" t="s">
        <v>4370</v>
      </c>
      <c r="BM233" s="205" t="s">
        <v>1027</v>
      </c>
    </row>
    <row r="234" spans="1:65" s="2" customFormat="1" ht="16.5" customHeight="1">
      <c r="A234" s="35"/>
      <c r="B234" s="36"/>
      <c r="C234" s="193" t="s">
        <v>684</v>
      </c>
      <c r="D234" s="193" t="s">
        <v>285</v>
      </c>
      <c r="E234" s="194" t="s">
        <v>4383</v>
      </c>
      <c r="F234" s="195" t="s">
        <v>4210</v>
      </c>
      <c r="G234" s="196" t="s">
        <v>3586</v>
      </c>
      <c r="H234" s="197">
        <v>1</v>
      </c>
      <c r="I234" s="198"/>
      <c r="J234" s="199">
        <f t="shared" si="20"/>
        <v>0</v>
      </c>
      <c r="K234" s="200"/>
      <c r="L234" s="40"/>
      <c r="M234" s="201" t="s">
        <v>1</v>
      </c>
      <c r="N234" s="202" t="s">
        <v>41</v>
      </c>
      <c r="O234" s="72"/>
      <c r="P234" s="203">
        <f t="shared" si="21"/>
        <v>0</v>
      </c>
      <c r="Q234" s="203">
        <v>0</v>
      </c>
      <c r="R234" s="203">
        <f t="shared" si="22"/>
        <v>0</v>
      </c>
      <c r="S234" s="203">
        <v>0</v>
      </c>
      <c r="T234" s="204">
        <f t="shared" si="2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4370</v>
      </c>
      <c r="AT234" s="205" t="s">
        <v>285</v>
      </c>
      <c r="AU234" s="205" t="s">
        <v>85</v>
      </c>
      <c r="AY234" s="18" t="s">
        <v>283</v>
      </c>
      <c r="BE234" s="206">
        <f t="shared" si="24"/>
        <v>0</v>
      </c>
      <c r="BF234" s="206">
        <f t="shared" si="25"/>
        <v>0</v>
      </c>
      <c r="BG234" s="206">
        <f t="shared" si="26"/>
        <v>0</v>
      </c>
      <c r="BH234" s="206">
        <f t="shared" si="27"/>
        <v>0</v>
      </c>
      <c r="BI234" s="206">
        <f t="shared" si="28"/>
        <v>0</v>
      </c>
      <c r="BJ234" s="18" t="s">
        <v>83</v>
      </c>
      <c r="BK234" s="206">
        <f t="shared" si="29"/>
        <v>0</v>
      </c>
      <c r="BL234" s="18" t="s">
        <v>4370</v>
      </c>
      <c r="BM234" s="205" t="s">
        <v>1038</v>
      </c>
    </row>
    <row r="235" spans="1:65" s="2" customFormat="1" ht="16.5" customHeight="1">
      <c r="A235" s="35"/>
      <c r="B235" s="36"/>
      <c r="C235" s="193" t="s">
        <v>690</v>
      </c>
      <c r="D235" s="193" t="s">
        <v>285</v>
      </c>
      <c r="E235" s="194" t="s">
        <v>4384</v>
      </c>
      <c r="F235" s="195" t="s">
        <v>4385</v>
      </c>
      <c r="G235" s="196" t="s">
        <v>3586</v>
      </c>
      <c r="H235" s="197">
        <v>1</v>
      </c>
      <c r="I235" s="198"/>
      <c r="J235" s="199">
        <f t="shared" si="2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21"/>
        <v>0</v>
      </c>
      <c r="Q235" s="203">
        <v>0</v>
      </c>
      <c r="R235" s="203">
        <f t="shared" si="22"/>
        <v>0</v>
      </c>
      <c r="S235" s="203">
        <v>0</v>
      </c>
      <c r="T235" s="204">
        <f t="shared" si="2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4370</v>
      </c>
      <c r="AT235" s="205" t="s">
        <v>285</v>
      </c>
      <c r="AU235" s="205" t="s">
        <v>85</v>
      </c>
      <c r="AY235" s="18" t="s">
        <v>283</v>
      </c>
      <c r="BE235" s="206">
        <f t="shared" si="24"/>
        <v>0</v>
      </c>
      <c r="BF235" s="206">
        <f t="shared" si="25"/>
        <v>0</v>
      </c>
      <c r="BG235" s="206">
        <f t="shared" si="26"/>
        <v>0</v>
      </c>
      <c r="BH235" s="206">
        <f t="shared" si="27"/>
        <v>0</v>
      </c>
      <c r="BI235" s="206">
        <f t="shared" si="28"/>
        <v>0</v>
      </c>
      <c r="BJ235" s="18" t="s">
        <v>83</v>
      </c>
      <c r="BK235" s="206">
        <f t="shared" si="29"/>
        <v>0</v>
      </c>
      <c r="BL235" s="18" t="s">
        <v>4370</v>
      </c>
      <c r="BM235" s="205" t="s">
        <v>4386</v>
      </c>
    </row>
    <row r="236" spans="1:65" s="12" customFormat="1" ht="22.9" customHeight="1">
      <c r="B236" s="177"/>
      <c r="C236" s="178"/>
      <c r="D236" s="179" t="s">
        <v>75</v>
      </c>
      <c r="E236" s="191" t="s">
        <v>2086</v>
      </c>
      <c r="F236" s="191" t="s">
        <v>4387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SUM(P237:P240)</f>
        <v>0</v>
      </c>
      <c r="Q236" s="185"/>
      <c r="R236" s="186">
        <f>SUM(R237:R240)</f>
        <v>0</v>
      </c>
      <c r="S236" s="185"/>
      <c r="T236" s="187">
        <f>SUM(T237:T240)</f>
        <v>0</v>
      </c>
      <c r="AR236" s="188" t="s">
        <v>83</v>
      </c>
      <c r="AT236" s="189" t="s">
        <v>75</v>
      </c>
      <c r="AU236" s="189" t="s">
        <v>83</v>
      </c>
      <c r="AY236" s="188" t="s">
        <v>283</v>
      </c>
      <c r="BK236" s="190">
        <f>SUM(BK237:BK240)</f>
        <v>0</v>
      </c>
    </row>
    <row r="237" spans="1:65" s="2" customFormat="1" ht="16.5" customHeight="1">
      <c r="A237" s="35"/>
      <c r="B237" s="36"/>
      <c r="C237" s="193" t="s">
        <v>695</v>
      </c>
      <c r="D237" s="193" t="s">
        <v>285</v>
      </c>
      <c r="E237" s="194" t="s">
        <v>4388</v>
      </c>
      <c r="F237" s="195" t="s">
        <v>4389</v>
      </c>
      <c r="G237" s="196" t="s">
        <v>1</v>
      </c>
      <c r="H237" s="197">
        <v>0</v>
      </c>
      <c r="I237" s="196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4370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4370</v>
      </c>
      <c r="BM237" s="205" t="s">
        <v>4390</v>
      </c>
    </row>
    <row r="238" spans="1:65" s="2" customFormat="1" ht="78">
      <c r="A238" s="35"/>
      <c r="B238" s="36"/>
      <c r="C238" s="37"/>
      <c r="D238" s="209" t="s">
        <v>3831</v>
      </c>
      <c r="E238" s="37"/>
      <c r="F238" s="267" t="s">
        <v>4391</v>
      </c>
      <c r="G238" s="37"/>
      <c r="H238" s="37"/>
      <c r="I238" s="268"/>
      <c r="J238" s="37"/>
      <c r="K238" s="37"/>
      <c r="L238" s="40"/>
      <c r="M238" s="269"/>
      <c r="N238" s="27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3831</v>
      </c>
      <c r="AU238" s="18" t="s">
        <v>85</v>
      </c>
    </row>
    <row r="239" spans="1:65" s="2" customFormat="1" ht="16.5" customHeight="1">
      <c r="A239" s="35"/>
      <c r="B239" s="36"/>
      <c r="C239" s="193" t="s">
        <v>700</v>
      </c>
      <c r="D239" s="193" t="s">
        <v>285</v>
      </c>
      <c r="E239" s="194" t="s">
        <v>4392</v>
      </c>
      <c r="F239" s="195" t="s">
        <v>4389</v>
      </c>
      <c r="G239" s="196" t="s">
        <v>1</v>
      </c>
      <c r="H239" s="197">
        <v>0</v>
      </c>
      <c r="I239" s="196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4370</v>
      </c>
      <c r="AT239" s="205" t="s">
        <v>285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4370</v>
      </c>
      <c r="BM239" s="205" t="s">
        <v>4393</v>
      </c>
    </row>
    <row r="240" spans="1:65" s="2" customFormat="1" ht="136.5">
      <c r="A240" s="35"/>
      <c r="B240" s="36"/>
      <c r="C240" s="37"/>
      <c r="D240" s="209" t="s">
        <v>3831</v>
      </c>
      <c r="E240" s="37"/>
      <c r="F240" s="267" t="s">
        <v>4394</v>
      </c>
      <c r="G240" s="37"/>
      <c r="H240" s="37"/>
      <c r="I240" s="268"/>
      <c r="J240" s="37"/>
      <c r="K240" s="37"/>
      <c r="L240" s="40"/>
      <c r="M240" s="271"/>
      <c r="N240" s="272"/>
      <c r="O240" s="264"/>
      <c r="P240" s="264"/>
      <c r="Q240" s="264"/>
      <c r="R240" s="264"/>
      <c r="S240" s="264"/>
      <c r="T240" s="2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3831</v>
      </c>
      <c r="AU240" s="18" t="s">
        <v>85</v>
      </c>
    </row>
    <row r="241" spans="1:31" s="2" customFormat="1" ht="6.95" customHeight="1">
      <c r="A241" s="35"/>
      <c r="B241" s="55"/>
      <c r="C241" s="56"/>
      <c r="D241" s="56"/>
      <c r="E241" s="56"/>
      <c r="F241" s="56"/>
      <c r="G241" s="56"/>
      <c r="H241" s="56"/>
      <c r="I241" s="56"/>
      <c r="J241" s="56"/>
      <c r="K241" s="56"/>
      <c r="L241" s="40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algorithmName="SHA-512" hashValue="djiNibMTYpHiGVUJIfUds5GJ9/oyErNmKUKhLWXamcTSVdxLjQk+JlpqTTK0hlED/iF04rIOAk0DlzGpDA2pnw==" saltValue="u2r67gGvmm5WsOlmewD8wQ==" spinCount="100000" sheet="1" objects="1" scenarios="1" formatColumns="0" formatRows="0" autoFilter="0"/>
  <autoFilter ref="C144:K240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4217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4395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ROUND((SUM(BE141:BE271)),  2)</f>
        <v>0</v>
      </c>
      <c r="G37" s="35"/>
      <c r="H37" s="35"/>
      <c r="I37" s="131">
        <v>0.21</v>
      </c>
      <c r="J37" s="130">
        <f>ROUND(((SUM(BE141:BE271))*I37),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ROUND((SUM(BF141:BF271)),  2)</f>
        <v>0</v>
      </c>
      <c r="G38" s="35"/>
      <c r="H38" s="35"/>
      <c r="I38" s="131">
        <v>0.15</v>
      </c>
      <c r="J38" s="130">
        <f>ROUND(((SUM(BF141:BF271))*I38),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ROUND((SUM(BG141:BG271)),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ROUND((SUM(BH141:BH271)),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ROUND((SUM(BI141:BI271)),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4217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04e.2 - Vodovod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4396</v>
      </c>
      <c r="E101" s="157"/>
      <c r="F101" s="157"/>
      <c r="G101" s="157"/>
      <c r="H101" s="157"/>
      <c r="I101" s="157"/>
      <c r="J101" s="158">
        <f>J142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4221</v>
      </c>
      <c r="E102" s="162"/>
      <c r="F102" s="162"/>
      <c r="G102" s="162"/>
      <c r="H102" s="162"/>
      <c r="I102" s="162"/>
      <c r="J102" s="163">
        <f>J143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4397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4398</v>
      </c>
      <c r="E104" s="162"/>
      <c r="F104" s="162"/>
      <c r="G104" s="162"/>
      <c r="H104" s="162"/>
      <c r="I104" s="162"/>
      <c r="J104" s="163">
        <f>J169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4399</v>
      </c>
      <c r="E105" s="162"/>
      <c r="F105" s="162"/>
      <c r="G105" s="162"/>
      <c r="H105" s="162"/>
      <c r="I105" s="162"/>
      <c r="J105" s="163">
        <f>J177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4400</v>
      </c>
      <c r="E106" s="162"/>
      <c r="F106" s="162"/>
      <c r="G106" s="162"/>
      <c r="H106" s="162"/>
      <c r="I106" s="162"/>
      <c r="J106" s="163">
        <f>J183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4401</v>
      </c>
      <c r="E107" s="162"/>
      <c r="F107" s="162"/>
      <c r="G107" s="162"/>
      <c r="H107" s="162"/>
      <c r="I107" s="162"/>
      <c r="J107" s="163">
        <f>J192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4402</v>
      </c>
      <c r="E108" s="162"/>
      <c r="F108" s="162"/>
      <c r="G108" s="162"/>
      <c r="H108" s="162"/>
      <c r="I108" s="162"/>
      <c r="J108" s="163">
        <f>J221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4403</v>
      </c>
      <c r="E109" s="157"/>
      <c r="F109" s="157"/>
      <c r="G109" s="157"/>
      <c r="H109" s="157"/>
      <c r="I109" s="157"/>
      <c r="J109" s="158">
        <f>J225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4404</v>
      </c>
      <c r="E110" s="162"/>
      <c r="F110" s="162"/>
      <c r="G110" s="162"/>
      <c r="H110" s="162"/>
      <c r="I110" s="162"/>
      <c r="J110" s="163">
        <f>J226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4405</v>
      </c>
      <c r="E111" s="162"/>
      <c r="F111" s="162"/>
      <c r="G111" s="162"/>
      <c r="H111" s="162"/>
      <c r="I111" s="162"/>
      <c r="J111" s="163">
        <f>J229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4406</v>
      </c>
      <c r="E112" s="162"/>
      <c r="F112" s="162"/>
      <c r="G112" s="162"/>
      <c r="H112" s="162"/>
      <c r="I112" s="162"/>
      <c r="J112" s="163">
        <f>J232</f>
        <v>0</v>
      </c>
      <c r="K112" s="105"/>
      <c r="L112" s="164"/>
    </row>
    <row r="113" spans="1:31" s="9" customFormat="1" ht="24.95" customHeight="1">
      <c r="B113" s="154"/>
      <c r="C113" s="155"/>
      <c r="D113" s="156" t="s">
        <v>4407</v>
      </c>
      <c r="E113" s="157"/>
      <c r="F113" s="157"/>
      <c r="G113" s="157"/>
      <c r="H113" s="157"/>
      <c r="I113" s="157"/>
      <c r="J113" s="158">
        <f>J234</f>
        <v>0</v>
      </c>
      <c r="K113" s="155"/>
      <c r="L113" s="159"/>
    </row>
    <row r="114" spans="1:31" s="10" customFormat="1" ht="19.899999999999999" customHeight="1">
      <c r="B114" s="160"/>
      <c r="C114" s="105"/>
      <c r="D114" s="161" t="s">
        <v>4408</v>
      </c>
      <c r="E114" s="162"/>
      <c r="F114" s="162"/>
      <c r="G114" s="162"/>
      <c r="H114" s="162"/>
      <c r="I114" s="162"/>
      <c r="J114" s="163">
        <f>J235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4409</v>
      </c>
      <c r="E115" s="162"/>
      <c r="F115" s="162"/>
      <c r="G115" s="162"/>
      <c r="H115" s="162"/>
      <c r="I115" s="162"/>
      <c r="J115" s="163">
        <f>J258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4410</v>
      </c>
      <c r="E116" s="162"/>
      <c r="F116" s="162"/>
      <c r="G116" s="162"/>
      <c r="H116" s="162"/>
      <c r="I116" s="162"/>
      <c r="J116" s="163">
        <f>J260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4411</v>
      </c>
      <c r="E117" s="162"/>
      <c r="F117" s="162"/>
      <c r="G117" s="162"/>
      <c r="H117" s="162"/>
      <c r="I117" s="162"/>
      <c r="J117" s="163">
        <f>J267</f>
        <v>0</v>
      </c>
      <c r="K117" s="105"/>
      <c r="L117" s="164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268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31" t="str">
        <f>E7</f>
        <v>MŠ Vokovická</v>
      </c>
      <c r="F127" s="332"/>
      <c r="G127" s="332"/>
      <c r="H127" s="332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" customFormat="1" ht="12" customHeight="1">
      <c r="B128" s="22"/>
      <c r="C128" s="30" t="s">
        <v>226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1" customFormat="1" ht="16.5" customHeight="1">
      <c r="B129" s="22"/>
      <c r="C129" s="23"/>
      <c r="D129" s="23"/>
      <c r="E129" s="331" t="s">
        <v>227</v>
      </c>
      <c r="F129" s="319"/>
      <c r="G129" s="319"/>
      <c r="H129" s="319"/>
      <c r="I129" s="23"/>
      <c r="J129" s="23"/>
      <c r="K129" s="23"/>
      <c r="L129" s="21"/>
    </row>
    <row r="130" spans="1:65" s="1" customFormat="1" ht="12" customHeight="1">
      <c r="B130" s="22"/>
      <c r="C130" s="30" t="s">
        <v>228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>
      <c r="A131" s="35"/>
      <c r="B131" s="36"/>
      <c r="C131" s="37"/>
      <c r="D131" s="37"/>
      <c r="E131" s="340" t="s">
        <v>4217</v>
      </c>
      <c r="F131" s="330"/>
      <c r="G131" s="330"/>
      <c r="H131" s="330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4218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307" t="str">
        <f>E13</f>
        <v>04e.2 - Vodovod</v>
      </c>
      <c r="F133" s="330"/>
      <c r="G133" s="330"/>
      <c r="H133" s="330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F16</f>
        <v>Vokovice, p.č. 1281/256, 1281/257</v>
      </c>
      <c r="G135" s="37"/>
      <c r="H135" s="37"/>
      <c r="I135" s="30" t="s">
        <v>22</v>
      </c>
      <c r="J135" s="67" t="str">
        <f>IF(J16="","",J16)</f>
        <v>21. 2. 2023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25.7" customHeight="1">
      <c r="A137" s="35"/>
      <c r="B137" s="36"/>
      <c r="C137" s="30" t="s">
        <v>24</v>
      </c>
      <c r="D137" s="37"/>
      <c r="E137" s="37"/>
      <c r="F137" s="28" t="str">
        <f>E19</f>
        <v>Městská část Praha 6, Čs. Armády 601/23</v>
      </c>
      <c r="G137" s="37"/>
      <c r="H137" s="37"/>
      <c r="I137" s="30" t="s">
        <v>30</v>
      </c>
      <c r="J137" s="33" t="str">
        <f>E25</f>
        <v>ra15 a.s., ATELIER SEVER s.r.o.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28</v>
      </c>
      <c r="D138" s="37"/>
      <c r="E138" s="37"/>
      <c r="F138" s="28" t="str">
        <f>IF(E22="","",E22)</f>
        <v>Vyplň údaj</v>
      </c>
      <c r="G138" s="37"/>
      <c r="H138" s="37"/>
      <c r="I138" s="30" t="s">
        <v>33</v>
      </c>
      <c r="J138" s="33" t="str">
        <f>E28</f>
        <v>Ecoten s.r.o.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5"/>
      <c r="B140" s="166"/>
      <c r="C140" s="167" t="s">
        <v>269</v>
      </c>
      <c r="D140" s="168" t="s">
        <v>61</v>
      </c>
      <c r="E140" s="168" t="s">
        <v>57</v>
      </c>
      <c r="F140" s="168" t="s">
        <v>58</v>
      </c>
      <c r="G140" s="168" t="s">
        <v>270</v>
      </c>
      <c r="H140" s="168" t="s">
        <v>271</v>
      </c>
      <c r="I140" s="168" t="s">
        <v>272</v>
      </c>
      <c r="J140" s="169" t="s">
        <v>232</v>
      </c>
      <c r="K140" s="170" t="s">
        <v>273</v>
      </c>
      <c r="L140" s="171"/>
      <c r="M140" s="76" t="s">
        <v>1</v>
      </c>
      <c r="N140" s="77" t="s">
        <v>40</v>
      </c>
      <c r="O140" s="77" t="s">
        <v>274</v>
      </c>
      <c r="P140" s="77" t="s">
        <v>275</v>
      </c>
      <c r="Q140" s="77" t="s">
        <v>276</v>
      </c>
      <c r="R140" s="77" t="s">
        <v>277</v>
      </c>
      <c r="S140" s="77" t="s">
        <v>278</v>
      </c>
      <c r="T140" s="78" t="s">
        <v>279</v>
      </c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1:65" s="2" customFormat="1" ht="22.9" customHeight="1">
      <c r="A141" s="35"/>
      <c r="B141" s="36"/>
      <c r="C141" s="83" t="s">
        <v>280</v>
      </c>
      <c r="D141" s="37"/>
      <c r="E141" s="37"/>
      <c r="F141" s="37"/>
      <c r="G141" s="37"/>
      <c r="H141" s="37"/>
      <c r="I141" s="37"/>
      <c r="J141" s="172">
        <f>BK141</f>
        <v>0</v>
      </c>
      <c r="K141" s="37"/>
      <c r="L141" s="40"/>
      <c r="M141" s="79"/>
      <c r="N141" s="173"/>
      <c r="O141" s="80"/>
      <c r="P141" s="174">
        <f>P142+P225+P234</f>
        <v>0</v>
      </c>
      <c r="Q141" s="80"/>
      <c r="R141" s="174">
        <f>R142+R225+R234</f>
        <v>0</v>
      </c>
      <c r="S141" s="80"/>
      <c r="T141" s="175">
        <f>T142+T225+T234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234</v>
      </c>
      <c r="BK141" s="176">
        <f>BK142+BK225+BK234</f>
        <v>0</v>
      </c>
    </row>
    <row r="142" spans="1:65" s="12" customFormat="1" ht="25.9" customHeight="1">
      <c r="B142" s="177"/>
      <c r="C142" s="178"/>
      <c r="D142" s="179" t="s">
        <v>75</v>
      </c>
      <c r="E142" s="180" t="s">
        <v>1272</v>
      </c>
      <c r="F142" s="180" t="s">
        <v>4412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P143+P156+P169+P177+P183+P192+P221</f>
        <v>0</v>
      </c>
      <c r="Q142" s="185"/>
      <c r="R142" s="186">
        <f>R143+R156+R169+R177+R183+R192+R221</f>
        <v>0</v>
      </c>
      <c r="S142" s="185"/>
      <c r="T142" s="187">
        <f>T143+T156+T169+T177+T183+T192+T221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BK143+BK156+BK169+BK177+BK183+BK192+BK221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83</v>
      </c>
      <c r="F143" s="191" t="s">
        <v>4242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SUM(P144:P155)</f>
        <v>0</v>
      </c>
      <c r="Q143" s="185"/>
      <c r="R143" s="186">
        <f>SUM(R144:R155)</f>
        <v>0</v>
      </c>
      <c r="S143" s="185"/>
      <c r="T143" s="187">
        <f>SUM(T144:T155)</f>
        <v>0</v>
      </c>
      <c r="AR143" s="188" t="s">
        <v>83</v>
      </c>
      <c r="AT143" s="189" t="s">
        <v>75</v>
      </c>
      <c r="AU143" s="189" t="s">
        <v>83</v>
      </c>
      <c r="AY143" s="188" t="s">
        <v>283</v>
      </c>
      <c r="BK143" s="190">
        <f>SUM(BK144:BK155)</f>
        <v>0</v>
      </c>
    </row>
    <row r="144" spans="1:65" s="2" customFormat="1" ht="21.75" customHeight="1">
      <c r="A144" s="35"/>
      <c r="B144" s="36"/>
      <c r="C144" s="193" t="s">
        <v>83</v>
      </c>
      <c r="D144" s="193" t="s">
        <v>285</v>
      </c>
      <c r="E144" s="194" t="s">
        <v>4243</v>
      </c>
      <c r="F144" s="195" t="s">
        <v>4244</v>
      </c>
      <c r="G144" s="196" t="s">
        <v>296</v>
      </c>
      <c r="H144" s="197">
        <v>25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85</v>
      </c>
    </row>
    <row r="145" spans="1:65" s="2" customFormat="1" ht="16.5" customHeight="1">
      <c r="A145" s="35"/>
      <c r="B145" s="36"/>
      <c r="C145" s="193" t="s">
        <v>85</v>
      </c>
      <c r="D145" s="193" t="s">
        <v>285</v>
      </c>
      <c r="E145" s="194" t="s">
        <v>4245</v>
      </c>
      <c r="F145" s="195" t="s">
        <v>4246</v>
      </c>
      <c r="G145" s="196" t="s">
        <v>296</v>
      </c>
      <c r="H145" s="197">
        <v>16.8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289</v>
      </c>
    </row>
    <row r="146" spans="1:65" s="2" customFormat="1" ht="16.5" customHeight="1">
      <c r="A146" s="35"/>
      <c r="B146" s="36"/>
      <c r="C146" s="193" t="s">
        <v>105</v>
      </c>
      <c r="D146" s="193" t="s">
        <v>285</v>
      </c>
      <c r="E146" s="194" t="s">
        <v>4247</v>
      </c>
      <c r="F146" s="195" t="s">
        <v>4248</v>
      </c>
      <c r="G146" s="196" t="s">
        <v>296</v>
      </c>
      <c r="H146" s="197">
        <v>4.8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339</v>
      </c>
    </row>
    <row r="147" spans="1:65" s="2" customFormat="1" ht="16.5" customHeight="1">
      <c r="A147" s="35"/>
      <c r="B147" s="36"/>
      <c r="C147" s="193" t="s">
        <v>289</v>
      </c>
      <c r="D147" s="193" t="s">
        <v>285</v>
      </c>
      <c r="E147" s="194" t="s">
        <v>4249</v>
      </c>
      <c r="F147" s="195" t="s">
        <v>4250</v>
      </c>
      <c r="G147" s="196" t="s">
        <v>296</v>
      </c>
      <c r="H147" s="197">
        <v>3.4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351</v>
      </c>
    </row>
    <row r="148" spans="1:65" s="2" customFormat="1" ht="37.9" customHeight="1">
      <c r="A148" s="35"/>
      <c r="B148" s="36"/>
      <c r="C148" s="193" t="s">
        <v>331</v>
      </c>
      <c r="D148" s="193" t="s">
        <v>285</v>
      </c>
      <c r="E148" s="194" t="s">
        <v>352</v>
      </c>
      <c r="F148" s="195" t="s">
        <v>353</v>
      </c>
      <c r="G148" s="196" t="s">
        <v>296</v>
      </c>
      <c r="H148" s="197">
        <v>21.6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4413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4414</v>
      </c>
      <c r="G149" s="208"/>
      <c r="H149" s="212">
        <v>21.6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21.6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>
      <c r="A151" s="35"/>
      <c r="B151" s="36"/>
      <c r="C151" s="193" t="s">
        <v>339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648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4415</v>
      </c>
    </row>
    <row r="152" spans="1:65" s="13" customFormat="1">
      <c r="B152" s="207"/>
      <c r="C152" s="208"/>
      <c r="D152" s="209" t="s">
        <v>291</v>
      </c>
      <c r="E152" s="208"/>
      <c r="F152" s="211" t="s">
        <v>4416</v>
      </c>
      <c r="G152" s="208"/>
      <c r="H152" s="212">
        <v>648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>
      <c r="A153" s="35"/>
      <c r="B153" s="36"/>
      <c r="C153" s="193" t="s">
        <v>344</v>
      </c>
      <c r="D153" s="193" t="s">
        <v>285</v>
      </c>
      <c r="E153" s="194" t="s">
        <v>4255</v>
      </c>
      <c r="F153" s="195" t="s">
        <v>4256</v>
      </c>
      <c r="G153" s="196" t="s">
        <v>377</v>
      </c>
      <c r="H153" s="197">
        <v>36.072000000000003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4417</v>
      </c>
    </row>
    <row r="154" spans="1:65" s="13" customFormat="1">
      <c r="B154" s="207"/>
      <c r="C154" s="208"/>
      <c r="D154" s="209" t="s">
        <v>291</v>
      </c>
      <c r="E154" s="208"/>
      <c r="F154" s="211" t="s">
        <v>4418</v>
      </c>
      <c r="G154" s="208"/>
      <c r="H154" s="212">
        <v>36.072000000000003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>
      <c r="A155" s="35"/>
      <c r="B155" s="36"/>
      <c r="C155" s="193" t="s">
        <v>351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21.6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4419</v>
      </c>
    </row>
    <row r="156" spans="1:65" s="12" customFormat="1" ht="22.9" customHeight="1">
      <c r="B156" s="177"/>
      <c r="C156" s="178"/>
      <c r="D156" s="179" t="s">
        <v>75</v>
      </c>
      <c r="E156" s="191" t="s">
        <v>222</v>
      </c>
      <c r="F156" s="191" t="s">
        <v>4420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SUM(P157:P168)</f>
        <v>0</v>
      </c>
      <c r="Q156" s="185"/>
      <c r="R156" s="186">
        <f>SUM(R157:R168)</f>
        <v>0</v>
      </c>
      <c r="S156" s="185"/>
      <c r="T156" s="187">
        <f>SUM(T157:T168)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SUM(BK157:BK168)</f>
        <v>0</v>
      </c>
    </row>
    <row r="157" spans="1:65" s="2" customFormat="1" ht="16.5" customHeight="1">
      <c r="A157" s="35"/>
      <c r="B157" s="36"/>
      <c r="C157" s="193" t="s">
        <v>357</v>
      </c>
      <c r="D157" s="193" t="s">
        <v>285</v>
      </c>
      <c r="E157" s="194" t="s">
        <v>4421</v>
      </c>
      <c r="F157" s="195" t="s">
        <v>4422</v>
      </c>
      <c r="G157" s="196" t="s">
        <v>472</v>
      </c>
      <c r="H157" s="197">
        <v>53</v>
      </c>
      <c r="I157" s="198"/>
      <c r="J157" s="199">
        <f t="shared" ref="J157:J168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8" si="1">O157*H157</f>
        <v>0</v>
      </c>
      <c r="Q157" s="203">
        <v>0</v>
      </c>
      <c r="R157" s="203">
        <f t="shared" ref="R157:R168" si="2">Q157*H157</f>
        <v>0</v>
      </c>
      <c r="S157" s="203">
        <v>0</v>
      </c>
      <c r="T157" s="204">
        <f t="shared" ref="T157:T168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8" si="4">IF(N157="základní",J157,0)</f>
        <v>0</v>
      </c>
      <c r="BF157" s="206">
        <f t="shared" ref="BF157:BF168" si="5">IF(N157="snížená",J157,0)</f>
        <v>0</v>
      </c>
      <c r="BG157" s="206">
        <f t="shared" ref="BG157:BG168" si="6">IF(N157="zákl. přenesená",J157,0)</f>
        <v>0</v>
      </c>
      <c r="BH157" s="206">
        <f t="shared" ref="BH157:BH168" si="7">IF(N157="sníž. přenesená",J157,0)</f>
        <v>0</v>
      </c>
      <c r="BI157" s="206">
        <f t="shared" ref="BI157:BI168" si="8">IF(N157="nulová",J157,0)</f>
        <v>0</v>
      </c>
      <c r="BJ157" s="18" t="s">
        <v>83</v>
      </c>
      <c r="BK157" s="206">
        <f t="shared" ref="BK157:BK168" si="9">ROUND(I157*H157,2)</f>
        <v>0</v>
      </c>
      <c r="BL157" s="18" t="s">
        <v>199</v>
      </c>
      <c r="BM157" s="205" t="s">
        <v>188</v>
      </c>
    </row>
    <row r="158" spans="1:65" s="2" customFormat="1" ht="16.5" customHeight="1">
      <c r="A158" s="35"/>
      <c r="B158" s="36"/>
      <c r="C158" s="193" t="s">
        <v>362</v>
      </c>
      <c r="D158" s="193" t="s">
        <v>285</v>
      </c>
      <c r="E158" s="194" t="s">
        <v>4423</v>
      </c>
      <c r="F158" s="195" t="s">
        <v>4424</v>
      </c>
      <c r="G158" s="196" t="s">
        <v>472</v>
      </c>
      <c r="H158" s="197">
        <v>27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194</v>
      </c>
    </row>
    <row r="159" spans="1:65" s="2" customFormat="1" ht="16.5" customHeight="1">
      <c r="A159" s="35"/>
      <c r="B159" s="36"/>
      <c r="C159" s="193" t="s">
        <v>185</v>
      </c>
      <c r="D159" s="193" t="s">
        <v>285</v>
      </c>
      <c r="E159" s="194" t="s">
        <v>4425</v>
      </c>
      <c r="F159" s="195" t="s">
        <v>4426</v>
      </c>
      <c r="G159" s="196" t="s">
        <v>472</v>
      </c>
      <c r="H159" s="197">
        <v>27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199</v>
      </c>
    </row>
    <row r="160" spans="1:65" s="2" customFormat="1" ht="16.5" customHeight="1">
      <c r="A160" s="35"/>
      <c r="B160" s="36"/>
      <c r="C160" s="193" t="s">
        <v>188</v>
      </c>
      <c r="D160" s="193" t="s">
        <v>285</v>
      </c>
      <c r="E160" s="194" t="s">
        <v>4427</v>
      </c>
      <c r="F160" s="195" t="s">
        <v>4428</v>
      </c>
      <c r="G160" s="196" t="s">
        <v>472</v>
      </c>
      <c r="H160" s="197">
        <v>180.5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205</v>
      </c>
    </row>
    <row r="161" spans="1:65" s="2" customFormat="1" ht="16.5" customHeight="1">
      <c r="A161" s="35"/>
      <c r="B161" s="36"/>
      <c r="C161" s="193" t="s">
        <v>191</v>
      </c>
      <c r="D161" s="193" t="s">
        <v>285</v>
      </c>
      <c r="E161" s="194" t="s">
        <v>4429</v>
      </c>
      <c r="F161" s="195" t="s">
        <v>4430</v>
      </c>
      <c r="G161" s="196" t="s">
        <v>472</v>
      </c>
      <c r="H161" s="197">
        <v>75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208</v>
      </c>
    </row>
    <row r="162" spans="1:65" s="2" customFormat="1" ht="16.5" customHeight="1">
      <c r="A162" s="35"/>
      <c r="B162" s="36"/>
      <c r="C162" s="193" t="s">
        <v>194</v>
      </c>
      <c r="D162" s="193" t="s">
        <v>285</v>
      </c>
      <c r="E162" s="194" t="s">
        <v>4431</v>
      </c>
      <c r="F162" s="195" t="s">
        <v>4432</v>
      </c>
      <c r="G162" s="196" t="s">
        <v>472</v>
      </c>
      <c r="H162" s="197">
        <v>101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222</v>
      </c>
    </row>
    <row r="163" spans="1:65" s="2" customFormat="1" ht="16.5" customHeight="1">
      <c r="A163" s="35"/>
      <c r="B163" s="36"/>
      <c r="C163" s="193" t="s">
        <v>8</v>
      </c>
      <c r="D163" s="193" t="s">
        <v>285</v>
      </c>
      <c r="E163" s="194" t="s">
        <v>4384</v>
      </c>
      <c r="F163" s="195" t="s">
        <v>4433</v>
      </c>
      <c r="G163" s="196" t="s">
        <v>472</v>
      </c>
      <c r="H163" s="197">
        <v>29.5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454</v>
      </c>
    </row>
    <row r="164" spans="1:65" s="2" customFormat="1" ht="16.5" customHeight="1">
      <c r="A164" s="35"/>
      <c r="B164" s="36"/>
      <c r="C164" s="193" t="s">
        <v>199</v>
      </c>
      <c r="D164" s="193" t="s">
        <v>285</v>
      </c>
      <c r="E164" s="194" t="s">
        <v>4434</v>
      </c>
      <c r="F164" s="195" t="s">
        <v>4435</v>
      </c>
      <c r="G164" s="196" t="s">
        <v>472</v>
      </c>
      <c r="H164" s="197">
        <v>16.5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464</v>
      </c>
    </row>
    <row r="165" spans="1:65" s="2" customFormat="1" ht="16.5" customHeight="1">
      <c r="A165" s="35"/>
      <c r="B165" s="36"/>
      <c r="C165" s="193" t="s">
        <v>202</v>
      </c>
      <c r="D165" s="193" t="s">
        <v>285</v>
      </c>
      <c r="E165" s="194" t="s">
        <v>4436</v>
      </c>
      <c r="F165" s="195" t="s">
        <v>4437</v>
      </c>
      <c r="G165" s="196" t="s">
        <v>472</v>
      </c>
      <c r="H165" s="197">
        <v>18.5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477</v>
      </c>
    </row>
    <row r="166" spans="1:65" s="2" customFormat="1" ht="16.5" customHeight="1">
      <c r="A166" s="35"/>
      <c r="B166" s="36"/>
      <c r="C166" s="193" t="s">
        <v>205</v>
      </c>
      <c r="D166" s="193" t="s">
        <v>285</v>
      </c>
      <c r="E166" s="194" t="s">
        <v>4438</v>
      </c>
      <c r="F166" s="195" t="s">
        <v>4439</v>
      </c>
      <c r="G166" s="196" t="s">
        <v>472</v>
      </c>
      <c r="H166" s="197">
        <v>47.5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488</v>
      </c>
    </row>
    <row r="167" spans="1:65" s="2" customFormat="1" ht="16.5" customHeight="1">
      <c r="A167" s="35"/>
      <c r="B167" s="36"/>
      <c r="C167" s="193" t="s">
        <v>417</v>
      </c>
      <c r="D167" s="193" t="s">
        <v>285</v>
      </c>
      <c r="E167" s="194" t="s">
        <v>4440</v>
      </c>
      <c r="F167" s="195" t="s">
        <v>4441</v>
      </c>
      <c r="G167" s="196" t="s">
        <v>472</v>
      </c>
      <c r="H167" s="197">
        <v>27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499</v>
      </c>
    </row>
    <row r="168" spans="1:65" s="2" customFormat="1" ht="16.5" customHeight="1">
      <c r="A168" s="35"/>
      <c r="B168" s="36"/>
      <c r="C168" s="193" t="s">
        <v>208</v>
      </c>
      <c r="D168" s="193" t="s">
        <v>285</v>
      </c>
      <c r="E168" s="194" t="s">
        <v>4442</v>
      </c>
      <c r="F168" s="195" t="s">
        <v>4443</v>
      </c>
      <c r="G168" s="196" t="s">
        <v>472</v>
      </c>
      <c r="H168" s="197">
        <v>27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509</v>
      </c>
    </row>
    <row r="169" spans="1:65" s="12" customFormat="1" ht="22.9" customHeight="1">
      <c r="B169" s="177"/>
      <c r="C169" s="178"/>
      <c r="D169" s="179" t="s">
        <v>75</v>
      </c>
      <c r="E169" s="191" t="s">
        <v>105</v>
      </c>
      <c r="F169" s="191" t="s">
        <v>4444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SUM(P170:P176)</f>
        <v>0</v>
      </c>
      <c r="Q169" s="185"/>
      <c r="R169" s="186">
        <f>SUM(R170:R176)</f>
        <v>0</v>
      </c>
      <c r="S169" s="185"/>
      <c r="T169" s="187">
        <f>SUM(T170:T176)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SUM(BK170:BK176)</f>
        <v>0</v>
      </c>
    </row>
    <row r="170" spans="1:65" s="2" customFormat="1" ht="21.75" customHeight="1">
      <c r="A170" s="35"/>
      <c r="B170" s="36"/>
      <c r="C170" s="193" t="s">
        <v>7</v>
      </c>
      <c r="D170" s="193" t="s">
        <v>285</v>
      </c>
      <c r="E170" s="194" t="s">
        <v>4445</v>
      </c>
      <c r="F170" s="195" t="s">
        <v>4446</v>
      </c>
      <c r="G170" s="196" t="s">
        <v>472</v>
      </c>
      <c r="H170" s="197">
        <v>180.5</v>
      </c>
      <c r="I170" s="198"/>
      <c r="J170" s="199">
        <f t="shared" ref="J170:J176" si="10"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ref="P170:P176" si="11">O170*H170</f>
        <v>0</v>
      </c>
      <c r="Q170" s="203">
        <v>0</v>
      </c>
      <c r="R170" s="203">
        <f t="shared" ref="R170:R176" si="12">Q170*H170</f>
        <v>0</v>
      </c>
      <c r="S170" s="203">
        <v>0</v>
      </c>
      <c r="T170" s="204">
        <f t="shared" ref="T170:T176" si="1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ref="BE170:BE176" si="14">IF(N170="základní",J170,0)</f>
        <v>0</v>
      </c>
      <c r="BF170" s="206">
        <f t="shared" ref="BF170:BF176" si="15">IF(N170="snížená",J170,0)</f>
        <v>0</v>
      </c>
      <c r="BG170" s="206">
        <f t="shared" ref="BG170:BG176" si="16">IF(N170="zákl. přenesená",J170,0)</f>
        <v>0</v>
      </c>
      <c r="BH170" s="206">
        <f t="shared" ref="BH170:BH176" si="17">IF(N170="sníž. přenesená",J170,0)</f>
        <v>0</v>
      </c>
      <c r="BI170" s="206">
        <f t="shared" ref="BI170:BI176" si="18">IF(N170="nulová",J170,0)</f>
        <v>0</v>
      </c>
      <c r="BJ170" s="18" t="s">
        <v>83</v>
      </c>
      <c r="BK170" s="206">
        <f t="shared" ref="BK170:BK176" si="19">ROUND(I170*H170,2)</f>
        <v>0</v>
      </c>
      <c r="BL170" s="18" t="s">
        <v>199</v>
      </c>
      <c r="BM170" s="205" t="s">
        <v>519</v>
      </c>
    </row>
    <row r="171" spans="1:65" s="2" customFormat="1" ht="21.75" customHeight="1">
      <c r="A171" s="35"/>
      <c r="B171" s="36"/>
      <c r="C171" s="193" t="s">
        <v>222</v>
      </c>
      <c r="D171" s="193" t="s">
        <v>285</v>
      </c>
      <c r="E171" s="194" t="s">
        <v>4447</v>
      </c>
      <c r="F171" s="195" t="s">
        <v>4448</v>
      </c>
      <c r="G171" s="196" t="s">
        <v>472</v>
      </c>
      <c r="H171" s="197">
        <v>75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199</v>
      </c>
      <c r="BM171" s="205" t="s">
        <v>529</v>
      </c>
    </row>
    <row r="172" spans="1:65" s="2" customFormat="1" ht="21.75" customHeight="1">
      <c r="A172" s="35"/>
      <c r="B172" s="36"/>
      <c r="C172" s="193" t="s">
        <v>448</v>
      </c>
      <c r="D172" s="193" t="s">
        <v>285</v>
      </c>
      <c r="E172" s="194" t="s">
        <v>4449</v>
      </c>
      <c r="F172" s="195" t="s">
        <v>4450</v>
      </c>
      <c r="G172" s="196" t="s">
        <v>472</v>
      </c>
      <c r="H172" s="197">
        <v>17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199</v>
      </c>
      <c r="BM172" s="205" t="s">
        <v>546</v>
      </c>
    </row>
    <row r="173" spans="1:65" s="2" customFormat="1" ht="21.75" customHeight="1">
      <c r="A173" s="35"/>
      <c r="B173" s="36"/>
      <c r="C173" s="193" t="s">
        <v>454</v>
      </c>
      <c r="D173" s="193" t="s">
        <v>285</v>
      </c>
      <c r="E173" s="194" t="s">
        <v>4451</v>
      </c>
      <c r="F173" s="195" t="s">
        <v>4452</v>
      </c>
      <c r="G173" s="196" t="s">
        <v>472</v>
      </c>
      <c r="H173" s="197">
        <v>84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199</v>
      </c>
      <c r="BM173" s="205" t="s">
        <v>556</v>
      </c>
    </row>
    <row r="174" spans="1:65" s="2" customFormat="1" ht="21.75" customHeight="1">
      <c r="A174" s="35"/>
      <c r="B174" s="36"/>
      <c r="C174" s="193" t="s">
        <v>460</v>
      </c>
      <c r="D174" s="193" t="s">
        <v>285</v>
      </c>
      <c r="E174" s="194" t="s">
        <v>4453</v>
      </c>
      <c r="F174" s="195" t="s">
        <v>4454</v>
      </c>
      <c r="G174" s="196" t="s">
        <v>472</v>
      </c>
      <c r="H174" s="197">
        <v>29.5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199</v>
      </c>
      <c r="BM174" s="205" t="s">
        <v>567</v>
      </c>
    </row>
    <row r="175" spans="1:65" s="2" customFormat="1" ht="21.75" customHeight="1">
      <c r="A175" s="35"/>
      <c r="B175" s="36"/>
      <c r="C175" s="193" t="s">
        <v>464</v>
      </c>
      <c r="D175" s="193" t="s">
        <v>285</v>
      </c>
      <c r="E175" s="194" t="s">
        <v>4455</v>
      </c>
      <c r="F175" s="195" t="s">
        <v>4456</v>
      </c>
      <c r="G175" s="196" t="s">
        <v>472</v>
      </c>
      <c r="H175" s="197">
        <v>16.5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199</v>
      </c>
      <c r="BM175" s="205" t="s">
        <v>581</v>
      </c>
    </row>
    <row r="176" spans="1:65" s="2" customFormat="1" ht="21.75" customHeight="1">
      <c r="A176" s="35"/>
      <c r="B176" s="36"/>
      <c r="C176" s="193" t="s">
        <v>469</v>
      </c>
      <c r="D176" s="193" t="s">
        <v>285</v>
      </c>
      <c r="E176" s="194" t="s">
        <v>4457</v>
      </c>
      <c r="F176" s="195" t="s">
        <v>4458</v>
      </c>
      <c r="G176" s="196" t="s">
        <v>472</v>
      </c>
      <c r="H176" s="197">
        <v>18.5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199</v>
      </c>
      <c r="BM176" s="205" t="s">
        <v>616</v>
      </c>
    </row>
    <row r="177" spans="1:65" s="12" customFormat="1" ht="22.9" customHeight="1">
      <c r="B177" s="177"/>
      <c r="C177" s="178"/>
      <c r="D177" s="179" t="s">
        <v>75</v>
      </c>
      <c r="E177" s="191" t="s">
        <v>289</v>
      </c>
      <c r="F177" s="191" t="s">
        <v>4459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SUM(P178:P182)</f>
        <v>0</v>
      </c>
      <c r="Q177" s="185"/>
      <c r="R177" s="186">
        <f>SUM(R178:R182)</f>
        <v>0</v>
      </c>
      <c r="S177" s="185"/>
      <c r="T177" s="187">
        <f>SUM(T178:T182)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SUM(BK178:BK182)</f>
        <v>0</v>
      </c>
    </row>
    <row r="178" spans="1:65" s="2" customFormat="1" ht="16.5" customHeight="1">
      <c r="A178" s="35"/>
      <c r="B178" s="36"/>
      <c r="C178" s="193" t="s">
        <v>477</v>
      </c>
      <c r="D178" s="193" t="s">
        <v>285</v>
      </c>
      <c r="E178" s="194" t="s">
        <v>4427</v>
      </c>
      <c r="F178" s="195" t="s">
        <v>4428</v>
      </c>
      <c r="G178" s="196" t="s">
        <v>472</v>
      </c>
      <c r="H178" s="197">
        <v>281.5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624</v>
      </c>
    </row>
    <row r="179" spans="1:65" s="2" customFormat="1" ht="16.5" customHeight="1">
      <c r="A179" s="35"/>
      <c r="B179" s="36"/>
      <c r="C179" s="193" t="s">
        <v>483</v>
      </c>
      <c r="D179" s="193" t="s">
        <v>285</v>
      </c>
      <c r="E179" s="194" t="s">
        <v>4429</v>
      </c>
      <c r="F179" s="195" t="s">
        <v>4430</v>
      </c>
      <c r="G179" s="196" t="s">
        <v>472</v>
      </c>
      <c r="H179" s="197">
        <v>46.5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632</v>
      </c>
    </row>
    <row r="180" spans="1:65" s="2" customFormat="1" ht="16.5" customHeight="1">
      <c r="A180" s="35"/>
      <c r="B180" s="36"/>
      <c r="C180" s="193" t="s">
        <v>488</v>
      </c>
      <c r="D180" s="193" t="s">
        <v>285</v>
      </c>
      <c r="E180" s="194" t="s">
        <v>4431</v>
      </c>
      <c r="F180" s="195" t="s">
        <v>4432</v>
      </c>
      <c r="G180" s="196" t="s">
        <v>472</v>
      </c>
      <c r="H180" s="197">
        <v>128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640</v>
      </c>
    </row>
    <row r="181" spans="1:65" s="2" customFormat="1" ht="16.5" customHeight="1">
      <c r="A181" s="35"/>
      <c r="B181" s="36"/>
      <c r="C181" s="193" t="s">
        <v>494</v>
      </c>
      <c r="D181" s="193" t="s">
        <v>285</v>
      </c>
      <c r="E181" s="194" t="s">
        <v>4384</v>
      </c>
      <c r="F181" s="195" t="s">
        <v>4433</v>
      </c>
      <c r="G181" s="196" t="s">
        <v>472</v>
      </c>
      <c r="H181" s="197">
        <v>41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648</v>
      </c>
    </row>
    <row r="182" spans="1:65" s="2" customFormat="1" ht="16.5" customHeight="1">
      <c r="A182" s="35"/>
      <c r="B182" s="36"/>
      <c r="C182" s="193" t="s">
        <v>499</v>
      </c>
      <c r="D182" s="193" t="s">
        <v>285</v>
      </c>
      <c r="E182" s="194" t="s">
        <v>4434</v>
      </c>
      <c r="F182" s="195" t="s">
        <v>4435</v>
      </c>
      <c r="G182" s="196" t="s">
        <v>472</v>
      </c>
      <c r="H182" s="197">
        <v>19.5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656</v>
      </c>
    </row>
    <row r="183" spans="1:65" s="12" customFormat="1" ht="22.9" customHeight="1">
      <c r="B183" s="177"/>
      <c r="C183" s="178"/>
      <c r="D183" s="179" t="s">
        <v>75</v>
      </c>
      <c r="E183" s="191" t="s">
        <v>331</v>
      </c>
      <c r="F183" s="191" t="s">
        <v>4460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SUM(P184:P191)</f>
        <v>0</v>
      </c>
      <c r="Q183" s="185"/>
      <c r="R183" s="186">
        <f>SUM(R184:R191)</f>
        <v>0</v>
      </c>
      <c r="S183" s="185"/>
      <c r="T183" s="187">
        <f>SUM(T184:T191)</f>
        <v>0</v>
      </c>
      <c r="AR183" s="188" t="s">
        <v>83</v>
      </c>
      <c r="AT183" s="189" t="s">
        <v>75</v>
      </c>
      <c r="AU183" s="189" t="s">
        <v>83</v>
      </c>
      <c r="AY183" s="188" t="s">
        <v>283</v>
      </c>
      <c r="BK183" s="190">
        <f>SUM(BK184:BK191)</f>
        <v>0</v>
      </c>
    </row>
    <row r="184" spans="1:65" s="2" customFormat="1" ht="21.75" customHeight="1">
      <c r="A184" s="35"/>
      <c r="B184" s="36"/>
      <c r="C184" s="193" t="s">
        <v>504</v>
      </c>
      <c r="D184" s="193" t="s">
        <v>285</v>
      </c>
      <c r="E184" s="194" t="s">
        <v>4461</v>
      </c>
      <c r="F184" s="195" t="s">
        <v>4462</v>
      </c>
      <c r="G184" s="196" t="s">
        <v>472</v>
      </c>
      <c r="H184" s="197">
        <v>153.5</v>
      </c>
      <c r="I184" s="198"/>
      <c r="J184" s="199">
        <f t="shared" ref="J184:J191" si="20"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ref="P184:P191" si="21">O184*H184</f>
        <v>0</v>
      </c>
      <c r="Q184" s="203">
        <v>0</v>
      </c>
      <c r="R184" s="203">
        <f t="shared" ref="R184:R191" si="22">Q184*H184</f>
        <v>0</v>
      </c>
      <c r="S184" s="203">
        <v>0</v>
      </c>
      <c r="T184" s="204">
        <f t="shared" ref="T184:T191" si="2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ref="BE184:BE191" si="24">IF(N184="základní",J184,0)</f>
        <v>0</v>
      </c>
      <c r="BF184" s="206">
        <f t="shared" ref="BF184:BF191" si="25">IF(N184="snížená",J184,0)</f>
        <v>0</v>
      </c>
      <c r="BG184" s="206">
        <f t="shared" ref="BG184:BG191" si="26">IF(N184="zákl. přenesená",J184,0)</f>
        <v>0</v>
      </c>
      <c r="BH184" s="206">
        <f t="shared" ref="BH184:BH191" si="27">IF(N184="sníž. přenesená",J184,0)</f>
        <v>0</v>
      </c>
      <c r="BI184" s="206">
        <f t="shared" ref="BI184:BI191" si="28">IF(N184="nulová",J184,0)</f>
        <v>0</v>
      </c>
      <c r="BJ184" s="18" t="s">
        <v>83</v>
      </c>
      <c r="BK184" s="206">
        <f t="shared" ref="BK184:BK191" si="29">ROUND(I184*H184,2)</f>
        <v>0</v>
      </c>
      <c r="BL184" s="18" t="s">
        <v>199</v>
      </c>
      <c r="BM184" s="205" t="s">
        <v>664</v>
      </c>
    </row>
    <row r="185" spans="1:65" s="2" customFormat="1" ht="21.75" customHeight="1">
      <c r="A185" s="35"/>
      <c r="B185" s="36"/>
      <c r="C185" s="193" t="s">
        <v>509</v>
      </c>
      <c r="D185" s="193" t="s">
        <v>285</v>
      </c>
      <c r="E185" s="194" t="s">
        <v>4463</v>
      </c>
      <c r="F185" s="195" t="s">
        <v>4464</v>
      </c>
      <c r="G185" s="196" t="s">
        <v>472</v>
      </c>
      <c r="H185" s="197">
        <v>20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672</v>
      </c>
    </row>
    <row r="186" spans="1:65" s="2" customFormat="1" ht="21.75" customHeight="1">
      <c r="A186" s="35"/>
      <c r="B186" s="36"/>
      <c r="C186" s="193" t="s">
        <v>514</v>
      </c>
      <c r="D186" s="193" t="s">
        <v>285</v>
      </c>
      <c r="E186" s="194" t="s">
        <v>4451</v>
      </c>
      <c r="F186" s="195" t="s">
        <v>4452</v>
      </c>
      <c r="G186" s="196" t="s">
        <v>472</v>
      </c>
      <c r="H186" s="197">
        <v>18.5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680</v>
      </c>
    </row>
    <row r="187" spans="1:65" s="2" customFormat="1" ht="24.2" customHeight="1">
      <c r="A187" s="35"/>
      <c r="B187" s="36"/>
      <c r="C187" s="193" t="s">
        <v>519</v>
      </c>
      <c r="D187" s="193" t="s">
        <v>285</v>
      </c>
      <c r="E187" s="194" t="s">
        <v>4465</v>
      </c>
      <c r="F187" s="195" t="s">
        <v>4466</v>
      </c>
      <c r="G187" s="196" t="s">
        <v>472</v>
      </c>
      <c r="H187" s="197">
        <v>128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690</v>
      </c>
    </row>
    <row r="188" spans="1:65" s="2" customFormat="1" ht="24.2" customHeight="1">
      <c r="A188" s="35"/>
      <c r="B188" s="36"/>
      <c r="C188" s="193" t="s">
        <v>524</v>
      </c>
      <c r="D188" s="193" t="s">
        <v>285</v>
      </c>
      <c r="E188" s="194" t="s">
        <v>4467</v>
      </c>
      <c r="F188" s="195" t="s">
        <v>4468</v>
      </c>
      <c r="G188" s="196" t="s">
        <v>472</v>
      </c>
      <c r="H188" s="197">
        <v>26.5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700</v>
      </c>
    </row>
    <row r="189" spans="1:65" s="2" customFormat="1" ht="24.2" customHeight="1">
      <c r="A189" s="35"/>
      <c r="B189" s="36"/>
      <c r="C189" s="193" t="s">
        <v>529</v>
      </c>
      <c r="D189" s="193" t="s">
        <v>285</v>
      </c>
      <c r="E189" s="194" t="s">
        <v>4469</v>
      </c>
      <c r="F189" s="195" t="s">
        <v>4470</v>
      </c>
      <c r="G189" s="196" t="s">
        <v>472</v>
      </c>
      <c r="H189" s="197">
        <v>109.5</v>
      </c>
      <c r="I189" s="198"/>
      <c r="J189" s="199">
        <f t="shared" si="2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199</v>
      </c>
      <c r="BM189" s="205" t="s">
        <v>710</v>
      </c>
    </row>
    <row r="190" spans="1:65" s="2" customFormat="1" ht="24.2" customHeight="1">
      <c r="A190" s="35"/>
      <c r="B190" s="36"/>
      <c r="C190" s="193" t="s">
        <v>540</v>
      </c>
      <c r="D190" s="193" t="s">
        <v>285</v>
      </c>
      <c r="E190" s="194" t="s">
        <v>4471</v>
      </c>
      <c r="F190" s="195" t="s">
        <v>4472</v>
      </c>
      <c r="G190" s="196" t="s">
        <v>472</v>
      </c>
      <c r="H190" s="197">
        <v>41</v>
      </c>
      <c r="I190" s="198"/>
      <c r="J190" s="199">
        <f t="shared" si="2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199</v>
      </c>
      <c r="BM190" s="205" t="s">
        <v>737</v>
      </c>
    </row>
    <row r="191" spans="1:65" s="2" customFormat="1" ht="24.2" customHeight="1">
      <c r="A191" s="35"/>
      <c r="B191" s="36"/>
      <c r="C191" s="193" t="s">
        <v>546</v>
      </c>
      <c r="D191" s="193" t="s">
        <v>285</v>
      </c>
      <c r="E191" s="194" t="s">
        <v>4473</v>
      </c>
      <c r="F191" s="195" t="s">
        <v>4474</v>
      </c>
      <c r="G191" s="196" t="s">
        <v>472</v>
      </c>
      <c r="H191" s="197">
        <v>19.5</v>
      </c>
      <c r="I191" s="198"/>
      <c r="J191" s="199">
        <f t="shared" si="2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199</v>
      </c>
      <c r="BM191" s="205" t="s">
        <v>750</v>
      </c>
    </row>
    <row r="192" spans="1:65" s="12" customFormat="1" ht="22.9" customHeight="1">
      <c r="B192" s="177"/>
      <c r="C192" s="178"/>
      <c r="D192" s="179" t="s">
        <v>75</v>
      </c>
      <c r="E192" s="191" t="s">
        <v>339</v>
      </c>
      <c r="F192" s="191" t="s">
        <v>4475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SUM(P193:P220)</f>
        <v>0</v>
      </c>
      <c r="Q192" s="185"/>
      <c r="R192" s="186">
        <f>SUM(R193:R220)</f>
        <v>0</v>
      </c>
      <c r="S192" s="185"/>
      <c r="T192" s="187">
        <f>SUM(T193:T220)</f>
        <v>0</v>
      </c>
      <c r="AR192" s="188" t="s">
        <v>83</v>
      </c>
      <c r="AT192" s="189" t="s">
        <v>75</v>
      </c>
      <c r="AU192" s="189" t="s">
        <v>83</v>
      </c>
      <c r="AY192" s="188" t="s">
        <v>283</v>
      </c>
      <c r="BK192" s="190">
        <f>SUM(BK193:BK220)</f>
        <v>0</v>
      </c>
    </row>
    <row r="193" spans="1:65" s="2" customFormat="1" ht="16.5" customHeight="1">
      <c r="A193" s="35"/>
      <c r="B193" s="36"/>
      <c r="C193" s="193" t="s">
        <v>551</v>
      </c>
      <c r="D193" s="193" t="s">
        <v>285</v>
      </c>
      <c r="E193" s="194" t="s">
        <v>4476</v>
      </c>
      <c r="F193" s="195" t="s">
        <v>4477</v>
      </c>
      <c r="G193" s="196" t="s">
        <v>2247</v>
      </c>
      <c r="H193" s="197">
        <v>33</v>
      </c>
      <c r="I193" s="198"/>
      <c r="J193" s="199">
        <f t="shared" ref="J193:J220" si="3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0" si="31">O193*H193</f>
        <v>0</v>
      </c>
      <c r="Q193" s="203">
        <v>0</v>
      </c>
      <c r="R193" s="203">
        <f t="shared" ref="R193:R220" si="32">Q193*H193</f>
        <v>0</v>
      </c>
      <c r="S193" s="203">
        <v>0</v>
      </c>
      <c r="T193" s="204">
        <f t="shared" ref="T193:T220" si="3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 t="shared" ref="BE193:BE220" si="34">IF(N193="základní",J193,0)</f>
        <v>0</v>
      </c>
      <c r="BF193" s="206">
        <f t="shared" ref="BF193:BF220" si="35">IF(N193="snížená",J193,0)</f>
        <v>0</v>
      </c>
      <c r="BG193" s="206">
        <f t="shared" ref="BG193:BG220" si="36">IF(N193="zákl. přenesená",J193,0)</f>
        <v>0</v>
      </c>
      <c r="BH193" s="206">
        <f t="shared" ref="BH193:BH220" si="37">IF(N193="sníž. přenesená",J193,0)</f>
        <v>0</v>
      </c>
      <c r="BI193" s="206">
        <f t="shared" ref="BI193:BI220" si="38">IF(N193="nulová",J193,0)</f>
        <v>0</v>
      </c>
      <c r="BJ193" s="18" t="s">
        <v>83</v>
      </c>
      <c r="BK193" s="206">
        <f t="shared" ref="BK193:BK220" si="39">ROUND(I193*H193,2)</f>
        <v>0</v>
      </c>
      <c r="BL193" s="18" t="s">
        <v>199</v>
      </c>
      <c r="BM193" s="205" t="s">
        <v>766</v>
      </c>
    </row>
    <row r="194" spans="1:65" s="2" customFormat="1" ht="16.5" customHeight="1">
      <c r="A194" s="35"/>
      <c r="B194" s="36"/>
      <c r="C194" s="193" t="s">
        <v>556</v>
      </c>
      <c r="D194" s="193" t="s">
        <v>285</v>
      </c>
      <c r="E194" s="194" t="s">
        <v>4478</v>
      </c>
      <c r="F194" s="195" t="s">
        <v>4479</v>
      </c>
      <c r="G194" s="196" t="s">
        <v>2247</v>
      </c>
      <c r="H194" s="197">
        <v>7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776</v>
      </c>
    </row>
    <row r="195" spans="1:65" s="2" customFormat="1" ht="16.5" customHeight="1">
      <c r="A195" s="35"/>
      <c r="B195" s="36"/>
      <c r="C195" s="193" t="s">
        <v>561</v>
      </c>
      <c r="D195" s="193" t="s">
        <v>285</v>
      </c>
      <c r="E195" s="194" t="s">
        <v>4480</v>
      </c>
      <c r="F195" s="195" t="s">
        <v>4481</v>
      </c>
      <c r="G195" s="196" t="s">
        <v>2247</v>
      </c>
      <c r="H195" s="197">
        <v>12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785</v>
      </c>
    </row>
    <row r="196" spans="1:65" s="2" customFormat="1" ht="16.5" customHeight="1">
      <c r="A196" s="35"/>
      <c r="B196" s="36"/>
      <c r="C196" s="193" t="s">
        <v>567</v>
      </c>
      <c r="D196" s="193" t="s">
        <v>285</v>
      </c>
      <c r="E196" s="194" t="s">
        <v>4482</v>
      </c>
      <c r="F196" s="195" t="s">
        <v>4483</v>
      </c>
      <c r="G196" s="196" t="s">
        <v>2247</v>
      </c>
      <c r="H196" s="197">
        <v>2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796</v>
      </c>
    </row>
    <row r="197" spans="1:65" s="2" customFormat="1" ht="16.5" customHeight="1">
      <c r="A197" s="35"/>
      <c r="B197" s="36"/>
      <c r="C197" s="193" t="s">
        <v>575</v>
      </c>
      <c r="D197" s="193" t="s">
        <v>285</v>
      </c>
      <c r="E197" s="194" t="s">
        <v>4484</v>
      </c>
      <c r="F197" s="195" t="s">
        <v>4485</v>
      </c>
      <c r="G197" s="196" t="s">
        <v>2247</v>
      </c>
      <c r="H197" s="197">
        <v>7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810</v>
      </c>
    </row>
    <row r="198" spans="1:65" s="2" customFormat="1" ht="16.5" customHeight="1">
      <c r="A198" s="35"/>
      <c r="B198" s="36"/>
      <c r="C198" s="193" t="s">
        <v>581</v>
      </c>
      <c r="D198" s="193" t="s">
        <v>285</v>
      </c>
      <c r="E198" s="194" t="s">
        <v>4486</v>
      </c>
      <c r="F198" s="195" t="s">
        <v>4487</v>
      </c>
      <c r="G198" s="196" t="s">
        <v>2247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818</v>
      </c>
    </row>
    <row r="199" spans="1:65" s="2" customFormat="1" ht="16.5" customHeight="1">
      <c r="A199" s="35"/>
      <c r="B199" s="36"/>
      <c r="C199" s="193" t="s">
        <v>611</v>
      </c>
      <c r="D199" s="193" t="s">
        <v>285</v>
      </c>
      <c r="E199" s="194" t="s">
        <v>4488</v>
      </c>
      <c r="F199" s="195" t="s">
        <v>4489</v>
      </c>
      <c r="G199" s="196" t="s">
        <v>2247</v>
      </c>
      <c r="H199" s="197">
        <v>2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827</v>
      </c>
    </row>
    <row r="200" spans="1:65" s="2" customFormat="1" ht="16.5" customHeight="1">
      <c r="A200" s="35"/>
      <c r="B200" s="36"/>
      <c r="C200" s="193" t="s">
        <v>616</v>
      </c>
      <c r="D200" s="193" t="s">
        <v>285</v>
      </c>
      <c r="E200" s="194" t="s">
        <v>4490</v>
      </c>
      <c r="F200" s="195" t="s">
        <v>4491</v>
      </c>
      <c r="G200" s="196" t="s">
        <v>2247</v>
      </c>
      <c r="H200" s="197">
        <v>1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285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837</v>
      </c>
    </row>
    <row r="201" spans="1:65" s="2" customFormat="1" ht="16.5" customHeight="1">
      <c r="A201" s="35"/>
      <c r="B201" s="36"/>
      <c r="C201" s="193" t="s">
        <v>620</v>
      </c>
      <c r="D201" s="193" t="s">
        <v>285</v>
      </c>
      <c r="E201" s="194" t="s">
        <v>4492</v>
      </c>
      <c r="F201" s="195" t="s">
        <v>4493</v>
      </c>
      <c r="G201" s="196" t="s">
        <v>2247</v>
      </c>
      <c r="H201" s="197">
        <v>2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846</v>
      </c>
    </row>
    <row r="202" spans="1:65" s="2" customFormat="1" ht="16.5" customHeight="1">
      <c r="A202" s="35"/>
      <c r="B202" s="36"/>
      <c r="C202" s="193" t="s">
        <v>624</v>
      </c>
      <c r="D202" s="193" t="s">
        <v>285</v>
      </c>
      <c r="E202" s="194" t="s">
        <v>4494</v>
      </c>
      <c r="F202" s="195" t="s">
        <v>4495</v>
      </c>
      <c r="G202" s="196" t="s">
        <v>2247</v>
      </c>
      <c r="H202" s="197">
        <v>1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856</v>
      </c>
    </row>
    <row r="203" spans="1:65" s="2" customFormat="1" ht="16.5" customHeight="1">
      <c r="A203" s="35"/>
      <c r="B203" s="36"/>
      <c r="C203" s="193" t="s">
        <v>628</v>
      </c>
      <c r="D203" s="193" t="s">
        <v>285</v>
      </c>
      <c r="E203" s="194" t="s">
        <v>4496</v>
      </c>
      <c r="F203" s="195" t="s">
        <v>4497</v>
      </c>
      <c r="G203" s="196" t="s">
        <v>2247</v>
      </c>
      <c r="H203" s="197">
        <v>2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869</v>
      </c>
    </row>
    <row r="204" spans="1:65" s="2" customFormat="1" ht="16.5" customHeight="1">
      <c r="A204" s="35"/>
      <c r="B204" s="36"/>
      <c r="C204" s="193" t="s">
        <v>632</v>
      </c>
      <c r="D204" s="193" t="s">
        <v>285</v>
      </c>
      <c r="E204" s="194" t="s">
        <v>4498</v>
      </c>
      <c r="F204" s="195" t="s">
        <v>4499</v>
      </c>
      <c r="G204" s="196" t="s">
        <v>2247</v>
      </c>
      <c r="H204" s="197">
        <v>1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882</v>
      </c>
    </row>
    <row r="205" spans="1:65" s="2" customFormat="1" ht="16.5" customHeight="1">
      <c r="A205" s="35"/>
      <c r="B205" s="36"/>
      <c r="C205" s="193" t="s">
        <v>636</v>
      </c>
      <c r="D205" s="193" t="s">
        <v>285</v>
      </c>
      <c r="E205" s="194" t="s">
        <v>4500</v>
      </c>
      <c r="F205" s="195" t="s">
        <v>4501</v>
      </c>
      <c r="G205" s="196" t="s">
        <v>2247</v>
      </c>
      <c r="H205" s="197">
        <v>1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894</v>
      </c>
    </row>
    <row r="206" spans="1:65" s="2" customFormat="1" ht="16.5" customHeight="1">
      <c r="A206" s="35"/>
      <c r="B206" s="36"/>
      <c r="C206" s="193" t="s">
        <v>640</v>
      </c>
      <c r="D206" s="193" t="s">
        <v>285</v>
      </c>
      <c r="E206" s="194" t="s">
        <v>4502</v>
      </c>
      <c r="F206" s="195" t="s">
        <v>4503</v>
      </c>
      <c r="G206" s="196" t="s">
        <v>2247</v>
      </c>
      <c r="H206" s="197">
        <v>7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902</v>
      </c>
    </row>
    <row r="207" spans="1:65" s="2" customFormat="1" ht="16.5" customHeight="1">
      <c r="A207" s="35"/>
      <c r="B207" s="36"/>
      <c r="C207" s="193" t="s">
        <v>644</v>
      </c>
      <c r="D207" s="193" t="s">
        <v>285</v>
      </c>
      <c r="E207" s="194" t="s">
        <v>4504</v>
      </c>
      <c r="F207" s="195" t="s">
        <v>4505</v>
      </c>
      <c r="G207" s="196" t="s">
        <v>2247</v>
      </c>
      <c r="H207" s="197">
        <v>4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923</v>
      </c>
    </row>
    <row r="208" spans="1:65" s="2" customFormat="1" ht="16.5" customHeight="1">
      <c r="A208" s="35"/>
      <c r="B208" s="36"/>
      <c r="C208" s="193" t="s">
        <v>648</v>
      </c>
      <c r="D208" s="193" t="s">
        <v>285</v>
      </c>
      <c r="E208" s="194" t="s">
        <v>4506</v>
      </c>
      <c r="F208" s="195" t="s">
        <v>4507</v>
      </c>
      <c r="G208" s="196" t="s">
        <v>2247</v>
      </c>
      <c r="H208" s="197">
        <v>1</v>
      </c>
      <c r="I208" s="198"/>
      <c r="J208" s="199">
        <f t="shared" si="3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936</v>
      </c>
    </row>
    <row r="209" spans="1:65" s="2" customFormat="1" ht="21.75" customHeight="1">
      <c r="A209" s="35"/>
      <c r="B209" s="36"/>
      <c r="C209" s="193" t="s">
        <v>652</v>
      </c>
      <c r="D209" s="193" t="s">
        <v>285</v>
      </c>
      <c r="E209" s="194" t="s">
        <v>4508</v>
      </c>
      <c r="F209" s="195" t="s">
        <v>4509</v>
      </c>
      <c r="G209" s="196" t="s">
        <v>2247</v>
      </c>
      <c r="H209" s="197">
        <v>6</v>
      </c>
      <c r="I209" s="198"/>
      <c r="J209" s="199">
        <f t="shared" si="3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952</v>
      </c>
    </row>
    <row r="210" spans="1:65" s="2" customFormat="1" ht="16.5" customHeight="1">
      <c r="A210" s="35"/>
      <c r="B210" s="36"/>
      <c r="C210" s="193" t="s">
        <v>656</v>
      </c>
      <c r="D210" s="193" t="s">
        <v>285</v>
      </c>
      <c r="E210" s="194" t="s">
        <v>4510</v>
      </c>
      <c r="F210" s="195" t="s">
        <v>4511</v>
      </c>
      <c r="G210" s="196" t="s">
        <v>2247</v>
      </c>
      <c r="H210" s="197">
        <v>1</v>
      </c>
      <c r="I210" s="198"/>
      <c r="J210" s="199">
        <f t="shared" si="3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965</v>
      </c>
    </row>
    <row r="211" spans="1:65" s="2" customFormat="1" ht="21.75" customHeight="1">
      <c r="A211" s="35"/>
      <c r="B211" s="36"/>
      <c r="C211" s="193" t="s">
        <v>660</v>
      </c>
      <c r="D211" s="193" t="s">
        <v>285</v>
      </c>
      <c r="E211" s="194" t="s">
        <v>4512</v>
      </c>
      <c r="F211" s="195" t="s">
        <v>4513</v>
      </c>
      <c r="G211" s="196" t="s">
        <v>2247</v>
      </c>
      <c r="H211" s="197">
        <v>1</v>
      </c>
      <c r="I211" s="198"/>
      <c r="J211" s="199">
        <f t="shared" si="3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974</v>
      </c>
    </row>
    <row r="212" spans="1:65" s="2" customFormat="1" ht="16.5" customHeight="1">
      <c r="A212" s="35"/>
      <c r="B212" s="36"/>
      <c r="C212" s="193" t="s">
        <v>664</v>
      </c>
      <c r="D212" s="193" t="s">
        <v>285</v>
      </c>
      <c r="E212" s="194" t="s">
        <v>4514</v>
      </c>
      <c r="F212" s="195" t="s">
        <v>4515</v>
      </c>
      <c r="G212" s="196" t="s">
        <v>2247</v>
      </c>
      <c r="H212" s="197">
        <v>1</v>
      </c>
      <c r="I212" s="198"/>
      <c r="J212" s="199">
        <f t="shared" si="3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982</v>
      </c>
    </row>
    <row r="213" spans="1:65" s="2" customFormat="1" ht="16.5" customHeight="1">
      <c r="A213" s="35"/>
      <c r="B213" s="36"/>
      <c r="C213" s="193" t="s">
        <v>668</v>
      </c>
      <c r="D213" s="193" t="s">
        <v>285</v>
      </c>
      <c r="E213" s="194" t="s">
        <v>4516</v>
      </c>
      <c r="F213" s="195" t="s">
        <v>4517</v>
      </c>
      <c r="G213" s="196" t="s">
        <v>2247</v>
      </c>
      <c r="H213" s="197">
        <v>2</v>
      </c>
      <c r="I213" s="198"/>
      <c r="J213" s="199">
        <f t="shared" si="3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8" t="s">
        <v>83</v>
      </c>
      <c r="BK213" s="206">
        <f t="shared" si="39"/>
        <v>0</v>
      </c>
      <c r="BL213" s="18" t="s">
        <v>199</v>
      </c>
      <c r="BM213" s="205" t="s">
        <v>993</v>
      </c>
    </row>
    <row r="214" spans="1:65" s="2" customFormat="1" ht="16.5" customHeight="1">
      <c r="A214" s="35"/>
      <c r="B214" s="36"/>
      <c r="C214" s="193" t="s">
        <v>672</v>
      </c>
      <c r="D214" s="193" t="s">
        <v>285</v>
      </c>
      <c r="E214" s="194" t="s">
        <v>4518</v>
      </c>
      <c r="F214" s="195" t="s">
        <v>4519</v>
      </c>
      <c r="G214" s="196" t="s">
        <v>2247</v>
      </c>
      <c r="H214" s="197">
        <v>1</v>
      </c>
      <c r="I214" s="198"/>
      <c r="J214" s="199">
        <f t="shared" si="3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si="34"/>
        <v>0</v>
      </c>
      <c r="BF214" s="206">
        <f t="shared" si="35"/>
        <v>0</v>
      </c>
      <c r="BG214" s="206">
        <f t="shared" si="36"/>
        <v>0</v>
      </c>
      <c r="BH214" s="206">
        <f t="shared" si="37"/>
        <v>0</v>
      </c>
      <c r="BI214" s="206">
        <f t="shared" si="38"/>
        <v>0</v>
      </c>
      <c r="BJ214" s="18" t="s">
        <v>83</v>
      </c>
      <c r="BK214" s="206">
        <f t="shared" si="39"/>
        <v>0</v>
      </c>
      <c r="BL214" s="18" t="s">
        <v>199</v>
      </c>
      <c r="BM214" s="205" t="s">
        <v>1008</v>
      </c>
    </row>
    <row r="215" spans="1:65" s="2" customFormat="1" ht="16.5" customHeight="1">
      <c r="A215" s="35"/>
      <c r="B215" s="36"/>
      <c r="C215" s="193" t="s">
        <v>676</v>
      </c>
      <c r="D215" s="193" t="s">
        <v>285</v>
      </c>
      <c r="E215" s="194" t="s">
        <v>4520</v>
      </c>
      <c r="F215" s="195" t="s">
        <v>4521</v>
      </c>
      <c r="G215" s="196" t="s">
        <v>2247</v>
      </c>
      <c r="H215" s="197">
        <v>1</v>
      </c>
      <c r="I215" s="198"/>
      <c r="J215" s="199">
        <f t="shared" si="3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8" t="s">
        <v>83</v>
      </c>
      <c r="BK215" s="206">
        <f t="shared" si="39"/>
        <v>0</v>
      </c>
      <c r="BL215" s="18" t="s">
        <v>199</v>
      </c>
      <c r="BM215" s="205" t="s">
        <v>1016</v>
      </c>
    </row>
    <row r="216" spans="1:65" s="2" customFormat="1" ht="16.5" customHeight="1">
      <c r="A216" s="35"/>
      <c r="B216" s="36"/>
      <c r="C216" s="193" t="s">
        <v>680</v>
      </c>
      <c r="D216" s="193" t="s">
        <v>285</v>
      </c>
      <c r="E216" s="194" t="s">
        <v>4522</v>
      </c>
      <c r="F216" s="195" t="s">
        <v>4523</v>
      </c>
      <c r="G216" s="196" t="s">
        <v>2247</v>
      </c>
      <c r="H216" s="197">
        <v>1</v>
      </c>
      <c r="I216" s="198"/>
      <c r="J216" s="199">
        <f t="shared" si="3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8" t="s">
        <v>83</v>
      </c>
      <c r="BK216" s="206">
        <f t="shared" si="39"/>
        <v>0</v>
      </c>
      <c r="BL216" s="18" t="s">
        <v>199</v>
      </c>
      <c r="BM216" s="205" t="s">
        <v>1027</v>
      </c>
    </row>
    <row r="217" spans="1:65" s="2" customFormat="1" ht="16.5" customHeight="1">
      <c r="A217" s="35"/>
      <c r="B217" s="36"/>
      <c r="C217" s="193" t="s">
        <v>684</v>
      </c>
      <c r="D217" s="193" t="s">
        <v>285</v>
      </c>
      <c r="E217" s="194" t="s">
        <v>4524</v>
      </c>
      <c r="F217" s="195" t="s">
        <v>4525</v>
      </c>
      <c r="G217" s="196" t="s">
        <v>2247</v>
      </c>
      <c r="H217" s="197">
        <v>24</v>
      </c>
      <c r="I217" s="198"/>
      <c r="J217" s="199">
        <f t="shared" si="3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31"/>
        <v>0</v>
      </c>
      <c r="Q217" s="203">
        <v>0</v>
      </c>
      <c r="R217" s="203">
        <f t="shared" si="32"/>
        <v>0</v>
      </c>
      <c r="S217" s="203">
        <v>0</v>
      </c>
      <c r="T217" s="20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34"/>
        <v>0</v>
      </c>
      <c r="BF217" s="206">
        <f t="shared" si="35"/>
        <v>0</v>
      </c>
      <c r="BG217" s="206">
        <f t="shared" si="36"/>
        <v>0</v>
      </c>
      <c r="BH217" s="206">
        <f t="shared" si="37"/>
        <v>0</v>
      </c>
      <c r="BI217" s="206">
        <f t="shared" si="38"/>
        <v>0</v>
      </c>
      <c r="BJ217" s="18" t="s">
        <v>83</v>
      </c>
      <c r="BK217" s="206">
        <f t="shared" si="39"/>
        <v>0</v>
      </c>
      <c r="BL217" s="18" t="s">
        <v>199</v>
      </c>
      <c r="BM217" s="205" t="s">
        <v>1038</v>
      </c>
    </row>
    <row r="218" spans="1:65" s="2" customFormat="1" ht="16.5" customHeight="1">
      <c r="A218" s="35"/>
      <c r="B218" s="36"/>
      <c r="C218" s="193" t="s">
        <v>690</v>
      </c>
      <c r="D218" s="193" t="s">
        <v>285</v>
      </c>
      <c r="E218" s="194" t="s">
        <v>4526</v>
      </c>
      <c r="F218" s="195" t="s">
        <v>4527</v>
      </c>
      <c r="G218" s="196" t="s">
        <v>2247</v>
      </c>
      <c r="H218" s="197">
        <v>7</v>
      </c>
      <c r="I218" s="198"/>
      <c r="J218" s="199">
        <f t="shared" si="3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31"/>
        <v>0</v>
      </c>
      <c r="Q218" s="203">
        <v>0</v>
      </c>
      <c r="R218" s="203">
        <f t="shared" si="32"/>
        <v>0</v>
      </c>
      <c r="S218" s="203">
        <v>0</v>
      </c>
      <c r="T218" s="20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34"/>
        <v>0</v>
      </c>
      <c r="BF218" s="206">
        <f t="shared" si="35"/>
        <v>0</v>
      </c>
      <c r="BG218" s="206">
        <f t="shared" si="36"/>
        <v>0</v>
      </c>
      <c r="BH218" s="206">
        <f t="shared" si="37"/>
        <v>0</v>
      </c>
      <c r="BI218" s="206">
        <f t="shared" si="38"/>
        <v>0</v>
      </c>
      <c r="BJ218" s="18" t="s">
        <v>83</v>
      </c>
      <c r="BK218" s="206">
        <f t="shared" si="39"/>
        <v>0</v>
      </c>
      <c r="BL218" s="18" t="s">
        <v>199</v>
      </c>
      <c r="BM218" s="205" t="s">
        <v>1052</v>
      </c>
    </row>
    <row r="219" spans="1:65" s="2" customFormat="1" ht="16.5" customHeight="1">
      <c r="A219" s="35"/>
      <c r="B219" s="36"/>
      <c r="C219" s="193" t="s">
        <v>695</v>
      </c>
      <c r="D219" s="193" t="s">
        <v>285</v>
      </c>
      <c r="E219" s="194" t="s">
        <v>4528</v>
      </c>
      <c r="F219" s="195" t="s">
        <v>4529</v>
      </c>
      <c r="G219" s="196" t="s">
        <v>2247</v>
      </c>
      <c r="H219" s="197">
        <v>6</v>
      </c>
      <c r="I219" s="198"/>
      <c r="J219" s="199">
        <f t="shared" si="3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31"/>
        <v>0</v>
      </c>
      <c r="Q219" s="203">
        <v>0</v>
      </c>
      <c r="R219" s="203">
        <f t="shared" si="32"/>
        <v>0</v>
      </c>
      <c r="S219" s="203">
        <v>0</v>
      </c>
      <c r="T219" s="204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34"/>
        <v>0</v>
      </c>
      <c r="BF219" s="206">
        <f t="shared" si="35"/>
        <v>0</v>
      </c>
      <c r="BG219" s="206">
        <f t="shared" si="36"/>
        <v>0</v>
      </c>
      <c r="BH219" s="206">
        <f t="shared" si="37"/>
        <v>0</v>
      </c>
      <c r="BI219" s="206">
        <f t="shared" si="38"/>
        <v>0</v>
      </c>
      <c r="BJ219" s="18" t="s">
        <v>83</v>
      </c>
      <c r="BK219" s="206">
        <f t="shared" si="39"/>
        <v>0</v>
      </c>
      <c r="BL219" s="18" t="s">
        <v>199</v>
      </c>
      <c r="BM219" s="205" t="s">
        <v>1085</v>
      </c>
    </row>
    <row r="220" spans="1:65" s="2" customFormat="1" ht="16.5" customHeight="1">
      <c r="A220" s="35"/>
      <c r="B220" s="36"/>
      <c r="C220" s="193" t="s">
        <v>700</v>
      </c>
      <c r="D220" s="193" t="s">
        <v>285</v>
      </c>
      <c r="E220" s="194" t="s">
        <v>4530</v>
      </c>
      <c r="F220" s="195" t="s">
        <v>4531</v>
      </c>
      <c r="G220" s="196" t="s">
        <v>2247</v>
      </c>
      <c r="H220" s="197">
        <v>1</v>
      </c>
      <c r="I220" s="198"/>
      <c r="J220" s="199">
        <f t="shared" si="3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31"/>
        <v>0</v>
      </c>
      <c r="Q220" s="203">
        <v>0</v>
      </c>
      <c r="R220" s="203">
        <f t="shared" si="32"/>
        <v>0</v>
      </c>
      <c r="S220" s="203">
        <v>0</v>
      </c>
      <c r="T220" s="204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34"/>
        <v>0</v>
      </c>
      <c r="BF220" s="206">
        <f t="shared" si="35"/>
        <v>0</v>
      </c>
      <c r="BG220" s="206">
        <f t="shared" si="36"/>
        <v>0</v>
      </c>
      <c r="BH220" s="206">
        <f t="shared" si="37"/>
        <v>0</v>
      </c>
      <c r="BI220" s="206">
        <f t="shared" si="38"/>
        <v>0</v>
      </c>
      <c r="BJ220" s="18" t="s">
        <v>83</v>
      </c>
      <c r="BK220" s="206">
        <f t="shared" si="39"/>
        <v>0</v>
      </c>
      <c r="BL220" s="18" t="s">
        <v>199</v>
      </c>
      <c r="BM220" s="205" t="s">
        <v>1104</v>
      </c>
    </row>
    <row r="221" spans="1:65" s="12" customFormat="1" ht="22.9" customHeight="1">
      <c r="B221" s="177"/>
      <c r="C221" s="178"/>
      <c r="D221" s="179" t="s">
        <v>75</v>
      </c>
      <c r="E221" s="191" t="s">
        <v>344</v>
      </c>
      <c r="F221" s="191" t="s">
        <v>4532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SUM(P222:P224)</f>
        <v>0</v>
      </c>
      <c r="Q221" s="185"/>
      <c r="R221" s="186">
        <f>SUM(R222:R224)</f>
        <v>0</v>
      </c>
      <c r="S221" s="185"/>
      <c r="T221" s="187">
        <f>SUM(T222:T224)</f>
        <v>0</v>
      </c>
      <c r="AR221" s="188" t="s">
        <v>83</v>
      </c>
      <c r="AT221" s="189" t="s">
        <v>75</v>
      </c>
      <c r="AU221" s="189" t="s">
        <v>83</v>
      </c>
      <c r="AY221" s="188" t="s">
        <v>283</v>
      </c>
      <c r="BK221" s="190">
        <f>SUM(BK222:BK224)</f>
        <v>0</v>
      </c>
    </row>
    <row r="222" spans="1:65" s="2" customFormat="1" ht="33" customHeight="1">
      <c r="A222" s="35"/>
      <c r="B222" s="36"/>
      <c r="C222" s="193" t="s">
        <v>704</v>
      </c>
      <c r="D222" s="193" t="s">
        <v>285</v>
      </c>
      <c r="E222" s="194" t="s">
        <v>4533</v>
      </c>
      <c r="F222" s="195" t="s">
        <v>4534</v>
      </c>
      <c r="G222" s="196" t="s">
        <v>2247</v>
      </c>
      <c r="H222" s="197">
        <v>1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1119</v>
      </c>
    </row>
    <row r="223" spans="1:65" s="2" customFormat="1" ht="37.9" customHeight="1">
      <c r="A223" s="35"/>
      <c r="B223" s="36"/>
      <c r="C223" s="193" t="s">
        <v>710</v>
      </c>
      <c r="D223" s="193" t="s">
        <v>285</v>
      </c>
      <c r="E223" s="194" t="s">
        <v>4535</v>
      </c>
      <c r="F223" s="195" t="s">
        <v>4536</v>
      </c>
      <c r="G223" s="196" t="s">
        <v>2247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1128</v>
      </c>
    </row>
    <row r="224" spans="1:65" s="2" customFormat="1" ht="33" customHeight="1">
      <c r="A224" s="35"/>
      <c r="B224" s="36"/>
      <c r="C224" s="193" t="s">
        <v>728</v>
      </c>
      <c r="D224" s="193" t="s">
        <v>285</v>
      </c>
      <c r="E224" s="194" t="s">
        <v>4537</v>
      </c>
      <c r="F224" s="195" t="s">
        <v>4538</v>
      </c>
      <c r="G224" s="196" t="s">
        <v>2247</v>
      </c>
      <c r="H224" s="197">
        <v>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1137</v>
      </c>
    </row>
    <row r="225" spans="1:65" s="12" customFormat="1" ht="25.9" customHeight="1">
      <c r="B225" s="177"/>
      <c r="C225" s="178"/>
      <c r="D225" s="179" t="s">
        <v>75</v>
      </c>
      <c r="E225" s="180" t="s">
        <v>1324</v>
      </c>
      <c r="F225" s="180" t="s">
        <v>4539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P226+P229+P232</f>
        <v>0</v>
      </c>
      <c r="Q225" s="185"/>
      <c r="R225" s="186">
        <f>R226+R229+R232</f>
        <v>0</v>
      </c>
      <c r="S225" s="185"/>
      <c r="T225" s="187">
        <f>T226+T229+T232</f>
        <v>0</v>
      </c>
      <c r="AR225" s="188" t="s">
        <v>83</v>
      </c>
      <c r="AT225" s="189" t="s">
        <v>75</v>
      </c>
      <c r="AU225" s="189" t="s">
        <v>76</v>
      </c>
      <c r="AY225" s="188" t="s">
        <v>283</v>
      </c>
      <c r="BK225" s="190">
        <f>BK226+BK229+BK232</f>
        <v>0</v>
      </c>
    </row>
    <row r="226" spans="1:65" s="12" customFormat="1" ht="22.9" customHeight="1">
      <c r="B226" s="177"/>
      <c r="C226" s="178"/>
      <c r="D226" s="179" t="s">
        <v>75</v>
      </c>
      <c r="E226" s="191" t="s">
        <v>357</v>
      </c>
      <c r="F226" s="191" t="s">
        <v>4540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SUM(P227:P228)</f>
        <v>0</v>
      </c>
      <c r="Q226" s="185"/>
      <c r="R226" s="186">
        <f>SUM(R227:R228)</f>
        <v>0</v>
      </c>
      <c r="S226" s="185"/>
      <c r="T226" s="187">
        <f>SUM(T227:T228)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SUM(BK227:BK228)</f>
        <v>0</v>
      </c>
    </row>
    <row r="227" spans="1:65" s="2" customFormat="1" ht="16.5" customHeight="1">
      <c r="A227" s="35"/>
      <c r="B227" s="36"/>
      <c r="C227" s="193" t="s">
        <v>737</v>
      </c>
      <c r="D227" s="193" t="s">
        <v>285</v>
      </c>
      <c r="E227" s="194" t="s">
        <v>4541</v>
      </c>
      <c r="F227" s="195" t="s">
        <v>4542</v>
      </c>
      <c r="G227" s="196" t="s">
        <v>472</v>
      </c>
      <c r="H227" s="197">
        <v>30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1161</v>
      </c>
    </row>
    <row r="228" spans="1:65" s="2" customFormat="1" ht="21.75" customHeight="1">
      <c r="A228" s="35"/>
      <c r="B228" s="36"/>
      <c r="C228" s="193" t="s">
        <v>743</v>
      </c>
      <c r="D228" s="193" t="s">
        <v>285</v>
      </c>
      <c r="E228" s="194" t="s">
        <v>4543</v>
      </c>
      <c r="F228" s="195" t="s">
        <v>4544</v>
      </c>
      <c r="G228" s="196" t="s">
        <v>472</v>
      </c>
      <c r="H228" s="197">
        <v>30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1180</v>
      </c>
    </row>
    <row r="229" spans="1:65" s="12" customFormat="1" ht="22.9" customHeight="1">
      <c r="B229" s="177"/>
      <c r="C229" s="178"/>
      <c r="D229" s="179" t="s">
        <v>75</v>
      </c>
      <c r="E229" s="191" t="s">
        <v>185</v>
      </c>
      <c r="F229" s="191" t="s">
        <v>4475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SUM(P230:P231)</f>
        <v>0</v>
      </c>
      <c r="Q229" s="185"/>
      <c r="R229" s="186">
        <f>SUM(R230:R231)</f>
        <v>0</v>
      </c>
      <c r="S229" s="185"/>
      <c r="T229" s="187">
        <f>SUM(T230:T231)</f>
        <v>0</v>
      </c>
      <c r="AR229" s="188" t="s">
        <v>83</v>
      </c>
      <c r="AT229" s="189" t="s">
        <v>75</v>
      </c>
      <c r="AU229" s="189" t="s">
        <v>83</v>
      </c>
      <c r="AY229" s="188" t="s">
        <v>283</v>
      </c>
      <c r="BK229" s="190">
        <f>SUM(BK230:BK231)</f>
        <v>0</v>
      </c>
    </row>
    <row r="230" spans="1:65" s="2" customFormat="1" ht="16.5" customHeight="1">
      <c r="A230" s="35"/>
      <c r="B230" s="36"/>
      <c r="C230" s="193" t="s">
        <v>750</v>
      </c>
      <c r="D230" s="193" t="s">
        <v>285</v>
      </c>
      <c r="E230" s="194" t="s">
        <v>4545</v>
      </c>
      <c r="F230" s="195" t="s">
        <v>4546</v>
      </c>
      <c r="G230" s="196" t="s">
        <v>2247</v>
      </c>
      <c r="H230" s="197">
        <v>1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199</v>
      </c>
      <c r="BM230" s="205" t="s">
        <v>1196</v>
      </c>
    </row>
    <row r="231" spans="1:65" s="2" customFormat="1" ht="16.5" customHeight="1">
      <c r="A231" s="35"/>
      <c r="B231" s="36"/>
      <c r="C231" s="193" t="s">
        <v>759</v>
      </c>
      <c r="D231" s="193" t="s">
        <v>285</v>
      </c>
      <c r="E231" s="194" t="s">
        <v>4482</v>
      </c>
      <c r="F231" s="195" t="s">
        <v>4483</v>
      </c>
      <c r="G231" s="196" t="s">
        <v>2247</v>
      </c>
      <c r="H231" s="197">
        <v>2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1204</v>
      </c>
    </row>
    <row r="232" spans="1:65" s="12" customFormat="1" ht="22.9" customHeight="1">
      <c r="B232" s="177"/>
      <c r="C232" s="178"/>
      <c r="D232" s="179" t="s">
        <v>75</v>
      </c>
      <c r="E232" s="191" t="s">
        <v>188</v>
      </c>
      <c r="F232" s="191" t="s">
        <v>4547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83</v>
      </c>
      <c r="AT232" s="189" t="s">
        <v>75</v>
      </c>
      <c r="AU232" s="189" t="s">
        <v>83</v>
      </c>
      <c r="AY232" s="188" t="s">
        <v>283</v>
      </c>
      <c r="BK232" s="190">
        <f>BK233</f>
        <v>0</v>
      </c>
    </row>
    <row r="233" spans="1:65" s="2" customFormat="1" ht="44.25" customHeight="1">
      <c r="A233" s="35"/>
      <c r="B233" s="36"/>
      <c r="C233" s="193" t="s">
        <v>766</v>
      </c>
      <c r="D233" s="193" t="s">
        <v>285</v>
      </c>
      <c r="E233" s="194" t="s">
        <v>4548</v>
      </c>
      <c r="F233" s="195" t="s">
        <v>4549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1221</v>
      </c>
    </row>
    <row r="234" spans="1:65" s="12" customFormat="1" ht="25.9" customHeight="1">
      <c r="B234" s="177"/>
      <c r="C234" s="178"/>
      <c r="D234" s="179" t="s">
        <v>75</v>
      </c>
      <c r="E234" s="180" t="s">
        <v>1352</v>
      </c>
      <c r="F234" s="180" t="s">
        <v>4550</v>
      </c>
      <c r="G234" s="178"/>
      <c r="H234" s="178"/>
      <c r="I234" s="181"/>
      <c r="J234" s="182">
        <f>BK234</f>
        <v>0</v>
      </c>
      <c r="K234" s="178"/>
      <c r="L234" s="183"/>
      <c r="M234" s="184"/>
      <c r="N234" s="185"/>
      <c r="O234" s="185"/>
      <c r="P234" s="186">
        <f>P235+P258+P260+P267</f>
        <v>0</v>
      </c>
      <c r="Q234" s="185"/>
      <c r="R234" s="186">
        <f>R235+R258+R260+R267</f>
        <v>0</v>
      </c>
      <c r="S234" s="185"/>
      <c r="T234" s="187">
        <f>T235+T258+T260+T267</f>
        <v>0</v>
      </c>
      <c r="AR234" s="188" t="s">
        <v>83</v>
      </c>
      <c r="AT234" s="189" t="s">
        <v>75</v>
      </c>
      <c r="AU234" s="189" t="s">
        <v>76</v>
      </c>
      <c r="AY234" s="188" t="s">
        <v>283</v>
      </c>
      <c r="BK234" s="190">
        <f>BK235+BK258+BK260+BK267</f>
        <v>0</v>
      </c>
    </row>
    <row r="235" spans="1:65" s="12" customFormat="1" ht="22.9" customHeight="1">
      <c r="B235" s="177"/>
      <c r="C235" s="178"/>
      <c r="D235" s="179" t="s">
        <v>75</v>
      </c>
      <c r="E235" s="191" t="s">
        <v>191</v>
      </c>
      <c r="F235" s="191" t="s">
        <v>4550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SUM(P236:P257)</f>
        <v>0</v>
      </c>
      <c r="Q235" s="185"/>
      <c r="R235" s="186">
        <f>SUM(R236:R257)</f>
        <v>0</v>
      </c>
      <c r="S235" s="185"/>
      <c r="T235" s="187">
        <f>SUM(T236:T257)</f>
        <v>0</v>
      </c>
      <c r="AR235" s="188" t="s">
        <v>83</v>
      </c>
      <c r="AT235" s="189" t="s">
        <v>75</v>
      </c>
      <c r="AU235" s="189" t="s">
        <v>83</v>
      </c>
      <c r="AY235" s="188" t="s">
        <v>283</v>
      </c>
      <c r="BK235" s="190">
        <f>SUM(BK236:BK257)</f>
        <v>0</v>
      </c>
    </row>
    <row r="236" spans="1:65" s="2" customFormat="1" ht="16.5" customHeight="1">
      <c r="A236" s="35"/>
      <c r="B236" s="36"/>
      <c r="C236" s="193" t="s">
        <v>772</v>
      </c>
      <c r="D236" s="193" t="s">
        <v>285</v>
      </c>
      <c r="E236" s="194" t="s">
        <v>4551</v>
      </c>
      <c r="F236" s="195" t="s">
        <v>4552</v>
      </c>
      <c r="G236" s="196" t="s">
        <v>3586</v>
      </c>
      <c r="H236" s="197">
        <v>7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1238</v>
      </c>
    </row>
    <row r="237" spans="1:65" s="2" customFormat="1" ht="58.5">
      <c r="A237" s="35"/>
      <c r="B237" s="36"/>
      <c r="C237" s="37"/>
      <c r="D237" s="209" t="s">
        <v>3831</v>
      </c>
      <c r="E237" s="37"/>
      <c r="F237" s="267" t="s">
        <v>4553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3831</v>
      </c>
      <c r="AU237" s="18" t="s">
        <v>85</v>
      </c>
    </row>
    <row r="238" spans="1:65" s="2" customFormat="1" ht="16.5" customHeight="1">
      <c r="A238" s="35"/>
      <c r="B238" s="36"/>
      <c r="C238" s="193" t="s">
        <v>776</v>
      </c>
      <c r="D238" s="193" t="s">
        <v>285</v>
      </c>
      <c r="E238" s="194" t="s">
        <v>4554</v>
      </c>
      <c r="F238" s="195" t="s">
        <v>4555</v>
      </c>
      <c r="G238" s="196" t="s">
        <v>3586</v>
      </c>
      <c r="H238" s="197">
        <v>23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1248</v>
      </c>
    </row>
    <row r="239" spans="1:65" s="2" customFormat="1" ht="58.5">
      <c r="A239" s="35"/>
      <c r="B239" s="36"/>
      <c r="C239" s="37"/>
      <c r="D239" s="209" t="s">
        <v>3831</v>
      </c>
      <c r="E239" s="37"/>
      <c r="F239" s="267" t="s">
        <v>4556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3831</v>
      </c>
      <c r="AU239" s="18" t="s">
        <v>85</v>
      </c>
    </row>
    <row r="240" spans="1:65" s="2" customFormat="1" ht="16.5" customHeight="1">
      <c r="A240" s="35"/>
      <c r="B240" s="36"/>
      <c r="C240" s="193" t="s">
        <v>779</v>
      </c>
      <c r="D240" s="193" t="s">
        <v>285</v>
      </c>
      <c r="E240" s="194" t="s">
        <v>4557</v>
      </c>
      <c r="F240" s="195" t="s">
        <v>4558</v>
      </c>
      <c r="G240" s="196" t="s">
        <v>3586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1256</v>
      </c>
    </row>
    <row r="241" spans="1:65" s="2" customFormat="1" ht="68.25">
      <c r="A241" s="35"/>
      <c r="B241" s="36"/>
      <c r="C241" s="37"/>
      <c r="D241" s="209" t="s">
        <v>3831</v>
      </c>
      <c r="E241" s="37"/>
      <c r="F241" s="267" t="s">
        <v>4559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3831</v>
      </c>
      <c r="AU241" s="18" t="s">
        <v>85</v>
      </c>
    </row>
    <row r="242" spans="1:65" s="2" customFormat="1" ht="16.5" customHeight="1">
      <c r="A242" s="35"/>
      <c r="B242" s="36"/>
      <c r="C242" s="193" t="s">
        <v>785</v>
      </c>
      <c r="D242" s="193" t="s">
        <v>285</v>
      </c>
      <c r="E242" s="194" t="s">
        <v>4560</v>
      </c>
      <c r="F242" s="195" t="s">
        <v>4561</v>
      </c>
      <c r="G242" s="196" t="s">
        <v>3586</v>
      </c>
      <c r="H242" s="197">
        <v>7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1266</v>
      </c>
    </row>
    <row r="243" spans="1:65" s="2" customFormat="1" ht="39">
      <c r="A243" s="35"/>
      <c r="B243" s="36"/>
      <c r="C243" s="37"/>
      <c r="D243" s="209" t="s">
        <v>3831</v>
      </c>
      <c r="E243" s="37"/>
      <c r="F243" s="267" t="s">
        <v>4562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3831</v>
      </c>
      <c r="AU243" s="18" t="s">
        <v>85</v>
      </c>
    </row>
    <row r="244" spans="1:65" s="2" customFormat="1" ht="16.5" customHeight="1">
      <c r="A244" s="35"/>
      <c r="B244" s="36"/>
      <c r="C244" s="193" t="s">
        <v>790</v>
      </c>
      <c r="D244" s="193" t="s">
        <v>285</v>
      </c>
      <c r="E244" s="194" t="s">
        <v>4563</v>
      </c>
      <c r="F244" s="195" t="s">
        <v>4564</v>
      </c>
      <c r="G244" s="196" t="s">
        <v>3586</v>
      </c>
      <c r="H244" s="197">
        <v>19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1277</v>
      </c>
    </row>
    <row r="245" spans="1:65" s="2" customFormat="1" ht="48.75">
      <c r="A245" s="35"/>
      <c r="B245" s="36"/>
      <c r="C245" s="37"/>
      <c r="D245" s="209" t="s">
        <v>3831</v>
      </c>
      <c r="E245" s="37"/>
      <c r="F245" s="267" t="s">
        <v>4565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3831</v>
      </c>
      <c r="AU245" s="18" t="s">
        <v>85</v>
      </c>
    </row>
    <row r="246" spans="1:65" s="2" customFormat="1" ht="16.5" customHeight="1">
      <c r="A246" s="35"/>
      <c r="B246" s="36"/>
      <c r="C246" s="193" t="s">
        <v>796</v>
      </c>
      <c r="D246" s="193" t="s">
        <v>285</v>
      </c>
      <c r="E246" s="194" t="s">
        <v>4566</v>
      </c>
      <c r="F246" s="195" t="s">
        <v>4567</v>
      </c>
      <c r="G246" s="196" t="s">
        <v>3586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1286</v>
      </c>
    </row>
    <row r="247" spans="1:65" s="2" customFormat="1" ht="39">
      <c r="A247" s="35"/>
      <c r="B247" s="36"/>
      <c r="C247" s="37"/>
      <c r="D247" s="209" t="s">
        <v>3831</v>
      </c>
      <c r="E247" s="37"/>
      <c r="F247" s="267" t="s">
        <v>4568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3831</v>
      </c>
      <c r="AU247" s="18" t="s">
        <v>85</v>
      </c>
    </row>
    <row r="248" spans="1:65" s="2" customFormat="1" ht="16.5" customHeight="1">
      <c r="A248" s="35"/>
      <c r="B248" s="36"/>
      <c r="C248" s="193" t="s">
        <v>803</v>
      </c>
      <c r="D248" s="193" t="s">
        <v>285</v>
      </c>
      <c r="E248" s="194" t="s">
        <v>4569</v>
      </c>
      <c r="F248" s="195" t="s">
        <v>4570</v>
      </c>
      <c r="G248" s="196" t="s">
        <v>3586</v>
      </c>
      <c r="H248" s="197">
        <v>4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1296</v>
      </c>
    </row>
    <row r="249" spans="1:65" s="2" customFormat="1" ht="39">
      <c r="A249" s="35"/>
      <c r="B249" s="36"/>
      <c r="C249" s="37"/>
      <c r="D249" s="209" t="s">
        <v>3831</v>
      </c>
      <c r="E249" s="37"/>
      <c r="F249" s="267" t="s">
        <v>4571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3831</v>
      </c>
      <c r="AU249" s="18" t="s">
        <v>85</v>
      </c>
    </row>
    <row r="250" spans="1:65" s="2" customFormat="1" ht="16.5" customHeight="1">
      <c r="A250" s="35"/>
      <c r="B250" s="36"/>
      <c r="C250" s="193" t="s">
        <v>810</v>
      </c>
      <c r="D250" s="193" t="s">
        <v>285</v>
      </c>
      <c r="E250" s="194" t="s">
        <v>4572</v>
      </c>
      <c r="F250" s="195" t="s">
        <v>4573</v>
      </c>
      <c r="G250" s="196" t="s">
        <v>3586</v>
      </c>
      <c r="H250" s="197">
        <v>1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1306</v>
      </c>
    </row>
    <row r="251" spans="1:65" s="2" customFormat="1" ht="48.75">
      <c r="A251" s="35"/>
      <c r="B251" s="36"/>
      <c r="C251" s="37"/>
      <c r="D251" s="209" t="s">
        <v>3831</v>
      </c>
      <c r="E251" s="37"/>
      <c r="F251" s="267" t="s">
        <v>4574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3831</v>
      </c>
      <c r="AU251" s="18" t="s">
        <v>85</v>
      </c>
    </row>
    <row r="252" spans="1:65" s="2" customFormat="1" ht="16.5" customHeight="1">
      <c r="A252" s="35"/>
      <c r="B252" s="36"/>
      <c r="C252" s="193" t="s">
        <v>814</v>
      </c>
      <c r="D252" s="193" t="s">
        <v>285</v>
      </c>
      <c r="E252" s="194" t="s">
        <v>4575</v>
      </c>
      <c r="F252" s="195" t="s">
        <v>4576</v>
      </c>
      <c r="G252" s="196" t="s">
        <v>3586</v>
      </c>
      <c r="H252" s="197">
        <v>4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1317</v>
      </c>
    </row>
    <row r="253" spans="1:65" s="2" customFormat="1" ht="58.5">
      <c r="A253" s="35"/>
      <c r="B253" s="36"/>
      <c r="C253" s="37"/>
      <c r="D253" s="209" t="s">
        <v>3831</v>
      </c>
      <c r="E253" s="37"/>
      <c r="F253" s="267" t="s">
        <v>4577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3831</v>
      </c>
      <c r="AU253" s="18" t="s">
        <v>85</v>
      </c>
    </row>
    <row r="254" spans="1:65" s="2" customFormat="1" ht="16.5" customHeight="1">
      <c r="A254" s="35"/>
      <c r="B254" s="36"/>
      <c r="C254" s="193" t="s">
        <v>818</v>
      </c>
      <c r="D254" s="193" t="s">
        <v>285</v>
      </c>
      <c r="E254" s="194" t="s">
        <v>4578</v>
      </c>
      <c r="F254" s="195" t="s">
        <v>4579</v>
      </c>
      <c r="G254" s="196" t="s">
        <v>3586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1331</v>
      </c>
    </row>
    <row r="255" spans="1:65" s="2" customFormat="1" ht="29.25">
      <c r="A255" s="35"/>
      <c r="B255" s="36"/>
      <c r="C255" s="37"/>
      <c r="D255" s="209" t="s">
        <v>3831</v>
      </c>
      <c r="E255" s="37"/>
      <c r="F255" s="267" t="s">
        <v>4580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3831</v>
      </c>
      <c r="AU255" s="18" t="s">
        <v>85</v>
      </c>
    </row>
    <row r="256" spans="1:65" s="2" customFormat="1" ht="16.5" customHeight="1">
      <c r="A256" s="35"/>
      <c r="B256" s="36"/>
      <c r="C256" s="193" t="s">
        <v>822</v>
      </c>
      <c r="D256" s="193" t="s">
        <v>285</v>
      </c>
      <c r="E256" s="194" t="s">
        <v>4581</v>
      </c>
      <c r="F256" s="195" t="s">
        <v>4582</v>
      </c>
      <c r="G256" s="196" t="s">
        <v>3586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1340</v>
      </c>
    </row>
    <row r="257" spans="1:65" s="2" customFormat="1" ht="48.75">
      <c r="A257" s="35"/>
      <c r="B257" s="36"/>
      <c r="C257" s="37"/>
      <c r="D257" s="209" t="s">
        <v>3831</v>
      </c>
      <c r="E257" s="37"/>
      <c r="F257" s="267" t="s">
        <v>4583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3831</v>
      </c>
      <c r="AU257" s="18" t="s">
        <v>85</v>
      </c>
    </row>
    <row r="258" spans="1:65" s="12" customFormat="1" ht="22.9" customHeight="1">
      <c r="B258" s="177"/>
      <c r="C258" s="178"/>
      <c r="D258" s="179" t="s">
        <v>75</v>
      </c>
      <c r="E258" s="191" t="s">
        <v>1357</v>
      </c>
      <c r="F258" s="191" t="s">
        <v>4371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</f>
        <v>0</v>
      </c>
    </row>
    <row r="259" spans="1:65" s="2" customFormat="1" ht="16.5" customHeight="1">
      <c r="A259" s="35"/>
      <c r="B259" s="36"/>
      <c r="C259" s="193" t="s">
        <v>827</v>
      </c>
      <c r="D259" s="193" t="s">
        <v>285</v>
      </c>
      <c r="E259" s="194" t="s">
        <v>4372</v>
      </c>
      <c r="F259" s="195" t="s">
        <v>4373</v>
      </c>
      <c r="G259" s="196" t="s">
        <v>3586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1348</v>
      </c>
    </row>
    <row r="260" spans="1:65" s="12" customFormat="1" ht="22.9" customHeight="1">
      <c r="B260" s="177"/>
      <c r="C260" s="178"/>
      <c r="D260" s="179" t="s">
        <v>75</v>
      </c>
      <c r="E260" s="191" t="s">
        <v>1361</v>
      </c>
      <c r="F260" s="191" t="s">
        <v>4367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SUM(P261:P266)</f>
        <v>0</v>
      </c>
      <c r="Q260" s="185"/>
      <c r="R260" s="186">
        <f>SUM(R261:R266)</f>
        <v>0</v>
      </c>
      <c r="S260" s="185"/>
      <c r="T260" s="187">
        <f>SUM(T261:T266)</f>
        <v>0</v>
      </c>
      <c r="AR260" s="188" t="s">
        <v>83</v>
      </c>
      <c r="AT260" s="189" t="s">
        <v>75</v>
      </c>
      <c r="AU260" s="189" t="s">
        <v>83</v>
      </c>
      <c r="AY260" s="188" t="s">
        <v>283</v>
      </c>
      <c r="BK260" s="190">
        <f>SUM(BK261:BK266)</f>
        <v>0</v>
      </c>
    </row>
    <row r="261" spans="1:65" s="2" customFormat="1" ht="16.5" customHeight="1">
      <c r="A261" s="35"/>
      <c r="B261" s="36"/>
      <c r="C261" s="193" t="s">
        <v>832</v>
      </c>
      <c r="D261" s="193" t="s">
        <v>285</v>
      </c>
      <c r="E261" s="194" t="s">
        <v>4375</v>
      </c>
      <c r="F261" s="195" t="s">
        <v>4376</v>
      </c>
      <c r="G261" s="196" t="s">
        <v>3586</v>
      </c>
      <c r="H261" s="197">
        <v>1</v>
      </c>
      <c r="I261" s="198"/>
      <c r="J261" s="199">
        <f t="shared" ref="J261:J266" si="40"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ref="P261:P266" si="41">O261*H261</f>
        <v>0</v>
      </c>
      <c r="Q261" s="203">
        <v>0</v>
      </c>
      <c r="R261" s="203">
        <f t="shared" ref="R261:R266" si="42">Q261*H261</f>
        <v>0</v>
      </c>
      <c r="S261" s="203">
        <v>0</v>
      </c>
      <c r="T261" s="204">
        <f t="shared" ref="T261:T266" si="43"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4370</v>
      </c>
      <c r="AT261" s="205" t="s">
        <v>285</v>
      </c>
      <c r="AU261" s="205" t="s">
        <v>85</v>
      </c>
      <c r="AY261" s="18" t="s">
        <v>283</v>
      </c>
      <c r="BE261" s="206">
        <f t="shared" ref="BE261:BE266" si="44">IF(N261="základní",J261,0)</f>
        <v>0</v>
      </c>
      <c r="BF261" s="206">
        <f t="shared" ref="BF261:BF266" si="45">IF(N261="snížená",J261,0)</f>
        <v>0</v>
      </c>
      <c r="BG261" s="206">
        <f t="shared" ref="BG261:BG266" si="46">IF(N261="zákl. přenesená",J261,0)</f>
        <v>0</v>
      </c>
      <c r="BH261" s="206">
        <f t="shared" ref="BH261:BH266" si="47">IF(N261="sníž. přenesená",J261,0)</f>
        <v>0</v>
      </c>
      <c r="BI261" s="206">
        <f t="shared" ref="BI261:BI266" si="48">IF(N261="nulová",J261,0)</f>
        <v>0</v>
      </c>
      <c r="BJ261" s="18" t="s">
        <v>83</v>
      </c>
      <c r="BK261" s="206">
        <f t="shared" ref="BK261:BK266" si="49">ROUND(I261*H261,2)</f>
        <v>0</v>
      </c>
      <c r="BL261" s="18" t="s">
        <v>4370</v>
      </c>
      <c r="BM261" s="205" t="s">
        <v>1357</v>
      </c>
    </row>
    <row r="262" spans="1:65" s="2" customFormat="1" ht="16.5" customHeight="1">
      <c r="A262" s="35"/>
      <c r="B262" s="36"/>
      <c r="C262" s="193" t="s">
        <v>837</v>
      </c>
      <c r="D262" s="193" t="s">
        <v>285</v>
      </c>
      <c r="E262" s="194" t="s">
        <v>4377</v>
      </c>
      <c r="F262" s="195" t="s">
        <v>4378</v>
      </c>
      <c r="G262" s="196" t="s">
        <v>3586</v>
      </c>
      <c r="H262" s="197">
        <v>1</v>
      </c>
      <c r="I262" s="198"/>
      <c r="J262" s="199">
        <f t="shared" si="4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41"/>
        <v>0</v>
      </c>
      <c r="Q262" s="203">
        <v>0</v>
      </c>
      <c r="R262" s="203">
        <f t="shared" si="42"/>
        <v>0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4370</v>
      </c>
      <c r="AT262" s="205" t="s">
        <v>285</v>
      </c>
      <c r="AU262" s="205" t="s">
        <v>85</v>
      </c>
      <c r="AY262" s="18" t="s">
        <v>283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83</v>
      </c>
      <c r="BK262" s="206">
        <f t="shared" si="49"/>
        <v>0</v>
      </c>
      <c r="BL262" s="18" t="s">
        <v>4370</v>
      </c>
      <c r="BM262" s="205" t="s">
        <v>1367</v>
      </c>
    </row>
    <row r="263" spans="1:65" s="2" customFormat="1" ht="16.5" customHeight="1">
      <c r="A263" s="35"/>
      <c r="B263" s="36"/>
      <c r="C263" s="193" t="s">
        <v>841</v>
      </c>
      <c r="D263" s="193" t="s">
        <v>285</v>
      </c>
      <c r="E263" s="194" t="s">
        <v>4379</v>
      </c>
      <c r="F263" s="195" t="s">
        <v>4380</v>
      </c>
      <c r="G263" s="196" t="s">
        <v>3586</v>
      </c>
      <c r="H263" s="197">
        <v>1</v>
      </c>
      <c r="I263" s="198"/>
      <c r="J263" s="199">
        <f t="shared" si="4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41"/>
        <v>0</v>
      </c>
      <c r="Q263" s="203">
        <v>0</v>
      </c>
      <c r="R263" s="203">
        <f t="shared" si="42"/>
        <v>0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4370</v>
      </c>
      <c r="AT263" s="205" t="s">
        <v>285</v>
      </c>
      <c r="AU263" s="205" t="s">
        <v>85</v>
      </c>
      <c r="AY263" s="18" t="s">
        <v>283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83</v>
      </c>
      <c r="BK263" s="206">
        <f t="shared" si="49"/>
        <v>0</v>
      </c>
      <c r="BL263" s="18" t="s">
        <v>4370</v>
      </c>
      <c r="BM263" s="205" t="s">
        <v>1375</v>
      </c>
    </row>
    <row r="264" spans="1:65" s="2" customFormat="1" ht="16.5" customHeight="1">
      <c r="A264" s="35"/>
      <c r="B264" s="36"/>
      <c r="C264" s="193" t="s">
        <v>846</v>
      </c>
      <c r="D264" s="193" t="s">
        <v>285</v>
      </c>
      <c r="E264" s="194" t="s">
        <v>4381</v>
      </c>
      <c r="F264" s="195" t="s">
        <v>4382</v>
      </c>
      <c r="G264" s="196" t="s">
        <v>3586</v>
      </c>
      <c r="H264" s="197">
        <v>1</v>
      </c>
      <c r="I264" s="198"/>
      <c r="J264" s="199">
        <f t="shared" si="4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41"/>
        <v>0</v>
      </c>
      <c r="Q264" s="203">
        <v>0</v>
      </c>
      <c r="R264" s="203">
        <f t="shared" si="42"/>
        <v>0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4370</v>
      </c>
      <c r="AT264" s="205" t="s">
        <v>285</v>
      </c>
      <c r="AU264" s="205" t="s">
        <v>85</v>
      </c>
      <c r="AY264" s="18" t="s">
        <v>283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83</v>
      </c>
      <c r="BK264" s="206">
        <f t="shared" si="49"/>
        <v>0</v>
      </c>
      <c r="BL264" s="18" t="s">
        <v>4370</v>
      </c>
      <c r="BM264" s="205" t="s">
        <v>1386</v>
      </c>
    </row>
    <row r="265" spans="1:65" s="2" customFormat="1" ht="16.5" customHeight="1">
      <c r="A265" s="35"/>
      <c r="B265" s="36"/>
      <c r="C265" s="193" t="s">
        <v>851</v>
      </c>
      <c r="D265" s="193" t="s">
        <v>285</v>
      </c>
      <c r="E265" s="194" t="s">
        <v>4383</v>
      </c>
      <c r="F265" s="195" t="s">
        <v>4210</v>
      </c>
      <c r="G265" s="196" t="s">
        <v>3586</v>
      </c>
      <c r="H265" s="197">
        <v>1</v>
      </c>
      <c r="I265" s="198"/>
      <c r="J265" s="199">
        <f t="shared" si="4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41"/>
        <v>0</v>
      </c>
      <c r="Q265" s="203">
        <v>0</v>
      </c>
      <c r="R265" s="203">
        <f t="shared" si="42"/>
        <v>0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4370</v>
      </c>
      <c r="AT265" s="205" t="s">
        <v>285</v>
      </c>
      <c r="AU265" s="205" t="s">
        <v>85</v>
      </c>
      <c r="AY265" s="18" t="s">
        <v>283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83</v>
      </c>
      <c r="BK265" s="206">
        <f t="shared" si="49"/>
        <v>0</v>
      </c>
      <c r="BL265" s="18" t="s">
        <v>4370</v>
      </c>
      <c r="BM265" s="205" t="s">
        <v>1398</v>
      </c>
    </row>
    <row r="266" spans="1:65" s="2" customFormat="1" ht="16.5" customHeight="1">
      <c r="A266" s="35"/>
      <c r="B266" s="36"/>
      <c r="C266" s="193" t="s">
        <v>856</v>
      </c>
      <c r="D266" s="193" t="s">
        <v>285</v>
      </c>
      <c r="E266" s="194" t="s">
        <v>4584</v>
      </c>
      <c r="F266" s="195" t="s">
        <v>4585</v>
      </c>
      <c r="G266" s="196" t="s">
        <v>3586</v>
      </c>
      <c r="H266" s="197">
        <v>1</v>
      </c>
      <c r="I266" s="198"/>
      <c r="J266" s="199">
        <f t="shared" si="4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41"/>
        <v>0</v>
      </c>
      <c r="Q266" s="203">
        <v>0</v>
      </c>
      <c r="R266" s="203">
        <f t="shared" si="42"/>
        <v>0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4370</v>
      </c>
      <c r="AT266" s="205" t="s">
        <v>285</v>
      </c>
      <c r="AU266" s="205" t="s">
        <v>85</v>
      </c>
      <c r="AY266" s="18" t="s">
        <v>283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83</v>
      </c>
      <c r="BK266" s="206">
        <f t="shared" si="49"/>
        <v>0</v>
      </c>
      <c r="BL266" s="18" t="s">
        <v>4370</v>
      </c>
      <c r="BM266" s="205" t="s">
        <v>4586</v>
      </c>
    </row>
    <row r="267" spans="1:65" s="12" customFormat="1" ht="22.9" customHeight="1">
      <c r="B267" s="177"/>
      <c r="C267" s="178"/>
      <c r="D267" s="179" t="s">
        <v>75</v>
      </c>
      <c r="E267" s="191" t="s">
        <v>4587</v>
      </c>
      <c r="F267" s="191" t="s">
        <v>4387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SUM(P268:P271)</f>
        <v>0</v>
      </c>
      <c r="Q267" s="185"/>
      <c r="R267" s="186">
        <f>SUM(R268:R271)</f>
        <v>0</v>
      </c>
      <c r="S267" s="185"/>
      <c r="T267" s="187">
        <f>SUM(T268:T271)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SUM(BK268:BK271)</f>
        <v>0</v>
      </c>
    </row>
    <row r="268" spans="1:65" s="2" customFormat="1" ht="16.5" customHeight="1">
      <c r="A268" s="35"/>
      <c r="B268" s="36"/>
      <c r="C268" s="193" t="s">
        <v>865</v>
      </c>
      <c r="D268" s="193" t="s">
        <v>285</v>
      </c>
      <c r="E268" s="194" t="s">
        <v>4388</v>
      </c>
      <c r="F268" s="195" t="s">
        <v>4389</v>
      </c>
      <c r="G268" s="196" t="s">
        <v>1</v>
      </c>
      <c r="H268" s="197">
        <v>0</v>
      </c>
      <c r="I268" s="196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4370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4370</v>
      </c>
      <c r="BM268" s="205" t="s">
        <v>4588</v>
      </c>
    </row>
    <row r="269" spans="1:65" s="2" customFormat="1" ht="78">
      <c r="A269" s="35"/>
      <c r="B269" s="36"/>
      <c r="C269" s="37"/>
      <c r="D269" s="209" t="s">
        <v>3831</v>
      </c>
      <c r="E269" s="37"/>
      <c r="F269" s="267" t="s">
        <v>4391</v>
      </c>
      <c r="G269" s="37"/>
      <c r="H269" s="37"/>
      <c r="I269" s="268"/>
      <c r="J269" s="37"/>
      <c r="K269" s="37"/>
      <c r="L269" s="40"/>
      <c r="M269" s="269"/>
      <c r="N269" s="270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3831</v>
      </c>
      <c r="AU269" s="18" t="s">
        <v>85</v>
      </c>
    </row>
    <row r="270" spans="1:65" s="2" customFormat="1" ht="16.5" customHeight="1">
      <c r="A270" s="35"/>
      <c r="B270" s="36"/>
      <c r="C270" s="193" t="s">
        <v>869</v>
      </c>
      <c r="D270" s="193" t="s">
        <v>285</v>
      </c>
      <c r="E270" s="194" t="s">
        <v>4392</v>
      </c>
      <c r="F270" s="195" t="s">
        <v>4389</v>
      </c>
      <c r="G270" s="196" t="s">
        <v>1</v>
      </c>
      <c r="H270" s="197">
        <v>0</v>
      </c>
      <c r="I270" s="196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4370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4370</v>
      </c>
      <c r="BM270" s="205" t="s">
        <v>4589</v>
      </c>
    </row>
    <row r="271" spans="1:65" s="2" customFormat="1" ht="136.5">
      <c r="A271" s="35"/>
      <c r="B271" s="36"/>
      <c r="C271" s="37"/>
      <c r="D271" s="209" t="s">
        <v>3831</v>
      </c>
      <c r="E271" s="37"/>
      <c r="F271" s="267" t="s">
        <v>4394</v>
      </c>
      <c r="G271" s="37"/>
      <c r="H271" s="37"/>
      <c r="I271" s="268"/>
      <c r="J271" s="37"/>
      <c r="K271" s="37"/>
      <c r="L271" s="40"/>
      <c r="M271" s="271"/>
      <c r="N271" s="272"/>
      <c r="O271" s="264"/>
      <c r="P271" s="264"/>
      <c r="Q271" s="264"/>
      <c r="R271" s="264"/>
      <c r="S271" s="264"/>
      <c r="T271" s="2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3831</v>
      </c>
      <c r="AU271" s="18" t="s">
        <v>85</v>
      </c>
    </row>
    <row r="272" spans="1:65" s="2" customFormat="1" ht="6.95" customHeight="1">
      <c r="A272" s="35"/>
      <c r="B272" s="55"/>
      <c r="C272" s="56"/>
      <c r="D272" s="56"/>
      <c r="E272" s="56"/>
      <c r="F272" s="56"/>
      <c r="G272" s="56"/>
      <c r="H272" s="56"/>
      <c r="I272" s="56"/>
      <c r="J272" s="56"/>
      <c r="K272" s="56"/>
      <c r="L272" s="40"/>
      <c r="M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</sheetData>
  <sheetProtection algorithmName="SHA-512" hashValue="e63zIH/AbbhsYJC1pHTQjQMopres+FPCD86mgzCYP3JURT9S0j5+iast+tEaAxN26xn0bur/6Kp5Z8xQ0a7LrA==" saltValue="Tcr6t2//ePuVTwlVahBIbg==" spinCount="100000" sheet="1" objects="1" scenarios="1" formatColumns="0" formatRows="0" autoFilter="0"/>
  <autoFilter ref="C140:K271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4217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4590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ROUND((SUM(BE132:BE204)),  2)</f>
        <v>0</v>
      </c>
      <c r="G37" s="35"/>
      <c r="H37" s="35"/>
      <c r="I37" s="131">
        <v>0.21</v>
      </c>
      <c r="J37" s="130">
        <f>ROUND(((SUM(BE132:BE204))*I37),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ROUND((SUM(BF132:BF204)),  2)</f>
        <v>0</v>
      </c>
      <c r="G38" s="35"/>
      <c r="H38" s="35"/>
      <c r="I38" s="131">
        <v>0.15</v>
      </c>
      <c r="J38" s="130">
        <f>ROUND(((SUM(BF132:BF204))*I38),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ROUND((SUM(BG132:BG204)),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ROUND((SUM(BH132:BH204)),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ROUND((SUM(BI132:BI204)),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4217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04e.3 - Areálová kanalizace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4591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4221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4222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4592</v>
      </c>
      <c r="E104" s="162"/>
      <c r="F104" s="162"/>
      <c r="G104" s="162"/>
      <c r="H104" s="162"/>
      <c r="I104" s="162"/>
      <c r="J104" s="163">
        <f>J170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4593</v>
      </c>
      <c r="E105" s="162"/>
      <c r="F105" s="162"/>
      <c r="G105" s="162"/>
      <c r="H105" s="162"/>
      <c r="I105" s="162"/>
      <c r="J105" s="163">
        <f>J176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4594</v>
      </c>
      <c r="E106" s="162"/>
      <c r="F106" s="162"/>
      <c r="G106" s="162"/>
      <c r="H106" s="162"/>
      <c r="I106" s="162"/>
      <c r="J106" s="163">
        <f>J189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4595</v>
      </c>
      <c r="E107" s="162"/>
      <c r="F107" s="162"/>
      <c r="G107" s="162"/>
      <c r="H107" s="162"/>
      <c r="I107" s="162"/>
      <c r="J107" s="163">
        <f>J193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4596</v>
      </c>
      <c r="E108" s="162"/>
      <c r="F108" s="162"/>
      <c r="G108" s="162"/>
      <c r="H108" s="162"/>
      <c r="I108" s="162"/>
      <c r="J108" s="163">
        <f>J200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1" t="str">
        <f>E7</f>
        <v>MŠ Vokovická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1" t="s">
        <v>227</v>
      </c>
      <c r="F120" s="319"/>
      <c r="G120" s="319"/>
      <c r="H120" s="319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40" t="s">
        <v>4217</v>
      </c>
      <c r="F122" s="330"/>
      <c r="G122" s="330"/>
      <c r="H122" s="330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4218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7" t="str">
        <f>E13</f>
        <v>04e.3 - Areálová kanalizace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1493</v>
      </c>
      <c r="F133" s="180" t="s">
        <v>4597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P134+P156+P170+P176+P189+P193+P200</f>
        <v>0</v>
      </c>
      <c r="Q133" s="185"/>
      <c r="R133" s="186">
        <f>R134+R156+R170+R176+R189+R193+R200</f>
        <v>0</v>
      </c>
      <c r="S133" s="185"/>
      <c r="T133" s="187">
        <f>T134+T156+T170+T176+T189+T193+T200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BK134+BK156+BK170+BK176+BK189+BK193+BK200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4242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SUM(P135:P155)</f>
        <v>0</v>
      </c>
      <c r="Q134" s="185"/>
      <c r="R134" s="186">
        <f>SUM(R135:R155)</f>
        <v>0</v>
      </c>
      <c r="S134" s="185"/>
      <c r="T134" s="187">
        <f>SUM(T135:T155)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SUM(BK135:BK155)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285</v>
      </c>
      <c r="E135" s="194" t="s">
        <v>4598</v>
      </c>
      <c r="F135" s="195" t="s">
        <v>4599</v>
      </c>
      <c r="G135" s="196" t="s">
        <v>296</v>
      </c>
      <c r="H135" s="197">
        <v>303</v>
      </c>
      <c r="I135" s="198"/>
      <c r="J135" s="199">
        <f t="shared" ref="J135:J147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7" si="1">O135*H135</f>
        <v>0</v>
      </c>
      <c r="Q135" s="203">
        <v>0</v>
      </c>
      <c r="R135" s="203">
        <f t="shared" ref="R135:R147" si="2">Q135*H135</f>
        <v>0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289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285</v>
      </c>
      <c r="E136" s="194" t="s">
        <v>4600</v>
      </c>
      <c r="F136" s="195" t="s">
        <v>4601</v>
      </c>
      <c r="G136" s="196" t="s">
        <v>288</v>
      </c>
      <c r="H136" s="197">
        <v>660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>
      <c r="A137" s="35"/>
      <c r="B137" s="36"/>
      <c r="C137" s="193" t="s">
        <v>105</v>
      </c>
      <c r="D137" s="193" t="s">
        <v>285</v>
      </c>
      <c r="E137" s="194" t="s">
        <v>4245</v>
      </c>
      <c r="F137" s="195" t="s">
        <v>4246</v>
      </c>
      <c r="G137" s="196" t="s">
        <v>296</v>
      </c>
      <c r="H137" s="197">
        <v>85.8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>
      <c r="A138" s="35"/>
      <c r="B138" s="36"/>
      <c r="C138" s="193" t="s">
        <v>289</v>
      </c>
      <c r="D138" s="193" t="s">
        <v>285</v>
      </c>
      <c r="E138" s="194" t="s">
        <v>4247</v>
      </c>
      <c r="F138" s="195" t="s">
        <v>4248</v>
      </c>
      <c r="G138" s="196" t="s">
        <v>296</v>
      </c>
      <c r="H138" s="197">
        <v>18.2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>
      <c r="A139" s="35"/>
      <c r="B139" s="36"/>
      <c r="C139" s="193" t="s">
        <v>331</v>
      </c>
      <c r="D139" s="193" t="s">
        <v>285</v>
      </c>
      <c r="E139" s="194" t="s">
        <v>4602</v>
      </c>
      <c r="F139" s="195" t="s">
        <v>4603</v>
      </c>
      <c r="G139" s="196" t="s">
        <v>296</v>
      </c>
      <c r="H139" s="197">
        <v>199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>
      <c r="A140" s="35"/>
      <c r="B140" s="36"/>
      <c r="C140" s="193" t="s">
        <v>339</v>
      </c>
      <c r="D140" s="193" t="s">
        <v>285</v>
      </c>
      <c r="E140" s="194" t="s">
        <v>4604</v>
      </c>
      <c r="F140" s="195" t="s">
        <v>4605</v>
      </c>
      <c r="G140" s="196" t="s">
        <v>296</v>
      </c>
      <c r="H140" s="197">
        <v>120.8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>
      <c r="A141" s="35"/>
      <c r="B141" s="36"/>
      <c r="C141" s="193" t="s">
        <v>344</v>
      </c>
      <c r="D141" s="193" t="s">
        <v>285</v>
      </c>
      <c r="E141" s="194" t="s">
        <v>4606</v>
      </c>
      <c r="F141" s="195" t="s">
        <v>4607</v>
      </c>
      <c r="G141" s="196" t="s">
        <v>296</v>
      </c>
      <c r="H141" s="197">
        <v>190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>
      <c r="A142" s="35"/>
      <c r="B142" s="36"/>
      <c r="C142" s="193" t="s">
        <v>351</v>
      </c>
      <c r="D142" s="193" t="s">
        <v>285</v>
      </c>
      <c r="E142" s="194" t="s">
        <v>4608</v>
      </c>
      <c r="F142" s="195" t="s">
        <v>4609</v>
      </c>
      <c r="G142" s="196" t="s">
        <v>288</v>
      </c>
      <c r="H142" s="197">
        <v>340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>
      <c r="A143" s="35"/>
      <c r="B143" s="36"/>
      <c r="C143" s="193" t="s">
        <v>357</v>
      </c>
      <c r="D143" s="193" t="s">
        <v>285</v>
      </c>
      <c r="E143" s="194" t="s">
        <v>4610</v>
      </c>
      <c r="F143" s="195" t="s">
        <v>4611</v>
      </c>
      <c r="G143" s="196" t="s">
        <v>296</v>
      </c>
      <c r="H143" s="197">
        <v>2.7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16.5" customHeight="1">
      <c r="A144" s="35"/>
      <c r="B144" s="36"/>
      <c r="C144" s="193" t="s">
        <v>362</v>
      </c>
      <c r="D144" s="193" t="s">
        <v>285</v>
      </c>
      <c r="E144" s="194" t="s">
        <v>4612</v>
      </c>
      <c r="F144" s="195" t="s">
        <v>4613</v>
      </c>
      <c r="G144" s="196" t="s">
        <v>296</v>
      </c>
      <c r="H144" s="197">
        <v>10.5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208</v>
      </c>
    </row>
    <row r="145" spans="1:65" s="2" customFormat="1" ht="24.2" customHeight="1">
      <c r="A145" s="35"/>
      <c r="B145" s="36"/>
      <c r="C145" s="193" t="s">
        <v>185</v>
      </c>
      <c r="D145" s="193" t="s">
        <v>285</v>
      </c>
      <c r="E145" s="194" t="s">
        <v>4614</v>
      </c>
      <c r="F145" s="195" t="s">
        <v>4615</v>
      </c>
      <c r="G145" s="196" t="s">
        <v>288</v>
      </c>
      <c r="H145" s="197">
        <v>36.5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222</v>
      </c>
    </row>
    <row r="146" spans="1:65" s="2" customFormat="1" ht="16.5" customHeight="1">
      <c r="A146" s="35"/>
      <c r="B146" s="36"/>
      <c r="C146" s="193" t="s">
        <v>188</v>
      </c>
      <c r="D146" s="193" t="s">
        <v>285</v>
      </c>
      <c r="E146" s="194" t="s">
        <v>4616</v>
      </c>
      <c r="F146" s="195" t="s">
        <v>4617</v>
      </c>
      <c r="G146" s="196" t="s">
        <v>296</v>
      </c>
      <c r="H146" s="197">
        <v>185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454</v>
      </c>
    </row>
    <row r="147" spans="1:65" s="2" customFormat="1" ht="37.9" customHeight="1">
      <c r="A147" s="35"/>
      <c r="B147" s="36"/>
      <c r="C147" s="193" t="s">
        <v>191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229.8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4618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4619</v>
      </c>
      <c r="G148" s="208"/>
      <c r="H148" s="212">
        <v>613.79999999999995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4620</v>
      </c>
      <c r="G149" s="208"/>
      <c r="H149" s="212">
        <v>-384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229.79999999999995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>
      <c r="A151" s="35"/>
      <c r="B151" s="36"/>
      <c r="C151" s="193" t="s">
        <v>194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6894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4621</v>
      </c>
    </row>
    <row r="152" spans="1:65" s="13" customFormat="1">
      <c r="B152" s="207"/>
      <c r="C152" s="208"/>
      <c r="D152" s="209" t="s">
        <v>291</v>
      </c>
      <c r="E152" s="208"/>
      <c r="F152" s="211" t="s">
        <v>4622</v>
      </c>
      <c r="G152" s="208"/>
      <c r="H152" s="212">
        <v>6894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>
      <c r="A153" s="35"/>
      <c r="B153" s="36"/>
      <c r="C153" s="193" t="s">
        <v>8</v>
      </c>
      <c r="D153" s="193" t="s">
        <v>285</v>
      </c>
      <c r="E153" s="194" t="s">
        <v>4255</v>
      </c>
      <c r="F153" s="195" t="s">
        <v>4256</v>
      </c>
      <c r="G153" s="196" t="s">
        <v>377</v>
      </c>
      <c r="H153" s="197">
        <v>383.76600000000002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4623</v>
      </c>
    </row>
    <row r="154" spans="1:65" s="13" customFormat="1">
      <c r="B154" s="207"/>
      <c r="C154" s="208"/>
      <c r="D154" s="209" t="s">
        <v>291</v>
      </c>
      <c r="E154" s="208"/>
      <c r="F154" s="211" t="s">
        <v>4624</v>
      </c>
      <c r="G154" s="208"/>
      <c r="H154" s="212">
        <v>383.76600000000002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>
      <c r="A155" s="35"/>
      <c r="B155" s="36"/>
      <c r="C155" s="193" t="s">
        <v>199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229.8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4625</v>
      </c>
    </row>
    <row r="156" spans="1:65" s="12" customFormat="1" ht="22.9" customHeight="1">
      <c r="B156" s="177"/>
      <c r="C156" s="178"/>
      <c r="D156" s="179" t="s">
        <v>75</v>
      </c>
      <c r="E156" s="191" t="s">
        <v>85</v>
      </c>
      <c r="F156" s="191" t="s">
        <v>4260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SUM(P157:P169)</f>
        <v>0</v>
      </c>
      <c r="Q156" s="185"/>
      <c r="R156" s="186">
        <f>SUM(R157:R169)</f>
        <v>0</v>
      </c>
      <c r="S156" s="185"/>
      <c r="T156" s="187">
        <f>SUM(T157:T169)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SUM(BK157:BK169)</f>
        <v>0</v>
      </c>
    </row>
    <row r="157" spans="1:65" s="2" customFormat="1" ht="24.2" customHeight="1">
      <c r="A157" s="35"/>
      <c r="B157" s="36"/>
      <c r="C157" s="193" t="s">
        <v>202</v>
      </c>
      <c r="D157" s="193" t="s">
        <v>285</v>
      </c>
      <c r="E157" s="194" t="s">
        <v>4626</v>
      </c>
      <c r="F157" s="195" t="s">
        <v>4627</v>
      </c>
      <c r="G157" s="196" t="s">
        <v>2247</v>
      </c>
      <c r="H157" s="197">
        <v>1</v>
      </c>
      <c r="I157" s="198"/>
      <c r="J157" s="199">
        <f t="shared" ref="J157:J169" si="1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9" si="11">O157*H157</f>
        <v>0</v>
      </c>
      <c r="Q157" s="203">
        <v>0</v>
      </c>
      <c r="R157" s="203">
        <f t="shared" ref="R157:R169" si="12">Q157*H157</f>
        <v>0</v>
      </c>
      <c r="S157" s="203">
        <v>0</v>
      </c>
      <c r="T157" s="204">
        <f t="shared" ref="T157:T169" si="1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9" si="14">IF(N157="základní",J157,0)</f>
        <v>0</v>
      </c>
      <c r="BF157" s="206">
        <f t="shared" ref="BF157:BF169" si="15">IF(N157="snížená",J157,0)</f>
        <v>0</v>
      </c>
      <c r="BG157" s="206">
        <f t="shared" ref="BG157:BG169" si="16">IF(N157="zákl. přenesená",J157,0)</f>
        <v>0</v>
      </c>
      <c r="BH157" s="206">
        <f t="shared" ref="BH157:BH169" si="17">IF(N157="sníž. přenesená",J157,0)</f>
        <v>0</v>
      </c>
      <c r="BI157" s="206">
        <f t="shared" ref="BI157:BI169" si="18">IF(N157="nulová",J157,0)</f>
        <v>0</v>
      </c>
      <c r="BJ157" s="18" t="s">
        <v>83</v>
      </c>
      <c r="BK157" s="206">
        <f t="shared" ref="BK157:BK169" si="19">ROUND(I157*H157,2)</f>
        <v>0</v>
      </c>
      <c r="BL157" s="18" t="s">
        <v>199</v>
      </c>
      <c r="BM157" s="205" t="s">
        <v>477</v>
      </c>
    </row>
    <row r="158" spans="1:65" s="2" customFormat="1" ht="33" customHeight="1">
      <c r="A158" s="35"/>
      <c r="B158" s="36"/>
      <c r="C158" s="193" t="s">
        <v>205</v>
      </c>
      <c r="D158" s="193" t="s">
        <v>285</v>
      </c>
      <c r="E158" s="194" t="s">
        <v>4628</v>
      </c>
      <c r="F158" s="195" t="s">
        <v>4629</v>
      </c>
      <c r="G158" s="196" t="s">
        <v>2247</v>
      </c>
      <c r="H158" s="197">
        <v>1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488</v>
      </c>
    </row>
    <row r="159" spans="1:65" s="2" customFormat="1" ht="33" customHeight="1">
      <c r="A159" s="35"/>
      <c r="B159" s="36"/>
      <c r="C159" s="193" t="s">
        <v>417</v>
      </c>
      <c r="D159" s="193" t="s">
        <v>285</v>
      </c>
      <c r="E159" s="194" t="s">
        <v>4630</v>
      </c>
      <c r="F159" s="195" t="s">
        <v>4631</v>
      </c>
      <c r="G159" s="196" t="s">
        <v>2247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499</v>
      </c>
    </row>
    <row r="160" spans="1:65" s="2" customFormat="1" ht="33" customHeight="1">
      <c r="A160" s="35"/>
      <c r="B160" s="36"/>
      <c r="C160" s="193" t="s">
        <v>208</v>
      </c>
      <c r="D160" s="193" t="s">
        <v>285</v>
      </c>
      <c r="E160" s="194" t="s">
        <v>4632</v>
      </c>
      <c r="F160" s="195" t="s">
        <v>4633</v>
      </c>
      <c r="G160" s="196" t="s">
        <v>2247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509</v>
      </c>
    </row>
    <row r="161" spans="1:65" s="2" customFormat="1" ht="33" customHeight="1">
      <c r="A161" s="35"/>
      <c r="B161" s="36"/>
      <c r="C161" s="193" t="s">
        <v>7</v>
      </c>
      <c r="D161" s="193" t="s">
        <v>285</v>
      </c>
      <c r="E161" s="194" t="s">
        <v>4634</v>
      </c>
      <c r="F161" s="195" t="s">
        <v>4635</v>
      </c>
      <c r="G161" s="196" t="s">
        <v>2247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199</v>
      </c>
      <c r="BM161" s="205" t="s">
        <v>519</v>
      </c>
    </row>
    <row r="162" spans="1:65" s="2" customFormat="1" ht="33" customHeight="1">
      <c r="A162" s="35"/>
      <c r="B162" s="36"/>
      <c r="C162" s="193" t="s">
        <v>222</v>
      </c>
      <c r="D162" s="193" t="s">
        <v>285</v>
      </c>
      <c r="E162" s="194" t="s">
        <v>4636</v>
      </c>
      <c r="F162" s="195" t="s">
        <v>4637</v>
      </c>
      <c r="G162" s="196" t="s">
        <v>2247</v>
      </c>
      <c r="H162" s="197">
        <v>1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199</v>
      </c>
      <c r="BM162" s="205" t="s">
        <v>529</v>
      </c>
    </row>
    <row r="163" spans="1:65" s="2" customFormat="1" ht="33" customHeight="1">
      <c r="A163" s="35"/>
      <c r="B163" s="36"/>
      <c r="C163" s="193" t="s">
        <v>448</v>
      </c>
      <c r="D163" s="193" t="s">
        <v>285</v>
      </c>
      <c r="E163" s="194" t="s">
        <v>4638</v>
      </c>
      <c r="F163" s="195" t="s">
        <v>4639</v>
      </c>
      <c r="G163" s="196" t="s">
        <v>2247</v>
      </c>
      <c r="H163" s="197">
        <v>1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199</v>
      </c>
      <c r="BM163" s="205" t="s">
        <v>546</v>
      </c>
    </row>
    <row r="164" spans="1:65" s="2" customFormat="1" ht="33" customHeight="1">
      <c r="A164" s="35"/>
      <c r="B164" s="36"/>
      <c r="C164" s="193" t="s">
        <v>454</v>
      </c>
      <c r="D164" s="193" t="s">
        <v>285</v>
      </c>
      <c r="E164" s="194" t="s">
        <v>4640</v>
      </c>
      <c r="F164" s="195" t="s">
        <v>4641</v>
      </c>
      <c r="G164" s="196" t="s">
        <v>2247</v>
      </c>
      <c r="H164" s="197">
        <v>1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199</v>
      </c>
      <c r="BM164" s="205" t="s">
        <v>556</v>
      </c>
    </row>
    <row r="165" spans="1:65" s="2" customFormat="1" ht="33" customHeight="1">
      <c r="A165" s="35"/>
      <c r="B165" s="36"/>
      <c r="C165" s="193" t="s">
        <v>460</v>
      </c>
      <c r="D165" s="193" t="s">
        <v>285</v>
      </c>
      <c r="E165" s="194" t="s">
        <v>4642</v>
      </c>
      <c r="F165" s="195" t="s">
        <v>4643</v>
      </c>
      <c r="G165" s="196" t="s">
        <v>2247</v>
      </c>
      <c r="H165" s="197">
        <v>1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199</v>
      </c>
      <c r="BM165" s="205" t="s">
        <v>567</v>
      </c>
    </row>
    <row r="166" spans="1:65" s="2" customFormat="1" ht="33" customHeight="1">
      <c r="A166" s="35"/>
      <c r="B166" s="36"/>
      <c r="C166" s="193" t="s">
        <v>464</v>
      </c>
      <c r="D166" s="193" t="s">
        <v>285</v>
      </c>
      <c r="E166" s="194" t="s">
        <v>4644</v>
      </c>
      <c r="F166" s="195" t="s">
        <v>4645</v>
      </c>
      <c r="G166" s="196" t="s">
        <v>2247</v>
      </c>
      <c r="H166" s="197">
        <v>1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199</v>
      </c>
      <c r="BM166" s="205" t="s">
        <v>581</v>
      </c>
    </row>
    <row r="167" spans="1:65" s="2" customFormat="1" ht="33" customHeight="1">
      <c r="A167" s="35"/>
      <c r="B167" s="36"/>
      <c r="C167" s="193" t="s">
        <v>469</v>
      </c>
      <c r="D167" s="193" t="s">
        <v>285</v>
      </c>
      <c r="E167" s="194" t="s">
        <v>4646</v>
      </c>
      <c r="F167" s="195" t="s">
        <v>4647</v>
      </c>
      <c r="G167" s="196" t="s">
        <v>2247</v>
      </c>
      <c r="H167" s="197">
        <v>1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199</v>
      </c>
      <c r="BM167" s="205" t="s">
        <v>616</v>
      </c>
    </row>
    <row r="168" spans="1:65" s="2" customFormat="1" ht="33" customHeight="1">
      <c r="A168" s="35"/>
      <c r="B168" s="36"/>
      <c r="C168" s="193" t="s">
        <v>477</v>
      </c>
      <c r="D168" s="193" t="s">
        <v>285</v>
      </c>
      <c r="E168" s="194" t="s">
        <v>4648</v>
      </c>
      <c r="F168" s="195" t="s">
        <v>4649</v>
      </c>
      <c r="G168" s="196" t="s">
        <v>2247</v>
      </c>
      <c r="H168" s="197">
        <v>1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199</v>
      </c>
      <c r="BM168" s="205" t="s">
        <v>624</v>
      </c>
    </row>
    <row r="169" spans="1:65" s="2" customFormat="1" ht="37.9" customHeight="1">
      <c r="A169" s="35"/>
      <c r="B169" s="36"/>
      <c r="C169" s="193" t="s">
        <v>483</v>
      </c>
      <c r="D169" s="193" t="s">
        <v>285</v>
      </c>
      <c r="E169" s="194" t="s">
        <v>4650</v>
      </c>
      <c r="F169" s="195" t="s">
        <v>4651</v>
      </c>
      <c r="G169" s="196" t="s">
        <v>2247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199</v>
      </c>
      <c r="BM169" s="205" t="s">
        <v>632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4652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SUM(P171:P175)</f>
        <v>0</v>
      </c>
      <c r="Q170" s="185"/>
      <c r="R170" s="186">
        <f>SUM(R171:R175)</f>
        <v>0</v>
      </c>
      <c r="S170" s="185"/>
      <c r="T170" s="187">
        <f>SUM(T171:T175)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SUM(BK171:BK175)</f>
        <v>0</v>
      </c>
    </row>
    <row r="171" spans="1:65" s="2" customFormat="1" ht="16.5" customHeight="1">
      <c r="A171" s="35"/>
      <c r="B171" s="36"/>
      <c r="C171" s="193" t="s">
        <v>488</v>
      </c>
      <c r="D171" s="193" t="s">
        <v>285</v>
      </c>
      <c r="E171" s="194" t="s">
        <v>4288</v>
      </c>
      <c r="F171" s="195" t="s">
        <v>4653</v>
      </c>
      <c r="G171" s="196" t="s">
        <v>472</v>
      </c>
      <c r="H171" s="197">
        <v>31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640</v>
      </c>
    </row>
    <row r="172" spans="1:65" s="2" customFormat="1" ht="16.5" customHeight="1">
      <c r="A172" s="35"/>
      <c r="B172" s="36"/>
      <c r="C172" s="193" t="s">
        <v>494</v>
      </c>
      <c r="D172" s="193" t="s">
        <v>285</v>
      </c>
      <c r="E172" s="194" t="s">
        <v>4654</v>
      </c>
      <c r="F172" s="195" t="s">
        <v>4655</v>
      </c>
      <c r="G172" s="196" t="s">
        <v>472</v>
      </c>
      <c r="H172" s="197">
        <v>106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648</v>
      </c>
    </row>
    <row r="173" spans="1:65" s="2" customFormat="1" ht="16.5" customHeight="1">
      <c r="A173" s="35"/>
      <c r="B173" s="36"/>
      <c r="C173" s="193" t="s">
        <v>499</v>
      </c>
      <c r="D173" s="193" t="s">
        <v>285</v>
      </c>
      <c r="E173" s="194" t="s">
        <v>4654</v>
      </c>
      <c r="F173" s="195" t="s">
        <v>4655</v>
      </c>
      <c r="G173" s="196" t="s">
        <v>472</v>
      </c>
      <c r="H173" s="197">
        <v>93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656</v>
      </c>
    </row>
    <row r="174" spans="1:65" s="2" customFormat="1" ht="16.5" customHeight="1">
      <c r="A174" s="35"/>
      <c r="B174" s="36"/>
      <c r="C174" s="193" t="s">
        <v>504</v>
      </c>
      <c r="D174" s="193" t="s">
        <v>285</v>
      </c>
      <c r="E174" s="194" t="s">
        <v>4294</v>
      </c>
      <c r="F174" s="195" t="s">
        <v>4295</v>
      </c>
      <c r="G174" s="196" t="s">
        <v>472</v>
      </c>
      <c r="H174" s="197">
        <v>1.5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664</v>
      </c>
    </row>
    <row r="175" spans="1:65" s="2" customFormat="1" ht="16.5" customHeight="1">
      <c r="A175" s="35"/>
      <c r="B175" s="36"/>
      <c r="C175" s="193" t="s">
        <v>509</v>
      </c>
      <c r="D175" s="193" t="s">
        <v>285</v>
      </c>
      <c r="E175" s="194" t="s">
        <v>4656</v>
      </c>
      <c r="F175" s="195" t="s">
        <v>4657</v>
      </c>
      <c r="G175" s="196" t="s">
        <v>472</v>
      </c>
      <c r="H175" s="197">
        <v>231.5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672</v>
      </c>
    </row>
    <row r="176" spans="1:65" s="12" customFormat="1" ht="22.9" customHeight="1">
      <c r="B176" s="177"/>
      <c r="C176" s="178"/>
      <c r="D176" s="179" t="s">
        <v>75</v>
      </c>
      <c r="E176" s="191" t="s">
        <v>289</v>
      </c>
      <c r="F176" s="191" t="s">
        <v>4658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SUM(P177:P188)</f>
        <v>0</v>
      </c>
      <c r="Q176" s="185"/>
      <c r="R176" s="186">
        <f>SUM(R177:R188)</f>
        <v>0</v>
      </c>
      <c r="S176" s="185"/>
      <c r="T176" s="187">
        <f>SUM(T177:T188)</f>
        <v>0</v>
      </c>
      <c r="AR176" s="188" t="s">
        <v>83</v>
      </c>
      <c r="AT176" s="189" t="s">
        <v>75</v>
      </c>
      <c r="AU176" s="189" t="s">
        <v>83</v>
      </c>
      <c r="AY176" s="188" t="s">
        <v>283</v>
      </c>
      <c r="BK176" s="190">
        <f>SUM(BK177:BK188)</f>
        <v>0</v>
      </c>
    </row>
    <row r="177" spans="1:65" s="2" customFormat="1" ht="21.75" customHeight="1">
      <c r="A177" s="35"/>
      <c r="B177" s="36"/>
      <c r="C177" s="193" t="s">
        <v>514</v>
      </c>
      <c r="D177" s="193" t="s">
        <v>285</v>
      </c>
      <c r="E177" s="194" t="s">
        <v>4659</v>
      </c>
      <c r="F177" s="195" t="s">
        <v>4660</v>
      </c>
      <c r="G177" s="196" t="s">
        <v>2247</v>
      </c>
      <c r="H177" s="197">
        <v>3</v>
      </c>
      <c r="I177" s="198"/>
      <c r="J177" s="199">
        <f t="shared" ref="J177:J188" si="20"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ref="P177:P188" si="21">O177*H177</f>
        <v>0</v>
      </c>
      <c r="Q177" s="203">
        <v>0</v>
      </c>
      <c r="R177" s="203">
        <f t="shared" ref="R177:R188" si="22">Q177*H177</f>
        <v>0</v>
      </c>
      <c r="S177" s="203">
        <v>0</v>
      </c>
      <c r="T177" s="204">
        <f t="shared" ref="T177:T188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 t="shared" ref="BE177:BE188" si="24">IF(N177="základní",J177,0)</f>
        <v>0</v>
      </c>
      <c r="BF177" s="206">
        <f t="shared" ref="BF177:BF188" si="25">IF(N177="snížená",J177,0)</f>
        <v>0</v>
      </c>
      <c r="BG177" s="206">
        <f t="shared" ref="BG177:BG188" si="26">IF(N177="zákl. přenesená",J177,0)</f>
        <v>0</v>
      </c>
      <c r="BH177" s="206">
        <f t="shared" ref="BH177:BH188" si="27">IF(N177="sníž. přenesená",J177,0)</f>
        <v>0</v>
      </c>
      <c r="BI177" s="206">
        <f t="shared" ref="BI177:BI188" si="28">IF(N177="nulová",J177,0)</f>
        <v>0</v>
      </c>
      <c r="BJ177" s="18" t="s">
        <v>83</v>
      </c>
      <c r="BK177" s="206">
        <f t="shared" ref="BK177:BK188" si="29">ROUND(I177*H177,2)</f>
        <v>0</v>
      </c>
      <c r="BL177" s="18" t="s">
        <v>199</v>
      </c>
      <c r="BM177" s="205" t="s">
        <v>680</v>
      </c>
    </row>
    <row r="178" spans="1:65" s="2" customFormat="1" ht="21.75" customHeight="1">
      <c r="A178" s="35"/>
      <c r="B178" s="36"/>
      <c r="C178" s="193" t="s">
        <v>519</v>
      </c>
      <c r="D178" s="193" t="s">
        <v>285</v>
      </c>
      <c r="E178" s="194" t="s">
        <v>4661</v>
      </c>
      <c r="F178" s="195" t="s">
        <v>4662</v>
      </c>
      <c r="G178" s="196" t="s">
        <v>2247</v>
      </c>
      <c r="H178" s="197">
        <v>2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199</v>
      </c>
      <c r="BM178" s="205" t="s">
        <v>690</v>
      </c>
    </row>
    <row r="179" spans="1:65" s="2" customFormat="1" ht="16.5" customHeight="1">
      <c r="A179" s="35"/>
      <c r="B179" s="36"/>
      <c r="C179" s="193" t="s">
        <v>524</v>
      </c>
      <c r="D179" s="193" t="s">
        <v>285</v>
      </c>
      <c r="E179" s="194" t="s">
        <v>4663</v>
      </c>
      <c r="F179" s="195" t="s">
        <v>4664</v>
      </c>
      <c r="G179" s="196" t="s">
        <v>2247</v>
      </c>
      <c r="H179" s="197">
        <v>2</v>
      </c>
      <c r="I179" s="198"/>
      <c r="J179" s="199">
        <f t="shared" si="2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199</v>
      </c>
      <c r="BM179" s="205" t="s">
        <v>700</v>
      </c>
    </row>
    <row r="180" spans="1:65" s="2" customFormat="1" ht="16.5" customHeight="1">
      <c r="A180" s="35"/>
      <c r="B180" s="36"/>
      <c r="C180" s="193" t="s">
        <v>529</v>
      </c>
      <c r="D180" s="193" t="s">
        <v>285</v>
      </c>
      <c r="E180" s="194" t="s">
        <v>4665</v>
      </c>
      <c r="F180" s="195" t="s">
        <v>4666</v>
      </c>
      <c r="G180" s="196" t="s">
        <v>2247</v>
      </c>
      <c r="H180" s="197">
        <v>1</v>
      </c>
      <c r="I180" s="198"/>
      <c r="J180" s="199">
        <f t="shared" si="2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199</v>
      </c>
      <c r="BM180" s="205" t="s">
        <v>710</v>
      </c>
    </row>
    <row r="181" spans="1:65" s="2" customFormat="1" ht="16.5" customHeight="1">
      <c r="A181" s="35"/>
      <c r="B181" s="36"/>
      <c r="C181" s="193" t="s">
        <v>540</v>
      </c>
      <c r="D181" s="193" t="s">
        <v>285</v>
      </c>
      <c r="E181" s="194" t="s">
        <v>4667</v>
      </c>
      <c r="F181" s="195" t="s">
        <v>4668</v>
      </c>
      <c r="G181" s="196" t="s">
        <v>2247</v>
      </c>
      <c r="H181" s="197">
        <v>2</v>
      </c>
      <c r="I181" s="198"/>
      <c r="J181" s="199">
        <f t="shared" si="2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83</v>
      </c>
      <c r="BK181" s="206">
        <f t="shared" si="29"/>
        <v>0</v>
      </c>
      <c r="BL181" s="18" t="s">
        <v>199</v>
      </c>
      <c r="BM181" s="205" t="s">
        <v>737</v>
      </c>
    </row>
    <row r="182" spans="1:65" s="2" customFormat="1" ht="16.5" customHeight="1">
      <c r="A182" s="35"/>
      <c r="B182" s="36"/>
      <c r="C182" s="193" t="s">
        <v>546</v>
      </c>
      <c r="D182" s="193" t="s">
        <v>285</v>
      </c>
      <c r="E182" s="194" t="s">
        <v>4669</v>
      </c>
      <c r="F182" s="195" t="s">
        <v>4670</v>
      </c>
      <c r="G182" s="196" t="s">
        <v>2247</v>
      </c>
      <c r="H182" s="197">
        <v>1</v>
      </c>
      <c r="I182" s="198"/>
      <c r="J182" s="199">
        <f t="shared" si="2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83</v>
      </c>
      <c r="BK182" s="206">
        <f t="shared" si="29"/>
        <v>0</v>
      </c>
      <c r="BL182" s="18" t="s">
        <v>199</v>
      </c>
      <c r="BM182" s="205" t="s">
        <v>750</v>
      </c>
    </row>
    <row r="183" spans="1:65" s="2" customFormat="1" ht="16.5" customHeight="1">
      <c r="A183" s="35"/>
      <c r="B183" s="36"/>
      <c r="C183" s="193" t="s">
        <v>551</v>
      </c>
      <c r="D183" s="193" t="s">
        <v>285</v>
      </c>
      <c r="E183" s="194" t="s">
        <v>4671</v>
      </c>
      <c r="F183" s="195" t="s">
        <v>4672</v>
      </c>
      <c r="G183" s="196" t="s">
        <v>2247</v>
      </c>
      <c r="H183" s="197">
        <v>1</v>
      </c>
      <c r="I183" s="198"/>
      <c r="J183" s="199">
        <f t="shared" si="2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83</v>
      </c>
      <c r="BK183" s="206">
        <f t="shared" si="29"/>
        <v>0</v>
      </c>
      <c r="BL183" s="18" t="s">
        <v>199</v>
      </c>
      <c r="BM183" s="205" t="s">
        <v>766</v>
      </c>
    </row>
    <row r="184" spans="1:65" s="2" customFormat="1" ht="16.5" customHeight="1">
      <c r="A184" s="35"/>
      <c r="B184" s="36"/>
      <c r="C184" s="193" t="s">
        <v>556</v>
      </c>
      <c r="D184" s="193" t="s">
        <v>285</v>
      </c>
      <c r="E184" s="194" t="s">
        <v>4673</v>
      </c>
      <c r="F184" s="195" t="s">
        <v>4674</v>
      </c>
      <c r="G184" s="196" t="s">
        <v>2247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199</v>
      </c>
      <c r="BM184" s="205" t="s">
        <v>776</v>
      </c>
    </row>
    <row r="185" spans="1:65" s="2" customFormat="1" ht="21.75" customHeight="1">
      <c r="A185" s="35"/>
      <c r="B185" s="36"/>
      <c r="C185" s="193" t="s">
        <v>561</v>
      </c>
      <c r="D185" s="193" t="s">
        <v>285</v>
      </c>
      <c r="E185" s="194" t="s">
        <v>4675</v>
      </c>
      <c r="F185" s="195" t="s">
        <v>4676</v>
      </c>
      <c r="G185" s="196" t="s">
        <v>2247</v>
      </c>
      <c r="H185" s="197">
        <v>2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785</v>
      </c>
    </row>
    <row r="186" spans="1:65" s="2" customFormat="1" ht="24.2" customHeight="1">
      <c r="A186" s="35"/>
      <c r="B186" s="36"/>
      <c r="C186" s="193" t="s">
        <v>567</v>
      </c>
      <c r="D186" s="193" t="s">
        <v>285</v>
      </c>
      <c r="E186" s="194" t="s">
        <v>4677</v>
      </c>
      <c r="F186" s="195" t="s">
        <v>4678</v>
      </c>
      <c r="G186" s="196" t="s">
        <v>3586</v>
      </c>
      <c r="H186" s="197">
        <v>1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796</v>
      </c>
    </row>
    <row r="187" spans="1:65" s="2" customFormat="1" ht="16.5" customHeight="1">
      <c r="A187" s="35"/>
      <c r="B187" s="36"/>
      <c r="C187" s="193" t="s">
        <v>575</v>
      </c>
      <c r="D187" s="193" t="s">
        <v>285</v>
      </c>
      <c r="E187" s="194" t="s">
        <v>4679</v>
      </c>
      <c r="F187" s="195" t="s">
        <v>4680</v>
      </c>
      <c r="G187" s="196" t="s">
        <v>472</v>
      </c>
      <c r="H187" s="197">
        <v>2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810</v>
      </c>
    </row>
    <row r="188" spans="1:65" s="2" customFormat="1" ht="16.5" customHeight="1">
      <c r="A188" s="35"/>
      <c r="B188" s="36"/>
      <c r="C188" s="193" t="s">
        <v>581</v>
      </c>
      <c r="D188" s="193" t="s">
        <v>285</v>
      </c>
      <c r="E188" s="194" t="s">
        <v>4681</v>
      </c>
      <c r="F188" s="195" t="s">
        <v>4682</v>
      </c>
      <c r="G188" s="196" t="s">
        <v>2247</v>
      </c>
      <c r="H188" s="197">
        <v>1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818</v>
      </c>
    </row>
    <row r="189" spans="1:65" s="12" customFormat="1" ht="22.9" customHeight="1">
      <c r="B189" s="177"/>
      <c r="C189" s="178"/>
      <c r="D189" s="179" t="s">
        <v>75</v>
      </c>
      <c r="E189" s="191" t="s">
        <v>331</v>
      </c>
      <c r="F189" s="191" t="s">
        <v>4367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SUM(P190:P192)</f>
        <v>0</v>
      </c>
      <c r="Q189" s="185"/>
      <c r="R189" s="186">
        <f>SUM(R190:R192)</f>
        <v>0</v>
      </c>
      <c r="S189" s="185"/>
      <c r="T189" s="187">
        <f>SUM(T190:T192)</f>
        <v>0</v>
      </c>
      <c r="AR189" s="188" t="s">
        <v>83</v>
      </c>
      <c r="AT189" s="189" t="s">
        <v>75</v>
      </c>
      <c r="AU189" s="189" t="s">
        <v>83</v>
      </c>
      <c r="AY189" s="188" t="s">
        <v>283</v>
      </c>
      <c r="BK189" s="190">
        <f>SUM(BK190:BK192)</f>
        <v>0</v>
      </c>
    </row>
    <row r="190" spans="1:65" s="2" customFormat="1" ht="16.5" customHeight="1">
      <c r="A190" s="35"/>
      <c r="B190" s="36"/>
      <c r="C190" s="193" t="s">
        <v>611</v>
      </c>
      <c r="D190" s="193" t="s">
        <v>285</v>
      </c>
      <c r="E190" s="194" t="s">
        <v>4368</v>
      </c>
      <c r="F190" s="195" t="s">
        <v>4369</v>
      </c>
      <c r="G190" s="196" t="s">
        <v>2247</v>
      </c>
      <c r="H190" s="197">
        <v>2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827</v>
      </c>
    </row>
    <row r="191" spans="1:65" s="2" customFormat="1" ht="33" customHeight="1">
      <c r="A191" s="35"/>
      <c r="B191" s="36"/>
      <c r="C191" s="193" t="s">
        <v>616</v>
      </c>
      <c r="D191" s="193" t="s">
        <v>285</v>
      </c>
      <c r="E191" s="194" t="s">
        <v>4683</v>
      </c>
      <c r="F191" s="195" t="s">
        <v>4684</v>
      </c>
      <c r="G191" s="196" t="s">
        <v>2247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837</v>
      </c>
    </row>
    <row r="192" spans="1:65" s="2" customFormat="1" ht="33" customHeight="1">
      <c r="A192" s="35"/>
      <c r="B192" s="36"/>
      <c r="C192" s="193" t="s">
        <v>620</v>
      </c>
      <c r="D192" s="193" t="s">
        <v>285</v>
      </c>
      <c r="E192" s="194" t="s">
        <v>4685</v>
      </c>
      <c r="F192" s="195" t="s">
        <v>4686</v>
      </c>
      <c r="G192" s="196" t="s">
        <v>2247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846</v>
      </c>
    </row>
    <row r="193" spans="1:65" s="12" customFormat="1" ht="22.9" customHeight="1">
      <c r="B193" s="177"/>
      <c r="C193" s="178"/>
      <c r="D193" s="179" t="s">
        <v>75</v>
      </c>
      <c r="E193" s="191" t="s">
        <v>339</v>
      </c>
      <c r="F193" s="191" t="s">
        <v>4374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SUM(P194:P199)</f>
        <v>0</v>
      </c>
      <c r="Q193" s="185"/>
      <c r="R193" s="186">
        <f>SUM(R194:R199)</f>
        <v>0</v>
      </c>
      <c r="S193" s="185"/>
      <c r="T193" s="187">
        <f>SUM(T194:T199)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SUM(BK194:BK199)</f>
        <v>0</v>
      </c>
    </row>
    <row r="194" spans="1:65" s="2" customFormat="1" ht="16.5" customHeight="1">
      <c r="A194" s="35"/>
      <c r="B194" s="36"/>
      <c r="C194" s="193" t="s">
        <v>624</v>
      </c>
      <c r="D194" s="193" t="s">
        <v>285</v>
      </c>
      <c r="E194" s="194" t="s">
        <v>4375</v>
      </c>
      <c r="F194" s="195" t="s">
        <v>4376</v>
      </c>
      <c r="G194" s="196" t="s">
        <v>3586</v>
      </c>
      <c r="H194" s="197">
        <v>1</v>
      </c>
      <c r="I194" s="198"/>
      <c r="J194" s="199">
        <f t="shared" ref="J194:J199" si="30"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ref="P194:P199" si="31">O194*H194</f>
        <v>0</v>
      </c>
      <c r="Q194" s="203">
        <v>0</v>
      </c>
      <c r="R194" s="203">
        <f t="shared" ref="R194:R199" si="32">Q194*H194</f>
        <v>0</v>
      </c>
      <c r="S194" s="203">
        <v>0</v>
      </c>
      <c r="T194" s="204">
        <f t="shared" ref="T194:T199" si="3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4370</v>
      </c>
      <c r="AT194" s="205" t="s">
        <v>285</v>
      </c>
      <c r="AU194" s="205" t="s">
        <v>85</v>
      </c>
      <c r="AY194" s="18" t="s">
        <v>283</v>
      </c>
      <c r="BE194" s="206">
        <f t="shared" ref="BE194:BE199" si="34">IF(N194="základní",J194,0)</f>
        <v>0</v>
      </c>
      <c r="BF194" s="206">
        <f t="shared" ref="BF194:BF199" si="35">IF(N194="snížená",J194,0)</f>
        <v>0</v>
      </c>
      <c r="BG194" s="206">
        <f t="shared" ref="BG194:BG199" si="36">IF(N194="zákl. přenesená",J194,0)</f>
        <v>0</v>
      </c>
      <c r="BH194" s="206">
        <f t="shared" ref="BH194:BH199" si="37">IF(N194="sníž. přenesená",J194,0)</f>
        <v>0</v>
      </c>
      <c r="BI194" s="206">
        <f t="shared" ref="BI194:BI199" si="38">IF(N194="nulová",J194,0)</f>
        <v>0</v>
      </c>
      <c r="BJ194" s="18" t="s">
        <v>83</v>
      </c>
      <c r="BK194" s="206">
        <f t="shared" ref="BK194:BK199" si="39">ROUND(I194*H194,2)</f>
        <v>0</v>
      </c>
      <c r="BL194" s="18" t="s">
        <v>4370</v>
      </c>
      <c r="BM194" s="205" t="s">
        <v>856</v>
      </c>
    </row>
    <row r="195" spans="1:65" s="2" customFormat="1" ht="16.5" customHeight="1">
      <c r="A195" s="35"/>
      <c r="B195" s="36"/>
      <c r="C195" s="193" t="s">
        <v>628</v>
      </c>
      <c r="D195" s="193" t="s">
        <v>285</v>
      </c>
      <c r="E195" s="194" t="s">
        <v>4377</v>
      </c>
      <c r="F195" s="195" t="s">
        <v>4378</v>
      </c>
      <c r="G195" s="196" t="s">
        <v>3586</v>
      </c>
      <c r="H195" s="197">
        <v>1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4370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4370</v>
      </c>
      <c r="BM195" s="205" t="s">
        <v>869</v>
      </c>
    </row>
    <row r="196" spans="1:65" s="2" customFormat="1" ht="16.5" customHeight="1">
      <c r="A196" s="35"/>
      <c r="B196" s="36"/>
      <c r="C196" s="193" t="s">
        <v>632</v>
      </c>
      <c r="D196" s="193" t="s">
        <v>285</v>
      </c>
      <c r="E196" s="194" t="s">
        <v>4687</v>
      </c>
      <c r="F196" s="195" t="s">
        <v>4380</v>
      </c>
      <c r="G196" s="196" t="s">
        <v>3586</v>
      </c>
      <c r="H196" s="197">
        <v>1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4370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4370</v>
      </c>
      <c r="BM196" s="205" t="s">
        <v>882</v>
      </c>
    </row>
    <row r="197" spans="1:65" s="2" customFormat="1" ht="16.5" customHeight="1">
      <c r="A197" s="35"/>
      <c r="B197" s="36"/>
      <c r="C197" s="193" t="s">
        <v>636</v>
      </c>
      <c r="D197" s="193" t="s">
        <v>285</v>
      </c>
      <c r="E197" s="194" t="s">
        <v>4688</v>
      </c>
      <c r="F197" s="195" t="s">
        <v>4382</v>
      </c>
      <c r="G197" s="196" t="s">
        <v>3586</v>
      </c>
      <c r="H197" s="197">
        <v>1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4370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4370</v>
      </c>
      <c r="BM197" s="205" t="s">
        <v>894</v>
      </c>
    </row>
    <row r="198" spans="1:65" s="2" customFormat="1" ht="16.5" customHeight="1">
      <c r="A198" s="35"/>
      <c r="B198" s="36"/>
      <c r="C198" s="193" t="s">
        <v>640</v>
      </c>
      <c r="D198" s="193" t="s">
        <v>285</v>
      </c>
      <c r="E198" s="194" t="s">
        <v>4689</v>
      </c>
      <c r="F198" s="195" t="s">
        <v>4210</v>
      </c>
      <c r="G198" s="196" t="s">
        <v>3586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4370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4370</v>
      </c>
      <c r="BM198" s="205" t="s">
        <v>902</v>
      </c>
    </row>
    <row r="199" spans="1:65" s="2" customFormat="1" ht="16.5" customHeight="1">
      <c r="A199" s="35"/>
      <c r="B199" s="36"/>
      <c r="C199" s="193" t="s">
        <v>644</v>
      </c>
      <c r="D199" s="193" t="s">
        <v>285</v>
      </c>
      <c r="E199" s="194" t="s">
        <v>4272</v>
      </c>
      <c r="F199" s="195" t="s">
        <v>4385</v>
      </c>
      <c r="G199" s="196" t="s">
        <v>3586</v>
      </c>
      <c r="H199" s="197">
        <v>1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4370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4370</v>
      </c>
      <c r="BM199" s="205" t="s">
        <v>4690</v>
      </c>
    </row>
    <row r="200" spans="1:65" s="12" customFormat="1" ht="22.9" customHeight="1">
      <c r="B200" s="177"/>
      <c r="C200" s="178"/>
      <c r="D200" s="179" t="s">
        <v>75</v>
      </c>
      <c r="E200" s="191" t="s">
        <v>4691</v>
      </c>
      <c r="F200" s="191" t="s">
        <v>4387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SUM(P201:P204)</f>
        <v>0</v>
      </c>
      <c r="Q200" s="185"/>
      <c r="R200" s="186">
        <f>SUM(R201:R204)</f>
        <v>0</v>
      </c>
      <c r="S200" s="185"/>
      <c r="T200" s="187">
        <f>SUM(T201:T204)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SUM(BK201:BK204)</f>
        <v>0</v>
      </c>
    </row>
    <row r="201" spans="1:65" s="2" customFormat="1" ht="16.5" customHeight="1">
      <c r="A201" s="35"/>
      <c r="B201" s="36"/>
      <c r="C201" s="193" t="s">
        <v>648</v>
      </c>
      <c r="D201" s="193" t="s">
        <v>285</v>
      </c>
      <c r="E201" s="194" t="s">
        <v>4388</v>
      </c>
      <c r="F201" s="195" t="s">
        <v>4389</v>
      </c>
      <c r="G201" s="196" t="s">
        <v>1</v>
      </c>
      <c r="H201" s="197">
        <v>0</v>
      </c>
      <c r="I201" s="196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4370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4370</v>
      </c>
      <c r="BM201" s="205" t="s">
        <v>4692</v>
      </c>
    </row>
    <row r="202" spans="1:65" s="2" customFormat="1" ht="78">
      <c r="A202" s="35"/>
      <c r="B202" s="36"/>
      <c r="C202" s="37"/>
      <c r="D202" s="209" t="s">
        <v>3831</v>
      </c>
      <c r="E202" s="37"/>
      <c r="F202" s="267" t="s">
        <v>4391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3831</v>
      </c>
      <c r="AU202" s="18" t="s">
        <v>85</v>
      </c>
    </row>
    <row r="203" spans="1:65" s="2" customFormat="1" ht="16.5" customHeight="1">
      <c r="A203" s="35"/>
      <c r="B203" s="36"/>
      <c r="C203" s="193" t="s">
        <v>652</v>
      </c>
      <c r="D203" s="193" t="s">
        <v>285</v>
      </c>
      <c r="E203" s="194" t="s">
        <v>4392</v>
      </c>
      <c r="F203" s="195" t="s">
        <v>4389</v>
      </c>
      <c r="G203" s="196" t="s">
        <v>1</v>
      </c>
      <c r="H203" s="197">
        <v>0</v>
      </c>
      <c r="I203" s="196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4370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4370</v>
      </c>
      <c r="BM203" s="205" t="s">
        <v>4693</v>
      </c>
    </row>
    <row r="204" spans="1:65" s="2" customFormat="1" ht="136.5">
      <c r="A204" s="35"/>
      <c r="B204" s="36"/>
      <c r="C204" s="37"/>
      <c r="D204" s="209" t="s">
        <v>3831</v>
      </c>
      <c r="E204" s="37"/>
      <c r="F204" s="267" t="s">
        <v>4394</v>
      </c>
      <c r="G204" s="37"/>
      <c r="H204" s="37"/>
      <c r="I204" s="268"/>
      <c r="J204" s="37"/>
      <c r="K204" s="37"/>
      <c r="L204" s="40"/>
      <c r="M204" s="271"/>
      <c r="N204" s="272"/>
      <c r="O204" s="264"/>
      <c r="P204" s="264"/>
      <c r="Q204" s="264"/>
      <c r="R204" s="264"/>
      <c r="S204" s="264"/>
      <c r="T204" s="2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3831</v>
      </c>
      <c r="AU204" s="18" t="s">
        <v>85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+bR6BXIcGyKTVE7txWpudjakPAKwjfgw+/y+1K5fMiAn+RAsVf8rAFpYI/2uwZFIZPbB9FPV8EkJbHG/LNZiIA==" saltValue="DWT/nFCxkBlmwkYevp4loA==" spinCount="100000" sheet="1" objects="1" scenarios="1" formatColumns="0" formatRows="0" autoFilter="0"/>
  <autoFilter ref="C131:K204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4217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4694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ROUND((SUM(BE132:BE178)),  2)</f>
        <v>0</v>
      </c>
      <c r="G37" s="35"/>
      <c r="H37" s="35"/>
      <c r="I37" s="131">
        <v>0.21</v>
      </c>
      <c r="J37" s="130">
        <f>ROUND(((SUM(BE132:BE178))*I37),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ROUND((SUM(BF132:BF178)),  2)</f>
        <v>0</v>
      </c>
      <c r="G38" s="35"/>
      <c r="H38" s="35"/>
      <c r="I38" s="131">
        <v>0.15</v>
      </c>
      <c r="J38" s="130">
        <f>ROUND(((SUM(BF132:BF178))*I38),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ROUND((SUM(BG132:BG178)),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ROUND((SUM(BH132:BH178)),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ROUND((SUM(BI132:BI178)),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4217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04e.4 - Areálový vodovod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4695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4221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4696</v>
      </c>
      <c r="E103" s="162"/>
      <c r="F103" s="162"/>
      <c r="G103" s="162"/>
      <c r="H103" s="162"/>
      <c r="I103" s="162"/>
      <c r="J103" s="163">
        <f>J153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4697</v>
      </c>
      <c r="E104" s="162"/>
      <c r="F104" s="162"/>
      <c r="G104" s="162"/>
      <c r="H104" s="162"/>
      <c r="I104" s="162"/>
      <c r="J104" s="163">
        <f>J157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4698</v>
      </c>
      <c r="E105" s="162"/>
      <c r="F105" s="162"/>
      <c r="G105" s="162"/>
      <c r="H105" s="162"/>
      <c r="I105" s="162"/>
      <c r="J105" s="163">
        <f>J159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4699</v>
      </c>
      <c r="E106" s="162"/>
      <c r="F106" s="162"/>
      <c r="G106" s="162"/>
      <c r="H106" s="162"/>
      <c r="I106" s="162"/>
      <c r="J106" s="163">
        <f>J165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4595</v>
      </c>
      <c r="E107" s="162"/>
      <c r="F107" s="162"/>
      <c r="G107" s="162"/>
      <c r="H107" s="162"/>
      <c r="I107" s="162"/>
      <c r="J107" s="163">
        <f>J167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4700</v>
      </c>
      <c r="E108" s="162"/>
      <c r="F108" s="162"/>
      <c r="G108" s="162"/>
      <c r="H108" s="162"/>
      <c r="I108" s="162"/>
      <c r="J108" s="163">
        <f>J174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1" t="str">
        <f>E7</f>
        <v>MŠ Vokovická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1" t="s">
        <v>227</v>
      </c>
      <c r="F120" s="319"/>
      <c r="G120" s="319"/>
      <c r="H120" s="319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40" t="s">
        <v>4217</v>
      </c>
      <c r="F122" s="330"/>
      <c r="G122" s="330"/>
      <c r="H122" s="330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4218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7" t="str">
        <f>E13</f>
        <v>04e.4 - Areálový vodovod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1499</v>
      </c>
      <c r="F133" s="180" t="s">
        <v>4701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P134+P153+P157+P159+P165+P167+P174</f>
        <v>0</v>
      </c>
      <c r="Q133" s="185"/>
      <c r="R133" s="186">
        <f>R134+R153+R157+R159+R165+R167+R174</f>
        <v>0</v>
      </c>
      <c r="S133" s="185"/>
      <c r="T133" s="187">
        <f>T134+T153+T157+T159+T165+T167+T174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BK134+BK153+BK157+BK159+BK165+BK167+BK174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4242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SUM(P135:P152)</f>
        <v>0</v>
      </c>
      <c r="Q134" s="185"/>
      <c r="R134" s="186">
        <f>SUM(R135:R152)</f>
        <v>0</v>
      </c>
      <c r="S134" s="185"/>
      <c r="T134" s="187">
        <f>SUM(T135:T152)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SUM(BK135:BK152)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285</v>
      </c>
      <c r="E135" s="194" t="s">
        <v>4702</v>
      </c>
      <c r="F135" s="195" t="s">
        <v>4703</v>
      </c>
      <c r="G135" s="196" t="s">
        <v>296</v>
      </c>
      <c r="H135" s="197">
        <v>178</v>
      </c>
      <c r="I135" s="198"/>
      <c r="J135" s="199">
        <f t="shared" ref="J135:J144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4" si="1">O135*H135</f>
        <v>0</v>
      </c>
      <c r="Q135" s="203">
        <v>0</v>
      </c>
      <c r="R135" s="203">
        <f t="shared" ref="R135:R144" si="2">Q135*H135</f>
        <v>0</v>
      </c>
      <c r="S135" s="203">
        <v>0</v>
      </c>
      <c r="T135" s="204">
        <f t="shared" ref="T135:T144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4" si="4">IF(N135="základní",J135,0)</f>
        <v>0</v>
      </c>
      <c r="BF135" s="206">
        <f t="shared" ref="BF135:BF144" si="5">IF(N135="snížená",J135,0)</f>
        <v>0</v>
      </c>
      <c r="BG135" s="206">
        <f t="shared" ref="BG135:BG144" si="6">IF(N135="zákl. přenesená",J135,0)</f>
        <v>0</v>
      </c>
      <c r="BH135" s="206">
        <f t="shared" ref="BH135:BH144" si="7">IF(N135="sníž. přenesená",J135,0)</f>
        <v>0</v>
      </c>
      <c r="BI135" s="206">
        <f t="shared" ref="BI135:BI144" si="8">IF(N135="nulová",J135,0)</f>
        <v>0</v>
      </c>
      <c r="BJ135" s="18" t="s">
        <v>83</v>
      </c>
      <c r="BK135" s="206">
        <f t="shared" ref="BK135:BK144" si="9">ROUND(I135*H135,2)</f>
        <v>0</v>
      </c>
      <c r="BL135" s="18" t="s">
        <v>289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285</v>
      </c>
      <c r="E136" s="194" t="s">
        <v>4600</v>
      </c>
      <c r="F136" s="195" t="s">
        <v>4601</v>
      </c>
      <c r="G136" s="196" t="s">
        <v>288</v>
      </c>
      <c r="H136" s="197">
        <v>386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>
      <c r="A137" s="35"/>
      <c r="B137" s="36"/>
      <c r="C137" s="193" t="s">
        <v>105</v>
      </c>
      <c r="D137" s="193" t="s">
        <v>285</v>
      </c>
      <c r="E137" s="194" t="s">
        <v>4245</v>
      </c>
      <c r="F137" s="195" t="s">
        <v>4246</v>
      </c>
      <c r="G137" s="196" t="s">
        <v>296</v>
      </c>
      <c r="H137" s="197">
        <v>73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>
      <c r="A138" s="35"/>
      <c r="B138" s="36"/>
      <c r="C138" s="193" t="s">
        <v>289</v>
      </c>
      <c r="D138" s="193" t="s">
        <v>285</v>
      </c>
      <c r="E138" s="194" t="s">
        <v>4247</v>
      </c>
      <c r="F138" s="195" t="s">
        <v>4248</v>
      </c>
      <c r="G138" s="196" t="s">
        <v>296</v>
      </c>
      <c r="H138" s="197">
        <v>21.6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>
      <c r="A139" s="35"/>
      <c r="B139" s="36"/>
      <c r="C139" s="193" t="s">
        <v>331</v>
      </c>
      <c r="D139" s="193" t="s">
        <v>285</v>
      </c>
      <c r="E139" s="194" t="s">
        <v>4602</v>
      </c>
      <c r="F139" s="195" t="s">
        <v>4603</v>
      </c>
      <c r="G139" s="196" t="s">
        <v>296</v>
      </c>
      <c r="H139" s="197">
        <v>83.4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>
      <c r="A140" s="35"/>
      <c r="B140" s="36"/>
      <c r="C140" s="193" t="s">
        <v>339</v>
      </c>
      <c r="D140" s="193" t="s">
        <v>285</v>
      </c>
      <c r="E140" s="194" t="s">
        <v>4704</v>
      </c>
      <c r="F140" s="195" t="s">
        <v>4705</v>
      </c>
      <c r="G140" s="196" t="s">
        <v>296</v>
      </c>
      <c r="H140" s="197">
        <v>10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>
      <c r="A141" s="35"/>
      <c r="B141" s="36"/>
      <c r="C141" s="193" t="s">
        <v>344</v>
      </c>
      <c r="D141" s="193" t="s">
        <v>285</v>
      </c>
      <c r="E141" s="194" t="s">
        <v>4608</v>
      </c>
      <c r="F141" s="195" t="s">
        <v>4609</v>
      </c>
      <c r="G141" s="196" t="s">
        <v>288</v>
      </c>
      <c r="H141" s="197">
        <v>9.5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>
      <c r="A142" s="35"/>
      <c r="B142" s="36"/>
      <c r="C142" s="193" t="s">
        <v>351</v>
      </c>
      <c r="D142" s="193" t="s">
        <v>285</v>
      </c>
      <c r="E142" s="194" t="s">
        <v>4706</v>
      </c>
      <c r="F142" s="195" t="s">
        <v>4707</v>
      </c>
      <c r="G142" s="196" t="s">
        <v>296</v>
      </c>
      <c r="H142" s="197">
        <v>0.8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>
      <c r="A143" s="35"/>
      <c r="B143" s="36"/>
      <c r="C143" s="193" t="s">
        <v>357</v>
      </c>
      <c r="D143" s="193" t="s">
        <v>285</v>
      </c>
      <c r="E143" s="194" t="s">
        <v>4616</v>
      </c>
      <c r="F143" s="195" t="s">
        <v>4617</v>
      </c>
      <c r="G143" s="196" t="s">
        <v>296</v>
      </c>
      <c r="H143" s="197">
        <v>6.7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37.9" customHeight="1">
      <c r="A144" s="35"/>
      <c r="B144" s="36"/>
      <c r="C144" s="193" t="s">
        <v>362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97.9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4708</v>
      </c>
    </row>
    <row r="145" spans="1:65" s="13" customFormat="1">
      <c r="B145" s="207"/>
      <c r="C145" s="208"/>
      <c r="D145" s="209" t="s">
        <v>291</v>
      </c>
      <c r="E145" s="210" t="s">
        <v>1</v>
      </c>
      <c r="F145" s="211" t="s">
        <v>4709</v>
      </c>
      <c r="G145" s="208"/>
      <c r="H145" s="212">
        <v>188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4710</v>
      </c>
      <c r="G146" s="208"/>
      <c r="H146" s="212">
        <v>-90.1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4" customFormat="1">
      <c r="B147" s="219"/>
      <c r="C147" s="220"/>
      <c r="D147" s="209" t="s">
        <v>291</v>
      </c>
      <c r="E147" s="221" t="s">
        <v>1</v>
      </c>
      <c r="F147" s="222" t="s">
        <v>293</v>
      </c>
      <c r="G147" s="220"/>
      <c r="H147" s="223">
        <v>97.9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291</v>
      </c>
      <c r="AU147" s="229" t="s">
        <v>85</v>
      </c>
      <c r="AV147" s="14" t="s">
        <v>289</v>
      </c>
      <c r="AW147" s="14" t="s">
        <v>32</v>
      </c>
      <c r="AX147" s="14" t="s">
        <v>83</v>
      </c>
      <c r="AY147" s="229" t="s">
        <v>283</v>
      </c>
    </row>
    <row r="148" spans="1:65" s="2" customFormat="1" ht="37.9" customHeight="1">
      <c r="A148" s="35"/>
      <c r="B148" s="36"/>
      <c r="C148" s="193" t="s">
        <v>185</v>
      </c>
      <c r="D148" s="193" t="s">
        <v>285</v>
      </c>
      <c r="E148" s="194" t="s">
        <v>358</v>
      </c>
      <c r="F148" s="195" t="s">
        <v>359</v>
      </c>
      <c r="G148" s="196" t="s">
        <v>296</v>
      </c>
      <c r="H148" s="197">
        <v>2937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4711</v>
      </c>
    </row>
    <row r="149" spans="1:65" s="13" customFormat="1">
      <c r="B149" s="207"/>
      <c r="C149" s="208"/>
      <c r="D149" s="209" t="s">
        <v>291</v>
      </c>
      <c r="E149" s="208"/>
      <c r="F149" s="211" t="s">
        <v>4712</v>
      </c>
      <c r="G149" s="208"/>
      <c r="H149" s="212">
        <v>2937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24.2" customHeight="1">
      <c r="A150" s="35"/>
      <c r="B150" s="36"/>
      <c r="C150" s="193" t="s">
        <v>188</v>
      </c>
      <c r="D150" s="193" t="s">
        <v>285</v>
      </c>
      <c r="E150" s="194" t="s">
        <v>4255</v>
      </c>
      <c r="F150" s="195" t="s">
        <v>4256</v>
      </c>
      <c r="G150" s="196" t="s">
        <v>377</v>
      </c>
      <c r="H150" s="197">
        <v>163.49299999999999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4713</v>
      </c>
    </row>
    <row r="151" spans="1:65" s="13" customFormat="1">
      <c r="B151" s="207"/>
      <c r="C151" s="208"/>
      <c r="D151" s="209" t="s">
        <v>291</v>
      </c>
      <c r="E151" s="208"/>
      <c r="F151" s="211" t="s">
        <v>4714</v>
      </c>
      <c r="G151" s="208"/>
      <c r="H151" s="212">
        <v>163.49299999999999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16.5" customHeight="1">
      <c r="A152" s="35"/>
      <c r="B152" s="36"/>
      <c r="C152" s="193" t="s">
        <v>191</v>
      </c>
      <c r="D152" s="193" t="s">
        <v>285</v>
      </c>
      <c r="E152" s="194" t="s">
        <v>380</v>
      </c>
      <c r="F152" s="195" t="s">
        <v>381</v>
      </c>
      <c r="G152" s="196" t="s">
        <v>296</v>
      </c>
      <c r="H152" s="197">
        <v>97.9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4715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4652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SUM(P154:P156)</f>
        <v>0</v>
      </c>
      <c r="Q153" s="185"/>
      <c r="R153" s="186">
        <f>SUM(R154:R156)</f>
        <v>0</v>
      </c>
      <c r="S153" s="185"/>
      <c r="T153" s="187">
        <f>SUM(T154:T156)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SUM(BK154:BK156)</f>
        <v>0</v>
      </c>
    </row>
    <row r="154" spans="1:65" s="2" customFormat="1" ht="16.5" customHeight="1">
      <c r="A154" s="35"/>
      <c r="B154" s="36"/>
      <c r="C154" s="193" t="s">
        <v>194</v>
      </c>
      <c r="D154" s="193" t="s">
        <v>285</v>
      </c>
      <c r="E154" s="194" t="s">
        <v>4423</v>
      </c>
      <c r="F154" s="195" t="s">
        <v>4424</v>
      </c>
      <c r="G154" s="196" t="s">
        <v>472</v>
      </c>
      <c r="H154" s="197">
        <v>220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222</v>
      </c>
    </row>
    <row r="155" spans="1:65" s="2" customFormat="1" ht="16.5" customHeight="1">
      <c r="A155" s="35"/>
      <c r="B155" s="36"/>
      <c r="C155" s="193" t="s">
        <v>8</v>
      </c>
      <c r="D155" s="193" t="s">
        <v>285</v>
      </c>
      <c r="E155" s="194" t="s">
        <v>4716</v>
      </c>
      <c r="F155" s="195" t="s">
        <v>4717</v>
      </c>
      <c r="G155" s="196" t="s">
        <v>472</v>
      </c>
      <c r="H155" s="197">
        <v>50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454</v>
      </c>
    </row>
    <row r="156" spans="1:65" s="2" customFormat="1" ht="16.5" customHeight="1">
      <c r="A156" s="35"/>
      <c r="B156" s="36"/>
      <c r="C156" s="193" t="s">
        <v>199</v>
      </c>
      <c r="D156" s="193" t="s">
        <v>285</v>
      </c>
      <c r="E156" s="194" t="s">
        <v>4656</v>
      </c>
      <c r="F156" s="195" t="s">
        <v>4657</v>
      </c>
      <c r="G156" s="196" t="s">
        <v>472</v>
      </c>
      <c r="H156" s="197">
        <v>270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464</v>
      </c>
    </row>
    <row r="157" spans="1:65" s="12" customFormat="1" ht="22.9" customHeight="1">
      <c r="B157" s="177"/>
      <c r="C157" s="178"/>
      <c r="D157" s="179" t="s">
        <v>75</v>
      </c>
      <c r="E157" s="191" t="s">
        <v>105</v>
      </c>
      <c r="F157" s="191" t="s">
        <v>4532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16.5" customHeight="1">
      <c r="A158" s="35"/>
      <c r="B158" s="36"/>
      <c r="C158" s="193" t="s">
        <v>202</v>
      </c>
      <c r="D158" s="193" t="s">
        <v>285</v>
      </c>
      <c r="E158" s="194" t="s">
        <v>4718</v>
      </c>
      <c r="F158" s="195" t="s">
        <v>4719</v>
      </c>
      <c r="G158" s="196" t="s">
        <v>2247</v>
      </c>
      <c r="H158" s="197">
        <v>4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477</v>
      </c>
    </row>
    <row r="159" spans="1:65" s="12" customFormat="1" ht="22.9" customHeight="1">
      <c r="B159" s="177"/>
      <c r="C159" s="178"/>
      <c r="D159" s="179" t="s">
        <v>75</v>
      </c>
      <c r="E159" s="191" t="s">
        <v>289</v>
      </c>
      <c r="F159" s="191" t="s">
        <v>4720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SUM(P160:P164)</f>
        <v>0</v>
      </c>
      <c r="Q159" s="185"/>
      <c r="R159" s="186">
        <f>SUM(R160:R164)</f>
        <v>0</v>
      </c>
      <c r="S159" s="185"/>
      <c r="T159" s="187">
        <f>SUM(T160:T164)</f>
        <v>0</v>
      </c>
      <c r="AR159" s="188" t="s">
        <v>83</v>
      </c>
      <c r="AT159" s="189" t="s">
        <v>75</v>
      </c>
      <c r="AU159" s="189" t="s">
        <v>83</v>
      </c>
      <c r="AY159" s="188" t="s">
        <v>283</v>
      </c>
      <c r="BK159" s="190">
        <f>SUM(BK160:BK164)</f>
        <v>0</v>
      </c>
    </row>
    <row r="160" spans="1:65" s="2" customFormat="1" ht="44.25" customHeight="1">
      <c r="A160" s="35"/>
      <c r="B160" s="36"/>
      <c r="C160" s="193" t="s">
        <v>205</v>
      </c>
      <c r="D160" s="193" t="s">
        <v>285</v>
      </c>
      <c r="E160" s="194" t="s">
        <v>4721</v>
      </c>
      <c r="F160" s="195" t="s">
        <v>4722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488</v>
      </c>
    </row>
    <row r="161" spans="1:65" s="2" customFormat="1" ht="16.5" customHeight="1">
      <c r="A161" s="35"/>
      <c r="B161" s="36"/>
      <c r="C161" s="193" t="s">
        <v>417</v>
      </c>
      <c r="D161" s="193" t="s">
        <v>285</v>
      </c>
      <c r="E161" s="194" t="s">
        <v>4723</v>
      </c>
      <c r="F161" s="195" t="s">
        <v>4724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499</v>
      </c>
    </row>
    <row r="162" spans="1:65" s="2" customFormat="1" ht="16.5" customHeight="1">
      <c r="A162" s="35"/>
      <c r="B162" s="36"/>
      <c r="C162" s="193" t="s">
        <v>208</v>
      </c>
      <c r="D162" s="193" t="s">
        <v>285</v>
      </c>
      <c r="E162" s="194" t="s">
        <v>4725</v>
      </c>
      <c r="F162" s="195" t="s">
        <v>4726</v>
      </c>
      <c r="G162" s="196" t="s">
        <v>2247</v>
      </c>
      <c r="H162" s="197">
        <v>3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509</v>
      </c>
    </row>
    <row r="163" spans="1:65" s="2" customFormat="1" ht="16.5" customHeight="1">
      <c r="A163" s="35"/>
      <c r="B163" s="36"/>
      <c r="C163" s="193" t="s">
        <v>7</v>
      </c>
      <c r="D163" s="193" t="s">
        <v>285</v>
      </c>
      <c r="E163" s="194" t="s">
        <v>4727</v>
      </c>
      <c r="F163" s="195" t="s">
        <v>4728</v>
      </c>
      <c r="G163" s="196" t="s">
        <v>2247</v>
      </c>
      <c r="H163" s="197">
        <v>2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519</v>
      </c>
    </row>
    <row r="164" spans="1:65" s="2" customFormat="1" ht="16.5" customHeight="1">
      <c r="A164" s="35"/>
      <c r="B164" s="36"/>
      <c r="C164" s="193" t="s">
        <v>222</v>
      </c>
      <c r="D164" s="193" t="s">
        <v>285</v>
      </c>
      <c r="E164" s="194" t="s">
        <v>4729</v>
      </c>
      <c r="F164" s="195" t="s">
        <v>4730</v>
      </c>
      <c r="G164" s="196" t="s">
        <v>2247</v>
      </c>
      <c r="H164" s="197">
        <v>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529</v>
      </c>
    </row>
    <row r="165" spans="1:65" s="12" customFormat="1" ht="22.9" customHeight="1">
      <c r="B165" s="177"/>
      <c r="C165" s="178"/>
      <c r="D165" s="179" t="s">
        <v>75</v>
      </c>
      <c r="E165" s="191" t="s">
        <v>331</v>
      </c>
      <c r="F165" s="191" t="s">
        <v>4371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448</v>
      </c>
      <c r="D166" s="193" t="s">
        <v>285</v>
      </c>
      <c r="E166" s="194" t="s">
        <v>4372</v>
      </c>
      <c r="F166" s="195" t="s">
        <v>4373</v>
      </c>
      <c r="G166" s="196" t="s">
        <v>3586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546</v>
      </c>
    </row>
    <row r="167" spans="1:65" s="12" customFormat="1" ht="22.9" customHeight="1">
      <c r="B167" s="177"/>
      <c r="C167" s="178"/>
      <c r="D167" s="179" t="s">
        <v>75</v>
      </c>
      <c r="E167" s="191" t="s">
        <v>339</v>
      </c>
      <c r="F167" s="191" t="s">
        <v>4374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SUM(P168:P173)</f>
        <v>0</v>
      </c>
      <c r="Q167" s="185"/>
      <c r="R167" s="186">
        <f>SUM(R168:R173)</f>
        <v>0</v>
      </c>
      <c r="S167" s="185"/>
      <c r="T167" s="187">
        <f>SUM(T168:T173)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SUM(BK168:BK173)</f>
        <v>0</v>
      </c>
    </row>
    <row r="168" spans="1:65" s="2" customFormat="1" ht="16.5" customHeight="1">
      <c r="A168" s="35"/>
      <c r="B168" s="36"/>
      <c r="C168" s="193" t="s">
        <v>454</v>
      </c>
      <c r="D168" s="193" t="s">
        <v>285</v>
      </c>
      <c r="E168" s="194" t="s">
        <v>4375</v>
      </c>
      <c r="F168" s="195" t="s">
        <v>4376</v>
      </c>
      <c r="G168" s="196" t="s">
        <v>3586</v>
      </c>
      <c r="H168" s="197">
        <v>1</v>
      </c>
      <c r="I168" s="198"/>
      <c r="J168" s="199">
        <f t="shared" ref="J168:J173" si="10"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ref="P168:P173" si="11">O168*H168</f>
        <v>0</v>
      </c>
      <c r="Q168" s="203">
        <v>0</v>
      </c>
      <c r="R168" s="203">
        <f t="shared" ref="R168:R173" si="12">Q168*H168</f>
        <v>0</v>
      </c>
      <c r="S168" s="203">
        <v>0</v>
      </c>
      <c r="T168" s="204">
        <f t="shared" ref="T168:T173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4370</v>
      </c>
      <c r="AT168" s="205" t="s">
        <v>285</v>
      </c>
      <c r="AU168" s="205" t="s">
        <v>85</v>
      </c>
      <c r="AY168" s="18" t="s">
        <v>283</v>
      </c>
      <c r="BE168" s="206">
        <f t="shared" ref="BE168:BE173" si="14">IF(N168="základní",J168,0)</f>
        <v>0</v>
      </c>
      <c r="BF168" s="206">
        <f t="shared" ref="BF168:BF173" si="15">IF(N168="snížená",J168,0)</f>
        <v>0</v>
      </c>
      <c r="BG168" s="206">
        <f t="shared" ref="BG168:BG173" si="16">IF(N168="zákl. přenesená",J168,0)</f>
        <v>0</v>
      </c>
      <c r="BH168" s="206">
        <f t="shared" ref="BH168:BH173" si="17">IF(N168="sníž. přenesená",J168,0)</f>
        <v>0</v>
      </c>
      <c r="BI168" s="206">
        <f t="shared" ref="BI168:BI173" si="18">IF(N168="nulová",J168,0)</f>
        <v>0</v>
      </c>
      <c r="BJ168" s="18" t="s">
        <v>83</v>
      </c>
      <c r="BK168" s="206">
        <f t="shared" ref="BK168:BK173" si="19">ROUND(I168*H168,2)</f>
        <v>0</v>
      </c>
      <c r="BL168" s="18" t="s">
        <v>4370</v>
      </c>
      <c r="BM168" s="205" t="s">
        <v>556</v>
      </c>
    </row>
    <row r="169" spans="1:65" s="2" customFormat="1" ht="16.5" customHeight="1">
      <c r="A169" s="35"/>
      <c r="B169" s="36"/>
      <c r="C169" s="193" t="s">
        <v>460</v>
      </c>
      <c r="D169" s="193" t="s">
        <v>285</v>
      </c>
      <c r="E169" s="194" t="s">
        <v>4377</v>
      </c>
      <c r="F169" s="195" t="s">
        <v>4378</v>
      </c>
      <c r="G169" s="196" t="s">
        <v>3586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4370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4370</v>
      </c>
      <c r="BM169" s="205" t="s">
        <v>567</v>
      </c>
    </row>
    <row r="170" spans="1:65" s="2" customFormat="1" ht="16.5" customHeight="1">
      <c r="A170" s="35"/>
      <c r="B170" s="36"/>
      <c r="C170" s="193" t="s">
        <v>464</v>
      </c>
      <c r="D170" s="193" t="s">
        <v>285</v>
      </c>
      <c r="E170" s="194" t="s">
        <v>4687</v>
      </c>
      <c r="F170" s="195" t="s">
        <v>4380</v>
      </c>
      <c r="G170" s="196" t="s">
        <v>3586</v>
      </c>
      <c r="H170" s="197">
        <v>1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4370</v>
      </c>
      <c r="AT170" s="205" t="s">
        <v>285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4370</v>
      </c>
      <c r="BM170" s="205" t="s">
        <v>581</v>
      </c>
    </row>
    <row r="171" spans="1:65" s="2" customFormat="1" ht="16.5" customHeight="1">
      <c r="A171" s="35"/>
      <c r="B171" s="36"/>
      <c r="C171" s="193" t="s">
        <v>469</v>
      </c>
      <c r="D171" s="193" t="s">
        <v>285</v>
      </c>
      <c r="E171" s="194" t="s">
        <v>4688</v>
      </c>
      <c r="F171" s="195" t="s">
        <v>4382</v>
      </c>
      <c r="G171" s="196" t="s">
        <v>3586</v>
      </c>
      <c r="H171" s="197">
        <v>1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4370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4370</v>
      </c>
      <c r="BM171" s="205" t="s">
        <v>616</v>
      </c>
    </row>
    <row r="172" spans="1:65" s="2" customFormat="1" ht="16.5" customHeight="1">
      <c r="A172" s="35"/>
      <c r="B172" s="36"/>
      <c r="C172" s="193" t="s">
        <v>477</v>
      </c>
      <c r="D172" s="193" t="s">
        <v>285</v>
      </c>
      <c r="E172" s="194" t="s">
        <v>4689</v>
      </c>
      <c r="F172" s="195" t="s">
        <v>4210</v>
      </c>
      <c r="G172" s="196" t="s">
        <v>3586</v>
      </c>
      <c r="H172" s="197">
        <v>1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4370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4370</v>
      </c>
      <c r="BM172" s="205" t="s">
        <v>624</v>
      </c>
    </row>
    <row r="173" spans="1:65" s="2" customFormat="1" ht="16.5" customHeight="1">
      <c r="A173" s="35"/>
      <c r="B173" s="36"/>
      <c r="C173" s="193" t="s">
        <v>483</v>
      </c>
      <c r="D173" s="193" t="s">
        <v>285</v>
      </c>
      <c r="E173" s="194" t="s">
        <v>4270</v>
      </c>
      <c r="F173" s="195" t="s">
        <v>4585</v>
      </c>
      <c r="G173" s="196" t="s">
        <v>3586</v>
      </c>
      <c r="H173" s="197">
        <v>1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4370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4370</v>
      </c>
      <c r="BM173" s="205" t="s">
        <v>4731</v>
      </c>
    </row>
    <row r="174" spans="1:65" s="12" customFormat="1" ht="22.9" customHeight="1">
      <c r="B174" s="177"/>
      <c r="C174" s="178"/>
      <c r="D174" s="179" t="s">
        <v>75</v>
      </c>
      <c r="E174" s="191" t="s">
        <v>4732</v>
      </c>
      <c r="F174" s="191" t="s">
        <v>4733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SUM(P175:P178)</f>
        <v>0</v>
      </c>
      <c r="Q174" s="185"/>
      <c r="R174" s="186">
        <f>SUM(R175:R178)</f>
        <v>0</v>
      </c>
      <c r="S174" s="185"/>
      <c r="T174" s="187">
        <f>SUM(T175:T178)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SUM(BK175:BK178)</f>
        <v>0</v>
      </c>
    </row>
    <row r="175" spans="1:65" s="2" customFormat="1" ht="16.5" customHeight="1">
      <c r="A175" s="35"/>
      <c r="B175" s="36"/>
      <c r="C175" s="193" t="s">
        <v>488</v>
      </c>
      <c r="D175" s="193" t="s">
        <v>285</v>
      </c>
      <c r="E175" s="194" t="s">
        <v>4388</v>
      </c>
      <c r="F175" s="195" t="s">
        <v>4389</v>
      </c>
      <c r="G175" s="196" t="s">
        <v>1</v>
      </c>
      <c r="H175" s="197">
        <v>0</v>
      </c>
      <c r="I175" s="196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4370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4370</v>
      </c>
      <c r="BM175" s="205" t="s">
        <v>4734</v>
      </c>
    </row>
    <row r="176" spans="1:65" s="2" customFormat="1" ht="78">
      <c r="A176" s="35"/>
      <c r="B176" s="36"/>
      <c r="C176" s="37"/>
      <c r="D176" s="209" t="s">
        <v>3831</v>
      </c>
      <c r="E176" s="37"/>
      <c r="F176" s="267" t="s">
        <v>4391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3831</v>
      </c>
      <c r="AU176" s="18" t="s">
        <v>85</v>
      </c>
    </row>
    <row r="177" spans="1:65" s="2" customFormat="1" ht="16.5" customHeight="1">
      <c r="A177" s="35"/>
      <c r="B177" s="36"/>
      <c r="C177" s="193" t="s">
        <v>494</v>
      </c>
      <c r="D177" s="193" t="s">
        <v>285</v>
      </c>
      <c r="E177" s="194" t="s">
        <v>4392</v>
      </c>
      <c r="F177" s="195" t="s">
        <v>4389</v>
      </c>
      <c r="G177" s="196" t="s">
        <v>1</v>
      </c>
      <c r="H177" s="197">
        <v>0</v>
      </c>
      <c r="I177" s="196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4370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4370</v>
      </c>
      <c r="BM177" s="205" t="s">
        <v>4735</v>
      </c>
    </row>
    <row r="178" spans="1:65" s="2" customFormat="1" ht="136.5">
      <c r="A178" s="35"/>
      <c r="B178" s="36"/>
      <c r="C178" s="37"/>
      <c r="D178" s="209" t="s">
        <v>3831</v>
      </c>
      <c r="E178" s="37"/>
      <c r="F178" s="267" t="s">
        <v>4394</v>
      </c>
      <c r="G178" s="37"/>
      <c r="H178" s="37"/>
      <c r="I178" s="268"/>
      <c r="J178" s="37"/>
      <c r="K178" s="37"/>
      <c r="L178" s="40"/>
      <c r="M178" s="271"/>
      <c r="N178" s="272"/>
      <c r="O178" s="264"/>
      <c r="P178" s="264"/>
      <c r="Q178" s="264"/>
      <c r="R178" s="264"/>
      <c r="S178" s="264"/>
      <c r="T178" s="2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3831</v>
      </c>
      <c r="AU178" s="18" t="s">
        <v>85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vk4gaTPI92sTaAejHBBucGy4+3hMtgF4ImT4mY2epCmFBA7O1WxG6Kw65bzXMi+5JkF70QlNJBhsiKmcH5hudw==" saltValue="F9AeJXkJVVr4a/NEabC3fw==" spinCount="100000" sheet="1" objects="1" scenarios="1" formatColumns="0" formatRows="0" autoFilter="0"/>
  <autoFilter ref="C131:K178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4736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4737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ROUND((SUM(BE134:BE305)),  2)</f>
        <v>0</v>
      </c>
      <c r="G37" s="35"/>
      <c r="H37" s="35"/>
      <c r="I37" s="131">
        <v>0.21</v>
      </c>
      <c r="J37" s="130">
        <f>ROUND(((SUM(BE134:BE305))*I37),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ROUND((SUM(BF134:BF305)),  2)</f>
        <v>0</v>
      </c>
      <c r="G38" s="35"/>
      <c r="H38" s="35"/>
      <c r="I38" s="131">
        <v>0.15</v>
      </c>
      <c r="J38" s="130">
        <f>ROUND(((SUM(BF134:BF305))*I38),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ROUND((SUM(BG134:BG305)),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ROUND((SUM(BH134:BH305)),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ROUND((SUM(BI134:BI305)),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4736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04g.1 - Silnoproud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4738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4739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4740</v>
      </c>
      <c r="E106" s="157"/>
      <c r="F106" s="157"/>
      <c r="G106" s="157"/>
      <c r="H106" s="157"/>
      <c r="I106" s="157"/>
      <c r="J106" s="158">
        <f>J290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4741</v>
      </c>
      <c r="E107" s="162"/>
      <c r="F107" s="162"/>
      <c r="G107" s="162"/>
      <c r="H107" s="162"/>
      <c r="I107" s="162"/>
      <c r="J107" s="163">
        <f>J291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J295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J296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4742</v>
      </c>
      <c r="E110" s="162"/>
      <c r="F110" s="162"/>
      <c r="G110" s="162"/>
      <c r="H110" s="162"/>
      <c r="I110" s="162"/>
      <c r="J110" s="163">
        <f>J299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4736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04g.1 - Silnoproud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P135+P142+P290+P295</f>
        <v>0</v>
      </c>
      <c r="Q134" s="80"/>
      <c r="R134" s="174">
        <f>R135+R142+R290+R295</f>
        <v>1.8955500000000001</v>
      </c>
      <c r="S134" s="80"/>
      <c r="T134" s="175">
        <f>T135+T142+T290+T295</f>
        <v>0.4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BK135+BK142+BK290+BK295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5.0000000000000001E-3</v>
      </c>
      <c r="S135" s="185"/>
      <c r="T135" s="187">
        <f>T136+T140</f>
        <v>0.4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5.0000000000000001E-3</v>
      </c>
      <c r="S136" s="185"/>
      <c r="T136" s="187">
        <f>SUM(T137:T139)</f>
        <v>0.4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4743</v>
      </c>
      <c r="F137" s="195" t="s">
        <v>4744</v>
      </c>
      <c r="G137" s="196" t="s">
        <v>472</v>
      </c>
      <c r="H137" s="197">
        <v>100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2E-3</v>
      </c>
      <c r="S137" s="203">
        <v>2E-3</v>
      </c>
      <c r="T137" s="204">
        <f>S137*H137</f>
        <v>0.2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4745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4746</v>
      </c>
      <c r="F138" s="195" t="s">
        <v>4747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4748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4749</v>
      </c>
      <c r="F139" s="195" t="s">
        <v>4750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4751</v>
      </c>
    </row>
    <row r="140" spans="1:65" s="12" customFormat="1" ht="22.9" customHeight="1">
      <c r="B140" s="177"/>
      <c r="C140" s="178"/>
      <c r="D140" s="179" t="s">
        <v>75</v>
      </c>
      <c r="E140" s="191" t="s">
        <v>4752</v>
      </c>
      <c r="F140" s="191" t="s">
        <v>4753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4754</v>
      </c>
      <c r="F141" s="195" t="s">
        <v>4755</v>
      </c>
      <c r="G141" s="196" t="s">
        <v>377</v>
      </c>
      <c r="H141" s="197">
        <v>0.4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4756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1.8905500000000002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4757</v>
      </c>
      <c r="F143" s="191" t="s">
        <v>4758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SUM(P144:P289)</f>
        <v>0</v>
      </c>
      <c r="Q143" s="185"/>
      <c r="R143" s="186">
        <f>SUM(R144:R289)</f>
        <v>1.8905500000000002</v>
      </c>
      <c r="S143" s="185"/>
      <c r="T143" s="187">
        <f>SUM(T144:T289)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SUM(BK144:BK289)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19.047999999999998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4761</v>
      </c>
    </row>
    <row r="145" spans="1:65" s="2" customFormat="1" ht="24.2" customHeight="1">
      <c r="A145" s="35"/>
      <c r="B145" s="36"/>
      <c r="C145" s="251" t="s">
        <v>339</v>
      </c>
      <c r="D145" s="251" t="s">
        <v>1021</v>
      </c>
      <c r="E145" s="252" t="s">
        <v>4762</v>
      </c>
      <c r="F145" s="253" t="s">
        <v>4763</v>
      </c>
      <c r="G145" s="254" t="s">
        <v>472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1.9000000000000001E-4</v>
      </c>
      <c r="R145" s="203">
        <f>Q145*H145</f>
        <v>3.8000000000000004E-3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4764</v>
      </c>
    </row>
    <row r="146" spans="1:65" s="2" customFormat="1" ht="19.5">
      <c r="A146" s="35"/>
      <c r="B146" s="36"/>
      <c r="C146" s="37"/>
      <c r="D146" s="209" t="s">
        <v>3831</v>
      </c>
      <c r="E146" s="37"/>
      <c r="F146" s="267" t="s">
        <v>4765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3831</v>
      </c>
      <c r="AU146" s="18" t="s">
        <v>85</v>
      </c>
    </row>
    <row r="147" spans="1:65" s="13" customFormat="1">
      <c r="B147" s="207"/>
      <c r="C147" s="208"/>
      <c r="D147" s="209" t="s">
        <v>291</v>
      </c>
      <c r="E147" s="208"/>
      <c r="F147" s="211" t="s">
        <v>4766</v>
      </c>
      <c r="G147" s="208"/>
      <c r="H147" s="212">
        <v>20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>
      <c r="A148" s="35"/>
      <c r="B148" s="36"/>
      <c r="C148" s="193" t="s">
        <v>344</v>
      </c>
      <c r="D148" s="193" t="s">
        <v>285</v>
      </c>
      <c r="E148" s="194" t="s">
        <v>4767</v>
      </c>
      <c r="F148" s="195" t="s">
        <v>4768</v>
      </c>
      <c r="G148" s="196" t="s">
        <v>472</v>
      </c>
      <c r="H148" s="197">
        <v>57.142000000000003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199</v>
      </c>
      <c r="BM148" s="205" t="s">
        <v>4769</v>
      </c>
    </row>
    <row r="149" spans="1:65" s="2" customFormat="1" ht="24.2" customHeight="1">
      <c r="A149" s="35"/>
      <c r="B149" s="36"/>
      <c r="C149" s="251" t="s">
        <v>351</v>
      </c>
      <c r="D149" s="251" t="s">
        <v>1021</v>
      </c>
      <c r="E149" s="252" t="s">
        <v>4770</v>
      </c>
      <c r="F149" s="253" t="s">
        <v>4771</v>
      </c>
      <c r="G149" s="254" t="s">
        <v>472</v>
      </c>
      <c r="H149" s="255">
        <v>30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3.1E-4</v>
      </c>
      <c r="R149" s="203">
        <f>Q149*H149</f>
        <v>9.2999999999999992E-3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1021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4772</v>
      </c>
    </row>
    <row r="150" spans="1:65" s="2" customFormat="1" ht="19.5">
      <c r="A150" s="35"/>
      <c r="B150" s="36"/>
      <c r="C150" s="37"/>
      <c r="D150" s="209" t="s">
        <v>3831</v>
      </c>
      <c r="E150" s="37"/>
      <c r="F150" s="267" t="s">
        <v>4765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3831</v>
      </c>
      <c r="AU150" s="18" t="s">
        <v>85</v>
      </c>
    </row>
    <row r="151" spans="1:65" s="13" customFormat="1">
      <c r="B151" s="207"/>
      <c r="C151" s="208"/>
      <c r="D151" s="209" t="s">
        <v>291</v>
      </c>
      <c r="E151" s="208"/>
      <c r="F151" s="211" t="s">
        <v>4773</v>
      </c>
      <c r="G151" s="208"/>
      <c r="H151" s="212">
        <v>30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24.2" customHeight="1">
      <c r="A152" s="35"/>
      <c r="B152" s="36"/>
      <c r="C152" s="251" t="s">
        <v>357</v>
      </c>
      <c r="D152" s="251" t="s">
        <v>1021</v>
      </c>
      <c r="E152" s="252" t="s">
        <v>4774</v>
      </c>
      <c r="F152" s="253" t="s">
        <v>4775</v>
      </c>
      <c r="G152" s="254" t="s">
        <v>472</v>
      </c>
      <c r="H152" s="255">
        <v>30</v>
      </c>
      <c r="I152" s="256"/>
      <c r="J152" s="257">
        <f>ROUND(I152*H152,2)</f>
        <v>0</v>
      </c>
      <c r="K152" s="258"/>
      <c r="L152" s="259"/>
      <c r="M152" s="260" t="s">
        <v>1</v>
      </c>
      <c r="N152" s="261" t="s">
        <v>41</v>
      </c>
      <c r="O152" s="72"/>
      <c r="P152" s="203">
        <f>O152*H152</f>
        <v>0</v>
      </c>
      <c r="Q152" s="203">
        <v>1.8000000000000001E-4</v>
      </c>
      <c r="R152" s="203">
        <f>Q152*H152</f>
        <v>5.4000000000000003E-3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1021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4776</v>
      </c>
    </row>
    <row r="153" spans="1:65" s="2" customFormat="1" ht="19.5">
      <c r="A153" s="35"/>
      <c r="B153" s="36"/>
      <c r="C153" s="37"/>
      <c r="D153" s="209" t="s">
        <v>3831</v>
      </c>
      <c r="E153" s="37"/>
      <c r="F153" s="267" t="s">
        <v>4765</v>
      </c>
      <c r="G153" s="37"/>
      <c r="H153" s="37"/>
      <c r="I153" s="268"/>
      <c r="J153" s="37"/>
      <c r="K153" s="37"/>
      <c r="L153" s="40"/>
      <c r="M153" s="269"/>
      <c r="N153" s="27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3831</v>
      </c>
      <c r="AU153" s="18" t="s">
        <v>85</v>
      </c>
    </row>
    <row r="154" spans="1:65" s="13" customFormat="1">
      <c r="B154" s="207"/>
      <c r="C154" s="208"/>
      <c r="D154" s="209" t="s">
        <v>291</v>
      </c>
      <c r="E154" s="208"/>
      <c r="F154" s="211" t="s">
        <v>4773</v>
      </c>
      <c r="G154" s="208"/>
      <c r="H154" s="212">
        <v>30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4.2" customHeight="1">
      <c r="A155" s="35"/>
      <c r="B155" s="36"/>
      <c r="C155" s="193" t="s">
        <v>362</v>
      </c>
      <c r="D155" s="193" t="s">
        <v>285</v>
      </c>
      <c r="E155" s="194" t="s">
        <v>4777</v>
      </c>
      <c r="F155" s="195" t="s">
        <v>4778</v>
      </c>
      <c r="G155" s="196" t="s">
        <v>472</v>
      </c>
      <c r="H155" s="197">
        <v>952.38099999999997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4779</v>
      </c>
    </row>
    <row r="156" spans="1:65" s="2" customFormat="1" ht="21.75" customHeight="1">
      <c r="A156" s="35"/>
      <c r="B156" s="36"/>
      <c r="C156" s="251" t="s">
        <v>185</v>
      </c>
      <c r="D156" s="251" t="s">
        <v>1021</v>
      </c>
      <c r="E156" s="252" t="s">
        <v>4780</v>
      </c>
      <c r="F156" s="253" t="s">
        <v>4781</v>
      </c>
      <c r="G156" s="254" t="s">
        <v>472</v>
      </c>
      <c r="H156" s="255">
        <v>500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6.9999999999999994E-5</v>
      </c>
      <c r="R156" s="203">
        <f>Q156*H156</f>
        <v>3.4999999999999996E-2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4782</v>
      </c>
    </row>
    <row r="157" spans="1:65" s="13" customFormat="1">
      <c r="B157" s="207"/>
      <c r="C157" s="208"/>
      <c r="D157" s="209" t="s">
        <v>291</v>
      </c>
      <c r="E157" s="208"/>
      <c r="F157" s="211" t="s">
        <v>4783</v>
      </c>
      <c r="G157" s="208"/>
      <c r="H157" s="212">
        <v>500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4</v>
      </c>
      <c r="AX157" s="13" t="s">
        <v>83</v>
      </c>
      <c r="AY157" s="218" t="s">
        <v>283</v>
      </c>
    </row>
    <row r="158" spans="1:65" s="2" customFormat="1" ht="21.75" customHeight="1">
      <c r="A158" s="35"/>
      <c r="B158" s="36"/>
      <c r="C158" s="251" t="s">
        <v>188</v>
      </c>
      <c r="D158" s="251" t="s">
        <v>1021</v>
      </c>
      <c r="E158" s="252" t="s">
        <v>4784</v>
      </c>
      <c r="F158" s="253" t="s">
        <v>4785</v>
      </c>
      <c r="G158" s="254" t="s">
        <v>472</v>
      </c>
      <c r="H158" s="255">
        <v>500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1E-4</v>
      </c>
      <c r="R158" s="203">
        <f>Q158*H158</f>
        <v>0.05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4786</v>
      </c>
    </row>
    <row r="159" spans="1:65" s="13" customFormat="1">
      <c r="B159" s="207"/>
      <c r="C159" s="208"/>
      <c r="D159" s="209" t="s">
        <v>291</v>
      </c>
      <c r="E159" s="208"/>
      <c r="F159" s="211" t="s">
        <v>4783</v>
      </c>
      <c r="G159" s="208"/>
      <c r="H159" s="212">
        <v>500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4</v>
      </c>
      <c r="AX159" s="13" t="s">
        <v>83</v>
      </c>
      <c r="AY159" s="218" t="s">
        <v>283</v>
      </c>
    </row>
    <row r="160" spans="1:65" s="2" customFormat="1" ht="24.2" customHeight="1">
      <c r="A160" s="35"/>
      <c r="B160" s="36"/>
      <c r="C160" s="193" t="s">
        <v>191</v>
      </c>
      <c r="D160" s="193" t="s">
        <v>285</v>
      </c>
      <c r="E160" s="194" t="s">
        <v>4787</v>
      </c>
      <c r="F160" s="195" t="s">
        <v>4788</v>
      </c>
      <c r="G160" s="196" t="s">
        <v>472</v>
      </c>
      <c r="H160" s="197">
        <v>123.81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4789</v>
      </c>
    </row>
    <row r="161" spans="1:65" s="2" customFormat="1" ht="21.75" customHeight="1">
      <c r="A161" s="35"/>
      <c r="B161" s="36"/>
      <c r="C161" s="251" t="s">
        <v>194</v>
      </c>
      <c r="D161" s="251" t="s">
        <v>1021</v>
      </c>
      <c r="E161" s="252" t="s">
        <v>4790</v>
      </c>
      <c r="F161" s="253" t="s">
        <v>4791</v>
      </c>
      <c r="G161" s="254" t="s">
        <v>472</v>
      </c>
      <c r="H161" s="255">
        <v>130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2.0000000000000001E-4</v>
      </c>
      <c r="R161" s="203">
        <f>Q161*H161</f>
        <v>2.6000000000000002E-2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4792</v>
      </c>
    </row>
    <row r="162" spans="1:65" s="13" customFormat="1">
      <c r="B162" s="207"/>
      <c r="C162" s="208"/>
      <c r="D162" s="209" t="s">
        <v>291</v>
      </c>
      <c r="E162" s="208"/>
      <c r="F162" s="211" t="s">
        <v>4793</v>
      </c>
      <c r="G162" s="208"/>
      <c r="H162" s="212">
        <v>130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4</v>
      </c>
      <c r="AX162" s="13" t="s">
        <v>83</v>
      </c>
      <c r="AY162" s="218" t="s">
        <v>283</v>
      </c>
    </row>
    <row r="163" spans="1:65" s="2" customFormat="1" ht="16.5" customHeight="1">
      <c r="A163" s="35"/>
      <c r="B163" s="36"/>
      <c r="C163" s="193" t="s">
        <v>8</v>
      </c>
      <c r="D163" s="193" t="s">
        <v>285</v>
      </c>
      <c r="E163" s="194" t="s">
        <v>4794</v>
      </c>
      <c r="F163" s="195" t="s">
        <v>4795</v>
      </c>
      <c r="G163" s="196" t="s">
        <v>614</v>
      </c>
      <c r="H163" s="197">
        <v>4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4796</v>
      </c>
    </row>
    <row r="164" spans="1:65" s="2" customFormat="1" ht="21.75" customHeight="1">
      <c r="A164" s="35"/>
      <c r="B164" s="36"/>
      <c r="C164" s="251" t="s">
        <v>199</v>
      </c>
      <c r="D164" s="251" t="s">
        <v>1021</v>
      </c>
      <c r="E164" s="252" t="s">
        <v>4797</v>
      </c>
      <c r="F164" s="253" t="s">
        <v>4798</v>
      </c>
      <c r="G164" s="254" t="s">
        <v>793</v>
      </c>
      <c r="H164" s="255">
        <v>4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2.3999999999999998E-3</v>
      </c>
      <c r="R164" s="203">
        <f>Q164*H164</f>
        <v>9.5999999999999992E-3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4799</v>
      </c>
    </row>
    <row r="165" spans="1:65" s="2" customFormat="1" ht="78">
      <c r="A165" s="35"/>
      <c r="B165" s="36"/>
      <c r="C165" s="37"/>
      <c r="D165" s="209" t="s">
        <v>3831</v>
      </c>
      <c r="E165" s="37"/>
      <c r="F165" s="267" t="s">
        <v>4800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3831</v>
      </c>
      <c r="AU165" s="18" t="s">
        <v>85</v>
      </c>
    </row>
    <row r="166" spans="1:65" s="2" customFormat="1" ht="16.5" customHeight="1">
      <c r="A166" s="35"/>
      <c r="B166" s="36"/>
      <c r="C166" s="193" t="s">
        <v>202</v>
      </c>
      <c r="D166" s="193" t="s">
        <v>285</v>
      </c>
      <c r="E166" s="194" t="s">
        <v>4801</v>
      </c>
      <c r="F166" s="195" t="s">
        <v>4802</v>
      </c>
      <c r="G166" s="196" t="s">
        <v>614</v>
      </c>
      <c r="H166" s="197">
        <v>400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4803</v>
      </c>
    </row>
    <row r="167" spans="1:65" s="2" customFormat="1" ht="24.2" customHeight="1">
      <c r="A167" s="35"/>
      <c r="B167" s="36"/>
      <c r="C167" s="251" t="s">
        <v>205</v>
      </c>
      <c r="D167" s="251" t="s">
        <v>1021</v>
      </c>
      <c r="E167" s="252" t="s">
        <v>4804</v>
      </c>
      <c r="F167" s="253" t="s">
        <v>4805</v>
      </c>
      <c r="G167" s="254" t="s">
        <v>614</v>
      </c>
      <c r="H167" s="255">
        <v>400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5.0000000000000002E-5</v>
      </c>
      <c r="R167" s="203">
        <f>Q167*H167</f>
        <v>0.02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1021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4806</v>
      </c>
    </row>
    <row r="168" spans="1:65" s="2" customFormat="1" ht="29.25">
      <c r="A168" s="35"/>
      <c r="B168" s="36"/>
      <c r="C168" s="37"/>
      <c r="D168" s="209" t="s">
        <v>3831</v>
      </c>
      <c r="E168" s="37"/>
      <c r="F168" s="267" t="s">
        <v>4807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3831</v>
      </c>
      <c r="AU168" s="18" t="s">
        <v>85</v>
      </c>
    </row>
    <row r="169" spans="1:65" s="2" customFormat="1" ht="24.2" customHeight="1">
      <c r="A169" s="35"/>
      <c r="B169" s="36"/>
      <c r="C169" s="193" t="s">
        <v>417</v>
      </c>
      <c r="D169" s="193" t="s">
        <v>285</v>
      </c>
      <c r="E169" s="194" t="s">
        <v>4808</v>
      </c>
      <c r="F169" s="195" t="s">
        <v>4809</v>
      </c>
      <c r="G169" s="196" t="s">
        <v>614</v>
      </c>
      <c r="H169" s="197">
        <v>20</v>
      </c>
      <c r="I169" s="198"/>
      <c r="J169" s="199">
        <f t="shared" ref="J169:J175" si="0"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ref="P169:P175" si="1">O169*H169</f>
        <v>0</v>
      </c>
      <c r="Q169" s="203">
        <v>0</v>
      </c>
      <c r="R169" s="203">
        <f t="shared" ref="R169:R175" si="2">Q169*H169</f>
        <v>0</v>
      </c>
      <c r="S169" s="203">
        <v>0</v>
      </c>
      <c r="T169" s="204">
        <f t="shared" ref="T169:T175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ref="BE169:BE175" si="4">IF(N169="základní",J169,0)</f>
        <v>0</v>
      </c>
      <c r="BF169" s="206">
        <f t="shared" ref="BF169:BF175" si="5">IF(N169="snížená",J169,0)</f>
        <v>0</v>
      </c>
      <c r="BG169" s="206">
        <f t="shared" ref="BG169:BG175" si="6">IF(N169="zákl. přenesená",J169,0)</f>
        <v>0</v>
      </c>
      <c r="BH169" s="206">
        <f t="shared" ref="BH169:BH175" si="7">IF(N169="sníž. přenesená",J169,0)</f>
        <v>0</v>
      </c>
      <c r="BI169" s="206">
        <f t="shared" ref="BI169:BI175" si="8">IF(N169="nulová",J169,0)</f>
        <v>0</v>
      </c>
      <c r="BJ169" s="18" t="s">
        <v>83</v>
      </c>
      <c r="BK169" s="206">
        <f t="shared" ref="BK169:BK175" si="9">ROUND(I169*H169,2)</f>
        <v>0</v>
      </c>
      <c r="BL169" s="18" t="s">
        <v>199</v>
      </c>
      <c r="BM169" s="205" t="s">
        <v>4810</v>
      </c>
    </row>
    <row r="170" spans="1:65" s="2" customFormat="1" ht="24.2" customHeight="1">
      <c r="A170" s="35"/>
      <c r="B170" s="36"/>
      <c r="C170" s="251" t="s">
        <v>208</v>
      </c>
      <c r="D170" s="251" t="s">
        <v>1021</v>
      </c>
      <c r="E170" s="252" t="s">
        <v>4811</v>
      </c>
      <c r="F170" s="253" t="s">
        <v>4812</v>
      </c>
      <c r="G170" s="254" t="s">
        <v>614</v>
      </c>
      <c r="H170" s="255">
        <v>20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1.6000000000000001E-4</v>
      </c>
      <c r="R170" s="203">
        <f t="shared" si="2"/>
        <v>3.2000000000000002E-3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1021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4813</v>
      </c>
    </row>
    <row r="171" spans="1:65" s="2" customFormat="1" ht="24.2" customHeight="1">
      <c r="A171" s="35"/>
      <c r="B171" s="36"/>
      <c r="C171" s="193" t="s">
        <v>7</v>
      </c>
      <c r="D171" s="193" t="s">
        <v>285</v>
      </c>
      <c r="E171" s="194" t="s">
        <v>4814</v>
      </c>
      <c r="F171" s="195" t="s">
        <v>4815</v>
      </c>
      <c r="G171" s="196" t="s">
        <v>614</v>
      </c>
      <c r="H171" s="197">
        <v>42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4816</v>
      </c>
    </row>
    <row r="172" spans="1:65" s="2" customFormat="1" ht="24.2" customHeight="1">
      <c r="A172" s="35"/>
      <c r="B172" s="36"/>
      <c r="C172" s="251" t="s">
        <v>222</v>
      </c>
      <c r="D172" s="251" t="s">
        <v>1021</v>
      </c>
      <c r="E172" s="252" t="s">
        <v>4817</v>
      </c>
      <c r="F172" s="253" t="s">
        <v>4818</v>
      </c>
      <c r="G172" s="254" t="s">
        <v>614</v>
      </c>
      <c r="H172" s="255">
        <v>27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2.3000000000000001E-4</v>
      </c>
      <c r="R172" s="203">
        <f t="shared" si="2"/>
        <v>6.2100000000000002E-3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1021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4819</v>
      </c>
    </row>
    <row r="173" spans="1:65" s="2" customFormat="1" ht="24.2" customHeight="1">
      <c r="A173" s="35"/>
      <c r="B173" s="36"/>
      <c r="C173" s="251" t="s">
        <v>448</v>
      </c>
      <c r="D173" s="251" t="s">
        <v>1021</v>
      </c>
      <c r="E173" s="252" t="s">
        <v>4820</v>
      </c>
      <c r="F173" s="253" t="s">
        <v>4821</v>
      </c>
      <c r="G173" s="254" t="s">
        <v>614</v>
      </c>
      <c r="H173" s="255">
        <v>15</v>
      </c>
      <c r="I173" s="256"/>
      <c r="J173" s="257">
        <f t="shared" si="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"/>
        <v>0</v>
      </c>
      <c r="Q173" s="203">
        <v>1.6000000000000001E-4</v>
      </c>
      <c r="R173" s="203">
        <f t="shared" si="2"/>
        <v>2.4000000000000002E-3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1021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199</v>
      </c>
      <c r="BM173" s="205" t="s">
        <v>4822</v>
      </c>
    </row>
    <row r="174" spans="1:65" s="2" customFormat="1" ht="24.2" customHeight="1">
      <c r="A174" s="35"/>
      <c r="B174" s="36"/>
      <c r="C174" s="193" t="s">
        <v>454</v>
      </c>
      <c r="D174" s="193" t="s">
        <v>285</v>
      </c>
      <c r="E174" s="194" t="s">
        <v>4823</v>
      </c>
      <c r="F174" s="195" t="s">
        <v>4824</v>
      </c>
      <c r="G174" s="196" t="s">
        <v>472</v>
      </c>
      <c r="H174" s="197">
        <v>434.78300000000002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199</v>
      </c>
      <c r="BM174" s="205" t="s">
        <v>4825</v>
      </c>
    </row>
    <row r="175" spans="1:65" s="2" customFormat="1" ht="24.2" customHeight="1">
      <c r="A175" s="35"/>
      <c r="B175" s="36"/>
      <c r="C175" s="251" t="s">
        <v>460</v>
      </c>
      <c r="D175" s="251" t="s">
        <v>1021</v>
      </c>
      <c r="E175" s="252" t="s">
        <v>4826</v>
      </c>
      <c r="F175" s="253" t="s">
        <v>4827</v>
      </c>
      <c r="G175" s="254" t="s">
        <v>472</v>
      </c>
      <c r="H175" s="255">
        <v>300</v>
      </c>
      <c r="I175" s="256"/>
      <c r="J175" s="257">
        <f t="shared" si="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"/>
        <v>0</v>
      </c>
      <c r="Q175" s="203">
        <v>4.0000000000000003E-5</v>
      </c>
      <c r="R175" s="203">
        <f t="shared" si="2"/>
        <v>1.2E-2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499</v>
      </c>
      <c r="AT175" s="205" t="s">
        <v>1021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199</v>
      </c>
      <c r="BM175" s="205" t="s">
        <v>4828</v>
      </c>
    </row>
    <row r="176" spans="1:65" s="13" customFormat="1">
      <c r="B176" s="207"/>
      <c r="C176" s="208"/>
      <c r="D176" s="209" t="s">
        <v>291</v>
      </c>
      <c r="E176" s="208"/>
      <c r="F176" s="211" t="s">
        <v>4829</v>
      </c>
      <c r="G176" s="208"/>
      <c r="H176" s="212">
        <v>300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4</v>
      </c>
      <c r="AX176" s="13" t="s">
        <v>83</v>
      </c>
      <c r="AY176" s="218" t="s">
        <v>283</v>
      </c>
    </row>
    <row r="177" spans="1:65" s="2" customFormat="1" ht="24.2" customHeight="1">
      <c r="A177" s="35"/>
      <c r="B177" s="36"/>
      <c r="C177" s="251" t="s">
        <v>464</v>
      </c>
      <c r="D177" s="251" t="s">
        <v>1021</v>
      </c>
      <c r="E177" s="252" t="s">
        <v>4830</v>
      </c>
      <c r="F177" s="253" t="s">
        <v>4831</v>
      </c>
      <c r="G177" s="254" t="s">
        <v>472</v>
      </c>
      <c r="H177" s="255">
        <v>100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5.0000000000000002E-5</v>
      </c>
      <c r="R177" s="203">
        <f>Q177*H177</f>
        <v>5.0000000000000001E-3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499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4832</v>
      </c>
    </row>
    <row r="178" spans="1:65" s="13" customFormat="1">
      <c r="B178" s="207"/>
      <c r="C178" s="208"/>
      <c r="D178" s="209" t="s">
        <v>291</v>
      </c>
      <c r="E178" s="208"/>
      <c r="F178" s="211" t="s">
        <v>4833</v>
      </c>
      <c r="G178" s="208"/>
      <c r="H178" s="212">
        <v>100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4</v>
      </c>
      <c r="AX178" s="13" t="s">
        <v>83</v>
      </c>
      <c r="AY178" s="218" t="s">
        <v>283</v>
      </c>
    </row>
    <row r="179" spans="1:65" s="2" customFormat="1" ht="24.2" customHeight="1">
      <c r="A179" s="35"/>
      <c r="B179" s="36"/>
      <c r="C179" s="251" t="s">
        <v>469</v>
      </c>
      <c r="D179" s="251" t="s">
        <v>1021</v>
      </c>
      <c r="E179" s="252" t="s">
        <v>4834</v>
      </c>
      <c r="F179" s="253" t="s">
        <v>4835</v>
      </c>
      <c r="G179" s="254" t="s">
        <v>472</v>
      </c>
      <c r="H179" s="255">
        <v>100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6.9999999999999994E-5</v>
      </c>
      <c r="R179" s="203">
        <f>Q179*H179</f>
        <v>6.9999999999999993E-3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499</v>
      </c>
      <c r="AT179" s="205" t="s">
        <v>1021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4836</v>
      </c>
    </row>
    <row r="180" spans="1:65" s="13" customFormat="1">
      <c r="B180" s="207"/>
      <c r="C180" s="208"/>
      <c r="D180" s="209" t="s">
        <v>291</v>
      </c>
      <c r="E180" s="208"/>
      <c r="F180" s="211" t="s">
        <v>4833</v>
      </c>
      <c r="G180" s="208"/>
      <c r="H180" s="212">
        <v>100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4</v>
      </c>
      <c r="AX180" s="13" t="s">
        <v>83</v>
      </c>
      <c r="AY180" s="218" t="s">
        <v>283</v>
      </c>
    </row>
    <row r="181" spans="1:65" s="2" customFormat="1" ht="24.2" customHeight="1">
      <c r="A181" s="35"/>
      <c r="B181" s="36"/>
      <c r="C181" s="193" t="s">
        <v>477</v>
      </c>
      <c r="D181" s="193" t="s">
        <v>285</v>
      </c>
      <c r="E181" s="194" t="s">
        <v>4837</v>
      </c>
      <c r="F181" s="195" t="s">
        <v>4838</v>
      </c>
      <c r="G181" s="196" t="s">
        <v>472</v>
      </c>
      <c r="H181" s="197">
        <v>86.956999999999994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4839</v>
      </c>
    </row>
    <row r="182" spans="1:65" s="2" customFormat="1" ht="24.2" customHeight="1">
      <c r="A182" s="35"/>
      <c r="B182" s="36"/>
      <c r="C182" s="251" t="s">
        <v>483</v>
      </c>
      <c r="D182" s="251" t="s">
        <v>1021</v>
      </c>
      <c r="E182" s="252" t="s">
        <v>4840</v>
      </c>
      <c r="F182" s="253" t="s">
        <v>4841</v>
      </c>
      <c r="G182" s="254" t="s">
        <v>472</v>
      </c>
      <c r="H182" s="255">
        <v>50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1.1E-4</v>
      </c>
      <c r="R182" s="203">
        <f>Q182*H182</f>
        <v>5.5000000000000005E-3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1021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4842</v>
      </c>
    </row>
    <row r="183" spans="1:65" s="13" customFormat="1">
      <c r="B183" s="207"/>
      <c r="C183" s="208"/>
      <c r="D183" s="209" t="s">
        <v>291</v>
      </c>
      <c r="E183" s="208"/>
      <c r="F183" s="211" t="s">
        <v>4843</v>
      </c>
      <c r="G183" s="208"/>
      <c r="H183" s="212">
        <v>50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4</v>
      </c>
      <c r="AX183" s="13" t="s">
        <v>83</v>
      </c>
      <c r="AY183" s="218" t="s">
        <v>283</v>
      </c>
    </row>
    <row r="184" spans="1:65" s="2" customFormat="1" ht="24.2" customHeight="1">
      <c r="A184" s="35"/>
      <c r="B184" s="36"/>
      <c r="C184" s="251" t="s">
        <v>488</v>
      </c>
      <c r="D184" s="251" t="s">
        <v>1021</v>
      </c>
      <c r="E184" s="252" t="s">
        <v>4844</v>
      </c>
      <c r="F184" s="253" t="s">
        <v>4845</v>
      </c>
      <c r="G184" s="254" t="s">
        <v>472</v>
      </c>
      <c r="H184" s="255">
        <v>50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1.7000000000000001E-4</v>
      </c>
      <c r="R184" s="203">
        <f>Q184*H184</f>
        <v>8.5000000000000006E-3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1021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4846</v>
      </c>
    </row>
    <row r="185" spans="1:65" s="13" customFormat="1">
      <c r="B185" s="207"/>
      <c r="C185" s="208"/>
      <c r="D185" s="209" t="s">
        <v>291</v>
      </c>
      <c r="E185" s="208"/>
      <c r="F185" s="211" t="s">
        <v>4843</v>
      </c>
      <c r="G185" s="208"/>
      <c r="H185" s="212">
        <v>50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>
      <c r="A186" s="35"/>
      <c r="B186" s="36"/>
      <c r="C186" s="193" t="s">
        <v>494</v>
      </c>
      <c r="D186" s="193" t="s">
        <v>285</v>
      </c>
      <c r="E186" s="194" t="s">
        <v>4847</v>
      </c>
      <c r="F186" s="195" t="s">
        <v>4848</v>
      </c>
      <c r="G186" s="196" t="s">
        <v>472</v>
      </c>
      <c r="H186" s="197">
        <v>39.130000000000003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4849</v>
      </c>
    </row>
    <row r="187" spans="1:65" s="2" customFormat="1" ht="24.2" customHeight="1">
      <c r="A187" s="35"/>
      <c r="B187" s="36"/>
      <c r="C187" s="251" t="s">
        <v>499</v>
      </c>
      <c r="D187" s="251" t="s">
        <v>1021</v>
      </c>
      <c r="E187" s="252" t="s">
        <v>4850</v>
      </c>
      <c r="F187" s="253" t="s">
        <v>4851</v>
      </c>
      <c r="G187" s="254" t="s">
        <v>472</v>
      </c>
      <c r="H187" s="255">
        <v>45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9.1E-4</v>
      </c>
      <c r="R187" s="203">
        <f>Q187*H187</f>
        <v>4.095E-2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1021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4852</v>
      </c>
    </row>
    <row r="188" spans="1:65" s="13" customFormat="1">
      <c r="B188" s="207"/>
      <c r="C188" s="208"/>
      <c r="D188" s="209" t="s">
        <v>291</v>
      </c>
      <c r="E188" s="208"/>
      <c r="F188" s="211" t="s">
        <v>4853</v>
      </c>
      <c r="G188" s="208"/>
      <c r="H188" s="212">
        <v>45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4</v>
      </c>
      <c r="AX188" s="13" t="s">
        <v>83</v>
      </c>
      <c r="AY188" s="218" t="s">
        <v>283</v>
      </c>
    </row>
    <row r="189" spans="1:65" s="2" customFormat="1" ht="24.2" customHeight="1">
      <c r="A189" s="35"/>
      <c r="B189" s="36"/>
      <c r="C189" s="193" t="s">
        <v>504</v>
      </c>
      <c r="D189" s="193" t="s">
        <v>285</v>
      </c>
      <c r="E189" s="194" t="s">
        <v>4854</v>
      </c>
      <c r="F189" s="195" t="s">
        <v>4855</v>
      </c>
      <c r="G189" s="196" t="s">
        <v>472</v>
      </c>
      <c r="H189" s="197">
        <v>5886.9570000000003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4856</v>
      </c>
    </row>
    <row r="190" spans="1:65" s="2" customFormat="1" ht="24.2" customHeight="1">
      <c r="A190" s="35"/>
      <c r="B190" s="36"/>
      <c r="C190" s="251" t="s">
        <v>509</v>
      </c>
      <c r="D190" s="251" t="s">
        <v>1021</v>
      </c>
      <c r="E190" s="252" t="s">
        <v>4857</v>
      </c>
      <c r="F190" s="253" t="s">
        <v>4858</v>
      </c>
      <c r="G190" s="254" t="s">
        <v>472</v>
      </c>
      <c r="H190" s="255">
        <v>3550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1.2E-4</v>
      </c>
      <c r="R190" s="203">
        <f>Q190*H190</f>
        <v>0.42599999999999999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1021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4859</v>
      </c>
    </row>
    <row r="191" spans="1:65" s="13" customFormat="1">
      <c r="B191" s="207"/>
      <c r="C191" s="208"/>
      <c r="D191" s="209" t="s">
        <v>291</v>
      </c>
      <c r="E191" s="208"/>
      <c r="F191" s="211" t="s">
        <v>4860</v>
      </c>
      <c r="G191" s="208"/>
      <c r="H191" s="212">
        <v>3550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4</v>
      </c>
      <c r="AX191" s="13" t="s">
        <v>83</v>
      </c>
      <c r="AY191" s="218" t="s">
        <v>283</v>
      </c>
    </row>
    <row r="192" spans="1:65" s="2" customFormat="1" ht="24.2" customHeight="1">
      <c r="A192" s="35"/>
      <c r="B192" s="36"/>
      <c r="C192" s="251" t="s">
        <v>514</v>
      </c>
      <c r="D192" s="251" t="s">
        <v>1021</v>
      </c>
      <c r="E192" s="252" t="s">
        <v>4861</v>
      </c>
      <c r="F192" s="253" t="s">
        <v>4862</v>
      </c>
      <c r="G192" s="254" t="s">
        <v>472</v>
      </c>
      <c r="H192" s="255">
        <v>2970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1.7000000000000001E-4</v>
      </c>
      <c r="R192" s="203">
        <f>Q192*H192</f>
        <v>0.50490000000000002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1021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4863</v>
      </c>
    </row>
    <row r="193" spans="1:65" s="13" customFormat="1">
      <c r="B193" s="207"/>
      <c r="C193" s="208"/>
      <c r="D193" s="209" t="s">
        <v>291</v>
      </c>
      <c r="E193" s="208"/>
      <c r="F193" s="211" t="s">
        <v>4864</v>
      </c>
      <c r="G193" s="208"/>
      <c r="H193" s="212">
        <v>2970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4</v>
      </c>
      <c r="AX193" s="13" t="s">
        <v>83</v>
      </c>
      <c r="AY193" s="218" t="s">
        <v>283</v>
      </c>
    </row>
    <row r="194" spans="1:65" s="2" customFormat="1" ht="24.2" customHeight="1">
      <c r="A194" s="35"/>
      <c r="B194" s="36"/>
      <c r="C194" s="251" t="s">
        <v>519</v>
      </c>
      <c r="D194" s="251" t="s">
        <v>1021</v>
      </c>
      <c r="E194" s="252" t="s">
        <v>4865</v>
      </c>
      <c r="F194" s="253" t="s">
        <v>4866</v>
      </c>
      <c r="G194" s="254" t="s">
        <v>472</v>
      </c>
      <c r="H194" s="255">
        <v>250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2.3000000000000001E-4</v>
      </c>
      <c r="R194" s="203">
        <f>Q194*H194</f>
        <v>5.7500000000000002E-2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1021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4867</v>
      </c>
    </row>
    <row r="195" spans="1:65" s="13" customFormat="1">
      <c r="B195" s="207"/>
      <c r="C195" s="208"/>
      <c r="D195" s="209" t="s">
        <v>291</v>
      </c>
      <c r="E195" s="208"/>
      <c r="F195" s="211" t="s">
        <v>4868</v>
      </c>
      <c r="G195" s="208"/>
      <c r="H195" s="212">
        <v>250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4</v>
      </c>
      <c r="AX195" s="13" t="s">
        <v>83</v>
      </c>
      <c r="AY195" s="218" t="s">
        <v>283</v>
      </c>
    </row>
    <row r="196" spans="1:65" s="2" customFormat="1" ht="24.2" customHeight="1">
      <c r="A196" s="35"/>
      <c r="B196" s="36"/>
      <c r="C196" s="193" t="s">
        <v>524</v>
      </c>
      <c r="D196" s="193" t="s">
        <v>285</v>
      </c>
      <c r="E196" s="194" t="s">
        <v>4869</v>
      </c>
      <c r="F196" s="195" t="s">
        <v>4870</v>
      </c>
      <c r="G196" s="196" t="s">
        <v>472</v>
      </c>
      <c r="H196" s="197">
        <v>39.130000000000003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4871</v>
      </c>
    </row>
    <row r="197" spans="1:65" s="2" customFormat="1" ht="24.2" customHeight="1">
      <c r="A197" s="35"/>
      <c r="B197" s="36"/>
      <c r="C197" s="251" t="s">
        <v>529</v>
      </c>
      <c r="D197" s="251" t="s">
        <v>1021</v>
      </c>
      <c r="E197" s="252" t="s">
        <v>4872</v>
      </c>
      <c r="F197" s="253" t="s">
        <v>4873</v>
      </c>
      <c r="G197" s="254" t="s">
        <v>472</v>
      </c>
      <c r="H197" s="255">
        <v>45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4.0699999999999998E-3</v>
      </c>
      <c r="R197" s="203">
        <f>Q197*H197</f>
        <v>0.18314999999999998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1021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4874</v>
      </c>
    </row>
    <row r="198" spans="1:65" s="13" customFormat="1">
      <c r="B198" s="207"/>
      <c r="C198" s="208"/>
      <c r="D198" s="209" t="s">
        <v>291</v>
      </c>
      <c r="E198" s="208"/>
      <c r="F198" s="211" t="s">
        <v>4853</v>
      </c>
      <c r="G198" s="208"/>
      <c r="H198" s="212">
        <v>45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4</v>
      </c>
      <c r="AX198" s="13" t="s">
        <v>83</v>
      </c>
      <c r="AY198" s="218" t="s">
        <v>283</v>
      </c>
    </row>
    <row r="199" spans="1:65" s="2" customFormat="1" ht="24.2" customHeight="1">
      <c r="A199" s="35"/>
      <c r="B199" s="36"/>
      <c r="C199" s="193" t="s">
        <v>540</v>
      </c>
      <c r="D199" s="193" t="s">
        <v>285</v>
      </c>
      <c r="E199" s="194" t="s">
        <v>4875</v>
      </c>
      <c r="F199" s="195" t="s">
        <v>4876</v>
      </c>
      <c r="G199" s="196" t="s">
        <v>472</v>
      </c>
      <c r="H199" s="197">
        <v>1308.6959999999999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4877</v>
      </c>
    </row>
    <row r="200" spans="1:65" s="2" customFormat="1" ht="24.2" customHeight="1">
      <c r="A200" s="35"/>
      <c r="B200" s="36"/>
      <c r="C200" s="251" t="s">
        <v>546</v>
      </c>
      <c r="D200" s="251" t="s">
        <v>1021</v>
      </c>
      <c r="E200" s="252" t="s">
        <v>4878</v>
      </c>
      <c r="F200" s="253" t="s">
        <v>4879</v>
      </c>
      <c r="G200" s="254" t="s">
        <v>472</v>
      </c>
      <c r="H200" s="255">
        <v>980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1.6000000000000001E-4</v>
      </c>
      <c r="R200" s="203">
        <f>Q200*H200</f>
        <v>0.15680000000000002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1021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199</v>
      </c>
      <c r="BM200" s="205" t="s">
        <v>4880</v>
      </c>
    </row>
    <row r="201" spans="1:65" s="13" customFormat="1">
      <c r="B201" s="207"/>
      <c r="C201" s="208"/>
      <c r="D201" s="209" t="s">
        <v>291</v>
      </c>
      <c r="E201" s="208"/>
      <c r="F201" s="211" t="s">
        <v>4881</v>
      </c>
      <c r="G201" s="208"/>
      <c r="H201" s="212">
        <v>980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4</v>
      </c>
      <c r="AX201" s="13" t="s">
        <v>83</v>
      </c>
      <c r="AY201" s="218" t="s">
        <v>283</v>
      </c>
    </row>
    <row r="202" spans="1:65" s="2" customFormat="1" ht="24.2" customHeight="1">
      <c r="A202" s="35"/>
      <c r="B202" s="36"/>
      <c r="C202" s="251" t="s">
        <v>551</v>
      </c>
      <c r="D202" s="251" t="s">
        <v>1021</v>
      </c>
      <c r="E202" s="252" t="s">
        <v>4882</v>
      </c>
      <c r="F202" s="253" t="s">
        <v>4883</v>
      </c>
      <c r="G202" s="254" t="s">
        <v>472</v>
      </c>
      <c r="H202" s="255">
        <v>525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2.5000000000000001E-4</v>
      </c>
      <c r="R202" s="203">
        <f>Q202*H202</f>
        <v>0.13125000000000001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1021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4884</v>
      </c>
    </row>
    <row r="203" spans="1:65" s="13" customFormat="1">
      <c r="B203" s="207"/>
      <c r="C203" s="208"/>
      <c r="D203" s="209" t="s">
        <v>291</v>
      </c>
      <c r="E203" s="208"/>
      <c r="F203" s="211" t="s">
        <v>4885</v>
      </c>
      <c r="G203" s="208"/>
      <c r="H203" s="212">
        <v>525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4</v>
      </c>
      <c r="AX203" s="13" t="s">
        <v>83</v>
      </c>
      <c r="AY203" s="218" t="s">
        <v>283</v>
      </c>
    </row>
    <row r="204" spans="1:65" s="2" customFormat="1" ht="24.2" customHeight="1">
      <c r="A204" s="35"/>
      <c r="B204" s="36"/>
      <c r="C204" s="193" t="s">
        <v>556</v>
      </c>
      <c r="D204" s="193" t="s">
        <v>285</v>
      </c>
      <c r="E204" s="194" t="s">
        <v>4886</v>
      </c>
      <c r="F204" s="195" t="s">
        <v>4887</v>
      </c>
      <c r="G204" s="196" t="s">
        <v>472</v>
      </c>
      <c r="H204" s="197">
        <v>134.78299999999999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4888</v>
      </c>
    </row>
    <row r="205" spans="1:65" s="2" customFormat="1" ht="24.2" customHeight="1">
      <c r="A205" s="35"/>
      <c r="B205" s="36"/>
      <c r="C205" s="251" t="s">
        <v>561</v>
      </c>
      <c r="D205" s="251" t="s">
        <v>1021</v>
      </c>
      <c r="E205" s="252" t="s">
        <v>4889</v>
      </c>
      <c r="F205" s="253" t="s">
        <v>4890</v>
      </c>
      <c r="G205" s="254" t="s">
        <v>472</v>
      </c>
      <c r="H205" s="255">
        <v>155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5.2999999999999998E-4</v>
      </c>
      <c r="R205" s="203">
        <f>Q205*H205</f>
        <v>8.2150000000000001E-2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1021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4891</v>
      </c>
    </row>
    <row r="206" spans="1:65" s="13" customFormat="1">
      <c r="B206" s="207"/>
      <c r="C206" s="208"/>
      <c r="D206" s="209" t="s">
        <v>291</v>
      </c>
      <c r="E206" s="208"/>
      <c r="F206" s="211" t="s">
        <v>4892</v>
      </c>
      <c r="G206" s="208"/>
      <c r="H206" s="212">
        <v>155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24.2" customHeight="1">
      <c r="A207" s="35"/>
      <c r="B207" s="36"/>
      <c r="C207" s="193" t="s">
        <v>567</v>
      </c>
      <c r="D207" s="193" t="s">
        <v>285</v>
      </c>
      <c r="E207" s="194" t="s">
        <v>4893</v>
      </c>
      <c r="F207" s="195" t="s">
        <v>4894</v>
      </c>
      <c r="G207" s="196" t="s">
        <v>472</v>
      </c>
      <c r="H207" s="197">
        <v>65.216999999999999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4895</v>
      </c>
    </row>
    <row r="208" spans="1:65" s="2" customFormat="1" ht="24.2" customHeight="1">
      <c r="A208" s="35"/>
      <c r="B208" s="36"/>
      <c r="C208" s="251" t="s">
        <v>575</v>
      </c>
      <c r="D208" s="251" t="s">
        <v>1021</v>
      </c>
      <c r="E208" s="252" t="s">
        <v>4896</v>
      </c>
      <c r="F208" s="253" t="s">
        <v>4897</v>
      </c>
      <c r="G208" s="254" t="s">
        <v>472</v>
      </c>
      <c r="H208" s="255">
        <v>75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7.6999999999999996E-4</v>
      </c>
      <c r="R208" s="203">
        <f>Q208*H208</f>
        <v>5.7749999999999996E-2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1021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4898</v>
      </c>
    </row>
    <row r="209" spans="1:65" s="13" customFormat="1">
      <c r="B209" s="207"/>
      <c r="C209" s="208"/>
      <c r="D209" s="209" t="s">
        <v>291</v>
      </c>
      <c r="E209" s="208"/>
      <c r="F209" s="211" t="s">
        <v>4899</v>
      </c>
      <c r="G209" s="208"/>
      <c r="H209" s="212">
        <v>75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4</v>
      </c>
      <c r="AX209" s="13" t="s">
        <v>83</v>
      </c>
      <c r="AY209" s="218" t="s">
        <v>283</v>
      </c>
    </row>
    <row r="210" spans="1:65" s="2" customFormat="1" ht="24.2" customHeight="1">
      <c r="A210" s="35"/>
      <c r="B210" s="36"/>
      <c r="C210" s="193" t="s">
        <v>581</v>
      </c>
      <c r="D210" s="193" t="s">
        <v>285</v>
      </c>
      <c r="E210" s="194" t="s">
        <v>4900</v>
      </c>
      <c r="F210" s="195" t="s">
        <v>4901</v>
      </c>
      <c r="G210" s="196" t="s">
        <v>472</v>
      </c>
      <c r="H210" s="197">
        <v>10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4902</v>
      </c>
    </row>
    <row r="211" spans="1:65" s="2" customFormat="1" ht="16.5" customHeight="1">
      <c r="A211" s="35"/>
      <c r="B211" s="36"/>
      <c r="C211" s="251" t="s">
        <v>611</v>
      </c>
      <c r="D211" s="251" t="s">
        <v>1021</v>
      </c>
      <c r="E211" s="252" t="s">
        <v>4903</v>
      </c>
      <c r="F211" s="253" t="s">
        <v>4904</v>
      </c>
      <c r="G211" s="254" t="s">
        <v>472</v>
      </c>
      <c r="H211" s="255">
        <v>10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1021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4905</v>
      </c>
    </row>
    <row r="212" spans="1:65" s="2" customFormat="1" ht="29.25">
      <c r="A212" s="35"/>
      <c r="B212" s="36"/>
      <c r="C212" s="37"/>
      <c r="D212" s="209" t="s">
        <v>3831</v>
      </c>
      <c r="E212" s="37"/>
      <c r="F212" s="267" t="s">
        <v>4906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3831</v>
      </c>
      <c r="AU212" s="18" t="s">
        <v>85</v>
      </c>
    </row>
    <row r="213" spans="1:65" s="2" customFormat="1" ht="24.2" customHeight="1">
      <c r="A213" s="35"/>
      <c r="B213" s="36"/>
      <c r="C213" s="193" t="s">
        <v>616</v>
      </c>
      <c r="D213" s="193" t="s">
        <v>285</v>
      </c>
      <c r="E213" s="194" t="s">
        <v>4907</v>
      </c>
      <c r="F213" s="195" t="s">
        <v>4908</v>
      </c>
      <c r="G213" s="196" t="s">
        <v>614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4909</v>
      </c>
    </row>
    <row r="214" spans="1:65" s="2" customFormat="1" ht="16.5" customHeight="1">
      <c r="A214" s="35"/>
      <c r="B214" s="36"/>
      <c r="C214" s="251" t="s">
        <v>620</v>
      </c>
      <c r="D214" s="251" t="s">
        <v>1021</v>
      </c>
      <c r="E214" s="252" t="s">
        <v>4910</v>
      </c>
      <c r="F214" s="253" t="s">
        <v>4911</v>
      </c>
      <c r="G214" s="254" t="s">
        <v>614</v>
      </c>
      <c r="H214" s="255">
        <v>4</v>
      </c>
      <c r="I214" s="256"/>
      <c r="J214" s="257">
        <f>ROUND(I214*H214,2)</f>
        <v>0</v>
      </c>
      <c r="K214" s="258"/>
      <c r="L214" s="259"/>
      <c r="M214" s="260" t="s">
        <v>1</v>
      </c>
      <c r="N214" s="261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1021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4912</v>
      </c>
    </row>
    <row r="215" spans="1:65" s="2" customFormat="1" ht="19.5">
      <c r="A215" s="35"/>
      <c r="B215" s="36"/>
      <c r="C215" s="37"/>
      <c r="D215" s="209" t="s">
        <v>3831</v>
      </c>
      <c r="E215" s="37"/>
      <c r="F215" s="267" t="s">
        <v>4913</v>
      </c>
      <c r="G215" s="37"/>
      <c r="H215" s="37"/>
      <c r="I215" s="268"/>
      <c r="J215" s="37"/>
      <c r="K215" s="37"/>
      <c r="L215" s="40"/>
      <c r="M215" s="269"/>
      <c r="N215" s="270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3831</v>
      </c>
      <c r="AU215" s="18" t="s">
        <v>85</v>
      </c>
    </row>
    <row r="216" spans="1:65" s="2" customFormat="1" ht="24.2" customHeight="1">
      <c r="A216" s="35"/>
      <c r="B216" s="36"/>
      <c r="C216" s="193" t="s">
        <v>624</v>
      </c>
      <c r="D216" s="193" t="s">
        <v>285</v>
      </c>
      <c r="E216" s="194" t="s">
        <v>4914</v>
      </c>
      <c r="F216" s="195" t="s">
        <v>4915</v>
      </c>
      <c r="G216" s="196" t="s">
        <v>614</v>
      </c>
      <c r="H216" s="197">
        <v>4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4916</v>
      </c>
    </row>
    <row r="217" spans="1:65" s="2" customFormat="1" ht="16.5" customHeight="1">
      <c r="A217" s="35"/>
      <c r="B217" s="36"/>
      <c r="C217" s="251" t="s">
        <v>628</v>
      </c>
      <c r="D217" s="251" t="s">
        <v>1021</v>
      </c>
      <c r="E217" s="252" t="s">
        <v>4917</v>
      </c>
      <c r="F217" s="253" t="s">
        <v>4918</v>
      </c>
      <c r="G217" s="254" t="s">
        <v>614</v>
      </c>
      <c r="H217" s="255">
        <v>4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1021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4919</v>
      </c>
    </row>
    <row r="218" spans="1:65" s="2" customFormat="1" ht="19.5">
      <c r="A218" s="35"/>
      <c r="B218" s="36"/>
      <c r="C218" s="37"/>
      <c r="D218" s="209" t="s">
        <v>3831</v>
      </c>
      <c r="E218" s="37"/>
      <c r="F218" s="267" t="s">
        <v>4920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3831</v>
      </c>
      <c r="AU218" s="18" t="s">
        <v>85</v>
      </c>
    </row>
    <row r="219" spans="1:65" s="2" customFormat="1" ht="16.5" customHeight="1">
      <c r="A219" s="35"/>
      <c r="B219" s="36"/>
      <c r="C219" s="251" t="s">
        <v>632</v>
      </c>
      <c r="D219" s="251" t="s">
        <v>1021</v>
      </c>
      <c r="E219" s="252" t="s">
        <v>4921</v>
      </c>
      <c r="F219" s="253" t="s">
        <v>4922</v>
      </c>
      <c r="G219" s="254" t="s">
        <v>614</v>
      </c>
      <c r="H219" s="255">
        <v>8</v>
      </c>
      <c r="I219" s="256"/>
      <c r="J219" s="257">
        <f t="shared" ref="J219:J245" si="10"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ref="P219:P245" si="11">O219*H219</f>
        <v>0</v>
      </c>
      <c r="Q219" s="203">
        <v>0</v>
      </c>
      <c r="R219" s="203">
        <f t="shared" ref="R219:R245" si="12">Q219*H219</f>
        <v>0</v>
      </c>
      <c r="S219" s="203">
        <v>0</v>
      </c>
      <c r="T219" s="204">
        <f t="shared" ref="T219:T245" si="1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1021</v>
      </c>
      <c r="AU219" s="205" t="s">
        <v>85</v>
      </c>
      <c r="AY219" s="18" t="s">
        <v>283</v>
      </c>
      <c r="BE219" s="206">
        <f t="shared" ref="BE219:BE245" si="14">IF(N219="základní",J219,0)</f>
        <v>0</v>
      </c>
      <c r="BF219" s="206">
        <f t="shared" ref="BF219:BF245" si="15">IF(N219="snížená",J219,0)</f>
        <v>0</v>
      </c>
      <c r="BG219" s="206">
        <f t="shared" ref="BG219:BG245" si="16">IF(N219="zákl. přenesená",J219,0)</f>
        <v>0</v>
      </c>
      <c r="BH219" s="206">
        <f t="shared" ref="BH219:BH245" si="17">IF(N219="sníž. přenesená",J219,0)</f>
        <v>0</v>
      </c>
      <c r="BI219" s="206">
        <f t="shared" ref="BI219:BI245" si="18">IF(N219="nulová",J219,0)</f>
        <v>0</v>
      </c>
      <c r="BJ219" s="18" t="s">
        <v>83</v>
      </c>
      <c r="BK219" s="206">
        <f t="shared" ref="BK219:BK245" si="19">ROUND(I219*H219,2)</f>
        <v>0</v>
      </c>
      <c r="BL219" s="18" t="s">
        <v>199</v>
      </c>
      <c r="BM219" s="205" t="s">
        <v>4923</v>
      </c>
    </row>
    <row r="220" spans="1:65" s="2" customFormat="1" ht="16.5" customHeight="1">
      <c r="A220" s="35"/>
      <c r="B220" s="36"/>
      <c r="C220" s="251" t="s">
        <v>636</v>
      </c>
      <c r="D220" s="251" t="s">
        <v>1021</v>
      </c>
      <c r="E220" s="252" t="s">
        <v>4924</v>
      </c>
      <c r="F220" s="253" t="s">
        <v>4925</v>
      </c>
      <c r="G220" s="254" t="s">
        <v>614</v>
      </c>
      <c r="H220" s="255">
        <v>4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0</v>
      </c>
      <c r="R220" s="203">
        <f t="shared" si="12"/>
        <v>0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1021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199</v>
      </c>
      <c r="BM220" s="205" t="s">
        <v>4926</v>
      </c>
    </row>
    <row r="221" spans="1:65" s="2" customFormat="1" ht="16.5" customHeight="1">
      <c r="A221" s="35"/>
      <c r="B221" s="36"/>
      <c r="C221" s="251" t="s">
        <v>640</v>
      </c>
      <c r="D221" s="251" t="s">
        <v>1021</v>
      </c>
      <c r="E221" s="252" t="s">
        <v>4927</v>
      </c>
      <c r="F221" s="253" t="s">
        <v>4928</v>
      </c>
      <c r="G221" s="254" t="s">
        <v>614</v>
      </c>
      <c r="H221" s="255">
        <v>16</v>
      </c>
      <c r="I221" s="256"/>
      <c r="J221" s="257">
        <f t="shared" si="1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1021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199</v>
      </c>
      <c r="BM221" s="205" t="s">
        <v>4929</v>
      </c>
    </row>
    <row r="222" spans="1:65" s="2" customFormat="1" ht="24.2" customHeight="1">
      <c r="A222" s="35"/>
      <c r="B222" s="36"/>
      <c r="C222" s="193" t="s">
        <v>644</v>
      </c>
      <c r="D222" s="193" t="s">
        <v>285</v>
      </c>
      <c r="E222" s="194" t="s">
        <v>4930</v>
      </c>
      <c r="F222" s="195" t="s">
        <v>4931</v>
      </c>
      <c r="G222" s="196" t="s">
        <v>614</v>
      </c>
      <c r="H222" s="197">
        <v>1500</v>
      </c>
      <c r="I222" s="198"/>
      <c r="J222" s="199">
        <f t="shared" si="1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11"/>
        <v>0</v>
      </c>
      <c r="Q222" s="203">
        <v>0</v>
      </c>
      <c r="R222" s="203">
        <f t="shared" si="12"/>
        <v>0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199</v>
      </c>
      <c r="BM222" s="205" t="s">
        <v>4932</v>
      </c>
    </row>
    <row r="223" spans="1:65" s="2" customFormat="1" ht="24.2" customHeight="1">
      <c r="A223" s="35"/>
      <c r="B223" s="36"/>
      <c r="C223" s="193" t="s">
        <v>648</v>
      </c>
      <c r="D223" s="193" t="s">
        <v>285</v>
      </c>
      <c r="E223" s="194" t="s">
        <v>4933</v>
      </c>
      <c r="F223" s="195" t="s">
        <v>4934</v>
      </c>
      <c r="G223" s="196" t="s">
        <v>614</v>
      </c>
      <c r="H223" s="197">
        <v>20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199</v>
      </c>
      <c r="BM223" s="205" t="s">
        <v>4935</v>
      </c>
    </row>
    <row r="224" spans="1:65" s="2" customFormat="1" ht="24.2" customHeight="1">
      <c r="A224" s="35"/>
      <c r="B224" s="36"/>
      <c r="C224" s="193" t="s">
        <v>652</v>
      </c>
      <c r="D224" s="193" t="s">
        <v>285</v>
      </c>
      <c r="E224" s="194" t="s">
        <v>4936</v>
      </c>
      <c r="F224" s="195" t="s">
        <v>4937</v>
      </c>
      <c r="G224" s="196" t="s">
        <v>614</v>
      </c>
      <c r="H224" s="197">
        <v>20</v>
      </c>
      <c r="I224" s="198"/>
      <c r="J224" s="199">
        <f t="shared" si="1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11"/>
        <v>0</v>
      </c>
      <c r="Q224" s="203">
        <v>0</v>
      </c>
      <c r="R224" s="203">
        <f t="shared" si="12"/>
        <v>0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199</v>
      </c>
      <c r="BM224" s="205" t="s">
        <v>4938</v>
      </c>
    </row>
    <row r="225" spans="1:65" s="2" customFormat="1" ht="24.2" customHeight="1">
      <c r="A225" s="35"/>
      <c r="B225" s="36"/>
      <c r="C225" s="193" t="s">
        <v>656</v>
      </c>
      <c r="D225" s="193" t="s">
        <v>285</v>
      </c>
      <c r="E225" s="194" t="s">
        <v>4939</v>
      </c>
      <c r="F225" s="195" t="s">
        <v>4940</v>
      </c>
      <c r="G225" s="196" t="s">
        <v>614</v>
      </c>
      <c r="H225" s="197">
        <v>20</v>
      </c>
      <c r="I225" s="198"/>
      <c r="J225" s="199">
        <f t="shared" si="1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11"/>
        <v>0</v>
      </c>
      <c r="Q225" s="203">
        <v>0</v>
      </c>
      <c r="R225" s="203">
        <f t="shared" si="12"/>
        <v>0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199</v>
      </c>
      <c r="BM225" s="205" t="s">
        <v>4941</v>
      </c>
    </row>
    <row r="226" spans="1:65" s="2" customFormat="1" ht="24.2" customHeight="1">
      <c r="A226" s="35"/>
      <c r="B226" s="36"/>
      <c r="C226" s="193" t="s">
        <v>660</v>
      </c>
      <c r="D226" s="193" t="s">
        <v>285</v>
      </c>
      <c r="E226" s="194" t="s">
        <v>4942</v>
      </c>
      <c r="F226" s="195" t="s">
        <v>4943</v>
      </c>
      <c r="G226" s="196" t="s">
        <v>614</v>
      </c>
      <c r="H226" s="197">
        <v>20</v>
      </c>
      <c r="I226" s="198"/>
      <c r="J226" s="199">
        <f t="shared" si="1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11"/>
        <v>0</v>
      </c>
      <c r="Q226" s="203">
        <v>0</v>
      </c>
      <c r="R226" s="203">
        <f t="shared" si="12"/>
        <v>0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4944</v>
      </c>
    </row>
    <row r="227" spans="1:65" s="2" customFormat="1" ht="24.2" customHeight="1">
      <c r="A227" s="35"/>
      <c r="B227" s="36"/>
      <c r="C227" s="193" t="s">
        <v>664</v>
      </c>
      <c r="D227" s="193" t="s">
        <v>285</v>
      </c>
      <c r="E227" s="194" t="s">
        <v>4945</v>
      </c>
      <c r="F227" s="195" t="s">
        <v>4946</v>
      </c>
      <c r="G227" s="196" t="s">
        <v>614</v>
      </c>
      <c r="H227" s="197">
        <v>20</v>
      </c>
      <c r="I227" s="198"/>
      <c r="J227" s="199">
        <f t="shared" si="1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11"/>
        <v>0</v>
      </c>
      <c r="Q227" s="203">
        <v>0</v>
      </c>
      <c r="R227" s="203">
        <f t="shared" si="12"/>
        <v>0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4947</v>
      </c>
    </row>
    <row r="228" spans="1:65" s="2" customFormat="1" ht="24.2" customHeight="1">
      <c r="A228" s="35"/>
      <c r="B228" s="36"/>
      <c r="C228" s="251" t="s">
        <v>668</v>
      </c>
      <c r="D228" s="251" t="s">
        <v>1021</v>
      </c>
      <c r="E228" s="252" t="s">
        <v>4948</v>
      </c>
      <c r="F228" s="253" t="s">
        <v>4949</v>
      </c>
      <c r="G228" s="254" t="s">
        <v>614</v>
      </c>
      <c r="H228" s="255">
        <v>134</v>
      </c>
      <c r="I228" s="256"/>
      <c r="J228" s="257">
        <f t="shared" si="1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11"/>
        <v>0</v>
      </c>
      <c r="Q228" s="203">
        <v>2.0000000000000002E-5</v>
      </c>
      <c r="R228" s="203">
        <f t="shared" si="12"/>
        <v>2.6800000000000001E-3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1021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199</v>
      </c>
      <c r="BM228" s="205" t="s">
        <v>4950</v>
      </c>
    </row>
    <row r="229" spans="1:65" s="2" customFormat="1" ht="24.2" customHeight="1">
      <c r="A229" s="35"/>
      <c r="B229" s="36"/>
      <c r="C229" s="251" t="s">
        <v>672</v>
      </c>
      <c r="D229" s="251" t="s">
        <v>1021</v>
      </c>
      <c r="E229" s="252" t="s">
        <v>4951</v>
      </c>
      <c r="F229" s="253" t="s">
        <v>4952</v>
      </c>
      <c r="G229" s="254" t="s">
        <v>614</v>
      </c>
      <c r="H229" s="255">
        <v>1</v>
      </c>
      <c r="I229" s="256"/>
      <c r="J229" s="257">
        <f t="shared" si="1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11"/>
        <v>0</v>
      </c>
      <c r="Q229" s="203">
        <v>2.0000000000000002E-5</v>
      </c>
      <c r="R229" s="203">
        <f t="shared" si="12"/>
        <v>2.0000000000000002E-5</v>
      </c>
      <c r="S229" s="203">
        <v>0</v>
      </c>
      <c r="T229" s="204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1021</v>
      </c>
      <c r="AU229" s="205" t="s">
        <v>85</v>
      </c>
      <c r="AY229" s="18" t="s">
        <v>283</v>
      </c>
      <c r="BE229" s="206">
        <f t="shared" si="14"/>
        <v>0</v>
      </c>
      <c r="BF229" s="206">
        <f t="shared" si="15"/>
        <v>0</v>
      </c>
      <c r="BG229" s="206">
        <f t="shared" si="16"/>
        <v>0</v>
      </c>
      <c r="BH229" s="206">
        <f t="shared" si="17"/>
        <v>0</v>
      </c>
      <c r="BI229" s="206">
        <f t="shared" si="18"/>
        <v>0</v>
      </c>
      <c r="BJ229" s="18" t="s">
        <v>83</v>
      </c>
      <c r="BK229" s="206">
        <f t="shared" si="19"/>
        <v>0</v>
      </c>
      <c r="BL229" s="18" t="s">
        <v>199</v>
      </c>
      <c r="BM229" s="205" t="s">
        <v>4953</v>
      </c>
    </row>
    <row r="230" spans="1:65" s="2" customFormat="1" ht="24.2" customHeight="1">
      <c r="A230" s="35"/>
      <c r="B230" s="36"/>
      <c r="C230" s="251" t="s">
        <v>676</v>
      </c>
      <c r="D230" s="251" t="s">
        <v>1021</v>
      </c>
      <c r="E230" s="252" t="s">
        <v>4954</v>
      </c>
      <c r="F230" s="253" t="s">
        <v>4955</v>
      </c>
      <c r="G230" s="254" t="s">
        <v>614</v>
      </c>
      <c r="H230" s="255">
        <v>93</v>
      </c>
      <c r="I230" s="256"/>
      <c r="J230" s="257">
        <f t="shared" si="1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11"/>
        <v>0</v>
      </c>
      <c r="Q230" s="203">
        <v>2.0000000000000002E-5</v>
      </c>
      <c r="R230" s="203">
        <f t="shared" si="12"/>
        <v>1.8600000000000001E-3</v>
      </c>
      <c r="S230" s="203">
        <v>0</v>
      </c>
      <c r="T230" s="204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1021</v>
      </c>
      <c r="AU230" s="205" t="s">
        <v>85</v>
      </c>
      <c r="AY230" s="18" t="s">
        <v>283</v>
      </c>
      <c r="BE230" s="206">
        <f t="shared" si="14"/>
        <v>0</v>
      </c>
      <c r="BF230" s="206">
        <f t="shared" si="15"/>
        <v>0</v>
      </c>
      <c r="BG230" s="206">
        <f t="shared" si="16"/>
        <v>0</v>
      </c>
      <c r="BH230" s="206">
        <f t="shared" si="17"/>
        <v>0</v>
      </c>
      <c r="BI230" s="206">
        <f t="shared" si="18"/>
        <v>0</v>
      </c>
      <c r="BJ230" s="18" t="s">
        <v>83</v>
      </c>
      <c r="BK230" s="206">
        <f t="shared" si="19"/>
        <v>0</v>
      </c>
      <c r="BL230" s="18" t="s">
        <v>199</v>
      </c>
      <c r="BM230" s="205" t="s">
        <v>4956</v>
      </c>
    </row>
    <row r="231" spans="1:65" s="2" customFormat="1" ht="24.2" customHeight="1">
      <c r="A231" s="35"/>
      <c r="B231" s="36"/>
      <c r="C231" s="251" t="s">
        <v>680</v>
      </c>
      <c r="D231" s="251" t="s">
        <v>1021</v>
      </c>
      <c r="E231" s="252" t="s">
        <v>4957</v>
      </c>
      <c r="F231" s="253" t="s">
        <v>4958</v>
      </c>
      <c r="G231" s="254" t="s">
        <v>614</v>
      </c>
      <c r="H231" s="255">
        <v>81</v>
      </c>
      <c r="I231" s="256"/>
      <c r="J231" s="257">
        <f t="shared" si="1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11"/>
        <v>0</v>
      </c>
      <c r="Q231" s="203">
        <v>3.0000000000000001E-5</v>
      </c>
      <c r="R231" s="203">
        <f t="shared" si="12"/>
        <v>2.4299999999999999E-3</v>
      </c>
      <c r="S231" s="203">
        <v>0</v>
      </c>
      <c r="T231" s="204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1021</v>
      </c>
      <c r="AU231" s="205" t="s">
        <v>85</v>
      </c>
      <c r="AY231" s="18" t="s">
        <v>283</v>
      </c>
      <c r="BE231" s="206">
        <f t="shared" si="14"/>
        <v>0</v>
      </c>
      <c r="BF231" s="206">
        <f t="shared" si="15"/>
        <v>0</v>
      </c>
      <c r="BG231" s="206">
        <f t="shared" si="16"/>
        <v>0</v>
      </c>
      <c r="BH231" s="206">
        <f t="shared" si="17"/>
        <v>0</v>
      </c>
      <c r="BI231" s="206">
        <f t="shared" si="18"/>
        <v>0</v>
      </c>
      <c r="BJ231" s="18" t="s">
        <v>83</v>
      </c>
      <c r="BK231" s="206">
        <f t="shared" si="19"/>
        <v>0</v>
      </c>
      <c r="BL231" s="18" t="s">
        <v>199</v>
      </c>
      <c r="BM231" s="205" t="s">
        <v>4959</v>
      </c>
    </row>
    <row r="232" spans="1:65" s="2" customFormat="1" ht="24.2" customHeight="1">
      <c r="A232" s="35"/>
      <c r="B232" s="36"/>
      <c r="C232" s="251" t="s">
        <v>684</v>
      </c>
      <c r="D232" s="251" t="s">
        <v>1021</v>
      </c>
      <c r="E232" s="252" t="s">
        <v>4960</v>
      </c>
      <c r="F232" s="253" t="s">
        <v>4961</v>
      </c>
      <c r="G232" s="254" t="s">
        <v>614</v>
      </c>
      <c r="H232" s="255">
        <v>1</v>
      </c>
      <c r="I232" s="256"/>
      <c r="J232" s="257">
        <f t="shared" si="1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11"/>
        <v>0</v>
      </c>
      <c r="Q232" s="203">
        <v>5.0000000000000002E-5</v>
      </c>
      <c r="R232" s="203">
        <f t="shared" si="12"/>
        <v>5.0000000000000002E-5</v>
      </c>
      <c r="S232" s="203">
        <v>0</v>
      </c>
      <c r="T232" s="204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1021</v>
      </c>
      <c r="AU232" s="205" t="s">
        <v>85</v>
      </c>
      <c r="AY232" s="18" t="s">
        <v>283</v>
      </c>
      <c r="BE232" s="206">
        <f t="shared" si="14"/>
        <v>0</v>
      </c>
      <c r="BF232" s="206">
        <f t="shared" si="15"/>
        <v>0</v>
      </c>
      <c r="BG232" s="206">
        <f t="shared" si="16"/>
        <v>0</v>
      </c>
      <c r="BH232" s="206">
        <f t="shared" si="17"/>
        <v>0</v>
      </c>
      <c r="BI232" s="206">
        <f t="shared" si="18"/>
        <v>0</v>
      </c>
      <c r="BJ232" s="18" t="s">
        <v>83</v>
      </c>
      <c r="BK232" s="206">
        <f t="shared" si="19"/>
        <v>0</v>
      </c>
      <c r="BL232" s="18" t="s">
        <v>199</v>
      </c>
      <c r="BM232" s="205" t="s">
        <v>4962</v>
      </c>
    </row>
    <row r="233" spans="1:65" s="2" customFormat="1" ht="24.2" customHeight="1">
      <c r="A233" s="35"/>
      <c r="B233" s="36"/>
      <c r="C233" s="251" t="s">
        <v>690</v>
      </c>
      <c r="D233" s="251" t="s">
        <v>1021</v>
      </c>
      <c r="E233" s="252" t="s">
        <v>4963</v>
      </c>
      <c r="F233" s="253" t="s">
        <v>4964</v>
      </c>
      <c r="G233" s="254" t="s">
        <v>614</v>
      </c>
      <c r="H233" s="255">
        <v>6</v>
      </c>
      <c r="I233" s="256"/>
      <c r="J233" s="257">
        <f t="shared" si="1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11"/>
        <v>0</v>
      </c>
      <c r="Q233" s="203">
        <v>6.0000000000000002E-5</v>
      </c>
      <c r="R233" s="203">
        <f t="shared" si="12"/>
        <v>3.6000000000000002E-4</v>
      </c>
      <c r="S233" s="203">
        <v>0</v>
      </c>
      <c r="T233" s="204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1021</v>
      </c>
      <c r="AU233" s="205" t="s">
        <v>85</v>
      </c>
      <c r="AY233" s="18" t="s">
        <v>283</v>
      </c>
      <c r="BE233" s="206">
        <f t="shared" si="14"/>
        <v>0</v>
      </c>
      <c r="BF233" s="206">
        <f t="shared" si="15"/>
        <v>0</v>
      </c>
      <c r="BG233" s="206">
        <f t="shared" si="16"/>
        <v>0</v>
      </c>
      <c r="BH233" s="206">
        <f t="shared" si="17"/>
        <v>0</v>
      </c>
      <c r="BI233" s="206">
        <f t="shared" si="18"/>
        <v>0</v>
      </c>
      <c r="BJ233" s="18" t="s">
        <v>83</v>
      </c>
      <c r="BK233" s="206">
        <f t="shared" si="19"/>
        <v>0</v>
      </c>
      <c r="BL233" s="18" t="s">
        <v>199</v>
      </c>
      <c r="BM233" s="205" t="s">
        <v>4965</v>
      </c>
    </row>
    <row r="234" spans="1:65" s="2" customFormat="1" ht="24.2" customHeight="1">
      <c r="A234" s="35"/>
      <c r="B234" s="36"/>
      <c r="C234" s="251" t="s">
        <v>695</v>
      </c>
      <c r="D234" s="251" t="s">
        <v>1021</v>
      </c>
      <c r="E234" s="252" t="s">
        <v>4966</v>
      </c>
      <c r="F234" s="253" t="s">
        <v>4967</v>
      </c>
      <c r="G234" s="254" t="s">
        <v>614</v>
      </c>
      <c r="H234" s="255">
        <v>4</v>
      </c>
      <c r="I234" s="256"/>
      <c r="J234" s="257">
        <f t="shared" si="1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11"/>
        <v>0</v>
      </c>
      <c r="Q234" s="203">
        <v>1.1E-4</v>
      </c>
      <c r="R234" s="203">
        <f t="shared" si="12"/>
        <v>4.4000000000000002E-4</v>
      </c>
      <c r="S234" s="203">
        <v>0</v>
      </c>
      <c r="T234" s="204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1021</v>
      </c>
      <c r="AU234" s="205" t="s">
        <v>85</v>
      </c>
      <c r="AY234" s="18" t="s">
        <v>283</v>
      </c>
      <c r="BE234" s="206">
        <f t="shared" si="14"/>
        <v>0</v>
      </c>
      <c r="BF234" s="206">
        <f t="shared" si="15"/>
        <v>0</v>
      </c>
      <c r="BG234" s="206">
        <f t="shared" si="16"/>
        <v>0</v>
      </c>
      <c r="BH234" s="206">
        <f t="shared" si="17"/>
        <v>0</v>
      </c>
      <c r="BI234" s="206">
        <f t="shared" si="18"/>
        <v>0</v>
      </c>
      <c r="BJ234" s="18" t="s">
        <v>83</v>
      </c>
      <c r="BK234" s="206">
        <f t="shared" si="19"/>
        <v>0</v>
      </c>
      <c r="BL234" s="18" t="s">
        <v>199</v>
      </c>
      <c r="BM234" s="205" t="s">
        <v>4968</v>
      </c>
    </row>
    <row r="235" spans="1:65" s="2" customFormat="1" ht="24.2" customHeight="1">
      <c r="A235" s="35"/>
      <c r="B235" s="36"/>
      <c r="C235" s="193" t="s">
        <v>700</v>
      </c>
      <c r="D235" s="193" t="s">
        <v>285</v>
      </c>
      <c r="E235" s="194" t="s">
        <v>4969</v>
      </c>
      <c r="F235" s="195" t="s">
        <v>4970</v>
      </c>
      <c r="G235" s="196" t="s">
        <v>614</v>
      </c>
      <c r="H235" s="197">
        <v>55</v>
      </c>
      <c r="I235" s="198"/>
      <c r="J235" s="199">
        <f t="shared" si="1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11"/>
        <v>0</v>
      </c>
      <c r="Q235" s="203">
        <v>0</v>
      </c>
      <c r="R235" s="203">
        <f t="shared" si="12"/>
        <v>0</v>
      </c>
      <c r="S235" s="203">
        <v>0</v>
      </c>
      <c r="T235" s="204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14"/>
        <v>0</v>
      </c>
      <c r="BF235" s="206">
        <f t="shared" si="15"/>
        <v>0</v>
      </c>
      <c r="BG235" s="206">
        <f t="shared" si="16"/>
        <v>0</v>
      </c>
      <c r="BH235" s="206">
        <f t="shared" si="17"/>
        <v>0</v>
      </c>
      <c r="BI235" s="206">
        <f t="shared" si="18"/>
        <v>0</v>
      </c>
      <c r="BJ235" s="18" t="s">
        <v>83</v>
      </c>
      <c r="BK235" s="206">
        <f t="shared" si="19"/>
        <v>0</v>
      </c>
      <c r="BL235" s="18" t="s">
        <v>199</v>
      </c>
      <c r="BM235" s="205" t="s">
        <v>4971</v>
      </c>
    </row>
    <row r="236" spans="1:65" s="2" customFormat="1" ht="16.5" customHeight="1">
      <c r="A236" s="35"/>
      <c r="B236" s="36"/>
      <c r="C236" s="251" t="s">
        <v>704</v>
      </c>
      <c r="D236" s="251" t="s">
        <v>1021</v>
      </c>
      <c r="E236" s="252" t="s">
        <v>4972</v>
      </c>
      <c r="F236" s="253" t="s">
        <v>4973</v>
      </c>
      <c r="G236" s="254" t="s">
        <v>614</v>
      </c>
      <c r="H236" s="255">
        <v>55</v>
      </c>
      <c r="I236" s="256"/>
      <c r="J236" s="257">
        <f t="shared" si="10"/>
        <v>0</v>
      </c>
      <c r="K236" s="258"/>
      <c r="L236" s="259"/>
      <c r="M236" s="260" t="s">
        <v>1</v>
      </c>
      <c r="N236" s="261" t="s">
        <v>41</v>
      </c>
      <c r="O236" s="72"/>
      <c r="P236" s="203">
        <f t="shared" si="11"/>
        <v>0</v>
      </c>
      <c r="Q236" s="203">
        <v>4.0000000000000003E-5</v>
      </c>
      <c r="R236" s="203">
        <f t="shared" si="12"/>
        <v>2.2000000000000001E-3</v>
      </c>
      <c r="S236" s="203">
        <v>0</v>
      </c>
      <c r="T236" s="204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499</v>
      </c>
      <c r="AT236" s="205" t="s">
        <v>1021</v>
      </c>
      <c r="AU236" s="205" t="s">
        <v>85</v>
      </c>
      <c r="AY236" s="18" t="s">
        <v>283</v>
      </c>
      <c r="BE236" s="206">
        <f t="shared" si="14"/>
        <v>0</v>
      </c>
      <c r="BF236" s="206">
        <f t="shared" si="15"/>
        <v>0</v>
      </c>
      <c r="BG236" s="206">
        <f t="shared" si="16"/>
        <v>0</v>
      </c>
      <c r="BH236" s="206">
        <f t="shared" si="17"/>
        <v>0</v>
      </c>
      <c r="BI236" s="206">
        <f t="shared" si="18"/>
        <v>0</v>
      </c>
      <c r="BJ236" s="18" t="s">
        <v>83</v>
      </c>
      <c r="BK236" s="206">
        <f t="shared" si="19"/>
        <v>0</v>
      </c>
      <c r="BL236" s="18" t="s">
        <v>199</v>
      </c>
      <c r="BM236" s="205" t="s">
        <v>4974</v>
      </c>
    </row>
    <row r="237" spans="1:65" s="2" customFormat="1" ht="33" customHeight="1">
      <c r="A237" s="35"/>
      <c r="B237" s="36"/>
      <c r="C237" s="193" t="s">
        <v>710</v>
      </c>
      <c r="D237" s="193" t="s">
        <v>285</v>
      </c>
      <c r="E237" s="194" t="s">
        <v>4975</v>
      </c>
      <c r="F237" s="195" t="s">
        <v>4976</v>
      </c>
      <c r="G237" s="196" t="s">
        <v>614</v>
      </c>
      <c r="H237" s="197">
        <v>14</v>
      </c>
      <c r="I237" s="198"/>
      <c r="J237" s="199">
        <f t="shared" si="1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1"/>
        <v>0</v>
      </c>
      <c r="Q237" s="203">
        <v>0</v>
      </c>
      <c r="R237" s="203">
        <f t="shared" si="12"/>
        <v>0</v>
      </c>
      <c r="S237" s="203">
        <v>0</v>
      </c>
      <c r="T237" s="204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14"/>
        <v>0</v>
      </c>
      <c r="BF237" s="206">
        <f t="shared" si="15"/>
        <v>0</v>
      </c>
      <c r="BG237" s="206">
        <f t="shared" si="16"/>
        <v>0</v>
      </c>
      <c r="BH237" s="206">
        <f t="shared" si="17"/>
        <v>0</v>
      </c>
      <c r="BI237" s="206">
        <f t="shared" si="18"/>
        <v>0</v>
      </c>
      <c r="BJ237" s="18" t="s">
        <v>83</v>
      </c>
      <c r="BK237" s="206">
        <f t="shared" si="19"/>
        <v>0</v>
      </c>
      <c r="BL237" s="18" t="s">
        <v>199</v>
      </c>
      <c r="BM237" s="205" t="s">
        <v>4977</v>
      </c>
    </row>
    <row r="238" spans="1:65" s="2" customFormat="1" ht="21.75" customHeight="1">
      <c r="A238" s="35"/>
      <c r="B238" s="36"/>
      <c r="C238" s="251" t="s">
        <v>728</v>
      </c>
      <c r="D238" s="251" t="s">
        <v>1021</v>
      </c>
      <c r="E238" s="252" t="s">
        <v>4978</v>
      </c>
      <c r="F238" s="253" t="s">
        <v>4979</v>
      </c>
      <c r="G238" s="254" t="s">
        <v>614</v>
      </c>
      <c r="H238" s="255">
        <v>14</v>
      </c>
      <c r="I238" s="256"/>
      <c r="J238" s="257">
        <f t="shared" si="10"/>
        <v>0</v>
      </c>
      <c r="K238" s="258"/>
      <c r="L238" s="259"/>
      <c r="M238" s="260" t="s">
        <v>1</v>
      </c>
      <c r="N238" s="261" t="s">
        <v>41</v>
      </c>
      <c r="O238" s="72"/>
      <c r="P238" s="203">
        <f t="shared" si="11"/>
        <v>0</v>
      </c>
      <c r="Q238" s="203">
        <v>4.0000000000000003E-5</v>
      </c>
      <c r="R238" s="203">
        <f t="shared" si="12"/>
        <v>5.6000000000000006E-4</v>
      </c>
      <c r="S238" s="203">
        <v>0</v>
      </c>
      <c r="T238" s="204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499</v>
      </c>
      <c r="AT238" s="205" t="s">
        <v>1021</v>
      </c>
      <c r="AU238" s="205" t="s">
        <v>85</v>
      </c>
      <c r="AY238" s="18" t="s">
        <v>283</v>
      </c>
      <c r="BE238" s="206">
        <f t="shared" si="14"/>
        <v>0</v>
      </c>
      <c r="BF238" s="206">
        <f t="shared" si="15"/>
        <v>0</v>
      </c>
      <c r="BG238" s="206">
        <f t="shared" si="16"/>
        <v>0</v>
      </c>
      <c r="BH238" s="206">
        <f t="shared" si="17"/>
        <v>0</v>
      </c>
      <c r="BI238" s="206">
        <f t="shared" si="18"/>
        <v>0</v>
      </c>
      <c r="BJ238" s="18" t="s">
        <v>83</v>
      </c>
      <c r="BK238" s="206">
        <f t="shared" si="19"/>
        <v>0</v>
      </c>
      <c r="BL238" s="18" t="s">
        <v>199</v>
      </c>
      <c r="BM238" s="205" t="s">
        <v>4980</v>
      </c>
    </row>
    <row r="239" spans="1:65" s="2" customFormat="1" ht="24.2" customHeight="1">
      <c r="A239" s="35"/>
      <c r="B239" s="36"/>
      <c r="C239" s="193" t="s">
        <v>737</v>
      </c>
      <c r="D239" s="193" t="s">
        <v>285</v>
      </c>
      <c r="E239" s="194" t="s">
        <v>4981</v>
      </c>
      <c r="F239" s="195" t="s">
        <v>4982</v>
      </c>
      <c r="G239" s="196" t="s">
        <v>614</v>
      </c>
      <c r="H239" s="197">
        <v>1</v>
      </c>
      <c r="I239" s="198"/>
      <c r="J239" s="199">
        <f t="shared" si="1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1"/>
        <v>0</v>
      </c>
      <c r="Q239" s="203">
        <v>0</v>
      </c>
      <c r="R239" s="203">
        <f t="shared" si="12"/>
        <v>0</v>
      </c>
      <c r="S239" s="203">
        <v>0</v>
      </c>
      <c r="T239" s="204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85</v>
      </c>
      <c r="AY239" s="18" t="s">
        <v>283</v>
      </c>
      <c r="BE239" s="206">
        <f t="shared" si="14"/>
        <v>0</v>
      </c>
      <c r="BF239" s="206">
        <f t="shared" si="15"/>
        <v>0</v>
      </c>
      <c r="BG239" s="206">
        <f t="shared" si="16"/>
        <v>0</v>
      </c>
      <c r="BH239" s="206">
        <f t="shared" si="17"/>
        <v>0</v>
      </c>
      <c r="BI239" s="206">
        <f t="shared" si="18"/>
        <v>0</v>
      </c>
      <c r="BJ239" s="18" t="s">
        <v>83</v>
      </c>
      <c r="BK239" s="206">
        <f t="shared" si="19"/>
        <v>0</v>
      </c>
      <c r="BL239" s="18" t="s">
        <v>199</v>
      </c>
      <c r="BM239" s="205" t="s">
        <v>4983</v>
      </c>
    </row>
    <row r="240" spans="1:65" s="2" customFormat="1" ht="16.5" customHeight="1">
      <c r="A240" s="35"/>
      <c r="B240" s="36"/>
      <c r="C240" s="251" t="s">
        <v>743</v>
      </c>
      <c r="D240" s="251" t="s">
        <v>1021</v>
      </c>
      <c r="E240" s="252" t="s">
        <v>4984</v>
      </c>
      <c r="F240" s="253" t="s">
        <v>4985</v>
      </c>
      <c r="G240" s="254" t="s">
        <v>614</v>
      </c>
      <c r="H240" s="255">
        <v>1</v>
      </c>
      <c r="I240" s="256"/>
      <c r="J240" s="257">
        <f t="shared" si="10"/>
        <v>0</v>
      </c>
      <c r="K240" s="258"/>
      <c r="L240" s="259"/>
      <c r="M240" s="260" t="s">
        <v>1</v>
      </c>
      <c r="N240" s="261" t="s">
        <v>41</v>
      </c>
      <c r="O240" s="72"/>
      <c r="P240" s="203">
        <f t="shared" si="11"/>
        <v>0</v>
      </c>
      <c r="Q240" s="203">
        <v>4.0000000000000003E-5</v>
      </c>
      <c r="R240" s="203">
        <f t="shared" si="12"/>
        <v>4.0000000000000003E-5</v>
      </c>
      <c r="S240" s="203">
        <v>0</v>
      </c>
      <c r="T240" s="204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1021</v>
      </c>
      <c r="AU240" s="205" t="s">
        <v>85</v>
      </c>
      <c r="AY240" s="18" t="s">
        <v>283</v>
      </c>
      <c r="BE240" s="206">
        <f t="shared" si="14"/>
        <v>0</v>
      </c>
      <c r="BF240" s="206">
        <f t="shared" si="15"/>
        <v>0</v>
      </c>
      <c r="BG240" s="206">
        <f t="shared" si="16"/>
        <v>0</v>
      </c>
      <c r="BH240" s="206">
        <f t="shared" si="17"/>
        <v>0</v>
      </c>
      <c r="BI240" s="206">
        <f t="shared" si="18"/>
        <v>0</v>
      </c>
      <c r="BJ240" s="18" t="s">
        <v>83</v>
      </c>
      <c r="BK240" s="206">
        <f t="shared" si="19"/>
        <v>0</v>
      </c>
      <c r="BL240" s="18" t="s">
        <v>199</v>
      </c>
      <c r="BM240" s="205" t="s">
        <v>4986</v>
      </c>
    </row>
    <row r="241" spans="1:65" s="2" customFormat="1" ht="24.2" customHeight="1">
      <c r="A241" s="35"/>
      <c r="B241" s="36"/>
      <c r="C241" s="193" t="s">
        <v>750</v>
      </c>
      <c r="D241" s="193" t="s">
        <v>285</v>
      </c>
      <c r="E241" s="194" t="s">
        <v>4987</v>
      </c>
      <c r="F241" s="195" t="s">
        <v>4988</v>
      </c>
      <c r="G241" s="196" t="s">
        <v>614</v>
      </c>
      <c r="H241" s="197">
        <v>56</v>
      </c>
      <c r="I241" s="198"/>
      <c r="J241" s="199">
        <f t="shared" si="1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1"/>
        <v>0</v>
      </c>
      <c r="Q241" s="203">
        <v>0</v>
      </c>
      <c r="R241" s="203">
        <f t="shared" si="12"/>
        <v>0</v>
      </c>
      <c r="S241" s="203">
        <v>0</v>
      </c>
      <c r="T241" s="204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 t="shared" si="14"/>
        <v>0</v>
      </c>
      <c r="BF241" s="206">
        <f t="shared" si="15"/>
        <v>0</v>
      </c>
      <c r="BG241" s="206">
        <f t="shared" si="16"/>
        <v>0</v>
      </c>
      <c r="BH241" s="206">
        <f t="shared" si="17"/>
        <v>0</v>
      </c>
      <c r="BI241" s="206">
        <f t="shared" si="18"/>
        <v>0</v>
      </c>
      <c r="BJ241" s="18" t="s">
        <v>83</v>
      </c>
      <c r="BK241" s="206">
        <f t="shared" si="19"/>
        <v>0</v>
      </c>
      <c r="BL241" s="18" t="s">
        <v>199</v>
      </c>
      <c r="BM241" s="205" t="s">
        <v>4989</v>
      </c>
    </row>
    <row r="242" spans="1:65" s="2" customFormat="1" ht="16.5" customHeight="1">
      <c r="A242" s="35"/>
      <c r="B242" s="36"/>
      <c r="C242" s="251" t="s">
        <v>759</v>
      </c>
      <c r="D242" s="251" t="s">
        <v>1021</v>
      </c>
      <c r="E242" s="252" t="s">
        <v>4990</v>
      </c>
      <c r="F242" s="253" t="s">
        <v>4991</v>
      </c>
      <c r="G242" s="254" t="s">
        <v>614</v>
      </c>
      <c r="H242" s="255">
        <v>56</v>
      </c>
      <c r="I242" s="256"/>
      <c r="J242" s="257">
        <f t="shared" si="10"/>
        <v>0</v>
      </c>
      <c r="K242" s="258"/>
      <c r="L242" s="259"/>
      <c r="M242" s="260" t="s">
        <v>1</v>
      </c>
      <c r="N242" s="261" t="s">
        <v>41</v>
      </c>
      <c r="O242" s="72"/>
      <c r="P242" s="203">
        <f t="shared" si="11"/>
        <v>0</v>
      </c>
      <c r="Q242" s="203">
        <v>4.0000000000000003E-5</v>
      </c>
      <c r="R242" s="203">
        <f t="shared" si="12"/>
        <v>2.2400000000000002E-3</v>
      </c>
      <c r="S242" s="203">
        <v>0</v>
      </c>
      <c r="T242" s="204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1021</v>
      </c>
      <c r="AU242" s="205" t="s">
        <v>85</v>
      </c>
      <c r="AY242" s="18" t="s">
        <v>283</v>
      </c>
      <c r="BE242" s="206">
        <f t="shared" si="14"/>
        <v>0</v>
      </c>
      <c r="BF242" s="206">
        <f t="shared" si="15"/>
        <v>0</v>
      </c>
      <c r="BG242" s="206">
        <f t="shared" si="16"/>
        <v>0</v>
      </c>
      <c r="BH242" s="206">
        <f t="shared" si="17"/>
        <v>0</v>
      </c>
      <c r="BI242" s="206">
        <f t="shared" si="18"/>
        <v>0</v>
      </c>
      <c r="BJ242" s="18" t="s">
        <v>83</v>
      </c>
      <c r="BK242" s="206">
        <f t="shared" si="19"/>
        <v>0</v>
      </c>
      <c r="BL242" s="18" t="s">
        <v>199</v>
      </c>
      <c r="BM242" s="205" t="s">
        <v>4992</v>
      </c>
    </row>
    <row r="243" spans="1:65" s="2" customFormat="1" ht="24.2" customHeight="1">
      <c r="A243" s="35"/>
      <c r="B243" s="36"/>
      <c r="C243" s="193" t="s">
        <v>766</v>
      </c>
      <c r="D243" s="193" t="s">
        <v>285</v>
      </c>
      <c r="E243" s="194" t="s">
        <v>4993</v>
      </c>
      <c r="F243" s="195" t="s">
        <v>4994</v>
      </c>
      <c r="G243" s="196" t="s">
        <v>614</v>
      </c>
      <c r="H243" s="197">
        <v>9</v>
      </c>
      <c r="I243" s="198"/>
      <c r="J243" s="199">
        <f t="shared" si="1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1"/>
        <v>0</v>
      </c>
      <c r="Q243" s="203">
        <v>0</v>
      </c>
      <c r="R243" s="203">
        <f t="shared" si="12"/>
        <v>0</v>
      </c>
      <c r="S243" s="203">
        <v>0</v>
      </c>
      <c r="T243" s="204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 t="shared" si="14"/>
        <v>0</v>
      </c>
      <c r="BF243" s="206">
        <f t="shared" si="15"/>
        <v>0</v>
      </c>
      <c r="BG243" s="206">
        <f t="shared" si="16"/>
        <v>0</v>
      </c>
      <c r="BH243" s="206">
        <f t="shared" si="17"/>
        <v>0</v>
      </c>
      <c r="BI243" s="206">
        <f t="shared" si="18"/>
        <v>0</v>
      </c>
      <c r="BJ243" s="18" t="s">
        <v>83</v>
      </c>
      <c r="BK243" s="206">
        <f t="shared" si="19"/>
        <v>0</v>
      </c>
      <c r="BL243" s="18" t="s">
        <v>199</v>
      </c>
      <c r="BM243" s="205" t="s">
        <v>4995</v>
      </c>
    </row>
    <row r="244" spans="1:65" s="2" customFormat="1" ht="16.5" customHeight="1">
      <c r="A244" s="35"/>
      <c r="B244" s="36"/>
      <c r="C244" s="251" t="s">
        <v>772</v>
      </c>
      <c r="D244" s="251" t="s">
        <v>1021</v>
      </c>
      <c r="E244" s="252" t="s">
        <v>4996</v>
      </c>
      <c r="F244" s="253" t="s">
        <v>4997</v>
      </c>
      <c r="G244" s="254" t="s">
        <v>614</v>
      </c>
      <c r="H244" s="255">
        <v>9</v>
      </c>
      <c r="I244" s="256"/>
      <c r="J244" s="257">
        <f t="shared" si="10"/>
        <v>0</v>
      </c>
      <c r="K244" s="258"/>
      <c r="L244" s="259"/>
      <c r="M244" s="260" t="s">
        <v>1</v>
      </c>
      <c r="N244" s="261" t="s">
        <v>41</v>
      </c>
      <c r="O244" s="72"/>
      <c r="P244" s="203">
        <f t="shared" si="11"/>
        <v>0</v>
      </c>
      <c r="Q244" s="203">
        <v>4.0000000000000003E-5</v>
      </c>
      <c r="R244" s="203">
        <f t="shared" si="12"/>
        <v>3.6000000000000002E-4</v>
      </c>
      <c r="S244" s="203">
        <v>0</v>
      </c>
      <c r="T244" s="204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499</v>
      </c>
      <c r="AT244" s="205" t="s">
        <v>1021</v>
      </c>
      <c r="AU244" s="205" t="s">
        <v>85</v>
      </c>
      <c r="AY244" s="18" t="s">
        <v>283</v>
      </c>
      <c r="BE244" s="206">
        <f t="shared" si="14"/>
        <v>0</v>
      </c>
      <c r="BF244" s="206">
        <f t="shared" si="15"/>
        <v>0</v>
      </c>
      <c r="BG244" s="206">
        <f t="shared" si="16"/>
        <v>0</v>
      </c>
      <c r="BH244" s="206">
        <f t="shared" si="17"/>
        <v>0</v>
      </c>
      <c r="BI244" s="206">
        <f t="shared" si="18"/>
        <v>0</v>
      </c>
      <c r="BJ244" s="18" t="s">
        <v>83</v>
      </c>
      <c r="BK244" s="206">
        <f t="shared" si="19"/>
        <v>0</v>
      </c>
      <c r="BL244" s="18" t="s">
        <v>199</v>
      </c>
      <c r="BM244" s="205" t="s">
        <v>4998</v>
      </c>
    </row>
    <row r="245" spans="1:65" s="2" customFormat="1" ht="33" customHeight="1">
      <c r="A245" s="35"/>
      <c r="B245" s="36"/>
      <c r="C245" s="193" t="s">
        <v>776</v>
      </c>
      <c r="D245" s="193" t="s">
        <v>285</v>
      </c>
      <c r="E245" s="194" t="s">
        <v>4999</v>
      </c>
      <c r="F245" s="195" t="s">
        <v>5000</v>
      </c>
      <c r="G245" s="196" t="s">
        <v>614</v>
      </c>
      <c r="H245" s="197">
        <v>2</v>
      </c>
      <c r="I245" s="198"/>
      <c r="J245" s="199">
        <f t="shared" si="1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1"/>
        <v>0</v>
      </c>
      <c r="Q245" s="203">
        <v>0</v>
      </c>
      <c r="R245" s="203">
        <f t="shared" si="12"/>
        <v>0</v>
      </c>
      <c r="S245" s="203">
        <v>0</v>
      </c>
      <c r="T245" s="204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14"/>
        <v>0</v>
      </c>
      <c r="BF245" s="206">
        <f t="shared" si="15"/>
        <v>0</v>
      </c>
      <c r="BG245" s="206">
        <f t="shared" si="16"/>
        <v>0</v>
      </c>
      <c r="BH245" s="206">
        <f t="shared" si="17"/>
        <v>0</v>
      </c>
      <c r="BI245" s="206">
        <f t="shared" si="18"/>
        <v>0</v>
      </c>
      <c r="BJ245" s="18" t="s">
        <v>83</v>
      </c>
      <c r="BK245" s="206">
        <f t="shared" si="19"/>
        <v>0</v>
      </c>
      <c r="BL245" s="18" t="s">
        <v>199</v>
      </c>
      <c r="BM245" s="205" t="s">
        <v>5001</v>
      </c>
    </row>
    <row r="246" spans="1:65" s="2" customFormat="1" ht="19.5">
      <c r="A246" s="35"/>
      <c r="B246" s="36"/>
      <c r="C246" s="37"/>
      <c r="D246" s="209" t="s">
        <v>3831</v>
      </c>
      <c r="E246" s="37"/>
      <c r="F246" s="267" t="s">
        <v>5002</v>
      </c>
      <c r="G246" s="37"/>
      <c r="H246" s="37"/>
      <c r="I246" s="268"/>
      <c r="J246" s="37"/>
      <c r="K246" s="37"/>
      <c r="L246" s="40"/>
      <c r="M246" s="269"/>
      <c r="N246" s="27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3831</v>
      </c>
      <c r="AU246" s="18" t="s">
        <v>85</v>
      </c>
    </row>
    <row r="247" spans="1:65" s="2" customFormat="1" ht="16.5" customHeight="1">
      <c r="A247" s="35"/>
      <c r="B247" s="36"/>
      <c r="C247" s="251" t="s">
        <v>779</v>
      </c>
      <c r="D247" s="251" t="s">
        <v>1021</v>
      </c>
      <c r="E247" s="252" t="s">
        <v>5003</v>
      </c>
      <c r="F247" s="253" t="s">
        <v>5004</v>
      </c>
      <c r="G247" s="254" t="s">
        <v>614</v>
      </c>
      <c r="H247" s="255">
        <v>2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4.2000000000000002E-4</v>
      </c>
      <c r="R247" s="203">
        <f>Q247*H247</f>
        <v>8.4000000000000003E-4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1021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5005</v>
      </c>
    </row>
    <row r="248" spans="1:65" s="2" customFormat="1" ht="165.75">
      <c r="A248" s="35"/>
      <c r="B248" s="36"/>
      <c r="C248" s="37"/>
      <c r="D248" s="209" t="s">
        <v>3831</v>
      </c>
      <c r="E248" s="37"/>
      <c r="F248" s="267" t="s">
        <v>5006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3831</v>
      </c>
      <c r="AU248" s="18" t="s">
        <v>85</v>
      </c>
    </row>
    <row r="249" spans="1:65" s="2" customFormat="1" ht="37.9" customHeight="1">
      <c r="A249" s="35"/>
      <c r="B249" s="36"/>
      <c r="C249" s="193" t="s">
        <v>785</v>
      </c>
      <c r="D249" s="193" t="s">
        <v>285</v>
      </c>
      <c r="E249" s="194" t="s">
        <v>5007</v>
      </c>
      <c r="F249" s="195" t="s">
        <v>5008</v>
      </c>
      <c r="G249" s="196" t="s">
        <v>614</v>
      </c>
      <c r="H249" s="197">
        <v>5</v>
      </c>
      <c r="I249" s="198"/>
      <c r="J249" s="199">
        <f t="shared" ref="J249:J256" si="20"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ref="P249:P256" si="21">O249*H249</f>
        <v>0</v>
      </c>
      <c r="Q249" s="203">
        <v>0</v>
      </c>
      <c r="R249" s="203">
        <f t="shared" ref="R249:R256" si="22">Q249*H249</f>
        <v>0</v>
      </c>
      <c r="S249" s="203">
        <v>0</v>
      </c>
      <c r="T249" s="204">
        <f t="shared" ref="T249:T256" si="2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ref="BE249:BE256" si="24">IF(N249="základní",J249,0)</f>
        <v>0</v>
      </c>
      <c r="BF249" s="206">
        <f t="shared" ref="BF249:BF256" si="25">IF(N249="snížená",J249,0)</f>
        <v>0</v>
      </c>
      <c r="BG249" s="206">
        <f t="shared" ref="BG249:BG256" si="26">IF(N249="zákl. přenesená",J249,0)</f>
        <v>0</v>
      </c>
      <c r="BH249" s="206">
        <f t="shared" ref="BH249:BH256" si="27">IF(N249="sníž. přenesená",J249,0)</f>
        <v>0</v>
      </c>
      <c r="BI249" s="206">
        <f t="shared" ref="BI249:BI256" si="28">IF(N249="nulová",J249,0)</f>
        <v>0</v>
      </c>
      <c r="BJ249" s="18" t="s">
        <v>83</v>
      </c>
      <c r="BK249" s="206">
        <f t="shared" ref="BK249:BK256" si="29">ROUND(I249*H249,2)</f>
        <v>0</v>
      </c>
      <c r="BL249" s="18" t="s">
        <v>199</v>
      </c>
      <c r="BM249" s="205" t="s">
        <v>5009</v>
      </c>
    </row>
    <row r="250" spans="1:65" s="2" customFormat="1" ht="24.2" customHeight="1">
      <c r="A250" s="35"/>
      <c r="B250" s="36"/>
      <c r="C250" s="251" t="s">
        <v>790</v>
      </c>
      <c r="D250" s="251" t="s">
        <v>1021</v>
      </c>
      <c r="E250" s="252" t="s">
        <v>5010</v>
      </c>
      <c r="F250" s="253" t="s">
        <v>5011</v>
      </c>
      <c r="G250" s="254" t="s">
        <v>614</v>
      </c>
      <c r="H250" s="255">
        <v>5</v>
      </c>
      <c r="I250" s="256"/>
      <c r="J250" s="257">
        <f t="shared" si="2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21"/>
        <v>0</v>
      </c>
      <c r="Q250" s="203">
        <v>0</v>
      </c>
      <c r="R250" s="203">
        <f t="shared" si="22"/>
        <v>0</v>
      </c>
      <c r="S250" s="203">
        <v>0</v>
      </c>
      <c r="T250" s="204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1021</v>
      </c>
      <c r="AU250" s="205" t="s">
        <v>85</v>
      </c>
      <c r="AY250" s="18" t="s">
        <v>283</v>
      </c>
      <c r="BE250" s="206">
        <f t="shared" si="24"/>
        <v>0</v>
      </c>
      <c r="BF250" s="206">
        <f t="shared" si="25"/>
        <v>0</v>
      </c>
      <c r="BG250" s="206">
        <f t="shared" si="26"/>
        <v>0</v>
      </c>
      <c r="BH250" s="206">
        <f t="shared" si="27"/>
        <v>0</v>
      </c>
      <c r="BI250" s="206">
        <f t="shared" si="28"/>
        <v>0</v>
      </c>
      <c r="BJ250" s="18" t="s">
        <v>83</v>
      </c>
      <c r="BK250" s="206">
        <f t="shared" si="29"/>
        <v>0</v>
      </c>
      <c r="BL250" s="18" t="s">
        <v>199</v>
      </c>
      <c r="BM250" s="205" t="s">
        <v>5012</v>
      </c>
    </row>
    <row r="251" spans="1:65" s="2" customFormat="1" ht="21.75" customHeight="1">
      <c r="A251" s="35"/>
      <c r="B251" s="36"/>
      <c r="C251" s="251" t="s">
        <v>796</v>
      </c>
      <c r="D251" s="251" t="s">
        <v>1021</v>
      </c>
      <c r="E251" s="252" t="s">
        <v>5013</v>
      </c>
      <c r="F251" s="253" t="s">
        <v>5014</v>
      </c>
      <c r="G251" s="254" t="s">
        <v>614</v>
      </c>
      <c r="H251" s="255">
        <v>5</v>
      </c>
      <c r="I251" s="256"/>
      <c r="J251" s="257">
        <f t="shared" si="2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21"/>
        <v>0</v>
      </c>
      <c r="Q251" s="203">
        <v>0</v>
      </c>
      <c r="R251" s="203">
        <f t="shared" si="22"/>
        <v>0</v>
      </c>
      <c r="S251" s="203">
        <v>0</v>
      </c>
      <c r="T251" s="204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1021</v>
      </c>
      <c r="AU251" s="205" t="s">
        <v>85</v>
      </c>
      <c r="AY251" s="18" t="s">
        <v>283</v>
      </c>
      <c r="BE251" s="206">
        <f t="shared" si="24"/>
        <v>0</v>
      </c>
      <c r="BF251" s="206">
        <f t="shared" si="25"/>
        <v>0</v>
      </c>
      <c r="BG251" s="206">
        <f t="shared" si="26"/>
        <v>0</v>
      </c>
      <c r="BH251" s="206">
        <f t="shared" si="27"/>
        <v>0</v>
      </c>
      <c r="BI251" s="206">
        <f t="shared" si="28"/>
        <v>0</v>
      </c>
      <c r="BJ251" s="18" t="s">
        <v>83</v>
      </c>
      <c r="BK251" s="206">
        <f t="shared" si="29"/>
        <v>0</v>
      </c>
      <c r="BL251" s="18" t="s">
        <v>199</v>
      </c>
      <c r="BM251" s="205" t="s">
        <v>5015</v>
      </c>
    </row>
    <row r="252" spans="1:65" s="2" customFormat="1" ht="37.9" customHeight="1">
      <c r="A252" s="35"/>
      <c r="B252" s="36"/>
      <c r="C252" s="193" t="s">
        <v>803</v>
      </c>
      <c r="D252" s="193" t="s">
        <v>285</v>
      </c>
      <c r="E252" s="194" t="s">
        <v>5016</v>
      </c>
      <c r="F252" s="195" t="s">
        <v>5017</v>
      </c>
      <c r="G252" s="196" t="s">
        <v>614</v>
      </c>
      <c r="H252" s="197">
        <v>1</v>
      </c>
      <c r="I252" s="198"/>
      <c r="J252" s="199">
        <f t="shared" si="2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21"/>
        <v>0</v>
      </c>
      <c r="Q252" s="203">
        <v>0</v>
      </c>
      <c r="R252" s="203">
        <f t="shared" si="22"/>
        <v>0</v>
      </c>
      <c r="S252" s="203">
        <v>0</v>
      </c>
      <c r="T252" s="204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24"/>
        <v>0</v>
      </c>
      <c r="BF252" s="206">
        <f t="shared" si="25"/>
        <v>0</v>
      </c>
      <c r="BG252" s="206">
        <f t="shared" si="26"/>
        <v>0</v>
      </c>
      <c r="BH252" s="206">
        <f t="shared" si="27"/>
        <v>0</v>
      </c>
      <c r="BI252" s="206">
        <f t="shared" si="28"/>
        <v>0</v>
      </c>
      <c r="BJ252" s="18" t="s">
        <v>83</v>
      </c>
      <c r="BK252" s="206">
        <f t="shared" si="29"/>
        <v>0</v>
      </c>
      <c r="BL252" s="18" t="s">
        <v>199</v>
      </c>
      <c r="BM252" s="205" t="s">
        <v>5018</v>
      </c>
    </row>
    <row r="253" spans="1:65" s="2" customFormat="1" ht="24.2" customHeight="1">
      <c r="A253" s="35"/>
      <c r="B253" s="36"/>
      <c r="C253" s="251" t="s">
        <v>810</v>
      </c>
      <c r="D253" s="251" t="s">
        <v>1021</v>
      </c>
      <c r="E253" s="252" t="s">
        <v>5019</v>
      </c>
      <c r="F253" s="253" t="s">
        <v>5020</v>
      </c>
      <c r="G253" s="254" t="s">
        <v>614</v>
      </c>
      <c r="H253" s="255">
        <v>1</v>
      </c>
      <c r="I253" s="256"/>
      <c r="J253" s="257">
        <f t="shared" si="2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21"/>
        <v>0</v>
      </c>
      <c r="Q253" s="203">
        <v>8.0000000000000007E-5</v>
      </c>
      <c r="R253" s="203">
        <f t="shared" si="22"/>
        <v>8.0000000000000007E-5</v>
      </c>
      <c r="S253" s="203">
        <v>0</v>
      </c>
      <c r="T253" s="204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1021</v>
      </c>
      <c r="AU253" s="205" t="s">
        <v>85</v>
      </c>
      <c r="AY253" s="18" t="s">
        <v>283</v>
      </c>
      <c r="BE253" s="206">
        <f t="shared" si="24"/>
        <v>0</v>
      </c>
      <c r="BF253" s="206">
        <f t="shared" si="25"/>
        <v>0</v>
      </c>
      <c r="BG253" s="206">
        <f t="shared" si="26"/>
        <v>0</v>
      </c>
      <c r="BH253" s="206">
        <f t="shared" si="27"/>
        <v>0</v>
      </c>
      <c r="BI253" s="206">
        <f t="shared" si="28"/>
        <v>0</v>
      </c>
      <c r="BJ253" s="18" t="s">
        <v>83</v>
      </c>
      <c r="BK253" s="206">
        <f t="shared" si="29"/>
        <v>0</v>
      </c>
      <c r="BL253" s="18" t="s">
        <v>199</v>
      </c>
      <c r="BM253" s="205" t="s">
        <v>5021</v>
      </c>
    </row>
    <row r="254" spans="1:65" s="2" customFormat="1" ht="24.2" customHeight="1">
      <c r="A254" s="35"/>
      <c r="B254" s="36"/>
      <c r="C254" s="251" t="s">
        <v>814</v>
      </c>
      <c r="D254" s="251" t="s">
        <v>1021</v>
      </c>
      <c r="E254" s="252" t="s">
        <v>5022</v>
      </c>
      <c r="F254" s="253" t="s">
        <v>5023</v>
      </c>
      <c r="G254" s="254" t="s">
        <v>614</v>
      </c>
      <c r="H254" s="255">
        <v>11</v>
      </c>
      <c r="I254" s="256"/>
      <c r="J254" s="257">
        <f t="shared" si="20"/>
        <v>0</v>
      </c>
      <c r="K254" s="258"/>
      <c r="L254" s="259"/>
      <c r="M254" s="260" t="s">
        <v>1</v>
      </c>
      <c r="N254" s="261" t="s">
        <v>41</v>
      </c>
      <c r="O254" s="72"/>
      <c r="P254" s="203">
        <f t="shared" si="21"/>
        <v>0</v>
      </c>
      <c r="Q254" s="203">
        <v>2.0000000000000002E-5</v>
      </c>
      <c r="R254" s="203">
        <f t="shared" si="22"/>
        <v>2.2000000000000001E-4</v>
      </c>
      <c r="S254" s="203">
        <v>0</v>
      </c>
      <c r="T254" s="204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1021</v>
      </c>
      <c r="AU254" s="205" t="s">
        <v>85</v>
      </c>
      <c r="AY254" s="18" t="s">
        <v>283</v>
      </c>
      <c r="BE254" s="206">
        <f t="shared" si="24"/>
        <v>0</v>
      </c>
      <c r="BF254" s="206">
        <f t="shared" si="25"/>
        <v>0</v>
      </c>
      <c r="BG254" s="206">
        <f t="shared" si="26"/>
        <v>0</v>
      </c>
      <c r="BH254" s="206">
        <f t="shared" si="27"/>
        <v>0</v>
      </c>
      <c r="BI254" s="206">
        <f t="shared" si="28"/>
        <v>0</v>
      </c>
      <c r="BJ254" s="18" t="s">
        <v>83</v>
      </c>
      <c r="BK254" s="206">
        <f t="shared" si="29"/>
        <v>0</v>
      </c>
      <c r="BL254" s="18" t="s">
        <v>199</v>
      </c>
      <c r="BM254" s="205" t="s">
        <v>5024</v>
      </c>
    </row>
    <row r="255" spans="1:65" s="2" customFormat="1" ht="24.2" customHeight="1">
      <c r="A255" s="35"/>
      <c r="B255" s="36"/>
      <c r="C255" s="193" t="s">
        <v>818</v>
      </c>
      <c r="D255" s="193" t="s">
        <v>285</v>
      </c>
      <c r="E255" s="194" t="s">
        <v>5025</v>
      </c>
      <c r="F255" s="195" t="s">
        <v>5026</v>
      </c>
      <c r="G255" s="196" t="s">
        <v>614</v>
      </c>
      <c r="H255" s="197">
        <v>6</v>
      </c>
      <c r="I255" s="198"/>
      <c r="J255" s="199">
        <f t="shared" si="20"/>
        <v>0</v>
      </c>
      <c r="K255" s="200"/>
      <c r="L255" s="40"/>
      <c r="M255" s="201" t="s">
        <v>1</v>
      </c>
      <c r="N255" s="202" t="s">
        <v>41</v>
      </c>
      <c r="O255" s="72"/>
      <c r="P255" s="203">
        <f t="shared" si="21"/>
        <v>0</v>
      </c>
      <c r="Q255" s="203">
        <v>0</v>
      </c>
      <c r="R255" s="203">
        <f t="shared" si="22"/>
        <v>0</v>
      </c>
      <c r="S255" s="203">
        <v>0</v>
      </c>
      <c r="T255" s="204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85</v>
      </c>
      <c r="AY255" s="18" t="s">
        <v>283</v>
      </c>
      <c r="BE255" s="206">
        <f t="shared" si="24"/>
        <v>0</v>
      </c>
      <c r="BF255" s="206">
        <f t="shared" si="25"/>
        <v>0</v>
      </c>
      <c r="BG255" s="206">
        <f t="shared" si="26"/>
        <v>0</v>
      </c>
      <c r="BH255" s="206">
        <f t="shared" si="27"/>
        <v>0</v>
      </c>
      <c r="BI255" s="206">
        <f t="shared" si="28"/>
        <v>0</v>
      </c>
      <c r="BJ255" s="18" t="s">
        <v>83</v>
      </c>
      <c r="BK255" s="206">
        <f t="shared" si="29"/>
        <v>0</v>
      </c>
      <c r="BL255" s="18" t="s">
        <v>199</v>
      </c>
      <c r="BM255" s="205" t="s">
        <v>5027</v>
      </c>
    </row>
    <row r="256" spans="1:65" s="2" customFormat="1" ht="24.2" customHeight="1">
      <c r="A256" s="35"/>
      <c r="B256" s="36"/>
      <c r="C256" s="251" t="s">
        <v>822</v>
      </c>
      <c r="D256" s="251" t="s">
        <v>1021</v>
      </c>
      <c r="E256" s="252" t="s">
        <v>5028</v>
      </c>
      <c r="F256" s="253" t="s">
        <v>5029</v>
      </c>
      <c r="G256" s="254" t="s">
        <v>614</v>
      </c>
      <c r="H256" s="255">
        <v>6</v>
      </c>
      <c r="I256" s="256"/>
      <c r="J256" s="257">
        <f t="shared" si="20"/>
        <v>0</v>
      </c>
      <c r="K256" s="258"/>
      <c r="L256" s="259"/>
      <c r="M256" s="260" t="s">
        <v>1</v>
      </c>
      <c r="N256" s="261" t="s">
        <v>41</v>
      </c>
      <c r="O256" s="72"/>
      <c r="P256" s="203">
        <f t="shared" si="21"/>
        <v>0</v>
      </c>
      <c r="Q256" s="203">
        <v>9.0000000000000006E-5</v>
      </c>
      <c r="R256" s="203">
        <f t="shared" si="22"/>
        <v>5.4000000000000001E-4</v>
      </c>
      <c r="S256" s="203">
        <v>0</v>
      </c>
      <c r="T256" s="204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1021</v>
      </c>
      <c r="AU256" s="205" t="s">
        <v>85</v>
      </c>
      <c r="AY256" s="18" t="s">
        <v>283</v>
      </c>
      <c r="BE256" s="206">
        <f t="shared" si="24"/>
        <v>0</v>
      </c>
      <c r="BF256" s="206">
        <f t="shared" si="25"/>
        <v>0</v>
      </c>
      <c r="BG256" s="206">
        <f t="shared" si="26"/>
        <v>0</v>
      </c>
      <c r="BH256" s="206">
        <f t="shared" si="27"/>
        <v>0</v>
      </c>
      <c r="BI256" s="206">
        <f t="shared" si="28"/>
        <v>0</v>
      </c>
      <c r="BJ256" s="18" t="s">
        <v>83</v>
      </c>
      <c r="BK256" s="206">
        <f t="shared" si="29"/>
        <v>0</v>
      </c>
      <c r="BL256" s="18" t="s">
        <v>199</v>
      </c>
      <c r="BM256" s="205" t="s">
        <v>5030</v>
      </c>
    </row>
    <row r="257" spans="1:65" s="2" customFormat="1" ht="19.5">
      <c r="A257" s="35"/>
      <c r="B257" s="36"/>
      <c r="C257" s="37"/>
      <c r="D257" s="209" t="s">
        <v>3831</v>
      </c>
      <c r="E257" s="37"/>
      <c r="F257" s="267" t="s">
        <v>5031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3831</v>
      </c>
      <c r="AU257" s="18" t="s">
        <v>85</v>
      </c>
    </row>
    <row r="258" spans="1:65" s="2" customFormat="1" ht="24.2" customHeight="1">
      <c r="A258" s="35"/>
      <c r="B258" s="36"/>
      <c r="C258" s="193" t="s">
        <v>827</v>
      </c>
      <c r="D258" s="193" t="s">
        <v>285</v>
      </c>
      <c r="E258" s="194" t="s">
        <v>5032</v>
      </c>
      <c r="F258" s="195" t="s">
        <v>5033</v>
      </c>
      <c r="G258" s="196" t="s">
        <v>614</v>
      </c>
      <c r="H258" s="197">
        <v>2</v>
      </c>
      <c r="I258" s="198"/>
      <c r="J258" s="199">
        <f t="shared" ref="J258:J267" si="30"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ref="P258:P267" si="31">O258*H258</f>
        <v>0</v>
      </c>
      <c r="Q258" s="203">
        <v>0</v>
      </c>
      <c r="R258" s="203">
        <f t="shared" ref="R258:R267" si="32">Q258*H258</f>
        <v>0</v>
      </c>
      <c r="S258" s="203">
        <v>0</v>
      </c>
      <c r="T258" s="204">
        <f t="shared" ref="T258:T267" si="33"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ref="BE258:BE267" si="34">IF(N258="základní",J258,0)</f>
        <v>0</v>
      </c>
      <c r="BF258" s="206">
        <f t="shared" ref="BF258:BF267" si="35">IF(N258="snížená",J258,0)</f>
        <v>0</v>
      </c>
      <c r="BG258" s="206">
        <f t="shared" ref="BG258:BG267" si="36">IF(N258="zákl. přenesená",J258,0)</f>
        <v>0</v>
      </c>
      <c r="BH258" s="206">
        <f t="shared" ref="BH258:BH267" si="37">IF(N258="sníž. přenesená",J258,0)</f>
        <v>0</v>
      </c>
      <c r="BI258" s="206">
        <f t="shared" ref="BI258:BI267" si="38">IF(N258="nulová",J258,0)</f>
        <v>0</v>
      </c>
      <c r="BJ258" s="18" t="s">
        <v>83</v>
      </c>
      <c r="BK258" s="206">
        <f t="shared" ref="BK258:BK267" si="39">ROUND(I258*H258,2)</f>
        <v>0</v>
      </c>
      <c r="BL258" s="18" t="s">
        <v>199</v>
      </c>
      <c r="BM258" s="205" t="s">
        <v>5034</v>
      </c>
    </row>
    <row r="259" spans="1:65" s="2" customFormat="1" ht="16.5" customHeight="1">
      <c r="A259" s="35"/>
      <c r="B259" s="36"/>
      <c r="C259" s="251" t="s">
        <v>832</v>
      </c>
      <c r="D259" s="251" t="s">
        <v>1021</v>
      </c>
      <c r="E259" s="252" t="s">
        <v>5035</v>
      </c>
      <c r="F259" s="253" t="s">
        <v>5036</v>
      </c>
      <c r="G259" s="254" t="s">
        <v>614</v>
      </c>
      <c r="H259" s="255">
        <v>2</v>
      </c>
      <c r="I259" s="256"/>
      <c r="J259" s="257">
        <f t="shared" si="3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31"/>
        <v>0</v>
      </c>
      <c r="Q259" s="203">
        <v>0</v>
      </c>
      <c r="R259" s="203">
        <f t="shared" si="32"/>
        <v>0</v>
      </c>
      <c r="S259" s="203">
        <v>0</v>
      </c>
      <c r="T259" s="204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1021</v>
      </c>
      <c r="AU259" s="205" t="s">
        <v>85</v>
      </c>
      <c r="AY259" s="18" t="s">
        <v>283</v>
      </c>
      <c r="BE259" s="206">
        <f t="shared" si="34"/>
        <v>0</v>
      </c>
      <c r="BF259" s="206">
        <f t="shared" si="35"/>
        <v>0</v>
      </c>
      <c r="BG259" s="206">
        <f t="shared" si="36"/>
        <v>0</v>
      </c>
      <c r="BH259" s="206">
        <f t="shared" si="37"/>
        <v>0</v>
      </c>
      <c r="BI259" s="206">
        <f t="shared" si="38"/>
        <v>0</v>
      </c>
      <c r="BJ259" s="18" t="s">
        <v>83</v>
      </c>
      <c r="BK259" s="206">
        <f t="shared" si="39"/>
        <v>0</v>
      </c>
      <c r="BL259" s="18" t="s">
        <v>199</v>
      </c>
      <c r="BM259" s="205" t="s">
        <v>5037</v>
      </c>
    </row>
    <row r="260" spans="1:65" s="2" customFormat="1" ht="21.75" customHeight="1">
      <c r="A260" s="35"/>
      <c r="B260" s="36"/>
      <c r="C260" s="193" t="s">
        <v>837</v>
      </c>
      <c r="D260" s="193" t="s">
        <v>285</v>
      </c>
      <c r="E260" s="194" t="s">
        <v>5038</v>
      </c>
      <c r="F260" s="195" t="s">
        <v>5039</v>
      </c>
      <c r="G260" s="196" t="s">
        <v>614</v>
      </c>
      <c r="H260" s="197">
        <v>8</v>
      </c>
      <c r="I260" s="198"/>
      <c r="J260" s="199">
        <f t="shared" si="3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31"/>
        <v>0</v>
      </c>
      <c r="Q260" s="203">
        <v>0</v>
      </c>
      <c r="R260" s="203">
        <f t="shared" si="32"/>
        <v>0</v>
      </c>
      <c r="S260" s="203">
        <v>0</v>
      </c>
      <c r="T260" s="204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34"/>
        <v>0</v>
      </c>
      <c r="BF260" s="206">
        <f t="shared" si="35"/>
        <v>0</v>
      </c>
      <c r="BG260" s="206">
        <f t="shared" si="36"/>
        <v>0</v>
      </c>
      <c r="BH260" s="206">
        <f t="shared" si="37"/>
        <v>0</v>
      </c>
      <c r="BI260" s="206">
        <f t="shared" si="38"/>
        <v>0</v>
      </c>
      <c r="BJ260" s="18" t="s">
        <v>83</v>
      </c>
      <c r="BK260" s="206">
        <f t="shared" si="39"/>
        <v>0</v>
      </c>
      <c r="BL260" s="18" t="s">
        <v>199</v>
      </c>
      <c r="BM260" s="205" t="s">
        <v>5040</v>
      </c>
    </row>
    <row r="261" spans="1:65" s="2" customFormat="1" ht="24.2" customHeight="1">
      <c r="A261" s="35"/>
      <c r="B261" s="36"/>
      <c r="C261" s="251" t="s">
        <v>841</v>
      </c>
      <c r="D261" s="251" t="s">
        <v>1021</v>
      </c>
      <c r="E261" s="252" t="s">
        <v>5041</v>
      </c>
      <c r="F261" s="253" t="s">
        <v>5042</v>
      </c>
      <c r="G261" s="254" t="s">
        <v>614</v>
      </c>
      <c r="H261" s="255">
        <v>8</v>
      </c>
      <c r="I261" s="256"/>
      <c r="J261" s="257">
        <f t="shared" si="30"/>
        <v>0</v>
      </c>
      <c r="K261" s="258"/>
      <c r="L261" s="259"/>
      <c r="M261" s="260" t="s">
        <v>1</v>
      </c>
      <c r="N261" s="261" t="s">
        <v>41</v>
      </c>
      <c r="O261" s="72"/>
      <c r="P261" s="203">
        <f t="shared" si="31"/>
        <v>0</v>
      </c>
      <c r="Q261" s="203">
        <v>2.5000000000000001E-4</v>
      </c>
      <c r="R261" s="203">
        <f t="shared" si="32"/>
        <v>2E-3</v>
      </c>
      <c r="S261" s="203">
        <v>0</v>
      </c>
      <c r="T261" s="204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499</v>
      </c>
      <c r="AT261" s="205" t="s">
        <v>1021</v>
      </c>
      <c r="AU261" s="205" t="s">
        <v>85</v>
      </c>
      <c r="AY261" s="18" t="s">
        <v>283</v>
      </c>
      <c r="BE261" s="206">
        <f t="shared" si="34"/>
        <v>0</v>
      </c>
      <c r="BF261" s="206">
        <f t="shared" si="35"/>
        <v>0</v>
      </c>
      <c r="BG261" s="206">
        <f t="shared" si="36"/>
        <v>0</v>
      </c>
      <c r="BH261" s="206">
        <f t="shared" si="37"/>
        <v>0</v>
      </c>
      <c r="BI261" s="206">
        <f t="shared" si="38"/>
        <v>0</v>
      </c>
      <c r="BJ261" s="18" t="s">
        <v>83</v>
      </c>
      <c r="BK261" s="206">
        <f t="shared" si="39"/>
        <v>0</v>
      </c>
      <c r="BL261" s="18" t="s">
        <v>199</v>
      </c>
      <c r="BM261" s="205" t="s">
        <v>5043</v>
      </c>
    </row>
    <row r="262" spans="1:65" s="2" customFormat="1" ht="24.2" customHeight="1">
      <c r="A262" s="35"/>
      <c r="B262" s="36"/>
      <c r="C262" s="251" t="s">
        <v>846</v>
      </c>
      <c r="D262" s="251" t="s">
        <v>1021</v>
      </c>
      <c r="E262" s="252" t="s">
        <v>5044</v>
      </c>
      <c r="F262" s="253" t="s">
        <v>5045</v>
      </c>
      <c r="G262" s="254" t="s">
        <v>614</v>
      </c>
      <c r="H262" s="255">
        <v>8</v>
      </c>
      <c r="I262" s="256"/>
      <c r="J262" s="257">
        <f t="shared" si="30"/>
        <v>0</v>
      </c>
      <c r="K262" s="258"/>
      <c r="L262" s="259"/>
      <c r="M262" s="260" t="s">
        <v>1</v>
      </c>
      <c r="N262" s="261" t="s">
        <v>41</v>
      </c>
      <c r="O262" s="72"/>
      <c r="P262" s="203">
        <f t="shared" si="31"/>
        <v>0</v>
      </c>
      <c r="Q262" s="203">
        <v>4.0000000000000003E-5</v>
      </c>
      <c r="R262" s="203">
        <f t="shared" si="32"/>
        <v>3.2000000000000003E-4</v>
      </c>
      <c r="S262" s="203">
        <v>0</v>
      </c>
      <c r="T262" s="204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499</v>
      </c>
      <c r="AT262" s="205" t="s">
        <v>1021</v>
      </c>
      <c r="AU262" s="205" t="s">
        <v>85</v>
      </c>
      <c r="AY262" s="18" t="s">
        <v>283</v>
      </c>
      <c r="BE262" s="206">
        <f t="shared" si="34"/>
        <v>0</v>
      </c>
      <c r="BF262" s="206">
        <f t="shared" si="35"/>
        <v>0</v>
      </c>
      <c r="BG262" s="206">
        <f t="shared" si="36"/>
        <v>0</v>
      </c>
      <c r="BH262" s="206">
        <f t="shared" si="37"/>
        <v>0</v>
      </c>
      <c r="BI262" s="206">
        <f t="shared" si="38"/>
        <v>0</v>
      </c>
      <c r="BJ262" s="18" t="s">
        <v>83</v>
      </c>
      <c r="BK262" s="206">
        <f t="shared" si="39"/>
        <v>0</v>
      </c>
      <c r="BL262" s="18" t="s">
        <v>199</v>
      </c>
      <c r="BM262" s="205" t="s">
        <v>5046</v>
      </c>
    </row>
    <row r="263" spans="1:65" s="2" customFormat="1" ht="24.2" customHeight="1">
      <c r="A263" s="35"/>
      <c r="B263" s="36"/>
      <c r="C263" s="251" t="s">
        <v>851</v>
      </c>
      <c r="D263" s="251" t="s">
        <v>1021</v>
      </c>
      <c r="E263" s="252" t="s">
        <v>5047</v>
      </c>
      <c r="F263" s="253" t="s">
        <v>5048</v>
      </c>
      <c r="G263" s="254" t="s">
        <v>614</v>
      </c>
      <c r="H263" s="255">
        <v>1</v>
      </c>
      <c r="I263" s="256"/>
      <c r="J263" s="257">
        <f t="shared" si="30"/>
        <v>0</v>
      </c>
      <c r="K263" s="258"/>
      <c r="L263" s="259"/>
      <c r="M263" s="260" t="s">
        <v>1</v>
      </c>
      <c r="N263" s="261" t="s">
        <v>41</v>
      </c>
      <c r="O263" s="72"/>
      <c r="P263" s="203">
        <f t="shared" si="31"/>
        <v>0</v>
      </c>
      <c r="Q263" s="203">
        <v>5.0000000000000002E-5</v>
      </c>
      <c r="R263" s="203">
        <f t="shared" si="32"/>
        <v>5.0000000000000002E-5</v>
      </c>
      <c r="S263" s="203">
        <v>0</v>
      </c>
      <c r="T263" s="204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1021</v>
      </c>
      <c r="AU263" s="205" t="s">
        <v>85</v>
      </c>
      <c r="AY263" s="18" t="s">
        <v>283</v>
      </c>
      <c r="BE263" s="206">
        <f t="shared" si="34"/>
        <v>0</v>
      </c>
      <c r="BF263" s="206">
        <f t="shared" si="35"/>
        <v>0</v>
      </c>
      <c r="BG263" s="206">
        <f t="shared" si="36"/>
        <v>0</v>
      </c>
      <c r="BH263" s="206">
        <f t="shared" si="37"/>
        <v>0</v>
      </c>
      <c r="BI263" s="206">
        <f t="shared" si="38"/>
        <v>0</v>
      </c>
      <c r="BJ263" s="18" t="s">
        <v>83</v>
      </c>
      <c r="BK263" s="206">
        <f t="shared" si="39"/>
        <v>0</v>
      </c>
      <c r="BL263" s="18" t="s">
        <v>199</v>
      </c>
      <c r="BM263" s="205" t="s">
        <v>5049</v>
      </c>
    </row>
    <row r="264" spans="1:65" s="2" customFormat="1" ht="24.2" customHeight="1">
      <c r="A264" s="35"/>
      <c r="B264" s="36"/>
      <c r="C264" s="251" t="s">
        <v>856</v>
      </c>
      <c r="D264" s="251" t="s">
        <v>1021</v>
      </c>
      <c r="E264" s="252" t="s">
        <v>5050</v>
      </c>
      <c r="F264" s="253" t="s">
        <v>5051</v>
      </c>
      <c r="G264" s="254" t="s">
        <v>614</v>
      </c>
      <c r="H264" s="255">
        <v>1</v>
      </c>
      <c r="I264" s="256"/>
      <c r="J264" s="257">
        <f t="shared" si="30"/>
        <v>0</v>
      </c>
      <c r="K264" s="258"/>
      <c r="L264" s="259"/>
      <c r="M264" s="260" t="s">
        <v>1</v>
      </c>
      <c r="N264" s="261" t="s">
        <v>41</v>
      </c>
      <c r="O264" s="72"/>
      <c r="P264" s="203">
        <f t="shared" si="31"/>
        <v>0</v>
      </c>
      <c r="Q264" s="203">
        <v>5.0000000000000002E-5</v>
      </c>
      <c r="R264" s="203">
        <f t="shared" si="32"/>
        <v>5.0000000000000002E-5</v>
      </c>
      <c r="S264" s="203">
        <v>0</v>
      </c>
      <c r="T264" s="204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499</v>
      </c>
      <c r="AT264" s="205" t="s">
        <v>1021</v>
      </c>
      <c r="AU264" s="205" t="s">
        <v>85</v>
      </c>
      <c r="AY264" s="18" t="s">
        <v>283</v>
      </c>
      <c r="BE264" s="206">
        <f t="shared" si="34"/>
        <v>0</v>
      </c>
      <c r="BF264" s="206">
        <f t="shared" si="35"/>
        <v>0</v>
      </c>
      <c r="BG264" s="206">
        <f t="shared" si="36"/>
        <v>0</v>
      </c>
      <c r="BH264" s="206">
        <f t="shared" si="37"/>
        <v>0</v>
      </c>
      <c r="BI264" s="206">
        <f t="shared" si="38"/>
        <v>0</v>
      </c>
      <c r="BJ264" s="18" t="s">
        <v>83</v>
      </c>
      <c r="BK264" s="206">
        <f t="shared" si="39"/>
        <v>0</v>
      </c>
      <c r="BL264" s="18" t="s">
        <v>199</v>
      </c>
      <c r="BM264" s="205" t="s">
        <v>5052</v>
      </c>
    </row>
    <row r="265" spans="1:65" s="2" customFormat="1" ht="24.2" customHeight="1">
      <c r="A265" s="35"/>
      <c r="B265" s="36"/>
      <c r="C265" s="193" t="s">
        <v>865</v>
      </c>
      <c r="D265" s="193" t="s">
        <v>285</v>
      </c>
      <c r="E265" s="194" t="s">
        <v>5053</v>
      </c>
      <c r="F265" s="195" t="s">
        <v>5054</v>
      </c>
      <c r="G265" s="196" t="s">
        <v>614</v>
      </c>
      <c r="H265" s="197">
        <v>6</v>
      </c>
      <c r="I265" s="198"/>
      <c r="J265" s="199">
        <f t="shared" si="3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31"/>
        <v>0</v>
      </c>
      <c r="Q265" s="203">
        <v>0</v>
      </c>
      <c r="R265" s="203">
        <f t="shared" si="32"/>
        <v>0</v>
      </c>
      <c r="S265" s="203">
        <v>0</v>
      </c>
      <c r="T265" s="204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34"/>
        <v>0</v>
      </c>
      <c r="BF265" s="206">
        <f t="shared" si="35"/>
        <v>0</v>
      </c>
      <c r="BG265" s="206">
        <f t="shared" si="36"/>
        <v>0</v>
      </c>
      <c r="BH265" s="206">
        <f t="shared" si="37"/>
        <v>0</v>
      </c>
      <c r="BI265" s="206">
        <f t="shared" si="38"/>
        <v>0</v>
      </c>
      <c r="BJ265" s="18" t="s">
        <v>83</v>
      </c>
      <c r="BK265" s="206">
        <f t="shared" si="39"/>
        <v>0</v>
      </c>
      <c r="BL265" s="18" t="s">
        <v>199</v>
      </c>
      <c r="BM265" s="205" t="s">
        <v>5055</v>
      </c>
    </row>
    <row r="266" spans="1:65" s="2" customFormat="1" ht="24.2" customHeight="1">
      <c r="A266" s="35"/>
      <c r="B266" s="36"/>
      <c r="C266" s="251" t="s">
        <v>869</v>
      </c>
      <c r="D266" s="251" t="s">
        <v>1021</v>
      </c>
      <c r="E266" s="252" t="s">
        <v>5056</v>
      </c>
      <c r="F266" s="253" t="s">
        <v>5057</v>
      </c>
      <c r="G266" s="254" t="s">
        <v>614</v>
      </c>
      <c r="H266" s="255">
        <v>6</v>
      </c>
      <c r="I266" s="256"/>
      <c r="J266" s="257">
        <f t="shared" si="30"/>
        <v>0</v>
      </c>
      <c r="K266" s="258"/>
      <c r="L266" s="259"/>
      <c r="M266" s="260" t="s">
        <v>1</v>
      </c>
      <c r="N266" s="261" t="s">
        <v>41</v>
      </c>
      <c r="O266" s="72"/>
      <c r="P266" s="203">
        <f t="shared" si="31"/>
        <v>0</v>
      </c>
      <c r="Q266" s="203">
        <v>1E-4</v>
      </c>
      <c r="R266" s="203">
        <f t="shared" si="32"/>
        <v>6.0000000000000006E-4</v>
      </c>
      <c r="S266" s="203">
        <v>0</v>
      </c>
      <c r="T266" s="204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499</v>
      </c>
      <c r="AT266" s="205" t="s">
        <v>1021</v>
      </c>
      <c r="AU266" s="205" t="s">
        <v>85</v>
      </c>
      <c r="AY266" s="18" t="s">
        <v>283</v>
      </c>
      <c r="BE266" s="206">
        <f t="shared" si="34"/>
        <v>0</v>
      </c>
      <c r="BF266" s="206">
        <f t="shared" si="35"/>
        <v>0</v>
      </c>
      <c r="BG266" s="206">
        <f t="shared" si="36"/>
        <v>0</v>
      </c>
      <c r="BH266" s="206">
        <f t="shared" si="37"/>
        <v>0</v>
      </c>
      <c r="BI266" s="206">
        <f t="shared" si="38"/>
        <v>0</v>
      </c>
      <c r="BJ266" s="18" t="s">
        <v>83</v>
      </c>
      <c r="BK266" s="206">
        <f t="shared" si="39"/>
        <v>0</v>
      </c>
      <c r="BL266" s="18" t="s">
        <v>199</v>
      </c>
      <c r="BM266" s="205" t="s">
        <v>5058</v>
      </c>
    </row>
    <row r="267" spans="1:65" s="2" customFormat="1" ht="24.2" customHeight="1">
      <c r="A267" s="35"/>
      <c r="B267" s="36"/>
      <c r="C267" s="251" t="s">
        <v>875</v>
      </c>
      <c r="D267" s="251" t="s">
        <v>1021</v>
      </c>
      <c r="E267" s="252" t="s">
        <v>5059</v>
      </c>
      <c r="F267" s="253" t="s">
        <v>5060</v>
      </c>
      <c r="G267" s="254" t="s">
        <v>614</v>
      </c>
      <c r="H267" s="255">
        <v>6</v>
      </c>
      <c r="I267" s="256"/>
      <c r="J267" s="257">
        <f t="shared" si="30"/>
        <v>0</v>
      </c>
      <c r="K267" s="258"/>
      <c r="L267" s="259"/>
      <c r="M267" s="260" t="s">
        <v>1</v>
      </c>
      <c r="N267" s="261" t="s">
        <v>41</v>
      </c>
      <c r="O267" s="72"/>
      <c r="P267" s="203">
        <f t="shared" si="31"/>
        <v>0</v>
      </c>
      <c r="Q267" s="203">
        <v>3.0000000000000001E-5</v>
      </c>
      <c r="R267" s="203">
        <f t="shared" si="32"/>
        <v>1.8000000000000001E-4</v>
      </c>
      <c r="S267" s="203">
        <v>0</v>
      </c>
      <c r="T267" s="204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499</v>
      </c>
      <c r="AT267" s="205" t="s">
        <v>1021</v>
      </c>
      <c r="AU267" s="205" t="s">
        <v>85</v>
      </c>
      <c r="AY267" s="18" t="s">
        <v>283</v>
      </c>
      <c r="BE267" s="206">
        <f t="shared" si="34"/>
        <v>0</v>
      </c>
      <c r="BF267" s="206">
        <f t="shared" si="35"/>
        <v>0</v>
      </c>
      <c r="BG267" s="206">
        <f t="shared" si="36"/>
        <v>0</v>
      </c>
      <c r="BH267" s="206">
        <f t="shared" si="37"/>
        <v>0</v>
      </c>
      <c r="BI267" s="206">
        <f t="shared" si="38"/>
        <v>0</v>
      </c>
      <c r="BJ267" s="18" t="s">
        <v>83</v>
      </c>
      <c r="BK267" s="206">
        <f t="shared" si="39"/>
        <v>0</v>
      </c>
      <c r="BL267" s="18" t="s">
        <v>199</v>
      </c>
      <c r="BM267" s="205" t="s">
        <v>5061</v>
      </c>
    </row>
    <row r="268" spans="1:65" s="2" customFormat="1" ht="19.5">
      <c r="A268" s="35"/>
      <c r="B268" s="36"/>
      <c r="C268" s="37"/>
      <c r="D268" s="209" t="s">
        <v>3831</v>
      </c>
      <c r="E268" s="37"/>
      <c r="F268" s="267" t="s">
        <v>5062</v>
      </c>
      <c r="G268" s="37"/>
      <c r="H268" s="37"/>
      <c r="I268" s="268"/>
      <c r="J268" s="37"/>
      <c r="K268" s="37"/>
      <c r="L268" s="40"/>
      <c r="M268" s="269"/>
      <c r="N268" s="270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3831</v>
      </c>
      <c r="AU268" s="18" t="s">
        <v>85</v>
      </c>
    </row>
    <row r="269" spans="1:65" s="2" customFormat="1" ht="33" customHeight="1">
      <c r="A269" s="35"/>
      <c r="B269" s="36"/>
      <c r="C269" s="193" t="s">
        <v>882</v>
      </c>
      <c r="D269" s="193" t="s">
        <v>285</v>
      </c>
      <c r="E269" s="194" t="s">
        <v>5063</v>
      </c>
      <c r="F269" s="195" t="s">
        <v>5064</v>
      </c>
      <c r="G269" s="196" t="s">
        <v>614</v>
      </c>
      <c r="H269" s="197">
        <v>169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5065</v>
      </c>
    </row>
    <row r="270" spans="1:65" s="2" customFormat="1" ht="24.2" customHeight="1">
      <c r="A270" s="35"/>
      <c r="B270" s="36"/>
      <c r="C270" s="251" t="s">
        <v>890</v>
      </c>
      <c r="D270" s="251" t="s">
        <v>1021</v>
      </c>
      <c r="E270" s="252" t="s">
        <v>5066</v>
      </c>
      <c r="F270" s="253" t="s">
        <v>5067</v>
      </c>
      <c r="G270" s="254" t="s">
        <v>614</v>
      </c>
      <c r="H270" s="255">
        <v>154</v>
      </c>
      <c r="I270" s="256"/>
      <c r="J270" s="257">
        <f>ROUND(I270*H270,2)</f>
        <v>0</v>
      </c>
      <c r="K270" s="258"/>
      <c r="L270" s="259"/>
      <c r="M270" s="260" t="s">
        <v>1</v>
      </c>
      <c r="N270" s="261" t="s">
        <v>41</v>
      </c>
      <c r="O270" s="72"/>
      <c r="P270" s="203">
        <f>O270*H270</f>
        <v>0</v>
      </c>
      <c r="Q270" s="203">
        <v>6.9999999999999994E-5</v>
      </c>
      <c r="R270" s="203">
        <f>Q270*H270</f>
        <v>1.078E-2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499</v>
      </c>
      <c r="AT270" s="205" t="s">
        <v>1021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5068</v>
      </c>
    </row>
    <row r="271" spans="1:65" s="2" customFormat="1" ht="24.2" customHeight="1">
      <c r="A271" s="35"/>
      <c r="B271" s="36"/>
      <c r="C271" s="251" t="s">
        <v>894</v>
      </c>
      <c r="D271" s="251" t="s">
        <v>1021</v>
      </c>
      <c r="E271" s="252" t="s">
        <v>5069</v>
      </c>
      <c r="F271" s="253" t="s">
        <v>5070</v>
      </c>
      <c r="G271" s="254" t="s">
        <v>614</v>
      </c>
      <c r="H271" s="255">
        <v>15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9.0000000000000006E-5</v>
      </c>
      <c r="R271" s="203">
        <f>Q271*H271</f>
        <v>1.3500000000000001E-3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1021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5071</v>
      </c>
    </row>
    <row r="272" spans="1:65" s="2" customFormat="1" ht="19.5">
      <c r="A272" s="35"/>
      <c r="B272" s="36"/>
      <c r="C272" s="37"/>
      <c r="D272" s="209" t="s">
        <v>3831</v>
      </c>
      <c r="E272" s="37"/>
      <c r="F272" s="267" t="s">
        <v>5072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3831</v>
      </c>
      <c r="AU272" s="18" t="s">
        <v>85</v>
      </c>
    </row>
    <row r="273" spans="1:65" s="2" customFormat="1" ht="37.9" customHeight="1">
      <c r="A273" s="35"/>
      <c r="B273" s="36"/>
      <c r="C273" s="193" t="s">
        <v>898</v>
      </c>
      <c r="D273" s="193" t="s">
        <v>285</v>
      </c>
      <c r="E273" s="194" t="s">
        <v>5073</v>
      </c>
      <c r="F273" s="195" t="s">
        <v>5074</v>
      </c>
      <c r="G273" s="196" t="s">
        <v>614</v>
      </c>
      <c r="H273" s="197">
        <v>38</v>
      </c>
      <c r="I273" s="198"/>
      <c r="J273" s="199">
        <f t="shared" ref="J273:J278" si="40"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 t="shared" ref="P273:P278" si="41">O273*H273</f>
        <v>0</v>
      </c>
      <c r="Q273" s="203">
        <v>0</v>
      </c>
      <c r="R273" s="203">
        <f t="shared" ref="R273:R278" si="42">Q273*H273</f>
        <v>0</v>
      </c>
      <c r="S273" s="203">
        <v>0</v>
      </c>
      <c r="T273" s="204">
        <f t="shared" ref="T273:T278" si="43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85</v>
      </c>
      <c r="AY273" s="18" t="s">
        <v>283</v>
      </c>
      <c r="BE273" s="206">
        <f t="shared" ref="BE273:BE278" si="44">IF(N273="základní",J273,0)</f>
        <v>0</v>
      </c>
      <c r="BF273" s="206">
        <f t="shared" ref="BF273:BF278" si="45">IF(N273="snížená",J273,0)</f>
        <v>0</v>
      </c>
      <c r="BG273" s="206">
        <f t="shared" ref="BG273:BG278" si="46">IF(N273="zákl. přenesená",J273,0)</f>
        <v>0</v>
      </c>
      <c r="BH273" s="206">
        <f t="shared" ref="BH273:BH278" si="47">IF(N273="sníž. přenesená",J273,0)</f>
        <v>0</v>
      </c>
      <c r="BI273" s="206">
        <f t="shared" ref="BI273:BI278" si="48">IF(N273="nulová",J273,0)</f>
        <v>0</v>
      </c>
      <c r="BJ273" s="18" t="s">
        <v>83</v>
      </c>
      <c r="BK273" s="206">
        <f t="shared" ref="BK273:BK278" si="49">ROUND(I273*H273,2)</f>
        <v>0</v>
      </c>
      <c r="BL273" s="18" t="s">
        <v>199</v>
      </c>
      <c r="BM273" s="205" t="s">
        <v>5075</v>
      </c>
    </row>
    <row r="274" spans="1:65" s="2" customFormat="1" ht="24.2" customHeight="1">
      <c r="A274" s="35"/>
      <c r="B274" s="36"/>
      <c r="C274" s="251" t="s">
        <v>902</v>
      </c>
      <c r="D274" s="251" t="s">
        <v>1021</v>
      </c>
      <c r="E274" s="252" t="s">
        <v>5076</v>
      </c>
      <c r="F274" s="253" t="s">
        <v>5077</v>
      </c>
      <c r="G274" s="254" t="s">
        <v>614</v>
      </c>
      <c r="H274" s="255">
        <v>28</v>
      </c>
      <c r="I274" s="256"/>
      <c r="J274" s="257">
        <f t="shared" si="40"/>
        <v>0</v>
      </c>
      <c r="K274" s="258"/>
      <c r="L274" s="259"/>
      <c r="M274" s="260" t="s">
        <v>1</v>
      </c>
      <c r="N274" s="261" t="s">
        <v>41</v>
      </c>
      <c r="O274" s="72"/>
      <c r="P274" s="203">
        <f t="shared" si="41"/>
        <v>0</v>
      </c>
      <c r="Q274" s="203">
        <v>8.0000000000000007E-5</v>
      </c>
      <c r="R274" s="203">
        <f t="shared" si="42"/>
        <v>2.2400000000000002E-3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499</v>
      </c>
      <c r="AT274" s="205" t="s">
        <v>1021</v>
      </c>
      <c r="AU274" s="205" t="s">
        <v>85</v>
      </c>
      <c r="AY274" s="18" t="s">
        <v>283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199</v>
      </c>
      <c r="BM274" s="205" t="s">
        <v>5078</v>
      </c>
    </row>
    <row r="275" spans="1:65" s="2" customFormat="1" ht="24.2" customHeight="1">
      <c r="A275" s="35"/>
      <c r="B275" s="36"/>
      <c r="C275" s="251" t="s">
        <v>909</v>
      </c>
      <c r="D275" s="251" t="s">
        <v>1021</v>
      </c>
      <c r="E275" s="252" t="s">
        <v>5079</v>
      </c>
      <c r="F275" s="253" t="s">
        <v>5077</v>
      </c>
      <c r="G275" s="254" t="s">
        <v>614</v>
      </c>
      <c r="H275" s="255">
        <v>10</v>
      </c>
      <c r="I275" s="256"/>
      <c r="J275" s="257">
        <f t="shared" si="40"/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si="41"/>
        <v>0</v>
      </c>
      <c r="Q275" s="203">
        <v>8.0000000000000007E-5</v>
      </c>
      <c r="R275" s="203">
        <f t="shared" si="42"/>
        <v>8.0000000000000004E-4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1021</v>
      </c>
      <c r="AU275" s="205" t="s">
        <v>85</v>
      </c>
      <c r="AY275" s="18" t="s">
        <v>283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199</v>
      </c>
      <c r="BM275" s="205" t="s">
        <v>5080</v>
      </c>
    </row>
    <row r="276" spans="1:65" s="2" customFormat="1" ht="24.2" customHeight="1">
      <c r="A276" s="35"/>
      <c r="B276" s="36"/>
      <c r="C276" s="251" t="s">
        <v>923</v>
      </c>
      <c r="D276" s="251" t="s">
        <v>1021</v>
      </c>
      <c r="E276" s="252" t="s">
        <v>5081</v>
      </c>
      <c r="F276" s="253" t="s">
        <v>5082</v>
      </c>
      <c r="G276" s="254" t="s">
        <v>614</v>
      </c>
      <c r="H276" s="255">
        <v>38</v>
      </c>
      <c r="I276" s="256"/>
      <c r="J276" s="257">
        <f t="shared" si="40"/>
        <v>0</v>
      </c>
      <c r="K276" s="258"/>
      <c r="L276" s="259"/>
      <c r="M276" s="260" t="s">
        <v>1</v>
      </c>
      <c r="N276" s="261" t="s">
        <v>41</v>
      </c>
      <c r="O276" s="72"/>
      <c r="P276" s="203">
        <f t="shared" si="41"/>
        <v>0</v>
      </c>
      <c r="Q276" s="203">
        <v>2.0000000000000002E-5</v>
      </c>
      <c r="R276" s="203">
        <f t="shared" si="42"/>
        <v>7.6000000000000004E-4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499</v>
      </c>
      <c r="AT276" s="205" t="s">
        <v>1021</v>
      </c>
      <c r="AU276" s="205" t="s">
        <v>85</v>
      </c>
      <c r="AY276" s="18" t="s">
        <v>283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199</v>
      </c>
      <c r="BM276" s="205" t="s">
        <v>5083</v>
      </c>
    </row>
    <row r="277" spans="1:65" s="2" customFormat="1" ht="33" customHeight="1">
      <c r="A277" s="35"/>
      <c r="B277" s="36"/>
      <c r="C277" s="193" t="s">
        <v>932</v>
      </c>
      <c r="D277" s="193" t="s">
        <v>285</v>
      </c>
      <c r="E277" s="194" t="s">
        <v>5084</v>
      </c>
      <c r="F277" s="195" t="s">
        <v>5085</v>
      </c>
      <c r="G277" s="196" t="s">
        <v>614</v>
      </c>
      <c r="H277" s="197">
        <v>7</v>
      </c>
      <c r="I277" s="198"/>
      <c r="J277" s="199">
        <f t="shared" si="40"/>
        <v>0</v>
      </c>
      <c r="K277" s="200"/>
      <c r="L277" s="40"/>
      <c r="M277" s="201" t="s">
        <v>1</v>
      </c>
      <c r="N277" s="202" t="s">
        <v>41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199</v>
      </c>
      <c r="BM277" s="205" t="s">
        <v>5086</v>
      </c>
    </row>
    <row r="278" spans="1:65" s="2" customFormat="1" ht="16.5" customHeight="1">
      <c r="A278" s="35"/>
      <c r="B278" s="36"/>
      <c r="C278" s="251" t="s">
        <v>936</v>
      </c>
      <c r="D278" s="251" t="s">
        <v>1021</v>
      </c>
      <c r="E278" s="252" t="s">
        <v>5087</v>
      </c>
      <c r="F278" s="253" t="s">
        <v>5088</v>
      </c>
      <c r="G278" s="254" t="s">
        <v>614</v>
      </c>
      <c r="H278" s="255">
        <v>7</v>
      </c>
      <c r="I278" s="256"/>
      <c r="J278" s="257">
        <f t="shared" si="40"/>
        <v>0</v>
      </c>
      <c r="K278" s="258"/>
      <c r="L278" s="259"/>
      <c r="M278" s="260" t="s">
        <v>1</v>
      </c>
      <c r="N278" s="261" t="s">
        <v>41</v>
      </c>
      <c r="O278" s="72"/>
      <c r="P278" s="203">
        <f t="shared" si="41"/>
        <v>0</v>
      </c>
      <c r="Q278" s="203">
        <v>1E-4</v>
      </c>
      <c r="R278" s="203">
        <f t="shared" si="42"/>
        <v>6.9999999999999999E-4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499</v>
      </c>
      <c r="AT278" s="205" t="s">
        <v>1021</v>
      </c>
      <c r="AU278" s="205" t="s">
        <v>85</v>
      </c>
      <c r="AY278" s="18" t="s">
        <v>283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199</v>
      </c>
      <c r="BM278" s="205" t="s">
        <v>5089</v>
      </c>
    </row>
    <row r="279" spans="1:65" s="2" customFormat="1" ht="19.5">
      <c r="A279" s="35"/>
      <c r="B279" s="36"/>
      <c r="C279" s="37"/>
      <c r="D279" s="209" t="s">
        <v>3831</v>
      </c>
      <c r="E279" s="37"/>
      <c r="F279" s="267" t="s">
        <v>5031</v>
      </c>
      <c r="G279" s="37"/>
      <c r="H279" s="37"/>
      <c r="I279" s="268"/>
      <c r="J279" s="37"/>
      <c r="K279" s="37"/>
      <c r="L279" s="40"/>
      <c r="M279" s="269"/>
      <c r="N279" s="27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3831</v>
      </c>
      <c r="AU279" s="18" t="s">
        <v>85</v>
      </c>
    </row>
    <row r="280" spans="1:65" s="2" customFormat="1" ht="33" customHeight="1">
      <c r="A280" s="35"/>
      <c r="B280" s="36"/>
      <c r="C280" s="193" t="s">
        <v>941</v>
      </c>
      <c r="D280" s="193" t="s">
        <v>285</v>
      </c>
      <c r="E280" s="194" t="s">
        <v>5090</v>
      </c>
      <c r="F280" s="195" t="s">
        <v>5091</v>
      </c>
      <c r="G280" s="196" t="s">
        <v>614</v>
      </c>
      <c r="H280" s="197">
        <v>11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5092</v>
      </c>
    </row>
    <row r="281" spans="1:65" s="2" customFormat="1" ht="24.2" customHeight="1">
      <c r="A281" s="35"/>
      <c r="B281" s="36"/>
      <c r="C281" s="251" t="s">
        <v>952</v>
      </c>
      <c r="D281" s="251" t="s">
        <v>1021</v>
      </c>
      <c r="E281" s="252" t="s">
        <v>5093</v>
      </c>
      <c r="F281" s="253" t="s">
        <v>5094</v>
      </c>
      <c r="G281" s="254" t="s">
        <v>614</v>
      </c>
      <c r="H281" s="255">
        <v>4</v>
      </c>
      <c r="I281" s="256"/>
      <c r="J281" s="257">
        <f>ROUND(I281*H281,2)</f>
        <v>0</v>
      </c>
      <c r="K281" s="258"/>
      <c r="L281" s="259"/>
      <c r="M281" s="260" t="s">
        <v>1</v>
      </c>
      <c r="N281" s="261" t="s">
        <v>41</v>
      </c>
      <c r="O281" s="72"/>
      <c r="P281" s="203">
        <f>O281*H281</f>
        <v>0</v>
      </c>
      <c r="Q281" s="203">
        <v>2.1000000000000001E-4</v>
      </c>
      <c r="R281" s="203">
        <f>Q281*H281</f>
        <v>8.4000000000000003E-4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1021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5095</v>
      </c>
    </row>
    <row r="282" spans="1:65" s="2" customFormat="1" ht="24.2" customHeight="1">
      <c r="A282" s="35"/>
      <c r="B282" s="36"/>
      <c r="C282" s="251" t="s">
        <v>957</v>
      </c>
      <c r="D282" s="251" t="s">
        <v>1021</v>
      </c>
      <c r="E282" s="252" t="s">
        <v>5096</v>
      </c>
      <c r="F282" s="253" t="s">
        <v>5097</v>
      </c>
      <c r="G282" s="254" t="s">
        <v>614</v>
      </c>
      <c r="H282" s="255">
        <v>3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5.9999999999999995E-4</v>
      </c>
      <c r="R282" s="203">
        <f>Q282*H282</f>
        <v>1.8E-3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1021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5098</v>
      </c>
    </row>
    <row r="283" spans="1:65" s="2" customFormat="1" ht="24.2" customHeight="1">
      <c r="A283" s="35"/>
      <c r="B283" s="36"/>
      <c r="C283" s="251" t="s">
        <v>965</v>
      </c>
      <c r="D283" s="251" t="s">
        <v>1021</v>
      </c>
      <c r="E283" s="252" t="s">
        <v>5099</v>
      </c>
      <c r="F283" s="253" t="s">
        <v>5100</v>
      </c>
      <c r="G283" s="254" t="s">
        <v>614</v>
      </c>
      <c r="H283" s="255">
        <v>4</v>
      </c>
      <c r="I283" s="256"/>
      <c r="J283" s="257">
        <f>ROUND(I283*H283,2)</f>
        <v>0</v>
      </c>
      <c r="K283" s="258"/>
      <c r="L283" s="259"/>
      <c r="M283" s="260" t="s">
        <v>1</v>
      </c>
      <c r="N283" s="261" t="s">
        <v>41</v>
      </c>
      <c r="O283" s="72"/>
      <c r="P283" s="203">
        <f>O283*H283</f>
        <v>0</v>
      </c>
      <c r="Q283" s="203">
        <v>9.5E-4</v>
      </c>
      <c r="R283" s="203">
        <f>Q283*H283</f>
        <v>3.8E-3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499</v>
      </c>
      <c r="AT283" s="205" t="s">
        <v>1021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5101</v>
      </c>
    </row>
    <row r="284" spans="1:65" s="2" customFormat="1" ht="39">
      <c r="A284" s="35"/>
      <c r="B284" s="36"/>
      <c r="C284" s="37"/>
      <c r="D284" s="209" t="s">
        <v>3831</v>
      </c>
      <c r="E284" s="37"/>
      <c r="F284" s="267" t="s">
        <v>5102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3831</v>
      </c>
      <c r="AU284" s="18" t="s">
        <v>85</v>
      </c>
    </row>
    <row r="285" spans="1:65" s="2" customFormat="1" ht="24.2" customHeight="1">
      <c r="A285" s="35"/>
      <c r="B285" s="36"/>
      <c r="C285" s="193" t="s">
        <v>969</v>
      </c>
      <c r="D285" s="193" t="s">
        <v>285</v>
      </c>
      <c r="E285" s="194" t="s">
        <v>5103</v>
      </c>
      <c r="F285" s="195" t="s">
        <v>5104</v>
      </c>
      <c r="G285" s="196" t="s">
        <v>614</v>
      </c>
      <c r="H285" s="197">
        <v>8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5105</v>
      </c>
    </row>
    <row r="286" spans="1:65" s="2" customFormat="1" ht="16.5" customHeight="1">
      <c r="A286" s="35"/>
      <c r="B286" s="36"/>
      <c r="C286" s="251" t="s">
        <v>974</v>
      </c>
      <c r="D286" s="251" t="s">
        <v>1021</v>
      </c>
      <c r="E286" s="252" t="s">
        <v>5106</v>
      </c>
      <c r="F286" s="253" t="s">
        <v>5107</v>
      </c>
      <c r="G286" s="254" t="s">
        <v>614</v>
      </c>
      <c r="H286" s="255">
        <v>8</v>
      </c>
      <c r="I286" s="256"/>
      <c r="J286" s="257">
        <f>ROUND(I286*H286,2)</f>
        <v>0</v>
      </c>
      <c r="K286" s="258"/>
      <c r="L286" s="259"/>
      <c r="M286" s="260" t="s">
        <v>1</v>
      </c>
      <c r="N286" s="261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499</v>
      </c>
      <c r="AT286" s="205" t="s">
        <v>1021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5108</v>
      </c>
    </row>
    <row r="287" spans="1:65" s="2" customFormat="1" ht="19.5">
      <c r="A287" s="35"/>
      <c r="B287" s="36"/>
      <c r="C287" s="37"/>
      <c r="D287" s="209" t="s">
        <v>3831</v>
      </c>
      <c r="E287" s="37"/>
      <c r="F287" s="267" t="s">
        <v>5109</v>
      </c>
      <c r="G287" s="37"/>
      <c r="H287" s="37"/>
      <c r="I287" s="268"/>
      <c r="J287" s="37"/>
      <c r="K287" s="37"/>
      <c r="L287" s="40"/>
      <c r="M287" s="269"/>
      <c r="N287" s="270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3831</v>
      </c>
      <c r="AU287" s="18" t="s">
        <v>85</v>
      </c>
    </row>
    <row r="288" spans="1:65" s="2" customFormat="1" ht="24.2" customHeight="1">
      <c r="A288" s="35"/>
      <c r="B288" s="36"/>
      <c r="C288" s="193" t="s">
        <v>978</v>
      </c>
      <c r="D288" s="193" t="s">
        <v>285</v>
      </c>
      <c r="E288" s="194" t="s">
        <v>5110</v>
      </c>
      <c r="F288" s="195" t="s">
        <v>5111</v>
      </c>
      <c r="G288" s="196" t="s">
        <v>614</v>
      </c>
      <c r="H288" s="197">
        <v>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5112</v>
      </c>
    </row>
    <row r="289" spans="1:65" s="2" customFormat="1" ht="24.2" customHeight="1">
      <c r="A289" s="35"/>
      <c r="B289" s="36"/>
      <c r="C289" s="193" t="s">
        <v>982</v>
      </c>
      <c r="D289" s="193" t="s">
        <v>285</v>
      </c>
      <c r="E289" s="194" t="s">
        <v>5113</v>
      </c>
      <c r="F289" s="195" t="s">
        <v>5114</v>
      </c>
      <c r="G289" s="196" t="s">
        <v>614</v>
      </c>
      <c r="H289" s="197">
        <v>1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5115</v>
      </c>
    </row>
    <row r="290" spans="1:65" s="12" customFormat="1" ht="25.9" customHeight="1">
      <c r="B290" s="177"/>
      <c r="C290" s="178"/>
      <c r="D290" s="179" t="s">
        <v>75</v>
      </c>
      <c r="E290" s="180" t="s">
        <v>1021</v>
      </c>
      <c r="F290" s="180" t="s">
        <v>5116</v>
      </c>
      <c r="G290" s="178"/>
      <c r="H290" s="178"/>
      <c r="I290" s="181"/>
      <c r="J290" s="182">
        <f>BK290</f>
        <v>0</v>
      </c>
      <c r="K290" s="178"/>
      <c r="L290" s="183"/>
      <c r="M290" s="184"/>
      <c r="N290" s="185"/>
      <c r="O290" s="185"/>
      <c r="P290" s="186">
        <f>P291</f>
        <v>0</v>
      </c>
      <c r="Q290" s="185"/>
      <c r="R290" s="186">
        <f>R291</f>
        <v>0</v>
      </c>
      <c r="S290" s="185"/>
      <c r="T290" s="187">
        <f>T291</f>
        <v>0</v>
      </c>
      <c r="AR290" s="188" t="s">
        <v>105</v>
      </c>
      <c r="AT290" s="189" t="s">
        <v>75</v>
      </c>
      <c r="AU290" s="189" t="s">
        <v>76</v>
      </c>
      <c r="AY290" s="188" t="s">
        <v>283</v>
      </c>
      <c r="BK290" s="190">
        <f>BK291</f>
        <v>0</v>
      </c>
    </row>
    <row r="291" spans="1:65" s="12" customFormat="1" ht="22.9" customHeight="1">
      <c r="B291" s="177"/>
      <c r="C291" s="178"/>
      <c r="D291" s="179" t="s">
        <v>75</v>
      </c>
      <c r="E291" s="191" t="s">
        <v>5117</v>
      </c>
      <c r="F291" s="191" t="s">
        <v>5118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SUM(P292:P294)</f>
        <v>0</v>
      </c>
      <c r="Q291" s="185"/>
      <c r="R291" s="186">
        <f>SUM(R292:R294)</f>
        <v>0</v>
      </c>
      <c r="S291" s="185"/>
      <c r="T291" s="187">
        <f>SUM(T292:T294)</f>
        <v>0</v>
      </c>
      <c r="AR291" s="188" t="s">
        <v>105</v>
      </c>
      <c r="AT291" s="189" t="s">
        <v>75</v>
      </c>
      <c r="AU291" s="189" t="s">
        <v>83</v>
      </c>
      <c r="AY291" s="188" t="s">
        <v>283</v>
      </c>
      <c r="BK291" s="190">
        <f>SUM(BK292:BK294)</f>
        <v>0</v>
      </c>
    </row>
    <row r="292" spans="1:65" s="2" customFormat="1" ht="24.2" customHeight="1">
      <c r="A292" s="35"/>
      <c r="B292" s="36"/>
      <c r="C292" s="193" t="s">
        <v>988</v>
      </c>
      <c r="D292" s="193" t="s">
        <v>285</v>
      </c>
      <c r="E292" s="194" t="s">
        <v>5119</v>
      </c>
      <c r="F292" s="195" t="s">
        <v>5120</v>
      </c>
      <c r="G292" s="196" t="s">
        <v>472</v>
      </c>
      <c r="H292" s="197">
        <v>40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680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680</v>
      </c>
      <c r="BM292" s="205" t="s">
        <v>5121</v>
      </c>
    </row>
    <row r="293" spans="1:65" s="2" customFormat="1" ht="24.2" customHeight="1">
      <c r="A293" s="35"/>
      <c r="B293" s="36"/>
      <c r="C293" s="193" t="s">
        <v>993</v>
      </c>
      <c r="D293" s="193" t="s">
        <v>285</v>
      </c>
      <c r="E293" s="194" t="s">
        <v>5122</v>
      </c>
      <c r="F293" s="195" t="s">
        <v>5123</v>
      </c>
      <c r="G293" s="196" t="s">
        <v>472</v>
      </c>
      <c r="H293" s="197">
        <v>40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680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680</v>
      </c>
      <c r="BM293" s="205" t="s">
        <v>5124</v>
      </c>
    </row>
    <row r="294" spans="1:65" s="2" customFormat="1" ht="24.2" customHeight="1">
      <c r="A294" s="35"/>
      <c r="B294" s="36"/>
      <c r="C294" s="193" t="s">
        <v>1002</v>
      </c>
      <c r="D294" s="193" t="s">
        <v>285</v>
      </c>
      <c r="E294" s="194" t="s">
        <v>5125</v>
      </c>
      <c r="F294" s="195" t="s">
        <v>5126</v>
      </c>
      <c r="G294" s="196" t="s">
        <v>472</v>
      </c>
      <c r="H294" s="197">
        <v>40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680</v>
      </c>
      <c r="AT294" s="205" t="s">
        <v>285</v>
      </c>
      <c r="AU294" s="205" t="s">
        <v>85</v>
      </c>
      <c r="AY294" s="18" t="s">
        <v>283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680</v>
      </c>
      <c r="BM294" s="205" t="s">
        <v>5127</v>
      </c>
    </row>
    <row r="295" spans="1:65" s="12" customFormat="1" ht="25.9" customHeight="1">
      <c r="B295" s="177"/>
      <c r="C295" s="178"/>
      <c r="D295" s="179" t="s">
        <v>75</v>
      </c>
      <c r="E295" s="180" t="s">
        <v>3374</v>
      </c>
      <c r="F295" s="180" t="s">
        <v>3375</v>
      </c>
      <c r="G295" s="178"/>
      <c r="H295" s="178"/>
      <c r="I295" s="181"/>
      <c r="J295" s="182">
        <f>BK295</f>
        <v>0</v>
      </c>
      <c r="K295" s="178"/>
      <c r="L295" s="183"/>
      <c r="M295" s="184"/>
      <c r="N295" s="185"/>
      <c r="O295" s="185"/>
      <c r="P295" s="186">
        <f>P296+P299</f>
        <v>0</v>
      </c>
      <c r="Q295" s="185"/>
      <c r="R295" s="186">
        <f>R296+R299</f>
        <v>0</v>
      </c>
      <c r="S295" s="185"/>
      <c r="T295" s="187">
        <f>T296+T299</f>
        <v>0</v>
      </c>
      <c r="AR295" s="188" t="s">
        <v>331</v>
      </c>
      <c r="AT295" s="189" t="s">
        <v>75</v>
      </c>
      <c r="AU295" s="189" t="s">
        <v>76</v>
      </c>
      <c r="AY295" s="188" t="s">
        <v>283</v>
      </c>
      <c r="BK295" s="190">
        <f>BK296+BK299</f>
        <v>0</v>
      </c>
    </row>
    <row r="296" spans="1:65" s="12" customFormat="1" ht="22.9" customHeight="1">
      <c r="B296" s="177"/>
      <c r="C296" s="178"/>
      <c r="D296" s="179" t="s">
        <v>75</v>
      </c>
      <c r="E296" s="191" t="s">
        <v>3376</v>
      </c>
      <c r="F296" s="191" t="s">
        <v>3377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SUM(P297:P298)</f>
        <v>0</v>
      </c>
      <c r="Q296" s="185"/>
      <c r="R296" s="186">
        <f>SUM(R297:R298)</f>
        <v>0</v>
      </c>
      <c r="S296" s="185"/>
      <c r="T296" s="187">
        <f>SUM(T297:T298)</f>
        <v>0</v>
      </c>
      <c r="AR296" s="188" t="s">
        <v>331</v>
      </c>
      <c r="AT296" s="189" t="s">
        <v>75</v>
      </c>
      <c r="AU296" s="189" t="s">
        <v>83</v>
      </c>
      <c r="AY296" s="188" t="s">
        <v>283</v>
      </c>
      <c r="BK296" s="190">
        <f>SUM(BK297:BK298)</f>
        <v>0</v>
      </c>
    </row>
    <row r="297" spans="1:65" s="2" customFormat="1" ht="16.5" customHeight="1">
      <c r="A297" s="35"/>
      <c r="B297" s="36"/>
      <c r="C297" s="193" t="s">
        <v>1008</v>
      </c>
      <c r="D297" s="193" t="s">
        <v>285</v>
      </c>
      <c r="E297" s="194" t="s">
        <v>3402</v>
      </c>
      <c r="F297" s="195" t="s">
        <v>3403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3381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3381</v>
      </c>
      <c r="BM297" s="205" t="s">
        <v>5128</v>
      </c>
    </row>
    <row r="298" spans="1:65" s="2" customFormat="1" ht="16.5" customHeight="1">
      <c r="A298" s="35"/>
      <c r="B298" s="36"/>
      <c r="C298" s="193" t="s">
        <v>1012</v>
      </c>
      <c r="D298" s="193" t="s">
        <v>285</v>
      </c>
      <c r="E298" s="194" t="s">
        <v>3420</v>
      </c>
      <c r="F298" s="195" t="s">
        <v>5129</v>
      </c>
      <c r="G298" s="196" t="s">
        <v>793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3381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3381</v>
      </c>
      <c r="BM298" s="205" t="s">
        <v>5130</v>
      </c>
    </row>
    <row r="299" spans="1:65" s="12" customFormat="1" ht="22.9" customHeight="1">
      <c r="B299" s="177"/>
      <c r="C299" s="178"/>
      <c r="D299" s="179" t="s">
        <v>75</v>
      </c>
      <c r="E299" s="191" t="s">
        <v>5131</v>
      </c>
      <c r="F299" s="191" t="s">
        <v>5132</v>
      </c>
      <c r="G299" s="178"/>
      <c r="H299" s="178"/>
      <c r="I299" s="181"/>
      <c r="J299" s="192">
        <f>BK299</f>
        <v>0</v>
      </c>
      <c r="K299" s="178"/>
      <c r="L299" s="183"/>
      <c r="M299" s="184"/>
      <c r="N299" s="185"/>
      <c r="O299" s="185"/>
      <c r="P299" s="186">
        <f>SUM(P300:P305)</f>
        <v>0</v>
      </c>
      <c r="Q299" s="185"/>
      <c r="R299" s="186">
        <f>SUM(R300:R305)</f>
        <v>0</v>
      </c>
      <c r="S299" s="185"/>
      <c r="T299" s="187">
        <f>SUM(T300:T305)</f>
        <v>0</v>
      </c>
      <c r="AR299" s="188" t="s">
        <v>331</v>
      </c>
      <c r="AT299" s="189" t="s">
        <v>75</v>
      </c>
      <c r="AU299" s="189" t="s">
        <v>83</v>
      </c>
      <c r="AY299" s="188" t="s">
        <v>283</v>
      </c>
      <c r="BK299" s="190">
        <f>SUM(BK300:BK305)</f>
        <v>0</v>
      </c>
    </row>
    <row r="300" spans="1:65" s="2" customFormat="1" ht="21.75" customHeight="1">
      <c r="A300" s="35"/>
      <c r="B300" s="36"/>
      <c r="C300" s="193" t="s">
        <v>1016</v>
      </c>
      <c r="D300" s="193" t="s">
        <v>285</v>
      </c>
      <c r="E300" s="194" t="s">
        <v>5133</v>
      </c>
      <c r="F300" s="195" t="s">
        <v>5134</v>
      </c>
      <c r="G300" s="196" t="s">
        <v>793</v>
      </c>
      <c r="H300" s="197">
        <v>1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3381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3381</v>
      </c>
      <c r="BM300" s="205" t="s">
        <v>5135</v>
      </c>
    </row>
    <row r="301" spans="1:65" s="2" customFormat="1" ht="29.25">
      <c r="A301" s="35"/>
      <c r="B301" s="36"/>
      <c r="C301" s="37"/>
      <c r="D301" s="209" t="s">
        <v>3831</v>
      </c>
      <c r="E301" s="37"/>
      <c r="F301" s="267" t="s">
        <v>5136</v>
      </c>
      <c r="G301" s="37"/>
      <c r="H301" s="37"/>
      <c r="I301" s="268"/>
      <c r="J301" s="37"/>
      <c r="K301" s="37"/>
      <c r="L301" s="40"/>
      <c r="M301" s="269"/>
      <c r="N301" s="270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3831</v>
      </c>
      <c r="AU301" s="18" t="s">
        <v>85</v>
      </c>
    </row>
    <row r="302" spans="1:65" s="2" customFormat="1" ht="16.5" customHeight="1">
      <c r="A302" s="35"/>
      <c r="B302" s="36"/>
      <c r="C302" s="193" t="s">
        <v>1020</v>
      </c>
      <c r="D302" s="193" t="s">
        <v>285</v>
      </c>
      <c r="E302" s="194" t="s">
        <v>5137</v>
      </c>
      <c r="F302" s="195" t="s">
        <v>5138</v>
      </c>
      <c r="G302" s="196" t="s">
        <v>793</v>
      </c>
      <c r="H302" s="197">
        <v>1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3381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3381</v>
      </c>
      <c r="BM302" s="205" t="s">
        <v>5139</v>
      </c>
    </row>
    <row r="303" spans="1:65" s="2" customFormat="1" ht="19.5">
      <c r="A303" s="35"/>
      <c r="B303" s="36"/>
      <c r="C303" s="37"/>
      <c r="D303" s="209" t="s">
        <v>3831</v>
      </c>
      <c r="E303" s="37"/>
      <c r="F303" s="267" t="s">
        <v>5140</v>
      </c>
      <c r="G303" s="37"/>
      <c r="H303" s="37"/>
      <c r="I303" s="268"/>
      <c r="J303" s="37"/>
      <c r="K303" s="37"/>
      <c r="L303" s="40"/>
      <c r="M303" s="269"/>
      <c r="N303" s="270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3831</v>
      </c>
      <c r="AU303" s="18" t="s">
        <v>85</v>
      </c>
    </row>
    <row r="304" spans="1:65" s="2" customFormat="1" ht="16.5" customHeight="1">
      <c r="A304" s="35"/>
      <c r="B304" s="36"/>
      <c r="C304" s="193" t="s">
        <v>1027</v>
      </c>
      <c r="D304" s="193" t="s">
        <v>285</v>
      </c>
      <c r="E304" s="194" t="s">
        <v>5141</v>
      </c>
      <c r="F304" s="195" t="s">
        <v>5142</v>
      </c>
      <c r="G304" s="196" t="s">
        <v>793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3381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3381</v>
      </c>
      <c r="BM304" s="205" t="s">
        <v>5143</v>
      </c>
    </row>
    <row r="305" spans="1:47" s="2" customFormat="1" ht="19.5">
      <c r="A305" s="35"/>
      <c r="B305" s="36"/>
      <c r="C305" s="37"/>
      <c r="D305" s="209" t="s">
        <v>3831</v>
      </c>
      <c r="E305" s="37"/>
      <c r="F305" s="267" t="s">
        <v>5144</v>
      </c>
      <c r="G305" s="37"/>
      <c r="H305" s="37"/>
      <c r="I305" s="268"/>
      <c r="J305" s="37"/>
      <c r="K305" s="37"/>
      <c r="L305" s="40"/>
      <c r="M305" s="271"/>
      <c r="N305" s="272"/>
      <c r="O305" s="264"/>
      <c r="P305" s="264"/>
      <c r="Q305" s="264"/>
      <c r="R305" s="264"/>
      <c r="S305" s="264"/>
      <c r="T305" s="2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3831</v>
      </c>
      <c r="AU305" s="18" t="s">
        <v>85</v>
      </c>
    </row>
    <row r="306" spans="1:47" s="2" customFormat="1" ht="6.95" customHeight="1">
      <c r="A306" s="3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0"/>
      <c r="M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</sheetData>
  <sheetProtection algorithmName="SHA-512" hashValue="Qsmou+vTER7F7FOzDEm4MqL/gx1CPP3PCeD+YXKJxr3REtEMZ2qwVo4hgYj/zp8H7owwDmXtcSbouG04mtiu8w==" saltValue="/5s/MAP2igWE/szWKFB0H7A1hTFmozbFlcOdINuvnQfpf/43Ojo1we90a13yXX43V+wLnQieo6Jv1h/hgLDbiQ==" spinCount="100000" sheet="1" objects="1" scenarios="1" formatColumns="0" formatRows="0" autoFilter="0"/>
  <autoFilter ref="C133:K30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4736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5145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ROUND((SUM(BE129:BE265)),  2)</f>
        <v>0</v>
      </c>
      <c r="G37" s="35"/>
      <c r="H37" s="35"/>
      <c r="I37" s="131">
        <v>0.21</v>
      </c>
      <c r="J37" s="130">
        <f>ROUND(((SUM(BE129:BE265))*I37),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ROUND((SUM(BF129:BF265)),  2)</f>
        <v>0</v>
      </c>
      <c r="G38" s="35"/>
      <c r="H38" s="35"/>
      <c r="I38" s="131">
        <v>0.15</v>
      </c>
      <c r="J38" s="130">
        <f>ROUND(((SUM(BF129:BF265))*I38),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ROUND((SUM(BG129:BG265)),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ROUND((SUM(BH129:BH265)),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ROUND((SUM(BI129:BI265)),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4736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04g.2 - Rozváděče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4739</v>
      </c>
      <c r="E102" s="162"/>
      <c r="F102" s="162"/>
      <c r="G102" s="162"/>
      <c r="H102" s="162"/>
      <c r="I102" s="162"/>
      <c r="J102" s="163">
        <f>J131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J257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J258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4742</v>
      </c>
      <c r="E105" s="162"/>
      <c r="F105" s="162"/>
      <c r="G105" s="162"/>
      <c r="H105" s="162"/>
      <c r="I105" s="162"/>
      <c r="J105" s="163">
        <f>J263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1" t="str">
        <f>E7</f>
        <v>MŠ Vokovická</v>
      </c>
      <c r="F115" s="332"/>
      <c r="G115" s="332"/>
      <c r="H115" s="33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1" t="s">
        <v>227</v>
      </c>
      <c r="F117" s="319"/>
      <c r="G117" s="319"/>
      <c r="H117" s="319"/>
      <c r="I117" s="23"/>
      <c r="J117" s="23"/>
      <c r="K117" s="23"/>
      <c r="L117" s="21"/>
    </row>
    <row r="118" spans="1:31" s="1" customFormat="1" ht="12" customHeight="1">
      <c r="B118" s="22"/>
      <c r="C118" s="30" t="s">
        <v>228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40" t="s">
        <v>4736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4218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7" t="str">
        <f>E13</f>
        <v>04g.2 - Rozváděče</v>
      </c>
      <c r="F121" s="330"/>
      <c r="G121" s="330"/>
      <c r="H121" s="330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Vokovice, p.č. 1281/256, 1281/257</v>
      </c>
      <c r="G123" s="37"/>
      <c r="H123" s="37"/>
      <c r="I123" s="30" t="s">
        <v>22</v>
      </c>
      <c r="J123" s="67" t="str">
        <f>IF(J16="","",J16)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Městská část Praha 6, Čs. Armády 601/23</v>
      </c>
      <c r="G125" s="37"/>
      <c r="H125" s="37"/>
      <c r="I125" s="30" t="s">
        <v>30</v>
      </c>
      <c r="J125" s="33" t="str">
        <f>E25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P130+P257</f>
        <v>0</v>
      </c>
      <c r="Q129" s="80"/>
      <c r="R129" s="174">
        <f>R130+R257</f>
        <v>7.573000000000002E-2</v>
      </c>
      <c r="S129" s="80"/>
      <c r="T129" s="175">
        <f>T130+T257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BK130+BK257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1432</v>
      </c>
      <c r="F130" s="180" t="s">
        <v>1433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</f>
        <v>0</v>
      </c>
      <c r="Q130" s="185"/>
      <c r="R130" s="186">
        <f>R131</f>
        <v>7.573000000000002E-2</v>
      </c>
      <c r="S130" s="185"/>
      <c r="T130" s="187">
        <f>T131</f>
        <v>0</v>
      </c>
      <c r="AR130" s="188" t="s">
        <v>85</v>
      </c>
      <c r="AT130" s="189" t="s">
        <v>75</v>
      </c>
      <c r="AU130" s="189" t="s">
        <v>76</v>
      </c>
      <c r="AY130" s="188" t="s">
        <v>283</v>
      </c>
      <c r="BK130" s="190">
        <f>BK131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4757</v>
      </c>
      <c r="F131" s="191" t="s">
        <v>4758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SUM(P132:P256)</f>
        <v>0</v>
      </c>
      <c r="Q131" s="185"/>
      <c r="R131" s="186">
        <f>SUM(R132:R256)</f>
        <v>7.573000000000002E-2</v>
      </c>
      <c r="S131" s="185"/>
      <c r="T131" s="187">
        <f>SUM(T132:T256)</f>
        <v>0</v>
      </c>
      <c r="AR131" s="188" t="s">
        <v>85</v>
      </c>
      <c r="AT131" s="189" t="s">
        <v>75</v>
      </c>
      <c r="AU131" s="189" t="s">
        <v>83</v>
      </c>
      <c r="AY131" s="188" t="s">
        <v>283</v>
      </c>
      <c r="BK131" s="190">
        <f>SUM(BK132:BK256)</f>
        <v>0</v>
      </c>
    </row>
    <row r="132" spans="1:65" s="2" customFormat="1" ht="24.2" customHeight="1">
      <c r="A132" s="35"/>
      <c r="B132" s="36"/>
      <c r="C132" s="193" t="s">
        <v>83</v>
      </c>
      <c r="D132" s="193" t="s">
        <v>285</v>
      </c>
      <c r="E132" s="194" t="s">
        <v>5146</v>
      </c>
      <c r="F132" s="195" t="s">
        <v>5147</v>
      </c>
      <c r="G132" s="196" t="s">
        <v>614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5148</v>
      </c>
    </row>
    <row r="133" spans="1:65" s="2" customFormat="1" ht="16.5" customHeight="1">
      <c r="A133" s="35"/>
      <c r="B133" s="36"/>
      <c r="C133" s="193" t="s">
        <v>85</v>
      </c>
      <c r="D133" s="193" t="s">
        <v>285</v>
      </c>
      <c r="E133" s="194" t="s">
        <v>5149</v>
      </c>
      <c r="F133" s="195" t="s">
        <v>5150</v>
      </c>
      <c r="G133" s="196" t="s">
        <v>614</v>
      </c>
      <c r="H133" s="197">
        <v>1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285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5151</v>
      </c>
    </row>
    <row r="134" spans="1:65" s="2" customFormat="1" ht="19.5">
      <c r="A134" s="35"/>
      <c r="B134" s="36"/>
      <c r="C134" s="37"/>
      <c r="D134" s="209" t="s">
        <v>3831</v>
      </c>
      <c r="E134" s="37"/>
      <c r="F134" s="267" t="s">
        <v>5152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3831</v>
      </c>
      <c r="AU134" s="18" t="s">
        <v>85</v>
      </c>
    </row>
    <row r="135" spans="1:65" s="2" customFormat="1" ht="21.75" customHeight="1">
      <c r="A135" s="35"/>
      <c r="B135" s="36"/>
      <c r="C135" s="251" t="s">
        <v>105</v>
      </c>
      <c r="D135" s="251" t="s">
        <v>1021</v>
      </c>
      <c r="E135" s="252" t="s">
        <v>5153</v>
      </c>
      <c r="F135" s="253" t="s">
        <v>5154</v>
      </c>
      <c r="G135" s="254" t="s">
        <v>614</v>
      </c>
      <c r="H135" s="255">
        <v>1</v>
      </c>
      <c r="I135" s="256"/>
      <c r="J135" s="257">
        <f t="shared" ref="J135:J14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47" si="1">O135*H135</f>
        <v>0</v>
      </c>
      <c r="Q135" s="203">
        <v>2.7499999999999998E-3</v>
      </c>
      <c r="R135" s="203">
        <f t="shared" ref="R135:R147" si="2">Q135*H135</f>
        <v>2.7499999999999998E-3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1021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199</v>
      </c>
      <c r="BM135" s="205" t="s">
        <v>5155</v>
      </c>
    </row>
    <row r="136" spans="1:65" s="2" customFormat="1" ht="16.5" customHeight="1">
      <c r="A136" s="35"/>
      <c r="B136" s="36"/>
      <c r="C136" s="251" t="s">
        <v>289</v>
      </c>
      <c r="D136" s="251" t="s">
        <v>1021</v>
      </c>
      <c r="E136" s="252" t="s">
        <v>5156</v>
      </c>
      <c r="F136" s="253" t="s">
        <v>5157</v>
      </c>
      <c r="G136" s="254" t="s">
        <v>614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1.15E-3</v>
      </c>
      <c r="R136" s="203">
        <f t="shared" si="2"/>
        <v>1.15E-3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499</v>
      </c>
      <c r="AT136" s="205" t="s">
        <v>1021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5158</v>
      </c>
    </row>
    <row r="137" spans="1:65" s="2" customFormat="1" ht="16.5" customHeight="1">
      <c r="A137" s="35"/>
      <c r="B137" s="36"/>
      <c r="C137" s="251" t="s">
        <v>331</v>
      </c>
      <c r="D137" s="251" t="s">
        <v>1021</v>
      </c>
      <c r="E137" s="252" t="s">
        <v>5159</v>
      </c>
      <c r="F137" s="253" t="s">
        <v>5160</v>
      </c>
      <c r="G137" s="254" t="s">
        <v>614</v>
      </c>
      <c r="H137" s="255">
        <v>1</v>
      </c>
      <c r="I137" s="256"/>
      <c r="J137" s="257">
        <f t="shared" si="0"/>
        <v>0</v>
      </c>
      <c r="K137" s="258"/>
      <c r="L137" s="259"/>
      <c r="M137" s="260" t="s">
        <v>1</v>
      </c>
      <c r="N137" s="261" t="s">
        <v>41</v>
      </c>
      <c r="O137" s="72"/>
      <c r="P137" s="203">
        <f t="shared" si="1"/>
        <v>0</v>
      </c>
      <c r="Q137" s="203">
        <v>4.0000000000000003E-5</v>
      </c>
      <c r="R137" s="203">
        <f t="shared" si="2"/>
        <v>4.0000000000000003E-5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1021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5161</v>
      </c>
    </row>
    <row r="138" spans="1:65" s="2" customFormat="1" ht="16.5" customHeight="1">
      <c r="A138" s="35"/>
      <c r="B138" s="36"/>
      <c r="C138" s="251" t="s">
        <v>339</v>
      </c>
      <c r="D138" s="251" t="s">
        <v>1021</v>
      </c>
      <c r="E138" s="252" t="s">
        <v>5162</v>
      </c>
      <c r="F138" s="253" t="s">
        <v>5163</v>
      </c>
      <c r="G138" s="254" t="s">
        <v>614</v>
      </c>
      <c r="H138" s="255">
        <v>1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1.1E-4</v>
      </c>
      <c r="R138" s="203">
        <f t="shared" si="2"/>
        <v>1.1E-4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499</v>
      </c>
      <c r="AT138" s="205" t="s">
        <v>1021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5164</v>
      </c>
    </row>
    <row r="139" spans="1:65" s="2" customFormat="1" ht="16.5" customHeight="1">
      <c r="A139" s="35"/>
      <c r="B139" s="36"/>
      <c r="C139" s="251" t="s">
        <v>344</v>
      </c>
      <c r="D139" s="251" t="s">
        <v>1021</v>
      </c>
      <c r="E139" s="252" t="s">
        <v>5165</v>
      </c>
      <c r="F139" s="253" t="s">
        <v>5166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2.0000000000000002E-5</v>
      </c>
      <c r="R139" s="203">
        <f t="shared" si="2"/>
        <v>2.0000000000000002E-5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1021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5167</v>
      </c>
    </row>
    <row r="140" spans="1:65" s="2" customFormat="1" ht="16.5" customHeight="1">
      <c r="A140" s="35"/>
      <c r="B140" s="36"/>
      <c r="C140" s="251" t="s">
        <v>351</v>
      </c>
      <c r="D140" s="251" t="s">
        <v>1021</v>
      </c>
      <c r="E140" s="252" t="s">
        <v>5168</v>
      </c>
      <c r="F140" s="253" t="s">
        <v>5169</v>
      </c>
      <c r="G140" s="254" t="s">
        <v>2247</v>
      </c>
      <c r="H140" s="255">
        <v>1</v>
      </c>
      <c r="I140" s="256"/>
      <c r="J140" s="257">
        <f t="shared" si="0"/>
        <v>0</v>
      </c>
      <c r="K140" s="258"/>
      <c r="L140" s="259"/>
      <c r="M140" s="260" t="s">
        <v>1</v>
      </c>
      <c r="N140" s="261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499</v>
      </c>
      <c r="AT140" s="205" t="s">
        <v>1021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5170</v>
      </c>
    </row>
    <row r="141" spans="1:65" s="2" customFormat="1" ht="16.5" customHeight="1">
      <c r="A141" s="35"/>
      <c r="B141" s="36"/>
      <c r="C141" s="251" t="s">
        <v>357</v>
      </c>
      <c r="D141" s="251" t="s">
        <v>1021</v>
      </c>
      <c r="E141" s="252" t="s">
        <v>5171</v>
      </c>
      <c r="F141" s="253" t="s">
        <v>5172</v>
      </c>
      <c r="G141" s="254" t="s">
        <v>2247</v>
      </c>
      <c r="H141" s="255">
        <v>1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1021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5173</v>
      </c>
    </row>
    <row r="142" spans="1:65" s="2" customFormat="1" ht="16.5" customHeight="1">
      <c r="A142" s="35"/>
      <c r="B142" s="36"/>
      <c r="C142" s="251" t="s">
        <v>362</v>
      </c>
      <c r="D142" s="251" t="s">
        <v>1021</v>
      </c>
      <c r="E142" s="252" t="s">
        <v>5174</v>
      </c>
      <c r="F142" s="253" t="s">
        <v>5175</v>
      </c>
      <c r="G142" s="254" t="s">
        <v>2247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1021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199</v>
      </c>
      <c r="BM142" s="205" t="s">
        <v>5176</v>
      </c>
    </row>
    <row r="143" spans="1:65" s="2" customFormat="1" ht="16.5" customHeight="1">
      <c r="A143" s="35"/>
      <c r="B143" s="36"/>
      <c r="C143" s="251" t="s">
        <v>185</v>
      </c>
      <c r="D143" s="251" t="s">
        <v>1021</v>
      </c>
      <c r="E143" s="252" t="s">
        <v>5177</v>
      </c>
      <c r="F143" s="253" t="s">
        <v>5178</v>
      </c>
      <c r="G143" s="254" t="s">
        <v>2247</v>
      </c>
      <c r="H143" s="255">
        <v>4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1021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199</v>
      </c>
      <c r="BM143" s="205" t="s">
        <v>5179</v>
      </c>
    </row>
    <row r="144" spans="1:65" s="2" customFormat="1" ht="16.5" customHeight="1">
      <c r="A144" s="35"/>
      <c r="B144" s="36"/>
      <c r="C144" s="251" t="s">
        <v>188</v>
      </c>
      <c r="D144" s="251" t="s">
        <v>1021</v>
      </c>
      <c r="E144" s="252" t="s">
        <v>5180</v>
      </c>
      <c r="F144" s="253" t="s">
        <v>5181</v>
      </c>
      <c r="G144" s="254" t="s">
        <v>2247</v>
      </c>
      <c r="H144" s="255">
        <v>1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499</v>
      </c>
      <c r="AT144" s="205" t="s">
        <v>1021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199</v>
      </c>
      <c r="BM144" s="205" t="s">
        <v>5182</v>
      </c>
    </row>
    <row r="145" spans="1:65" s="2" customFormat="1" ht="16.5" customHeight="1">
      <c r="A145" s="35"/>
      <c r="B145" s="36"/>
      <c r="C145" s="251" t="s">
        <v>191</v>
      </c>
      <c r="D145" s="251" t="s">
        <v>1021</v>
      </c>
      <c r="E145" s="252" t="s">
        <v>5183</v>
      </c>
      <c r="F145" s="253" t="s">
        <v>5184</v>
      </c>
      <c r="G145" s="254" t="s">
        <v>2247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5185</v>
      </c>
    </row>
    <row r="146" spans="1:65" s="2" customFormat="1" ht="24.2" customHeight="1">
      <c r="A146" s="35"/>
      <c r="B146" s="36"/>
      <c r="C146" s="193" t="s">
        <v>194</v>
      </c>
      <c r="D146" s="193" t="s">
        <v>285</v>
      </c>
      <c r="E146" s="194" t="s">
        <v>5186</v>
      </c>
      <c r="F146" s="195" t="s">
        <v>5187</v>
      </c>
      <c r="G146" s="196" t="s">
        <v>614</v>
      </c>
      <c r="H146" s="197">
        <v>1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5188</v>
      </c>
    </row>
    <row r="147" spans="1:65" s="2" customFormat="1" ht="16.5" customHeight="1">
      <c r="A147" s="35"/>
      <c r="B147" s="36"/>
      <c r="C147" s="193" t="s">
        <v>8</v>
      </c>
      <c r="D147" s="193" t="s">
        <v>285</v>
      </c>
      <c r="E147" s="194" t="s">
        <v>5189</v>
      </c>
      <c r="F147" s="195" t="s">
        <v>5190</v>
      </c>
      <c r="G147" s="196" t="s">
        <v>614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5191</v>
      </c>
    </row>
    <row r="148" spans="1:65" s="2" customFormat="1" ht="19.5">
      <c r="A148" s="35"/>
      <c r="B148" s="36"/>
      <c r="C148" s="37"/>
      <c r="D148" s="209" t="s">
        <v>3831</v>
      </c>
      <c r="E148" s="37"/>
      <c r="F148" s="267" t="s">
        <v>5152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3831</v>
      </c>
      <c r="AU148" s="18" t="s">
        <v>85</v>
      </c>
    </row>
    <row r="149" spans="1:65" s="2" customFormat="1" ht="21.75" customHeight="1">
      <c r="A149" s="35"/>
      <c r="B149" s="36"/>
      <c r="C149" s="251" t="s">
        <v>199</v>
      </c>
      <c r="D149" s="251" t="s">
        <v>1021</v>
      </c>
      <c r="E149" s="252" t="s">
        <v>5153</v>
      </c>
      <c r="F149" s="253" t="s">
        <v>5154</v>
      </c>
      <c r="G149" s="254" t="s">
        <v>614</v>
      </c>
      <c r="H149" s="255">
        <v>1</v>
      </c>
      <c r="I149" s="256"/>
      <c r="J149" s="257">
        <f t="shared" ref="J149:J160" si="10"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ref="P149:P160" si="11">O149*H149</f>
        <v>0</v>
      </c>
      <c r="Q149" s="203">
        <v>2.7499999999999998E-3</v>
      </c>
      <c r="R149" s="203">
        <f t="shared" ref="R149:R160" si="12">Q149*H149</f>
        <v>2.7499999999999998E-3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1021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199</v>
      </c>
      <c r="BM149" s="205" t="s">
        <v>5192</v>
      </c>
    </row>
    <row r="150" spans="1:65" s="2" customFormat="1" ht="16.5" customHeight="1">
      <c r="A150" s="35"/>
      <c r="B150" s="36"/>
      <c r="C150" s="251" t="s">
        <v>202</v>
      </c>
      <c r="D150" s="251" t="s">
        <v>1021</v>
      </c>
      <c r="E150" s="252" t="s">
        <v>5156</v>
      </c>
      <c r="F150" s="253" t="s">
        <v>5157</v>
      </c>
      <c r="G150" s="254" t="s">
        <v>614</v>
      </c>
      <c r="H150" s="255">
        <v>1</v>
      </c>
      <c r="I150" s="256"/>
      <c r="J150" s="257">
        <f t="shared" si="1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1"/>
        <v>0</v>
      </c>
      <c r="Q150" s="203">
        <v>1.15E-3</v>
      </c>
      <c r="R150" s="203">
        <f t="shared" si="12"/>
        <v>1.15E-3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199</v>
      </c>
      <c r="BM150" s="205" t="s">
        <v>5193</v>
      </c>
    </row>
    <row r="151" spans="1:65" s="2" customFormat="1" ht="16.5" customHeight="1">
      <c r="A151" s="35"/>
      <c r="B151" s="36"/>
      <c r="C151" s="251" t="s">
        <v>205</v>
      </c>
      <c r="D151" s="251" t="s">
        <v>1021</v>
      </c>
      <c r="E151" s="252" t="s">
        <v>5159</v>
      </c>
      <c r="F151" s="253" t="s">
        <v>5160</v>
      </c>
      <c r="G151" s="254" t="s">
        <v>614</v>
      </c>
      <c r="H151" s="255">
        <v>1</v>
      </c>
      <c r="I151" s="256"/>
      <c r="J151" s="257">
        <f t="shared" si="1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1"/>
        <v>0</v>
      </c>
      <c r="Q151" s="203">
        <v>4.0000000000000003E-5</v>
      </c>
      <c r="R151" s="203">
        <f t="shared" si="12"/>
        <v>4.0000000000000003E-5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1021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199</v>
      </c>
      <c r="BM151" s="205" t="s">
        <v>5194</v>
      </c>
    </row>
    <row r="152" spans="1:65" s="2" customFormat="1" ht="16.5" customHeight="1">
      <c r="A152" s="35"/>
      <c r="B152" s="36"/>
      <c r="C152" s="251" t="s">
        <v>417</v>
      </c>
      <c r="D152" s="251" t="s">
        <v>1021</v>
      </c>
      <c r="E152" s="252" t="s">
        <v>5162</v>
      </c>
      <c r="F152" s="253" t="s">
        <v>5163</v>
      </c>
      <c r="G152" s="254" t="s">
        <v>614</v>
      </c>
      <c r="H152" s="255">
        <v>1</v>
      </c>
      <c r="I152" s="256"/>
      <c r="J152" s="257">
        <f t="shared" si="1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1"/>
        <v>0</v>
      </c>
      <c r="Q152" s="203">
        <v>1.1E-4</v>
      </c>
      <c r="R152" s="203">
        <f t="shared" si="12"/>
        <v>1.1E-4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1021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199</v>
      </c>
      <c r="BM152" s="205" t="s">
        <v>5195</v>
      </c>
    </row>
    <row r="153" spans="1:65" s="2" customFormat="1" ht="16.5" customHeight="1">
      <c r="A153" s="35"/>
      <c r="B153" s="36"/>
      <c r="C153" s="251" t="s">
        <v>208</v>
      </c>
      <c r="D153" s="251" t="s">
        <v>1021</v>
      </c>
      <c r="E153" s="252" t="s">
        <v>5165</v>
      </c>
      <c r="F153" s="253" t="s">
        <v>5166</v>
      </c>
      <c r="G153" s="254" t="s">
        <v>614</v>
      </c>
      <c r="H153" s="255">
        <v>1</v>
      </c>
      <c r="I153" s="256"/>
      <c r="J153" s="257">
        <f t="shared" si="1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1"/>
        <v>0</v>
      </c>
      <c r="Q153" s="203">
        <v>2.0000000000000002E-5</v>
      </c>
      <c r="R153" s="203">
        <f t="shared" si="12"/>
        <v>2.0000000000000002E-5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199</v>
      </c>
      <c r="BM153" s="205" t="s">
        <v>5196</v>
      </c>
    </row>
    <row r="154" spans="1:65" s="2" customFormat="1" ht="16.5" customHeight="1">
      <c r="A154" s="35"/>
      <c r="B154" s="36"/>
      <c r="C154" s="251" t="s">
        <v>7</v>
      </c>
      <c r="D154" s="251" t="s">
        <v>1021</v>
      </c>
      <c r="E154" s="252" t="s">
        <v>5168</v>
      </c>
      <c r="F154" s="253" t="s">
        <v>5169</v>
      </c>
      <c r="G154" s="254" t="s">
        <v>2247</v>
      </c>
      <c r="H154" s="255">
        <v>1</v>
      </c>
      <c r="I154" s="256"/>
      <c r="J154" s="257">
        <f t="shared" si="1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1021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199</v>
      </c>
      <c r="BM154" s="205" t="s">
        <v>5197</v>
      </c>
    </row>
    <row r="155" spans="1:65" s="2" customFormat="1" ht="16.5" customHeight="1">
      <c r="A155" s="35"/>
      <c r="B155" s="36"/>
      <c r="C155" s="251" t="s">
        <v>222</v>
      </c>
      <c r="D155" s="251" t="s">
        <v>1021</v>
      </c>
      <c r="E155" s="252" t="s">
        <v>5171</v>
      </c>
      <c r="F155" s="253" t="s">
        <v>5172</v>
      </c>
      <c r="G155" s="254" t="s">
        <v>2247</v>
      </c>
      <c r="H155" s="255">
        <v>1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1021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199</v>
      </c>
      <c r="BM155" s="205" t="s">
        <v>5198</v>
      </c>
    </row>
    <row r="156" spans="1:65" s="2" customFormat="1" ht="16.5" customHeight="1">
      <c r="A156" s="35"/>
      <c r="B156" s="36"/>
      <c r="C156" s="251" t="s">
        <v>448</v>
      </c>
      <c r="D156" s="251" t="s">
        <v>1021</v>
      </c>
      <c r="E156" s="252" t="s">
        <v>5174</v>
      </c>
      <c r="F156" s="253" t="s">
        <v>5175</v>
      </c>
      <c r="G156" s="254" t="s">
        <v>2247</v>
      </c>
      <c r="H156" s="255">
        <v>1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199</v>
      </c>
      <c r="BM156" s="205" t="s">
        <v>5199</v>
      </c>
    </row>
    <row r="157" spans="1:65" s="2" customFormat="1" ht="16.5" customHeight="1">
      <c r="A157" s="35"/>
      <c r="B157" s="36"/>
      <c r="C157" s="251" t="s">
        <v>454</v>
      </c>
      <c r="D157" s="251" t="s">
        <v>1021</v>
      </c>
      <c r="E157" s="252" t="s">
        <v>5177</v>
      </c>
      <c r="F157" s="253" t="s">
        <v>5178</v>
      </c>
      <c r="G157" s="254" t="s">
        <v>2247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1021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199</v>
      </c>
      <c r="BM157" s="205" t="s">
        <v>5200</v>
      </c>
    </row>
    <row r="158" spans="1:65" s="2" customFormat="1" ht="16.5" customHeight="1">
      <c r="A158" s="35"/>
      <c r="B158" s="36"/>
      <c r="C158" s="251" t="s">
        <v>460</v>
      </c>
      <c r="D158" s="251" t="s">
        <v>1021</v>
      </c>
      <c r="E158" s="252" t="s">
        <v>5183</v>
      </c>
      <c r="F158" s="253" t="s">
        <v>5184</v>
      </c>
      <c r="G158" s="254" t="s">
        <v>2247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5201</v>
      </c>
    </row>
    <row r="159" spans="1:65" s="2" customFormat="1" ht="24.2" customHeight="1">
      <c r="A159" s="35"/>
      <c r="B159" s="36"/>
      <c r="C159" s="193" t="s">
        <v>464</v>
      </c>
      <c r="D159" s="193" t="s">
        <v>285</v>
      </c>
      <c r="E159" s="194" t="s">
        <v>5202</v>
      </c>
      <c r="F159" s="195" t="s">
        <v>5203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5204</v>
      </c>
    </row>
    <row r="160" spans="1:65" s="2" customFormat="1" ht="16.5" customHeight="1">
      <c r="A160" s="35"/>
      <c r="B160" s="36"/>
      <c r="C160" s="193" t="s">
        <v>469</v>
      </c>
      <c r="D160" s="193" t="s">
        <v>285</v>
      </c>
      <c r="E160" s="194" t="s">
        <v>5205</v>
      </c>
      <c r="F160" s="195" t="s">
        <v>5206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5207</v>
      </c>
    </row>
    <row r="161" spans="1:65" s="2" customFormat="1" ht="19.5">
      <c r="A161" s="35"/>
      <c r="B161" s="36"/>
      <c r="C161" s="37"/>
      <c r="D161" s="209" t="s">
        <v>3831</v>
      </c>
      <c r="E161" s="37"/>
      <c r="F161" s="267" t="s">
        <v>5152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3831</v>
      </c>
      <c r="AU161" s="18" t="s">
        <v>85</v>
      </c>
    </row>
    <row r="162" spans="1:65" s="2" customFormat="1" ht="16.5" customHeight="1">
      <c r="A162" s="35"/>
      <c r="B162" s="36"/>
      <c r="C162" s="251" t="s">
        <v>477</v>
      </c>
      <c r="D162" s="251" t="s">
        <v>1021</v>
      </c>
      <c r="E162" s="252" t="s">
        <v>5208</v>
      </c>
      <c r="F162" s="253" t="s">
        <v>5209</v>
      </c>
      <c r="G162" s="254" t="s">
        <v>2247</v>
      </c>
      <c r="H162" s="255">
        <v>1</v>
      </c>
      <c r="I162" s="256"/>
      <c r="J162" s="257">
        <f t="shared" ref="J162:J174" si="20"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ref="P162:P174" si="21">O162*H162</f>
        <v>0</v>
      </c>
      <c r="Q162" s="203">
        <v>0</v>
      </c>
      <c r="R162" s="203">
        <f t="shared" ref="R162:R174" si="22">Q162*H162</f>
        <v>0</v>
      </c>
      <c r="S162" s="203">
        <v>0</v>
      </c>
      <c r="T162" s="204">
        <f t="shared" ref="T162:T174" si="2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499</v>
      </c>
      <c r="AT162" s="205" t="s">
        <v>1021</v>
      </c>
      <c r="AU162" s="205" t="s">
        <v>85</v>
      </c>
      <c r="AY162" s="18" t="s">
        <v>283</v>
      </c>
      <c r="BE162" s="206">
        <f t="shared" ref="BE162:BE174" si="24">IF(N162="základní",J162,0)</f>
        <v>0</v>
      </c>
      <c r="BF162" s="206">
        <f t="shared" ref="BF162:BF174" si="25">IF(N162="snížená",J162,0)</f>
        <v>0</v>
      </c>
      <c r="BG162" s="206">
        <f t="shared" ref="BG162:BG174" si="26">IF(N162="zákl. přenesená",J162,0)</f>
        <v>0</v>
      </c>
      <c r="BH162" s="206">
        <f t="shared" ref="BH162:BH174" si="27">IF(N162="sníž. přenesená",J162,0)</f>
        <v>0</v>
      </c>
      <c r="BI162" s="206">
        <f t="shared" ref="BI162:BI174" si="28">IF(N162="nulová",J162,0)</f>
        <v>0</v>
      </c>
      <c r="BJ162" s="18" t="s">
        <v>83</v>
      </c>
      <c r="BK162" s="206">
        <f t="shared" ref="BK162:BK174" si="29">ROUND(I162*H162,2)</f>
        <v>0</v>
      </c>
      <c r="BL162" s="18" t="s">
        <v>199</v>
      </c>
      <c r="BM162" s="205" t="s">
        <v>5210</v>
      </c>
    </row>
    <row r="163" spans="1:65" s="2" customFormat="1" ht="16.5" customHeight="1">
      <c r="A163" s="35"/>
      <c r="B163" s="36"/>
      <c r="C163" s="251" t="s">
        <v>483</v>
      </c>
      <c r="D163" s="251" t="s">
        <v>1021</v>
      </c>
      <c r="E163" s="252" t="s">
        <v>5159</v>
      </c>
      <c r="F163" s="253" t="s">
        <v>5160</v>
      </c>
      <c r="G163" s="254" t="s">
        <v>614</v>
      </c>
      <c r="H163" s="255">
        <v>1</v>
      </c>
      <c r="I163" s="256"/>
      <c r="J163" s="257">
        <f t="shared" si="2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21"/>
        <v>0</v>
      </c>
      <c r="Q163" s="203">
        <v>4.0000000000000003E-5</v>
      </c>
      <c r="R163" s="203">
        <f t="shared" si="22"/>
        <v>4.0000000000000003E-5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1021</v>
      </c>
      <c r="AU163" s="205" t="s">
        <v>85</v>
      </c>
      <c r="AY163" s="18" t="s">
        <v>283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199</v>
      </c>
      <c r="BM163" s="205" t="s">
        <v>5211</v>
      </c>
    </row>
    <row r="164" spans="1:65" s="2" customFormat="1" ht="16.5" customHeight="1">
      <c r="A164" s="35"/>
      <c r="B164" s="36"/>
      <c r="C164" s="251" t="s">
        <v>488</v>
      </c>
      <c r="D164" s="251" t="s">
        <v>1021</v>
      </c>
      <c r="E164" s="252" t="s">
        <v>5162</v>
      </c>
      <c r="F164" s="253" t="s">
        <v>5163</v>
      </c>
      <c r="G164" s="254" t="s">
        <v>614</v>
      </c>
      <c r="H164" s="255">
        <v>1</v>
      </c>
      <c r="I164" s="256"/>
      <c r="J164" s="257">
        <f t="shared" si="2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21"/>
        <v>0</v>
      </c>
      <c r="Q164" s="203">
        <v>1.1E-4</v>
      </c>
      <c r="R164" s="203">
        <f t="shared" si="22"/>
        <v>1.1E-4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1021</v>
      </c>
      <c r="AU164" s="205" t="s">
        <v>85</v>
      </c>
      <c r="AY164" s="18" t="s">
        <v>283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199</v>
      </c>
      <c r="BM164" s="205" t="s">
        <v>5212</v>
      </c>
    </row>
    <row r="165" spans="1:65" s="2" customFormat="1" ht="16.5" customHeight="1">
      <c r="A165" s="35"/>
      <c r="B165" s="36"/>
      <c r="C165" s="251" t="s">
        <v>494</v>
      </c>
      <c r="D165" s="251" t="s">
        <v>1021</v>
      </c>
      <c r="E165" s="252" t="s">
        <v>5165</v>
      </c>
      <c r="F165" s="253" t="s">
        <v>5166</v>
      </c>
      <c r="G165" s="254" t="s">
        <v>614</v>
      </c>
      <c r="H165" s="255">
        <v>1</v>
      </c>
      <c r="I165" s="256"/>
      <c r="J165" s="257">
        <f t="shared" si="2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21"/>
        <v>0</v>
      </c>
      <c r="Q165" s="203">
        <v>2.0000000000000002E-5</v>
      </c>
      <c r="R165" s="203">
        <f t="shared" si="22"/>
        <v>2.0000000000000002E-5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1021</v>
      </c>
      <c r="AU165" s="205" t="s">
        <v>85</v>
      </c>
      <c r="AY165" s="18" t="s">
        <v>283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199</v>
      </c>
      <c r="BM165" s="205" t="s">
        <v>5213</v>
      </c>
    </row>
    <row r="166" spans="1:65" s="2" customFormat="1" ht="16.5" customHeight="1">
      <c r="A166" s="35"/>
      <c r="B166" s="36"/>
      <c r="C166" s="251" t="s">
        <v>499</v>
      </c>
      <c r="D166" s="251" t="s">
        <v>1021</v>
      </c>
      <c r="E166" s="252" t="s">
        <v>5168</v>
      </c>
      <c r="F166" s="253" t="s">
        <v>5169</v>
      </c>
      <c r="G166" s="254" t="s">
        <v>2247</v>
      </c>
      <c r="H166" s="255">
        <v>1</v>
      </c>
      <c r="I166" s="256"/>
      <c r="J166" s="257">
        <f t="shared" si="2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499</v>
      </c>
      <c r="AT166" s="205" t="s">
        <v>1021</v>
      </c>
      <c r="AU166" s="205" t="s">
        <v>85</v>
      </c>
      <c r="AY166" s="18" t="s">
        <v>283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199</v>
      </c>
      <c r="BM166" s="205" t="s">
        <v>5214</v>
      </c>
    </row>
    <row r="167" spans="1:65" s="2" customFormat="1" ht="16.5" customHeight="1">
      <c r="A167" s="35"/>
      <c r="B167" s="36"/>
      <c r="C167" s="251" t="s">
        <v>504</v>
      </c>
      <c r="D167" s="251" t="s">
        <v>1021</v>
      </c>
      <c r="E167" s="252" t="s">
        <v>5215</v>
      </c>
      <c r="F167" s="253" t="s">
        <v>5216</v>
      </c>
      <c r="G167" s="254" t="s">
        <v>2247</v>
      </c>
      <c r="H167" s="255">
        <v>1</v>
      </c>
      <c r="I167" s="256"/>
      <c r="J167" s="257">
        <f t="shared" si="2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1021</v>
      </c>
      <c r="AU167" s="205" t="s">
        <v>85</v>
      </c>
      <c r="AY167" s="18" t="s">
        <v>283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199</v>
      </c>
      <c r="BM167" s="205" t="s">
        <v>5217</v>
      </c>
    </row>
    <row r="168" spans="1:65" s="2" customFormat="1" ht="16.5" customHeight="1">
      <c r="A168" s="35"/>
      <c r="B168" s="36"/>
      <c r="C168" s="251" t="s">
        <v>509</v>
      </c>
      <c r="D168" s="251" t="s">
        <v>1021</v>
      </c>
      <c r="E168" s="252" t="s">
        <v>5174</v>
      </c>
      <c r="F168" s="253" t="s">
        <v>5175</v>
      </c>
      <c r="G168" s="254" t="s">
        <v>2247</v>
      </c>
      <c r="H168" s="255">
        <v>1</v>
      </c>
      <c r="I168" s="256"/>
      <c r="J168" s="257">
        <f t="shared" si="2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1021</v>
      </c>
      <c r="AU168" s="205" t="s">
        <v>85</v>
      </c>
      <c r="AY168" s="18" t="s">
        <v>283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83</v>
      </c>
      <c r="BK168" s="206">
        <f t="shared" si="29"/>
        <v>0</v>
      </c>
      <c r="BL168" s="18" t="s">
        <v>199</v>
      </c>
      <c r="BM168" s="205" t="s">
        <v>5218</v>
      </c>
    </row>
    <row r="169" spans="1:65" s="2" customFormat="1" ht="16.5" customHeight="1">
      <c r="A169" s="35"/>
      <c r="B169" s="36"/>
      <c r="C169" s="251" t="s">
        <v>514</v>
      </c>
      <c r="D169" s="251" t="s">
        <v>1021</v>
      </c>
      <c r="E169" s="252" t="s">
        <v>5177</v>
      </c>
      <c r="F169" s="253" t="s">
        <v>5178</v>
      </c>
      <c r="G169" s="254" t="s">
        <v>2247</v>
      </c>
      <c r="H169" s="255">
        <v>2</v>
      </c>
      <c r="I169" s="256"/>
      <c r="J169" s="257">
        <f t="shared" si="2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1021</v>
      </c>
      <c r="AU169" s="205" t="s">
        <v>85</v>
      </c>
      <c r="AY169" s="18" t="s">
        <v>283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83</v>
      </c>
      <c r="BK169" s="206">
        <f t="shared" si="29"/>
        <v>0</v>
      </c>
      <c r="BL169" s="18" t="s">
        <v>199</v>
      </c>
      <c r="BM169" s="205" t="s">
        <v>5219</v>
      </c>
    </row>
    <row r="170" spans="1:65" s="2" customFormat="1" ht="16.5" customHeight="1">
      <c r="A170" s="35"/>
      <c r="B170" s="36"/>
      <c r="C170" s="251" t="s">
        <v>519</v>
      </c>
      <c r="D170" s="251" t="s">
        <v>1021</v>
      </c>
      <c r="E170" s="252" t="s">
        <v>5180</v>
      </c>
      <c r="F170" s="253" t="s">
        <v>5181</v>
      </c>
      <c r="G170" s="254" t="s">
        <v>2247</v>
      </c>
      <c r="H170" s="255">
        <v>5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1021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199</v>
      </c>
      <c r="BM170" s="205" t="s">
        <v>5220</v>
      </c>
    </row>
    <row r="171" spans="1:65" s="2" customFormat="1" ht="16.5" customHeight="1">
      <c r="A171" s="35"/>
      <c r="B171" s="36"/>
      <c r="C171" s="251" t="s">
        <v>524</v>
      </c>
      <c r="D171" s="251" t="s">
        <v>1021</v>
      </c>
      <c r="E171" s="252" t="s">
        <v>5221</v>
      </c>
      <c r="F171" s="253" t="s">
        <v>5222</v>
      </c>
      <c r="G171" s="254" t="s">
        <v>2247</v>
      </c>
      <c r="H171" s="255">
        <v>4</v>
      </c>
      <c r="I171" s="256"/>
      <c r="J171" s="257">
        <f t="shared" si="2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1021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199</v>
      </c>
      <c r="BM171" s="205" t="s">
        <v>5223</v>
      </c>
    </row>
    <row r="172" spans="1:65" s="2" customFormat="1" ht="16.5" customHeight="1">
      <c r="A172" s="35"/>
      <c r="B172" s="36"/>
      <c r="C172" s="251" t="s">
        <v>529</v>
      </c>
      <c r="D172" s="251" t="s">
        <v>1021</v>
      </c>
      <c r="E172" s="252" t="s">
        <v>5183</v>
      </c>
      <c r="F172" s="253" t="s">
        <v>5184</v>
      </c>
      <c r="G172" s="254" t="s">
        <v>2247</v>
      </c>
      <c r="H172" s="255">
        <v>1</v>
      </c>
      <c r="I172" s="256"/>
      <c r="J172" s="257">
        <f t="shared" si="2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1021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199</v>
      </c>
      <c r="BM172" s="205" t="s">
        <v>5224</v>
      </c>
    </row>
    <row r="173" spans="1:65" s="2" customFormat="1" ht="16.5" customHeight="1">
      <c r="A173" s="35"/>
      <c r="B173" s="36"/>
      <c r="C173" s="193" t="s">
        <v>540</v>
      </c>
      <c r="D173" s="193" t="s">
        <v>285</v>
      </c>
      <c r="E173" s="194" t="s">
        <v>5225</v>
      </c>
      <c r="F173" s="195" t="s">
        <v>5226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199</v>
      </c>
      <c r="BM173" s="205" t="s">
        <v>5227</v>
      </c>
    </row>
    <row r="174" spans="1:65" s="2" customFormat="1" ht="21.75" customHeight="1">
      <c r="A174" s="35"/>
      <c r="B174" s="36"/>
      <c r="C174" s="193" t="s">
        <v>546</v>
      </c>
      <c r="D174" s="193" t="s">
        <v>285</v>
      </c>
      <c r="E174" s="194" t="s">
        <v>5228</v>
      </c>
      <c r="F174" s="195" t="s">
        <v>5229</v>
      </c>
      <c r="G174" s="196" t="s">
        <v>614</v>
      </c>
      <c r="H174" s="197">
        <v>1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199</v>
      </c>
      <c r="BM174" s="205" t="s">
        <v>5230</v>
      </c>
    </row>
    <row r="175" spans="1:65" s="2" customFormat="1" ht="19.5">
      <c r="A175" s="35"/>
      <c r="B175" s="36"/>
      <c r="C175" s="37"/>
      <c r="D175" s="209" t="s">
        <v>3831</v>
      </c>
      <c r="E175" s="37"/>
      <c r="F175" s="267" t="s">
        <v>5152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3831</v>
      </c>
      <c r="AU175" s="18" t="s">
        <v>85</v>
      </c>
    </row>
    <row r="176" spans="1:65" s="2" customFormat="1" ht="16.5" customHeight="1">
      <c r="A176" s="35"/>
      <c r="B176" s="36"/>
      <c r="C176" s="251" t="s">
        <v>551</v>
      </c>
      <c r="D176" s="251" t="s">
        <v>1021</v>
      </c>
      <c r="E176" s="252" t="s">
        <v>5231</v>
      </c>
      <c r="F176" s="253" t="s">
        <v>5232</v>
      </c>
      <c r="G176" s="254" t="s">
        <v>614</v>
      </c>
      <c r="H176" s="255">
        <v>1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1021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5233</v>
      </c>
    </row>
    <row r="177" spans="1:65" s="2" customFormat="1" ht="126.75">
      <c r="A177" s="35"/>
      <c r="B177" s="36"/>
      <c r="C177" s="37"/>
      <c r="D177" s="209" t="s">
        <v>3831</v>
      </c>
      <c r="E177" s="37"/>
      <c r="F177" s="267" t="s">
        <v>5234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3831</v>
      </c>
      <c r="AU177" s="18" t="s">
        <v>85</v>
      </c>
    </row>
    <row r="178" spans="1:65" s="2" customFormat="1" ht="21.75" customHeight="1">
      <c r="A178" s="35"/>
      <c r="B178" s="36"/>
      <c r="C178" s="193" t="s">
        <v>556</v>
      </c>
      <c r="D178" s="193" t="s">
        <v>285</v>
      </c>
      <c r="E178" s="194" t="s">
        <v>5235</v>
      </c>
      <c r="F178" s="195" t="s">
        <v>5236</v>
      </c>
      <c r="G178" s="196" t="s">
        <v>614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5237</v>
      </c>
    </row>
    <row r="179" spans="1:65" s="2" customFormat="1" ht="21.75" customHeight="1">
      <c r="A179" s="35"/>
      <c r="B179" s="36"/>
      <c r="C179" s="193" t="s">
        <v>561</v>
      </c>
      <c r="D179" s="193" t="s">
        <v>285</v>
      </c>
      <c r="E179" s="194" t="s">
        <v>5238</v>
      </c>
      <c r="F179" s="195" t="s">
        <v>5239</v>
      </c>
      <c r="G179" s="196" t="s">
        <v>614</v>
      </c>
      <c r="H179" s="197">
        <v>2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5240</v>
      </c>
    </row>
    <row r="180" spans="1:65" s="2" customFormat="1" ht="19.5">
      <c r="A180" s="35"/>
      <c r="B180" s="36"/>
      <c r="C180" s="37"/>
      <c r="D180" s="209" t="s">
        <v>3831</v>
      </c>
      <c r="E180" s="37"/>
      <c r="F180" s="267" t="s">
        <v>5152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3831</v>
      </c>
      <c r="AU180" s="18" t="s">
        <v>85</v>
      </c>
    </row>
    <row r="181" spans="1:65" s="2" customFormat="1" ht="24.2" customHeight="1">
      <c r="A181" s="35"/>
      <c r="B181" s="36"/>
      <c r="C181" s="251" t="s">
        <v>567</v>
      </c>
      <c r="D181" s="251" t="s">
        <v>1021</v>
      </c>
      <c r="E181" s="252" t="s">
        <v>5241</v>
      </c>
      <c r="F181" s="253" t="s">
        <v>5242</v>
      </c>
      <c r="G181" s="254" t="s">
        <v>2247</v>
      </c>
      <c r="H181" s="255">
        <v>2</v>
      </c>
      <c r="I181" s="256"/>
      <c r="J181" s="257">
        <f t="shared" ref="J181:J212" si="30"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ref="P181:P212" si="31">O181*H181</f>
        <v>0</v>
      </c>
      <c r="Q181" s="203">
        <v>0</v>
      </c>
      <c r="R181" s="203">
        <f t="shared" ref="R181:R212" si="32">Q181*H181</f>
        <v>0</v>
      </c>
      <c r="S181" s="203">
        <v>0</v>
      </c>
      <c r="T181" s="204">
        <f t="shared" ref="T181:T212" si="3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1021</v>
      </c>
      <c r="AU181" s="205" t="s">
        <v>85</v>
      </c>
      <c r="AY181" s="18" t="s">
        <v>283</v>
      </c>
      <c r="BE181" s="206">
        <f t="shared" ref="BE181:BE212" si="34">IF(N181="základní",J181,0)</f>
        <v>0</v>
      </c>
      <c r="BF181" s="206">
        <f t="shared" ref="BF181:BF212" si="35">IF(N181="snížená",J181,0)</f>
        <v>0</v>
      </c>
      <c r="BG181" s="206">
        <f t="shared" ref="BG181:BG212" si="36">IF(N181="zákl. přenesená",J181,0)</f>
        <v>0</v>
      </c>
      <c r="BH181" s="206">
        <f t="shared" ref="BH181:BH212" si="37">IF(N181="sníž. přenesená",J181,0)</f>
        <v>0</v>
      </c>
      <c r="BI181" s="206">
        <f t="shared" ref="BI181:BI212" si="38">IF(N181="nulová",J181,0)</f>
        <v>0</v>
      </c>
      <c r="BJ181" s="18" t="s">
        <v>83</v>
      </c>
      <c r="BK181" s="206">
        <f t="shared" ref="BK181:BK212" si="39">ROUND(I181*H181,2)</f>
        <v>0</v>
      </c>
      <c r="BL181" s="18" t="s">
        <v>199</v>
      </c>
      <c r="BM181" s="205" t="s">
        <v>5243</v>
      </c>
    </row>
    <row r="182" spans="1:65" s="2" customFormat="1" ht="24.2" customHeight="1">
      <c r="A182" s="35"/>
      <c r="B182" s="36"/>
      <c r="C182" s="251" t="s">
        <v>575</v>
      </c>
      <c r="D182" s="251" t="s">
        <v>1021</v>
      </c>
      <c r="E182" s="252" t="s">
        <v>5244</v>
      </c>
      <c r="F182" s="253" t="s">
        <v>5245</v>
      </c>
      <c r="G182" s="254" t="s">
        <v>2247</v>
      </c>
      <c r="H182" s="255">
        <v>2</v>
      </c>
      <c r="I182" s="256"/>
      <c r="J182" s="257">
        <f t="shared" si="3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1021</v>
      </c>
      <c r="AU182" s="205" t="s">
        <v>85</v>
      </c>
      <c r="AY182" s="18" t="s">
        <v>283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199</v>
      </c>
      <c r="BM182" s="205" t="s">
        <v>5246</v>
      </c>
    </row>
    <row r="183" spans="1:65" s="2" customFormat="1" ht="24.2" customHeight="1">
      <c r="A183" s="35"/>
      <c r="B183" s="36"/>
      <c r="C183" s="251" t="s">
        <v>581</v>
      </c>
      <c r="D183" s="251" t="s">
        <v>1021</v>
      </c>
      <c r="E183" s="252" t="s">
        <v>5247</v>
      </c>
      <c r="F183" s="253" t="s">
        <v>5248</v>
      </c>
      <c r="G183" s="254" t="s">
        <v>2247</v>
      </c>
      <c r="H183" s="255">
        <v>2</v>
      </c>
      <c r="I183" s="256"/>
      <c r="J183" s="257">
        <f t="shared" si="3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1021</v>
      </c>
      <c r="AU183" s="205" t="s">
        <v>85</v>
      </c>
      <c r="AY183" s="18" t="s">
        <v>283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199</v>
      </c>
      <c r="BM183" s="205" t="s">
        <v>5249</v>
      </c>
    </row>
    <row r="184" spans="1:65" s="2" customFormat="1" ht="24.2" customHeight="1">
      <c r="A184" s="35"/>
      <c r="B184" s="36"/>
      <c r="C184" s="251" t="s">
        <v>611</v>
      </c>
      <c r="D184" s="251" t="s">
        <v>1021</v>
      </c>
      <c r="E184" s="252" t="s">
        <v>5250</v>
      </c>
      <c r="F184" s="253" t="s">
        <v>5251</v>
      </c>
      <c r="G184" s="254" t="s">
        <v>2247</v>
      </c>
      <c r="H184" s="255">
        <v>1</v>
      </c>
      <c r="I184" s="256"/>
      <c r="J184" s="257">
        <f t="shared" si="3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1021</v>
      </c>
      <c r="AU184" s="205" t="s">
        <v>85</v>
      </c>
      <c r="AY184" s="18" t="s">
        <v>283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199</v>
      </c>
      <c r="BM184" s="205" t="s">
        <v>5252</v>
      </c>
    </row>
    <row r="185" spans="1:65" s="2" customFormat="1" ht="24.2" customHeight="1">
      <c r="A185" s="35"/>
      <c r="B185" s="36"/>
      <c r="C185" s="251" t="s">
        <v>616</v>
      </c>
      <c r="D185" s="251" t="s">
        <v>1021</v>
      </c>
      <c r="E185" s="252" t="s">
        <v>5253</v>
      </c>
      <c r="F185" s="253" t="s">
        <v>5254</v>
      </c>
      <c r="G185" s="254" t="s">
        <v>2247</v>
      </c>
      <c r="H185" s="255">
        <v>6</v>
      </c>
      <c r="I185" s="256"/>
      <c r="J185" s="257">
        <f t="shared" si="3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499</v>
      </c>
      <c r="AT185" s="205" t="s">
        <v>1021</v>
      </c>
      <c r="AU185" s="205" t="s">
        <v>85</v>
      </c>
      <c r="AY185" s="18" t="s">
        <v>283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199</v>
      </c>
      <c r="BM185" s="205" t="s">
        <v>5255</v>
      </c>
    </row>
    <row r="186" spans="1:65" s="2" customFormat="1" ht="24.2" customHeight="1">
      <c r="A186" s="35"/>
      <c r="B186" s="36"/>
      <c r="C186" s="251" t="s">
        <v>620</v>
      </c>
      <c r="D186" s="251" t="s">
        <v>1021</v>
      </c>
      <c r="E186" s="252" t="s">
        <v>5256</v>
      </c>
      <c r="F186" s="253" t="s">
        <v>5257</v>
      </c>
      <c r="G186" s="254" t="s">
        <v>2247</v>
      </c>
      <c r="H186" s="255">
        <v>2</v>
      </c>
      <c r="I186" s="256"/>
      <c r="J186" s="257">
        <f t="shared" si="3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1021</v>
      </c>
      <c r="AU186" s="205" t="s">
        <v>85</v>
      </c>
      <c r="AY186" s="18" t="s">
        <v>283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199</v>
      </c>
      <c r="BM186" s="205" t="s">
        <v>5258</v>
      </c>
    </row>
    <row r="187" spans="1:65" s="2" customFormat="1" ht="33" customHeight="1">
      <c r="A187" s="35"/>
      <c r="B187" s="36"/>
      <c r="C187" s="251" t="s">
        <v>624</v>
      </c>
      <c r="D187" s="251" t="s">
        <v>1021</v>
      </c>
      <c r="E187" s="252" t="s">
        <v>5259</v>
      </c>
      <c r="F187" s="253" t="s">
        <v>5260</v>
      </c>
      <c r="G187" s="254" t="s">
        <v>2247</v>
      </c>
      <c r="H187" s="255">
        <v>1</v>
      </c>
      <c r="I187" s="256"/>
      <c r="J187" s="257">
        <f t="shared" si="3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1021</v>
      </c>
      <c r="AU187" s="205" t="s">
        <v>85</v>
      </c>
      <c r="AY187" s="18" t="s">
        <v>283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199</v>
      </c>
      <c r="BM187" s="205" t="s">
        <v>5261</v>
      </c>
    </row>
    <row r="188" spans="1:65" s="2" customFormat="1" ht="24.2" customHeight="1">
      <c r="A188" s="35"/>
      <c r="B188" s="36"/>
      <c r="C188" s="251" t="s">
        <v>628</v>
      </c>
      <c r="D188" s="251" t="s">
        <v>1021</v>
      </c>
      <c r="E188" s="252" t="s">
        <v>5262</v>
      </c>
      <c r="F188" s="253" t="s">
        <v>5263</v>
      </c>
      <c r="G188" s="254" t="s">
        <v>2247</v>
      </c>
      <c r="H188" s="255">
        <v>23</v>
      </c>
      <c r="I188" s="256"/>
      <c r="J188" s="257">
        <f t="shared" si="3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499</v>
      </c>
      <c r="AT188" s="205" t="s">
        <v>1021</v>
      </c>
      <c r="AU188" s="205" t="s">
        <v>85</v>
      </c>
      <c r="AY188" s="18" t="s">
        <v>283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199</v>
      </c>
      <c r="BM188" s="205" t="s">
        <v>5264</v>
      </c>
    </row>
    <row r="189" spans="1:65" s="2" customFormat="1" ht="24.2" customHeight="1">
      <c r="A189" s="35"/>
      <c r="B189" s="36"/>
      <c r="C189" s="251" t="s">
        <v>632</v>
      </c>
      <c r="D189" s="251" t="s">
        <v>1021</v>
      </c>
      <c r="E189" s="252" t="s">
        <v>5265</v>
      </c>
      <c r="F189" s="253" t="s">
        <v>5266</v>
      </c>
      <c r="G189" s="254" t="s">
        <v>2247</v>
      </c>
      <c r="H189" s="255">
        <v>13</v>
      </c>
      <c r="I189" s="256"/>
      <c r="J189" s="257">
        <f t="shared" si="3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1021</v>
      </c>
      <c r="AU189" s="205" t="s">
        <v>85</v>
      </c>
      <c r="AY189" s="18" t="s">
        <v>283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199</v>
      </c>
      <c r="BM189" s="205" t="s">
        <v>5267</v>
      </c>
    </row>
    <row r="190" spans="1:65" s="2" customFormat="1" ht="24.2" customHeight="1">
      <c r="A190" s="35"/>
      <c r="B190" s="36"/>
      <c r="C190" s="251" t="s">
        <v>636</v>
      </c>
      <c r="D190" s="251" t="s">
        <v>1021</v>
      </c>
      <c r="E190" s="252" t="s">
        <v>5268</v>
      </c>
      <c r="F190" s="253" t="s">
        <v>5269</v>
      </c>
      <c r="G190" s="254" t="s">
        <v>2247</v>
      </c>
      <c r="H190" s="255">
        <v>13</v>
      </c>
      <c r="I190" s="256"/>
      <c r="J190" s="257">
        <f t="shared" si="3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1021</v>
      </c>
      <c r="AU190" s="205" t="s">
        <v>85</v>
      </c>
      <c r="AY190" s="18" t="s">
        <v>283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199</v>
      </c>
      <c r="BM190" s="205" t="s">
        <v>5270</v>
      </c>
    </row>
    <row r="191" spans="1:65" s="2" customFormat="1" ht="24.2" customHeight="1">
      <c r="A191" s="35"/>
      <c r="B191" s="36"/>
      <c r="C191" s="251" t="s">
        <v>640</v>
      </c>
      <c r="D191" s="251" t="s">
        <v>1021</v>
      </c>
      <c r="E191" s="252" t="s">
        <v>5271</v>
      </c>
      <c r="F191" s="253" t="s">
        <v>5272</v>
      </c>
      <c r="G191" s="254" t="s">
        <v>2247</v>
      </c>
      <c r="H191" s="255">
        <v>10</v>
      </c>
      <c r="I191" s="256"/>
      <c r="J191" s="257">
        <f t="shared" si="3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499</v>
      </c>
      <c r="AT191" s="205" t="s">
        <v>1021</v>
      </c>
      <c r="AU191" s="205" t="s">
        <v>85</v>
      </c>
      <c r="AY191" s="18" t="s">
        <v>283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199</v>
      </c>
      <c r="BM191" s="205" t="s">
        <v>5273</v>
      </c>
    </row>
    <row r="192" spans="1:65" s="2" customFormat="1" ht="24.2" customHeight="1">
      <c r="A192" s="35"/>
      <c r="B192" s="36"/>
      <c r="C192" s="251" t="s">
        <v>644</v>
      </c>
      <c r="D192" s="251" t="s">
        <v>1021</v>
      </c>
      <c r="E192" s="252" t="s">
        <v>5274</v>
      </c>
      <c r="F192" s="253" t="s">
        <v>5275</v>
      </c>
      <c r="G192" s="254" t="s">
        <v>2247</v>
      </c>
      <c r="H192" s="255">
        <v>14</v>
      </c>
      <c r="I192" s="256"/>
      <c r="J192" s="257">
        <f t="shared" si="3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1021</v>
      </c>
      <c r="AU192" s="205" t="s">
        <v>85</v>
      </c>
      <c r="AY192" s="18" t="s">
        <v>283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199</v>
      </c>
      <c r="BM192" s="205" t="s">
        <v>5276</v>
      </c>
    </row>
    <row r="193" spans="1:65" s="2" customFormat="1" ht="24.2" customHeight="1">
      <c r="A193" s="35"/>
      <c r="B193" s="36"/>
      <c r="C193" s="251" t="s">
        <v>648</v>
      </c>
      <c r="D193" s="251" t="s">
        <v>1021</v>
      </c>
      <c r="E193" s="252" t="s">
        <v>5277</v>
      </c>
      <c r="F193" s="253" t="s">
        <v>5278</v>
      </c>
      <c r="G193" s="254" t="s">
        <v>2247</v>
      </c>
      <c r="H193" s="255">
        <v>9</v>
      </c>
      <c r="I193" s="256"/>
      <c r="J193" s="257">
        <f t="shared" si="30"/>
        <v>0</v>
      </c>
      <c r="K193" s="258"/>
      <c r="L193" s="259"/>
      <c r="M193" s="260" t="s">
        <v>1</v>
      </c>
      <c r="N193" s="261" t="s">
        <v>41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499</v>
      </c>
      <c r="AT193" s="205" t="s">
        <v>1021</v>
      </c>
      <c r="AU193" s="205" t="s">
        <v>85</v>
      </c>
      <c r="AY193" s="18" t="s">
        <v>283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199</v>
      </c>
      <c r="BM193" s="205" t="s">
        <v>5279</v>
      </c>
    </row>
    <row r="194" spans="1:65" s="2" customFormat="1" ht="16.5" customHeight="1">
      <c r="A194" s="35"/>
      <c r="B194" s="36"/>
      <c r="C194" s="251" t="s">
        <v>652</v>
      </c>
      <c r="D194" s="251" t="s">
        <v>1021</v>
      </c>
      <c r="E194" s="252" t="s">
        <v>5280</v>
      </c>
      <c r="F194" s="253" t="s">
        <v>5281</v>
      </c>
      <c r="G194" s="254" t="s">
        <v>2247</v>
      </c>
      <c r="H194" s="255">
        <v>1</v>
      </c>
      <c r="I194" s="256"/>
      <c r="J194" s="257">
        <f t="shared" si="30"/>
        <v>0</v>
      </c>
      <c r="K194" s="258"/>
      <c r="L194" s="259"/>
      <c r="M194" s="260" t="s">
        <v>1</v>
      </c>
      <c r="N194" s="261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1021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5282</v>
      </c>
    </row>
    <row r="195" spans="1:65" s="2" customFormat="1" ht="16.5" customHeight="1">
      <c r="A195" s="35"/>
      <c r="B195" s="36"/>
      <c r="C195" s="251" t="s">
        <v>656</v>
      </c>
      <c r="D195" s="251" t="s">
        <v>1021</v>
      </c>
      <c r="E195" s="252" t="s">
        <v>5283</v>
      </c>
      <c r="F195" s="253" t="s">
        <v>5284</v>
      </c>
      <c r="G195" s="254" t="s">
        <v>2247</v>
      </c>
      <c r="H195" s="255">
        <v>1</v>
      </c>
      <c r="I195" s="256"/>
      <c r="J195" s="257">
        <f t="shared" si="3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1021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5285</v>
      </c>
    </row>
    <row r="196" spans="1:65" s="2" customFormat="1" ht="16.5" customHeight="1">
      <c r="A196" s="35"/>
      <c r="B196" s="36"/>
      <c r="C196" s="251" t="s">
        <v>660</v>
      </c>
      <c r="D196" s="251" t="s">
        <v>1021</v>
      </c>
      <c r="E196" s="252" t="s">
        <v>5286</v>
      </c>
      <c r="F196" s="253" t="s">
        <v>5287</v>
      </c>
      <c r="G196" s="254" t="s">
        <v>2247</v>
      </c>
      <c r="H196" s="255">
        <v>1</v>
      </c>
      <c r="I196" s="256"/>
      <c r="J196" s="257">
        <f t="shared" si="3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499</v>
      </c>
      <c r="AT196" s="205" t="s">
        <v>1021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5288</v>
      </c>
    </row>
    <row r="197" spans="1:65" s="2" customFormat="1" ht="16.5" customHeight="1">
      <c r="A197" s="35"/>
      <c r="B197" s="36"/>
      <c r="C197" s="251" t="s">
        <v>664</v>
      </c>
      <c r="D197" s="251" t="s">
        <v>1021</v>
      </c>
      <c r="E197" s="252" t="s">
        <v>5289</v>
      </c>
      <c r="F197" s="253" t="s">
        <v>5290</v>
      </c>
      <c r="G197" s="254" t="s">
        <v>2247</v>
      </c>
      <c r="H197" s="255">
        <v>1</v>
      </c>
      <c r="I197" s="256"/>
      <c r="J197" s="257">
        <f t="shared" si="3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1021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5291</v>
      </c>
    </row>
    <row r="198" spans="1:65" s="2" customFormat="1" ht="16.5" customHeight="1">
      <c r="A198" s="35"/>
      <c r="B198" s="36"/>
      <c r="C198" s="251" t="s">
        <v>668</v>
      </c>
      <c r="D198" s="251" t="s">
        <v>1021</v>
      </c>
      <c r="E198" s="252" t="s">
        <v>5292</v>
      </c>
      <c r="F198" s="253" t="s">
        <v>5293</v>
      </c>
      <c r="G198" s="254" t="s">
        <v>2247</v>
      </c>
      <c r="H198" s="255">
        <v>1</v>
      </c>
      <c r="I198" s="256"/>
      <c r="J198" s="257">
        <f t="shared" si="3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499</v>
      </c>
      <c r="AT198" s="205" t="s">
        <v>1021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5294</v>
      </c>
    </row>
    <row r="199" spans="1:65" s="2" customFormat="1" ht="16.5" customHeight="1">
      <c r="A199" s="35"/>
      <c r="B199" s="36"/>
      <c r="C199" s="251" t="s">
        <v>672</v>
      </c>
      <c r="D199" s="251" t="s">
        <v>1021</v>
      </c>
      <c r="E199" s="252" t="s">
        <v>5295</v>
      </c>
      <c r="F199" s="253" t="s">
        <v>5296</v>
      </c>
      <c r="G199" s="254" t="s">
        <v>2247</v>
      </c>
      <c r="H199" s="255">
        <v>1</v>
      </c>
      <c r="I199" s="256"/>
      <c r="J199" s="257">
        <f t="shared" si="3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499</v>
      </c>
      <c r="AT199" s="205" t="s">
        <v>1021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5297</v>
      </c>
    </row>
    <row r="200" spans="1:65" s="2" customFormat="1" ht="16.5" customHeight="1">
      <c r="A200" s="35"/>
      <c r="B200" s="36"/>
      <c r="C200" s="251" t="s">
        <v>676</v>
      </c>
      <c r="D200" s="251" t="s">
        <v>1021</v>
      </c>
      <c r="E200" s="252" t="s">
        <v>5298</v>
      </c>
      <c r="F200" s="253" t="s">
        <v>5299</v>
      </c>
      <c r="G200" s="254" t="s">
        <v>2247</v>
      </c>
      <c r="H200" s="255">
        <v>1</v>
      </c>
      <c r="I200" s="256"/>
      <c r="J200" s="257">
        <f t="shared" si="3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1021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5300</v>
      </c>
    </row>
    <row r="201" spans="1:65" s="2" customFormat="1" ht="16.5" customHeight="1">
      <c r="A201" s="35"/>
      <c r="B201" s="36"/>
      <c r="C201" s="251" t="s">
        <v>680</v>
      </c>
      <c r="D201" s="251" t="s">
        <v>1021</v>
      </c>
      <c r="E201" s="252" t="s">
        <v>5301</v>
      </c>
      <c r="F201" s="253" t="s">
        <v>5302</v>
      </c>
      <c r="G201" s="254" t="s">
        <v>2247</v>
      </c>
      <c r="H201" s="255">
        <v>1</v>
      </c>
      <c r="I201" s="256"/>
      <c r="J201" s="257">
        <f t="shared" si="3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1021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5303</v>
      </c>
    </row>
    <row r="202" spans="1:65" s="2" customFormat="1" ht="16.5" customHeight="1">
      <c r="A202" s="35"/>
      <c r="B202" s="36"/>
      <c r="C202" s="251" t="s">
        <v>684</v>
      </c>
      <c r="D202" s="251" t="s">
        <v>1021</v>
      </c>
      <c r="E202" s="252" t="s">
        <v>5304</v>
      </c>
      <c r="F202" s="253" t="s">
        <v>5305</v>
      </c>
      <c r="G202" s="254" t="s">
        <v>2247</v>
      </c>
      <c r="H202" s="255">
        <v>1</v>
      </c>
      <c r="I202" s="256"/>
      <c r="J202" s="257">
        <f t="shared" si="3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1021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5306</v>
      </c>
    </row>
    <row r="203" spans="1:65" s="2" customFormat="1" ht="16.5" customHeight="1">
      <c r="A203" s="35"/>
      <c r="B203" s="36"/>
      <c r="C203" s="251" t="s">
        <v>690</v>
      </c>
      <c r="D203" s="251" t="s">
        <v>1021</v>
      </c>
      <c r="E203" s="252" t="s">
        <v>5307</v>
      </c>
      <c r="F203" s="253" t="s">
        <v>5308</v>
      </c>
      <c r="G203" s="254" t="s">
        <v>2247</v>
      </c>
      <c r="H203" s="255">
        <v>1</v>
      </c>
      <c r="I203" s="256"/>
      <c r="J203" s="257">
        <f t="shared" si="3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1021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5309</v>
      </c>
    </row>
    <row r="204" spans="1:65" s="2" customFormat="1" ht="16.5" customHeight="1">
      <c r="A204" s="35"/>
      <c r="B204" s="36"/>
      <c r="C204" s="251" t="s">
        <v>695</v>
      </c>
      <c r="D204" s="251" t="s">
        <v>1021</v>
      </c>
      <c r="E204" s="252" t="s">
        <v>5183</v>
      </c>
      <c r="F204" s="253" t="s">
        <v>5184</v>
      </c>
      <c r="G204" s="254" t="s">
        <v>2247</v>
      </c>
      <c r="H204" s="255">
        <v>1</v>
      </c>
      <c r="I204" s="256"/>
      <c r="J204" s="257">
        <f t="shared" si="3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499</v>
      </c>
      <c r="AT204" s="205" t="s">
        <v>1021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5310</v>
      </c>
    </row>
    <row r="205" spans="1:65" s="2" customFormat="1" ht="16.5" customHeight="1">
      <c r="A205" s="35"/>
      <c r="B205" s="36"/>
      <c r="C205" s="251" t="s">
        <v>700</v>
      </c>
      <c r="D205" s="251" t="s">
        <v>1021</v>
      </c>
      <c r="E205" s="252" t="s">
        <v>5311</v>
      </c>
      <c r="F205" s="253" t="s">
        <v>5312</v>
      </c>
      <c r="G205" s="254" t="s">
        <v>2247</v>
      </c>
      <c r="H205" s="255">
        <v>5</v>
      </c>
      <c r="I205" s="256"/>
      <c r="J205" s="257">
        <f t="shared" si="3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1021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5313</v>
      </c>
    </row>
    <row r="206" spans="1:65" s="2" customFormat="1" ht="16.5" customHeight="1">
      <c r="A206" s="35"/>
      <c r="B206" s="36"/>
      <c r="C206" s="251" t="s">
        <v>704</v>
      </c>
      <c r="D206" s="251" t="s">
        <v>1021</v>
      </c>
      <c r="E206" s="252" t="s">
        <v>5215</v>
      </c>
      <c r="F206" s="253" t="s">
        <v>5216</v>
      </c>
      <c r="G206" s="254" t="s">
        <v>2247</v>
      </c>
      <c r="H206" s="255">
        <v>4</v>
      </c>
      <c r="I206" s="256"/>
      <c r="J206" s="257">
        <f t="shared" si="30"/>
        <v>0</v>
      </c>
      <c r="K206" s="258"/>
      <c r="L206" s="259"/>
      <c r="M206" s="260" t="s">
        <v>1</v>
      </c>
      <c r="N206" s="261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1021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5314</v>
      </c>
    </row>
    <row r="207" spans="1:65" s="2" customFormat="1" ht="16.5" customHeight="1">
      <c r="A207" s="35"/>
      <c r="B207" s="36"/>
      <c r="C207" s="251" t="s">
        <v>710</v>
      </c>
      <c r="D207" s="251" t="s">
        <v>1021</v>
      </c>
      <c r="E207" s="252" t="s">
        <v>5171</v>
      </c>
      <c r="F207" s="253" t="s">
        <v>5172</v>
      </c>
      <c r="G207" s="254" t="s">
        <v>2247</v>
      </c>
      <c r="H207" s="255">
        <v>9</v>
      </c>
      <c r="I207" s="256"/>
      <c r="J207" s="257">
        <f t="shared" si="3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1021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5315</v>
      </c>
    </row>
    <row r="208" spans="1:65" s="2" customFormat="1" ht="16.5" customHeight="1">
      <c r="A208" s="35"/>
      <c r="B208" s="36"/>
      <c r="C208" s="251" t="s">
        <v>728</v>
      </c>
      <c r="D208" s="251" t="s">
        <v>1021</v>
      </c>
      <c r="E208" s="252" t="s">
        <v>5316</v>
      </c>
      <c r="F208" s="253" t="s">
        <v>5317</v>
      </c>
      <c r="G208" s="254" t="s">
        <v>2247</v>
      </c>
      <c r="H208" s="255">
        <v>2</v>
      </c>
      <c r="I208" s="256"/>
      <c r="J208" s="257">
        <f t="shared" si="30"/>
        <v>0</v>
      </c>
      <c r="K208" s="258"/>
      <c r="L208" s="259"/>
      <c r="M208" s="260" t="s">
        <v>1</v>
      </c>
      <c r="N208" s="261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1021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5318</v>
      </c>
    </row>
    <row r="209" spans="1:65" s="2" customFormat="1" ht="16.5" customHeight="1">
      <c r="A209" s="35"/>
      <c r="B209" s="36"/>
      <c r="C209" s="251" t="s">
        <v>737</v>
      </c>
      <c r="D209" s="251" t="s">
        <v>1021</v>
      </c>
      <c r="E209" s="252" t="s">
        <v>5319</v>
      </c>
      <c r="F209" s="253" t="s">
        <v>5320</v>
      </c>
      <c r="G209" s="254" t="s">
        <v>2247</v>
      </c>
      <c r="H209" s="255">
        <v>1</v>
      </c>
      <c r="I209" s="256"/>
      <c r="J209" s="257">
        <f t="shared" si="3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499</v>
      </c>
      <c r="AT209" s="205" t="s">
        <v>1021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5321</v>
      </c>
    </row>
    <row r="210" spans="1:65" s="2" customFormat="1" ht="16.5" customHeight="1">
      <c r="A210" s="35"/>
      <c r="B210" s="36"/>
      <c r="C210" s="251" t="s">
        <v>743</v>
      </c>
      <c r="D210" s="251" t="s">
        <v>1021</v>
      </c>
      <c r="E210" s="252" t="s">
        <v>5322</v>
      </c>
      <c r="F210" s="253" t="s">
        <v>5323</v>
      </c>
      <c r="G210" s="254" t="s">
        <v>2247</v>
      </c>
      <c r="H210" s="255">
        <v>1</v>
      </c>
      <c r="I210" s="256"/>
      <c r="J210" s="257">
        <f t="shared" si="30"/>
        <v>0</v>
      </c>
      <c r="K210" s="258"/>
      <c r="L210" s="259"/>
      <c r="M210" s="260" t="s">
        <v>1</v>
      </c>
      <c r="N210" s="261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1021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5324</v>
      </c>
    </row>
    <row r="211" spans="1:65" s="2" customFormat="1" ht="16.5" customHeight="1">
      <c r="A211" s="35"/>
      <c r="B211" s="36"/>
      <c r="C211" s="251" t="s">
        <v>750</v>
      </c>
      <c r="D211" s="251" t="s">
        <v>1021</v>
      </c>
      <c r="E211" s="252" t="s">
        <v>5325</v>
      </c>
      <c r="F211" s="253" t="s">
        <v>5326</v>
      </c>
      <c r="G211" s="254" t="s">
        <v>2247</v>
      </c>
      <c r="H211" s="255">
        <v>1</v>
      </c>
      <c r="I211" s="256"/>
      <c r="J211" s="257">
        <f t="shared" si="30"/>
        <v>0</v>
      </c>
      <c r="K211" s="258"/>
      <c r="L211" s="259"/>
      <c r="M211" s="260" t="s">
        <v>1</v>
      </c>
      <c r="N211" s="261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1021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5327</v>
      </c>
    </row>
    <row r="212" spans="1:65" s="2" customFormat="1" ht="16.5" customHeight="1">
      <c r="A212" s="35"/>
      <c r="B212" s="36"/>
      <c r="C212" s="251" t="s">
        <v>759</v>
      </c>
      <c r="D212" s="251" t="s">
        <v>1021</v>
      </c>
      <c r="E212" s="252" t="s">
        <v>5328</v>
      </c>
      <c r="F212" s="253" t="s">
        <v>5329</v>
      </c>
      <c r="G212" s="254" t="s">
        <v>2247</v>
      </c>
      <c r="H212" s="255">
        <v>1</v>
      </c>
      <c r="I212" s="256"/>
      <c r="J212" s="257">
        <f t="shared" si="3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1021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5330</v>
      </c>
    </row>
    <row r="213" spans="1:65" s="2" customFormat="1" ht="16.5" customHeight="1">
      <c r="A213" s="35"/>
      <c r="B213" s="36"/>
      <c r="C213" s="251" t="s">
        <v>766</v>
      </c>
      <c r="D213" s="251" t="s">
        <v>1021</v>
      </c>
      <c r="E213" s="252" t="s">
        <v>5331</v>
      </c>
      <c r="F213" s="253" t="s">
        <v>5332</v>
      </c>
      <c r="G213" s="254" t="s">
        <v>2247</v>
      </c>
      <c r="H213" s="255">
        <v>1</v>
      </c>
      <c r="I213" s="256"/>
      <c r="J213" s="257">
        <f t="shared" ref="J213:J235" si="40"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ref="P213:P235" si="41">O213*H213</f>
        <v>0</v>
      </c>
      <c r="Q213" s="203">
        <v>0</v>
      </c>
      <c r="R213" s="203">
        <f t="shared" ref="R213:R235" si="42">Q213*H213</f>
        <v>0</v>
      </c>
      <c r="S213" s="203">
        <v>0</v>
      </c>
      <c r="T213" s="204">
        <f t="shared" ref="T213:T235" si="4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499</v>
      </c>
      <c r="AT213" s="205" t="s">
        <v>1021</v>
      </c>
      <c r="AU213" s="205" t="s">
        <v>85</v>
      </c>
      <c r="AY213" s="18" t="s">
        <v>283</v>
      </c>
      <c r="BE213" s="206">
        <f t="shared" ref="BE213:BE235" si="44">IF(N213="základní",J213,0)</f>
        <v>0</v>
      </c>
      <c r="BF213" s="206">
        <f t="shared" ref="BF213:BF235" si="45">IF(N213="snížená",J213,0)</f>
        <v>0</v>
      </c>
      <c r="BG213" s="206">
        <f t="shared" ref="BG213:BG235" si="46">IF(N213="zákl. přenesená",J213,0)</f>
        <v>0</v>
      </c>
      <c r="BH213" s="206">
        <f t="shared" ref="BH213:BH235" si="47">IF(N213="sníž. přenesená",J213,0)</f>
        <v>0</v>
      </c>
      <c r="BI213" s="206">
        <f t="shared" ref="BI213:BI235" si="48">IF(N213="nulová",J213,0)</f>
        <v>0</v>
      </c>
      <c r="BJ213" s="18" t="s">
        <v>83</v>
      </c>
      <c r="BK213" s="206">
        <f t="shared" ref="BK213:BK235" si="49">ROUND(I213*H213,2)</f>
        <v>0</v>
      </c>
      <c r="BL213" s="18" t="s">
        <v>199</v>
      </c>
      <c r="BM213" s="205" t="s">
        <v>5333</v>
      </c>
    </row>
    <row r="214" spans="1:65" s="2" customFormat="1" ht="16.5" customHeight="1">
      <c r="A214" s="35"/>
      <c r="B214" s="36"/>
      <c r="C214" s="251" t="s">
        <v>772</v>
      </c>
      <c r="D214" s="251" t="s">
        <v>1021</v>
      </c>
      <c r="E214" s="252" t="s">
        <v>5334</v>
      </c>
      <c r="F214" s="253" t="s">
        <v>5335</v>
      </c>
      <c r="G214" s="254" t="s">
        <v>2247</v>
      </c>
      <c r="H214" s="255">
        <v>1</v>
      </c>
      <c r="I214" s="256"/>
      <c r="J214" s="257">
        <f t="shared" si="4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1021</v>
      </c>
      <c r="AU214" s="205" t="s">
        <v>85</v>
      </c>
      <c r="AY214" s="18" t="s">
        <v>283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83</v>
      </c>
      <c r="BK214" s="206">
        <f t="shared" si="49"/>
        <v>0</v>
      </c>
      <c r="BL214" s="18" t="s">
        <v>199</v>
      </c>
      <c r="BM214" s="205" t="s">
        <v>5336</v>
      </c>
    </row>
    <row r="215" spans="1:65" s="2" customFormat="1" ht="16.5" customHeight="1">
      <c r="A215" s="35"/>
      <c r="B215" s="36"/>
      <c r="C215" s="251" t="s">
        <v>776</v>
      </c>
      <c r="D215" s="251" t="s">
        <v>1021</v>
      </c>
      <c r="E215" s="252" t="s">
        <v>5337</v>
      </c>
      <c r="F215" s="253" t="s">
        <v>5338</v>
      </c>
      <c r="G215" s="254" t="s">
        <v>2247</v>
      </c>
      <c r="H215" s="255">
        <v>1</v>
      </c>
      <c r="I215" s="256"/>
      <c r="J215" s="257">
        <f t="shared" si="40"/>
        <v>0</v>
      </c>
      <c r="K215" s="258"/>
      <c r="L215" s="259"/>
      <c r="M215" s="260" t="s">
        <v>1</v>
      </c>
      <c r="N215" s="261" t="s">
        <v>41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1021</v>
      </c>
      <c r="AU215" s="205" t="s">
        <v>85</v>
      </c>
      <c r="AY215" s="18" t="s">
        <v>283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83</v>
      </c>
      <c r="BK215" s="206">
        <f t="shared" si="49"/>
        <v>0</v>
      </c>
      <c r="BL215" s="18" t="s">
        <v>199</v>
      </c>
      <c r="BM215" s="205" t="s">
        <v>5339</v>
      </c>
    </row>
    <row r="216" spans="1:65" s="2" customFormat="1" ht="16.5" customHeight="1">
      <c r="A216" s="35"/>
      <c r="B216" s="36"/>
      <c r="C216" s="251" t="s">
        <v>779</v>
      </c>
      <c r="D216" s="251" t="s">
        <v>1021</v>
      </c>
      <c r="E216" s="252" t="s">
        <v>5340</v>
      </c>
      <c r="F216" s="253" t="s">
        <v>5341</v>
      </c>
      <c r="G216" s="254" t="s">
        <v>2247</v>
      </c>
      <c r="H216" s="255">
        <v>11</v>
      </c>
      <c r="I216" s="256"/>
      <c r="J216" s="257">
        <f t="shared" si="40"/>
        <v>0</v>
      </c>
      <c r="K216" s="258"/>
      <c r="L216" s="259"/>
      <c r="M216" s="260" t="s">
        <v>1</v>
      </c>
      <c r="N216" s="261" t="s">
        <v>41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499</v>
      </c>
      <c r="AT216" s="205" t="s">
        <v>1021</v>
      </c>
      <c r="AU216" s="205" t="s">
        <v>85</v>
      </c>
      <c r="AY216" s="18" t="s">
        <v>283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83</v>
      </c>
      <c r="BK216" s="206">
        <f t="shared" si="49"/>
        <v>0</v>
      </c>
      <c r="BL216" s="18" t="s">
        <v>199</v>
      </c>
      <c r="BM216" s="205" t="s">
        <v>5342</v>
      </c>
    </row>
    <row r="217" spans="1:65" s="2" customFormat="1" ht="16.5" customHeight="1">
      <c r="A217" s="35"/>
      <c r="B217" s="36"/>
      <c r="C217" s="251" t="s">
        <v>785</v>
      </c>
      <c r="D217" s="251" t="s">
        <v>1021</v>
      </c>
      <c r="E217" s="252" t="s">
        <v>5343</v>
      </c>
      <c r="F217" s="253" t="s">
        <v>5344</v>
      </c>
      <c r="G217" s="254" t="s">
        <v>2247</v>
      </c>
      <c r="H217" s="255">
        <v>4</v>
      </c>
      <c r="I217" s="256"/>
      <c r="J217" s="257">
        <f t="shared" si="4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1021</v>
      </c>
      <c r="AU217" s="205" t="s">
        <v>85</v>
      </c>
      <c r="AY217" s="18" t="s">
        <v>283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83</v>
      </c>
      <c r="BK217" s="206">
        <f t="shared" si="49"/>
        <v>0</v>
      </c>
      <c r="BL217" s="18" t="s">
        <v>199</v>
      </c>
      <c r="BM217" s="205" t="s">
        <v>5345</v>
      </c>
    </row>
    <row r="218" spans="1:65" s="2" customFormat="1" ht="16.5" customHeight="1">
      <c r="A218" s="35"/>
      <c r="B218" s="36"/>
      <c r="C218" s="251" t="s">
        <v>790</v>
      </c>
      <c r="D218" s="251" t="s">
        <v>1021</v>
      </c>
      <c r="E218" s="252" t="s">
        <v>5346</v>
      </c>
      <c r="F218" s="253" t="s">
        <v>5347</v>
      </c>
      <c r="G218" s="254" t="s">
        <v>2247</v>
      </c>
      <c r="H218" s="255">
        <v>1</v>
      </c>
      <c r="I218" s="256"/>
      <c r="J218" s="257">
        <f t="shared" si="4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41"/>
        <v>0</v>
      </c>
      <c r="Q218" s="203">
        <v>0</v>
      </c>
      <c r="R218" s="203">
        <f t="shared" si="42"/>
        <v>0</v>
      </c>
      <c r="S218" s="203">
        <v>0</v>
      </c>
      <c r="T218" s="20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499</v>
      </c>
      <c r="AT218" s="205" t="s">
        <v>1021</v>
      </c>
      <c r="AU218" s="205" t="s">
        <v>85</v>
      </c>
      <c r="AY218" s="18" t="s">
        <v>283</v>
      </c>
      <c r="BE218" s="206">
        <f t="shared" si="44"/>
        <v>0</v>
      </c>
      <c r="BF218" s="206">
        <f t="shared" si="45"/>
        <v>0</v>
      </c>
      <c r="BG218" s="206">
        <f t="shared" si="46"/>
        <v>0</v>
      </c>
      <c r="BH218" s="206">
        <f t="shared" si="47"/>
        <v>0</v>
      </c>
      <c r="BI218" s="206">
        <f t="shared" si="48"/>
        <v>0</v>
      </c>
      <c r="BJ218" s="18" t="s">
        <v>83</v>
      </c>
      <c r="BK218" s="206">
        <f t="shared" si="49"/>
        <v>0</v>
      </c>
      <c r="BL218" s="18" t="s">
        <v>199</v>
      </c>
      <c r="BM218" s="205" t="s">
        <v>5348</v>
      </c>
    </row>
    <row r="219" spans="1:65" s="2" customFormat="1" ht="16.5" customHeight="1">
      <c r="A219" s="35"/>
      <c r="B219" s="36"/>
      <c r="C219" s="251" t="s">
        <v>796</v>
      </c>
      <c r="D219" s="251" t="s">
        <v>1021</v>
      </c>
      <c r="E219" s="252" t="s">
        <v>5221</v>
      </c>
      <c r="F219" s="253" t="s">
        <v>5222</v>
      </c>
      <c r="G219" s="254" t="s">
        <v>2247</v>
      </c>
      <c r="H219" s="255">
        <v>39</v>
      </c>
      <c r="I219" s="256"/>
      <c r="J219" s="257">
        <f t="shared" si="4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1021</v>
      </c>
      <c r="AU219" s="205" t="s">
        <v>85</v>
      </c>
      <c r="AY219" s="18" t="s">
        <v>283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199</v>
      </c>
      <c r="BM219" s="205" t="s">
        <v>5349</v>
      </c>
    </row>
    <row r="220" spans="1:65" s="2" customFormat="1" ht="16.5" customHeight="1">
      <c r="A220" s="35"/>
      <c r="B220" s="36"/>
      <c r="C220" s="251" t="s">
        <v>803</v>
      </c>
      <c r="D220" s="251" t="s">
        <v>1021</v>
      </c>
      <c r="E220" s="252" t="s">
        <v>5350</v>
      </c>
      <c r="F220" s="253" t="s">
        <v>5351</v>
      </c>
      <c r="G220" s="254" t="s">
        <v>2247</v>
      </c>
      <c r="H220" s="255">
        <v>6</v>
      </c>
      <c r="I220" s="256"/>
      <c r="J220" s="257">
        <f t="shared" si="4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1021</v>
      </c>
      <c r="AU220" s="205" t="s">
        <v>85</v>
      </c>
      <c r="AY220" s="18" t="s">
        <v>283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199</v>
      </c>
      <c r="BM220" s="205" t="s">
        <v>5352</v>
      </c>
    </row>
    <row r="221" spans="1:65" s="2" customFormat="1" ht="16.5" customHeight="1">
      <c r="A221" s="35"/>
      <c r="B221" s="36"/>
      <c r="C221" s="251" t="s">
        <v>810</v>
      </c>
      <c r="D221" s="251" t="s">
        <v>1021</v>
      </c>
      <c r="E221" s="252" t="s">
        <v>5353</v>
      </c>
      <c r="F221" s="253" t="s">
        <v>5354</v>
      </c>
      <c r="G221" s="254" t="s">
        <v>2247</v>
      </c>
      <c r="H221" s="255">
        <v>4</v>
      </c>
      <c r="I221" s="256"/>
      <c r="J221" s="257">
        <f t="shared" si="4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1021</v>
      </c>
      <c r="AU221" s="205" t="s">
        <v>85</v>
      </c>
      <c r="AY221" s="18" t="s">
        <v>283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199</v>
      </c>
      <c r="BM221" s="205" t="s">
        <v>5355</v>
      </c>
    </row>
    <row r="222" spans="1:65" s="2" customFormat="1" ht="16.5" customHeight="1">
      <c r="A222" s="35"/>
      <c r="B222" s="36"/>
      <c r="C222" s="251" t="s">
        <v>814</v>
      </c>
      <c r="D222" s="251" t="s">
        <v>1021</v>
      </c>
      <c r="E222" s="252" t="s">
        <v>5174</v>
      </c>
      <c r="F222" s="253" t="s">
        <v>5175</v>
      </c>
      <c r="G222" s="254" t="s">
        <v>2247</v>
      </c>
      <c r="H222" s="255">
        <v>18</v>
      </c>
      <c r="I222" s="256"/>
      <c r="J222" s="257">
        <f t="shared" si="4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1021</v>
      </c>
      <c r="AU222" s="205" t="s">
        <v>85</v>
      </c>
      <c r="AY222" s="18" t="s">
        <v>283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199</v>
      </c>
      <c r="BM222" s="205" t="s">
        <v>5356</v>
      </c>
    </row>
    <row r="223" spans="1:65" s="2" customFormat="1" ht="16.5" customHeight="1">
      <c r="A223" s="35"/>
      <c r="B223" s="36"/>
      <c r="C223" s="251" t="s">
        <v>818</v>
      </c>
      <c r="D223" s="251" t="s">
        <v>1021</v>
      </c>
      <c r="E223" s="252" t="s">
        <v>5357</v>
      </c>
      <c r="F223" s="253" t="s">
        <v>5358</v>
      </c>
      <c r="G223" s="254" t="s">
        <v>2247</v>
      </c>
      <c r="H223" s="255">
        <v>2</v>
      </c>
      <c r="I223" s="256"/>
      <c r="J223" s="257">
        <f t="shared" si="40"/>
        <v>0</v>
      </c>
      <c r="K223" s="258"/>
      <c r="L223" s="259"/>
      <c r="M223" s="260" t="s">
        <v>1</v>
      </c>
      <c r="N223" s="261" t="s">
        <v>41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499</v>
      </c>
      <c r="AT223" s="205" t="s">
        <v>1021</v>
      </c>
      <c r="AU223" s="205" t="s">
        <v>85</v>
      </c>
      <c r="AY223" s="18" t="s">
        <v>283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199</v>
      </c>
      <c r="BM223" s="205" t="s">
        <v>5359</v>
      </c>
    </row>
    <row r="224" spans="1:65" s="2" customFormat="1" ht="16.5" customHeight="1">
      <c r="A224" s="35"/>
      <c r="B224" s="36"/>
      <c r="C224" s="251" t="s">
        <v>822</v>
      </c>
      <c r="D224" s="251" t="s">
        <v>1021</v>
      </c>
      <c r="E224" s="252" t="s">
        <v>5177</v>
      </c>
      <c r="F224" s="253" t="s">
        <v>5178</v>
      </c>
      <c r="G224" s="254" t="s">
        <v>2247</v>
      </c>
      <c r="H224" s="255">
        <v>33</v>
      </c>
      <c r="I224" s="256"/>
      <c r="J224" s="257">
        <f t="shared" si="4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499</v>
      </c>
      <c r="AT224" s="205" t="s">
        <v>1021</v>
      </c>
      <c r="AU224" s="205" t="s">
        <v>85</v>
      </c>
      <c r="AY224" s="18" t="s">
        <v>283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199</v>
      </c>
      <c r="BM224" s="205" t="s">
        <v>5360</v>
      </c>
    </row>
    <row r="225" spans="1:65" s="2" customFormat="1" ht="16.5" customHeight="1">
      <c r="A225" s="35"/>
      <c r="B225" s="36"/>
      <c r="C225" s="251" t="s">
        <v>827</v>
      </c>
      <c r="D225" s="251" t="s">
        <v>1021</v>
      </c>
      <c r="E225" s="252" t="s">
        <v>5180</v>
      </c>
      <c r="F225" s="253" t="s">
        <v>5181</v>
      </c>
      <c r="G225" s="254" t="s">
        <v>2247</v>
      </c>
      <c r="H225" s="255">
        <v>30</v>
      </c>
      <c r="I225" s="256"/>
      <c r="J225" s="257">
        <f t="shared" si="4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1021</v>
      </c>
      <c r="AU225" s="205" t="s">
        <v>85</v>
      </c>
      <c r="AY225" s="18" t="s">
        <v>283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199</v>
      </c>
      <c r="BM225" s="205" t="s">
        <v>5361</v>
      </c>
    </row>
    <row r="226" spans="1:65" s="2" customFormat="1" ht="16.5" customHeight="1">
      <c r="A226" s="35"/>
      <c r="B226" s="36"/>
      <c r="C226" s="251" t="s">
        <v>832</v>
      </c>
      <c r="D226" s="251" t="s">
        <v>1021</v>
      </c>
      <c r="E226" s="252" t="s">
        <v>5362</v>
      </c>
      <c r="F226" s="253" t="s">
        <v>5363</v>
      </c>
      <c r="G226" s="254" t="s">
        <v>2247</v>
      </c>
      <c r="H226" s="255">
        <v>9</v>
      </c>
      <c r="I226" s="256"/>
      <c r="J226" s="257">
        <f t="shared" si="4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1021</v>
      </c>
      <c r="AU226" s="205" t="s">
        <v>85</v>
      </c>
      <c r="AY226" s="18" t="s">
        <v>283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199</v>
      </c>
      <c r="BM226" s="205" t="s">
        <v>5364</v>
      </c>
    </row>
    <row r="227" spans="1:65" s="2" customFormat="1" ht="16.5" customHeight="1">
      <c r="A227" s="35"/>
      <c r="B227" s="36"/>
      <c r="C227" s="251" t="s">
        <v>837</v>
      </c>
      <c r="D227" s="251" t="s">
        <v>1021</v>
      </c>
      <c r="E227" s="252" t="s">
        <v>5365</v>
      </c>
      <c r="F227" s="253" t="s">
        <v>5366</v>
      </c>
      <c r="G227" s="254" t="s">
        <v>2247</v>
      </c>
      <c r="H227" s="255">
        <v>5</v>
      </c>
      <c r="I227" s="256"/>
      <c r="J227" s="257">
        <f t="shared" si="4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1021</v>
      </c>
      <c r="AU227" s="205" t="s">
        <v>85</v>
      </c>
      <c r="AY227" s="18" t="s">
        <v>283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199</v>
      </c>
      <c r="BM227" s="205" t="s">
        <v>5367</v>
      </c>
    </row>
    <row r="228" spans="1:65" s="2" customFormat="1" ht="16.5" customHeight="1">
      <c r="A228" s="35"/>
      <c r="B228" s="36"/>
      <c r="C228" s="251" t="s">
        <v>841</v>
      </c>
      <c r="D228" s="251" t="s">
        <v>1021</v>
      </c>
      <c r="E228" s="252" t="s">
        <v>5368</v>
      </c>
      <c r="F228" s="253" t="s">
        <v>5369</v>
      </c>
      <c r="G228" s="254" t="s">
        <v>2247</v>
      </c>
      <c r="H228" s="255">
        <v>4</v>
      </c>
      <c r="I228" s="256"/>
      <c r="J228" s="257">
        <f t="shared" si="4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1021</v>
      </c>
      <c r="AU228" s="205" t="s">
        <v>85</v>
      </c>
      <c r="AY228" s="18" t="s">
        <v>283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199</v>
      </c>
      <c r="BM228" s="205" t="s">
        <v>5370</v>
      </c>
    </row>
    <row r="229" spans="1:65" s="2" customFormat="1" ht="16.5" customHeight="1">
      <c r="A229" s="35"/>
      <c r="B229" s="36"/>
      <c r="C229" s="251" t="s">
        <v>846</v>
      </c>
      <c r="D229" s="251" t="s">
        <v>1021</v>
      </c>
      <c r="E229" s="252" t="s">
        <v>5371</v>
      </c>
      <c r="F229" s="253" t="s">
        <v>5372</v>
      </c>
      <c r="G229" s="254" t="s">
        <v>2247</v>
      </c>
      <c r="H229" s="255">
        <v>8</v>
      </c>
      <c r="I229" s="256"/>
      <c r="J229" s="257">
        <f t="shared" si="4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1021</v>
      </c>
      <c r="AU229" s="205" t="s">
        <v>85</v>
      </c>
      <c r="AY229" s="18" t="s">
        <v>283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199</v>
      </c>
      <c r="BM229" s="205" t="s">
        <v>5373</v>
      </c>
    </row>
    <row r="230" spans="1:65" s="2" customFormat="1" ht="16.5" customHeight="1">
      <c r="A230" s="35"/>
      <c r="B230" s="36"/>
      <c r="C230" s="251" t="s">
        <v>851</v>
      </c>
      <c r="D230" s="251" t="s">
        <v>1021</v>
      </c>
      <c r="E230" s="252" t="s">
        <v>5374</v>
      </c>
      <c r="F230" s="253" t="s">
        <v>5375</v>
      </c>
      <c r="G230" s="254" t="s">
        <v>2247</v>
      </c>
      <c r="H230" s="255">
        <v>2</v>
      </c>
      <c r="I230" s="256"/>
      <c r="J230" s="257">
        <f t="shared" si="4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1021</v>
      </c>
      <c r="AU230" s="205" t="s">
        <v>85</v>
      </c>
      <c r="AY230" s="18" t="s">
        <v>283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199</v>
      </c>
      <c r="BM230" s="205" t="s">
        <v>5376</v>
      </c>
    </row>
    <row r="231" spans="1:65" s="2" customFormat="1" ht="16.5" customHeight="1">
      <c r="A231" s="35"/>
      <c r="B231" s="36"/>
      <c r="C231" s="251" t="s">
        <v>856</v>
      </c>
      <c r="D231" s="251" t="s">
        <v>1021</v>
      </c>
      <c r="E231" s="252" t="s">
        <v>5377</v>
      </c>
      <c r="F231" s="253" t="s">
        <v>5378</v>
      </c>
      <c r="G231" s="254" t="s">
        <v>2247</v>
      </c>
      <c r="H231" s="255">
        <v>2</v>
      </c>
      <c r="I231" s="256"/>
      <c r="J231" s="257">
        <f t="shared" si="4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1021</v>
      </c>
      <c r="AU231" s="205" t="s">
        <v>85</v>
      </c>
      <c r="AY231" s="18" t="s">
        <v>283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199</v>
      </c>
      <c r="BM231" s="205" t="s">
        <v>5379</v>
      </c>
    </row>
    <row r="232" spans="1:65" s="2" customFormat="1" ht="16.5" customHeight="1">
      <c r="A232" s="35"/>
      <c r="B232" s="36"/>
      <c r="C232" s="251" t="s">
        <v>865</v>
      </c>
      <c r="D232" s="251" t="s">
        <v>1021</v>
      </c>
      <c r="E232" s="252" t="s">
        <v>5380</v>
      </c>
      <c r="F232" s="253" t="s">
        <v>5381</v>
      </c>
      <c r="G232" s="254" t="s">
        <v>2247</v>
      </c>
      <c r="H232" s="255">
        <v>1</v>
      </c>
      <c r="I232" s="256"/>
      <c r="J232" s="257">
        <f t="shared" si="4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1021</v>
      </c>
      <c r="AU232" s="205" t="s">
        <v>85</v>
      </c>
      <c r="AY232" s="18" t="s">
        <v>283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199</v>
      </c>
      <c r="BM232" s="205" t="s">
        <v>5382</v>
      </c>
    </row>
    <row r="233" spans="1:65" s="2" customFormat="1" ht="16.5" customHeight="1">
      <c r="A233" s="35"/>
      <c r="B233" s="36"/>
      <c r="C233" s="251" t="s">
        <v>869</v>
      </c>
      <c r="D233" s="251" t="s">
        <v>1021</v>
      </c>
      <c r="E233" s="252" t="s">
        <v>5168</v>
      </c>
      <c r="F233" s="253" t="s">
        <v>5169</v>
      </c>
      <c r="G233" s="254" t="s">
        <v>2247</v>
      </c>
      <c r="H233" s="255">
        <v>1</v>
      </c>
      <c r="I233" s="256"/>
      <c r="J233" s="257">
        <f t="shared" si="4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1021</v>
      </c>
      <c r="AU233" s="205" t="s">
        <v>85</v>
      </c>
      <c r="AY233" s="18" t="s">
        <v>283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199</v>
      </c>
      <c r="BM233" s="205" t="s">
        <v>5383</v>
      </c>
    </row>
    <row r="234" spans="1:65" s="2" customFormat="1" ht="16.5" customHeight="1">
      <c r="A234" s="35"/>
      <c r="B234" s="36"/>
      <c r="C234" s="251" t="s">
        <v>875</v>
      </c>
      <c r="D234" s="251" t="s">
        <v>1021</v>
      </c>
      <c r="E234" s="252" t="s">
        <v>5384</v>
      </c>
      <c r="F234" s="253" t="s">
        <v>5385</v>
      </c>
      <c r="G234" s="254" t="s">
        <v>2247</v>
      </c>
      <c r="H234" s="255">
        <v>1</v>
      </c>
      <c r="I234" s="256"/>
      <c r="J234" s="257">
        <f t="shared" si="4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41"/>
        <v>0</v>
      </c>
      <c r="Q234" s="203">
        <v>0</v>
      </c>
      <c r="R234" s="203">
        <f t="shared" si="42"/>
        <v>0</v>
      </c>
      <c r="S234" s="203">
        <v>0</v>
      </c>
      <c r="T234" s="20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1021</v>
      </c>
      <c r="AU234" s="205" t="s">
        <v>85</v>
      </c>
      <c r="AY234" s="18" t="s">
        <v>283</v>
      </c>
      <c r="BE234" s="206">
        <f t="shared" si="44"/>
        <v>0</v>
      </c>
      <c r="BF234" s="206">
        <f t="shared" si="45"/>
        <v>0</v>
      </c>
      <c r="BG234" s="206">
        <f t="shared" si="46"/>
        <v>0</v>
      </c>
      <c r="BH234" s="206">
        <f t="shared" si="47"/>
        <v>0</v>
      </c>
      <c r="BI234" s="206">
        <f t="shared" si="48"/>
        <v>0</v>
      </c>
      <c r="BJ234" s="18" t="s">
        <v>83</v>
      </c>
      <c r="BK234" s="206">
        <f t="shared" si="49"/>
        <v>0</v>
      </c>
      <c r="BL234" s="18" t="s">
        <v>199</v>
      </c>
      <c r="BM234" s="205" t="s">
        <v>5386</v>
      </c>
    </row>
    <row r="235" spans="1:65" s="2" customFormat="1" ht="16.5" customHeight="1">
      <c r="A235" s="35"/>
      <c r="B235" s="36"/>
      <c r="C235" s="251" t="s">
        <v>882</v>
      </c>
      <c r="D235" s="251" t="s">
        <v>1021</v>
      </c>
      <c r="E235" s="252" t="s">
        <v>5387</v>
      </c>
      <c r="F235" s="253" t="s">
        <v>5388</v>
      </c>
      <c r="G235" s="254" t="s">
        <v>614</v>
      </c>
      <c r="H235" s="255">
        <v>6</v>
      </c>
      <c r="I235" s="256"/>
      <c r="J235" s="257">
        <f t="shared" si="40"/>
        <v>0</v>
      </c>
      <c r="K235" s="258"/>
      <c r="L235" s="259"/>
      <c r="M235" s="260" t="s">
        <v>1</v>
      </c>
      <c r="N235" s="261" t="s">
        <v>41</v>
      </c>
      <c r="O235" s="72"/>
      <c r="P235" s="203">
        <f t="shared" si="41"/>
        <v>0</v>
      </c>
      <c r="Q235" s="203">
        <v>9.0000000000000006E-5</v>
      </c>
      <c r="R235" s="203">
        <f t="shared" si="42"/>
        <v>5.4000000000000001E-4</v>
      </c>
      <c r="S235" s="203">
        <v>0</v>
      </c>
      <c r="T235" s="20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499</v>
      </c>
      <c r="AT235" s="205" t="s">
        <v>1021</v>
      </c>
      <c r="AU235" s="205" t="s">
        <v>85</v>
      </c>
      <c r="AY235" s="18" t="s">
        <v>283</v>
      </c>
      <c r="BE235" s="206">
        <f t="shared" si="44"/>
        <v>0</v>
      </c>
      <c r="BF235" s="206">
        <f t="shared" si="45"/>
        <v>0</v>
      </c>
      <c r="BG235" s="206">
        <f t="shared" si="46"/>
        <v>0</v>
      </c>
      <c r="BH235" s="206">
        <f t="shared" si="47"/>
        <v>0</v>
      </c>
      <c r="BI235" s="206">
        <f t="shared" si="48"/>
        <v>0</v>
      </c>
      <c r="BJ235" s="18" t="s">
        <v>83</v>
      </c>
      <c r="BK235" s="206">
        <f t="shared" si="49"/>
        <v>0</v>
      </c>
      <c r="BL235" s="18" t="s">
        <v>199</v>
      </c>
      <c r="BM235" s="205" t="s">
        <v>5389</v>
      </c>
    </row>
    <row r="236" spans="1:65" s="2" customFormat="1" ht="19.5">
      <c r="A236" s="35"/>
      <c r="B236" s="36"/>
      <c r="C236" s="37"/>
      <c r="D236" s="209" t="s">
        <v>3831</v>
      </c>
      <c r="E236" s="37"/>
      <c r="F236" s="267" t="s">
        <v>5390</v>
      </c>
      <c r="G236" s="37"/>
      <c r="H236" s="37"/>
      <c r="I236" s="268"/>
      <c r="J236" s="37"/>
      <c r="K236" s="37"/>
      <c r="L236" s="40"/>
      <c r="M236" s="269"/>
      <c r="N236" s="270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3831</v>
      </c>
      <c r="AU236" s="18" t="s">
        <v>85</v>
      </c>
    </row>
    <row r="237" spans="1:65" s="2" customFormat="1" ht="16.5" customHeight="1">
      <c r="A237" s="35"/>
      <c r="B237" s="36"/>
      <c r="C237" s="251" t="s">
        <v>890</v>
      </c>
      <c r="D237" s="251" t="s">
        <v>1021</v>
      </c>
      <c r="E237" s="252" t="s">
        <v>5391</v>
      </c>
      <c r="F237" s="253" t="s">
        <v>5392</v>
      </c>
      <c r="G237" s="254" t="s">
        <v>614</v>
      </c>
      <c r="H237" s="255">
        <v>6</v>
      </c>
      <c r="I237" s="256"/>
      <c r="J237" s="257">
        <f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>O237*H237</f>
        <v>0</v>
      </c>
      <c r="Q237" s="203">
        <v>1.1E-4</v>
      </c>
      <c r="R237" s="203">
        <f>Q237*H237</f>
        <v>6.6E-4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1021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199</v>
      </c>
      <c r="BM237" s="205" t="s">
        <v>5393</v>
      </c>
    </row>
    <row r="238" spans="1:65" s="2" customFormat="1" ht="19.5">
      <c r="A238" s="35"/>
      <c r="B238" s="36"/>
      <c r="C238" s="37"/>
      <c r="D238" s="209" t="s">
        <v>3831</v>
      </c>
      <c r="E238" s="37"/>
      <c r="F238" s="267" t="s">
        <v>5390</v>
      </c>
      <c r="G238" s="37"/>
      <c r="H238" s="37"/>
      <c r="I238" s="268"/>
      <c r="J238" s="37"/>
      <c r="K238" s="37"/>
      <c r="L238" s="40"/>
      <c r="M238" s="269"/>
      <c r="N238" s="27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3831</v>
      </c>
      <c r="AU238" s="18" t="s">
        <v>85</v>
      </c>
    </row>
    <row r="239" spans="1:65" s="2" customFormat="1" ht="24.2" customHeight="1">
      <c r="A239" s="35"/>
      <c r="B239" s="36"/>
      <c r="C239" s="251" t="s">
        <v>894</v>
      </c>
      <c r="D239" s="251" t="s">
        <v>1021</v>
      </c>
      <c r="E239" s="252" t="s">
        <v>5394</v>
      </c>
      <c r="F239" s="253" t="s">
        <v>5395</v>
      </c>
      <c r="G239" s="254" t="s">
        <v>614</v>
      </c>
      <c r="H239" s="255">
        <v>8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1021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5396</v>
      </c>
    </row>
    <row r="240" spans="1:65" s="2" customFormat="1" ht="24.2" customHeight="1">
      <c r="A240" s="35"/>
      <c r="B240" s="36"/>
      <c r="C240" s="251" t="s">
        <v>898</v>
      </c>
      <c r="D240" s="251" t="s">
        <v>1021</v>
      </c>
      <c r="E240" s="252" t="s">
        <v>5397</v>
      </c>
      <c r="F240" s="253" t="s">
        <v>5398</v>
      </c>
      <c r="G240" s="254" t="s">
        <v>614</v>
      </c>
      <c r="H240" s="255">
        <v>24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1021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5399</v>
      </c>
    </row>
    <row r="241" spans="1:65" s="2" customFormat="1" ht="16.5" customHeight="1">
      <c r="A241" s="35"/>
      <c r="B241" s="36"/>
      <c r="C241" s="251" t="s">
        <v>902</v>
      </c>
      <c r="D241" s="251" t="s">
        <v>1021</v>
      </c>
      <c r="E241" s="252" t="s">
        <v>5400</v>
      </c>
      <c r="F241" s="253" t="s">
        <v>5401</v>
      </c>
      <c r="G241" s="254" t="s">
        <v>614</v>
      </c>
      <c r="H241" s="255">
        <v>24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6.9999999999999994E-5</v>
      </c>
      <c r="R241" s="203">
        <f>Q241*H241</f>
        <v>1.6799999999999999E-3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1021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5402</v>
      </c>
    </row>
    <row r="242" spans="1:65" s="2" customFormat="1" ht="16.5" customHeight="1">
      <c r="A242" s="35"/>
      <c r="B242" s="36"/>
      <c r="C242" s="251" t="s">
        <v>909</v>
      </c>
      <c r="D242" s="251" t="s">
        <v>1021</v>
      </c>
      <c r="E242" s="252" t="s">
        <v>5403</v>
      </c>
      <c r="F242" s="253" t="s">
        <v>5404</v>
      </c>
      <c r="G242" s="254" t="s">
        <v>614</v>
      </c>
      <c r="H242" s="255">
        <v>8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4.0000000000000003E-5</v>
      </c>
      <c r="R242" s="203">
        <f>Q242*H242</f>
        <v>3.2000000000000003E-4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1021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5405</v>
      </c>
    </row>
    <row r="243" spans="1:65" s="2" customFormat="1" ht="24.2" customHeight="1">
      <c r="A243" s="35"/>
      <c r="B243" s="36"/>
      <c r="C243" s="193" t="s">
        <v>923</v>
      </c>
      <c r="D243" s="193" t="s">
        <v>285</v>
      </c>
      <c r="E243" s="194" t="s">
        <v>5406</v>
      </c>
      <c r="F243" s="195" t="s">
        <v>5407</v>
      </c>
      <c r="G243" s="196" t="s">
        <v>614</v>
      </c>
      <c r="H243" s="197">
        <v>240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5408</v>
      </c>
    </row>
    <row r="244" spans="1:65" s="2" customFormat="1" ht="29.25">
      <c r="A244" s="35"/>
      <c r="B244" s="36"/>
      <c r="C244" s="37"/>
      <c r="D244" s="209" t="s">
        <v>3831</v>
      </c>
      <c r="E244" s="37"/>
      <c r="F244" s="267" t="s">
        <v>5409</v>
      </c>
      <c r="G244" s="37"/>
      <c r="H244" s="37"/>
      <c r="I244" s="268"/>
      <c r="J244" s="37"/>
      <c r="K244" s="37"/>
      <c r="L244" s="40"/>
      <c r="M244" s="269"/>
      <c r="N244" s="27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3831</v>
      </c>
      <c r="AU244" s="18" t="s">
        <v>85</v>
      </c>
    </row>
    <row r="245" spans="1:65" s="2" customFormat="1" ht="16.5" customHeight="1">
      <c r="A245" s="35"/>
      <c r="B245" s="36"/>
      <c r="C245" s="251" t="s">
        <v>932</v>
      </c>
      <c r="D245" s="251" t="s">
        <v>1021</v>
      </c>
      <c r="E245" s="252" t="s">
        <v>5410</v>
      </c>
      <c r="F245" s="253" t="s">
        <v>5411</v>
      </c>
      <c r="G245" s="254" t="s">
        <v>614</v>
      </c>
      <c r="H245" s="255">
        <v>40</v>
      </c>
      <c r="I245" s="256"/>
      <c r="J245" s="257">
        <f t="shared" ref="J245:J252" si="50">ROUND(I245*H245,2)</f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ref="P245:P252" si="51">O245*H245</f>
        <v>0</v>
      </c>
      <c r="Q245" s="203">
        <v>1.0000000000000001E-5</v>
      </c>
      <c r="R245" s="203">
        <f t="shared" ref="R245:R252" si="52">Q245*H245</f>
        <v>4.0000000000000002E-4</v>
      </c>
      <c r="S245" s="203">
        <v>0</v>
      </c>
      <c r="T245" s="204">
        <f t="shared" ref="T245:T252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1021</v>
      </c>
      <c r="AU245" s="205" t="s">
        <v>85</v>
      </c>
      <c r="AY245" s="18" t="s">
        <v>283</v>
      </c>
      <c r="BE245" s="206">
        <f t="shared" ref="BE245:BE252" si="54">IF(N245="základní",J245,0)</f>
        <v>0</v>
      </c>
      <c r="BF245" s="206">
        <f t="shared" ref="BF245:BF252" si="55">IF(N245="snížená",J245,0)</f>
        <v>0</v>
      </c>
      <c r="BG245" s="206">
        <f t="shared" ref="BG245:BG252" si="56">IF(N245="zákl. přenesená",J245,0)</f>
        <v>0</v>
      </c>
      <c r="BH245" s="206">
        <f t="shared" ref="BH245:BH252" si="57">IF(N245="sníž. přenesená",J245,0)</f>
        <v>0</v>
      </c>
      <c r="BI245" s="206">
        <f t="shared" ref="BI245:BI252" si="58">IF(N245="nulová",J245,0)</f>
        <v>0</v>
      </c>
      <c r="BJ245" s="18" t="s">
        <v>83</v>
      </c>
      <c r="BK245" s="206">
        <f t="shared" ref="BK245:BK252" si="59">ROUND(I245*H245,2)</f>
        <v>0</v>
      </c>
      <c r="BL245" s="18" t="s">
        <v>199</v>
      </c>
      <c r="BM245" s="205" t="s">
        <v>5412</v>
      </c>
    </row>
    <row r="246" spans="1:65" s="2" customFormat="1" ht="21.75" customHeight="1">
      <c r="A246" s="35"/>
      <c r="B246" s="36"/>
      <c r="C246" s="251" t="s">
        <v>936</v>
      </c>
      <c r="D246" s="251" t="s">
        <v>1021</v>
      </c>
      <c r="E246" s="252" t="s">
        <v>5413</v>
      </c>
      <c r="F246" s="253" t="s">
        <v>5414</v>
      </c>
      <c r="G246" s="254" t="s">
        <v>614</v>
      </c>
      <c r="H246" s="255">
        <v>200</v>
      </c>
      <c r="I246" s="256"/>
      <c r="J246" s="257">
        <f t="shared" si="5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51"/>
        <v>0</v>
      </c>
      <c r="Q246" s="203">
        <v>3.1E-4</v>
      </c>
      <c r="R246" s="203">
        <f t="shared" si="52"/>
        <v>6.2E-2</v>
      </c>
      <c r="S246" s="203">
        <v>0</v>
      </c>
      <c r="T246" s="20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1021</v>
      </c>
      <c r="AU246" s="205" t="s">
        <v>85</v>
      </c>
      <c r="AY246" s="18" t="s">
        <v>283</v>
      </c>
      <c r="BE246" s="206">
        <f t="shared" si="54"/>
        <v>0</v>
      </c>
      <c r="BF246" s="206">
        <f t="shared" si="55"/>
        <v>0</v>
      </c>
      <c r="BG246" s="206">
        <f t="shared" si="56"/>
        <v>0</v>
      </c>
      <c r="BH246" s="206">
        <f t="shared" si="57"/>
        <v>0</v>
      </c>
      <c r="BI246" s="206">
        <f t="shared" si="58"/>
        <v>0</v>
      </c>
      <c r="BJ246" s="18" t="s">
        <v>83</v>
      </c>
      <c r="BK246" s="206">
        <f t="shared" si="59"/>
        <v>0</v>
      </c>
      <c r="BL246" s="18" t="s">
        <v>199</v>
      </c>
      <c r="BM246" s="205" t="s">
        <v>5415</v>
      </c>
    </row>
    <row r="247" spans="1:65" s="2" customFormat="1" ht="16.5" customHeight="1">
      <c r="A247" s="35"/>
      <c r="B247" s="36"/>
      <c r="C247" s="251" t="s">
        <v>941</v>
      </c>
      <c r="D247" s="251" t="s">
        <v>1021</v>
      </c>
      <c r="E247" s="252" t="s">
        <v>5416</v>
      </c>
      <c r="F247" s="253" t="s">
        <v>5417</v>
      </c>
      <c r="G247" s="254" t="s">
        <v>1</v>
      </c>
      <c r="H247" s="255">
        <v>20</v>
      </c>
      <c r="I247" s="256"/>
      <c r="J247" s="257">
        <f t="shared" si="50"/>
        <v>0</v>
      </c>
      <c r="K247" s="258"/>
      <c r="L247" s="259"/>
      <c r="M247" s="260" t="s">
        <v>1</v>
      </c>
      <c r="N247" s="261" t="s">
        <v>41</v>
      </c>
      <c r="O247" s="72"/>
      <c r="P247" s="203">
        <f t="shared" si="51"/>
        <v>0</v>
      </c>
      <c r="Q247" s="203">
        <v>0</v>
      </c>
      <c r="R247" s="203">
        <f t="shared" si="52"/>
        <v>0</v>
      </c>
      <c r="S247" s="203">
        <v>0</v>
      </c>
      <c r="T247" s="20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1021</v>
      </c>
      <c r="AU247" s="205" t="s">
        <v>85</v>
      </c>
      <c r="AY247" s="18" t="s">
        <v>283</v>
      </c>
      <c r="BE247" s="206">
        <f t="shared" si="54"/>
        <v>0</v>
      </c>
      <c r="BF247" s="206">
        <f t="shared" si="55"/>
        <v>0</v>
      </c>
      <c r="BG247" s="206">
        <f t="shared" si="56"/>
        <v>0</v>
      </c>
      <c r="BH247" s="206">
        <f t="shared" si="57"/>
        <v>0</v>
      </c>
      <c r="BI247" s="206">
        <f t="shared" si="58"/>
        <v>0</v>
      </c>
      <c r="BJ247" s="18" t="s">
        <v>83</v>
      </c>
      <c r="BK247" s="206">
        <f t="shared" si="59"/>
        <v>0</v>
      </c>
      <c r="BL247" s="18" t="s">
        <v>199</v>
      </c>
      <c r="BM247" s="205" t="s">
        <v>5418</v>
      </c>
    </row>
    <row r="248" spans="1:65" s="2" customFormat="1" ht="16.5" customHeight="1">
      <c r="A248" s="35"/>
      <c r="B248" s="36"/>
      <c r="C248" s="251" t="s">
        <v>952</v>
      </c>
      <c r="D248" s="251" t="s">
        <v>1021</v>
      </c>
      <c r="E248" s="252" t="s">
        <v>5419</v>
      </c>
      <c r="F248" s="253" t="s">
        <v>5420</v>
      </c>
      <c r="G248" s="254" t="s">
        <v>614</v>
      </c>
      <c r="H248" s="255">
        <v>10</v>
      </c>
      <c r="I248" s="256"/>
      <c r="J248" s="257">
        <f t="shared" si="50"/>
        <v>0</v>
      </c>
      <c r="K248" s="258"/>
      <c r="L248" s="259"/>
      <c r="M248" s="260" t="s">
        <v>1</v>
      </c>
      <c r="N248" s="261" t="s">
        <v>41</v>
      </c>
      <c r="O248" s="72"/>
      <c r="P248" s="203">
        <f t="shared" si="51"/>
        <v>0</v>
      </c>
      <c r="Q248" s="203">
        <v>2.0000000000000002E-5</v>
      </c>
      <c r="R248" s="203">
        <f t="shared" si="52"/>
        <v>2.0000000000000001E-4</v>
      </c>
      <c r="S248" s="203">
        <v>0</v>
      </c>
      <c r="T248" s="20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1021</v>
      </c>
      <c r="AU248" s="205" t="s">
        <v>85</v>
      </c>
      <c r="AY248" s="18" t="s">
        <v>283</v>
      </c>
      <c r="BE248" s="206">
        <f t="shared" si="54"/>
        <v>0</v>
      </c>
      <c r="BF248" s="206">
        <f t="shared" si="55"/>
        <v>0</v>
      </c>
      <c r="BG248" s="206">
        <f t="shared" si="56"/>
        <v>0</v>
      </c>
      <c r="BH248" s="206">
        <f t="shared" si="57"/>
        <v>0</v>
      </c>
      <c r="BI248" s="206">
        <f t="shared" si="58"/>
        <v>0</v>
      </c>
      <c r="BJ248" s="18" t="s">
        <v>83</v>
      </c>
      <c r="BK248" s="206">
        <f t="shared" si="59"/>
        <v>0</v>
      </c>
      <c r="BL248" s="18" t="s">
        <v>199</v>
      </c>
      <c r="BM248" s="205" t="s">
        <v>5421</v>
      </c>
    </row>
    <row r="249" spans="1:65" s="2" customFormat="1" ht="16.5" customHeight="1">
      <c r="A249" s="35"/>
      <c r="B249" s="36"/>
      <c r="C249" s="251" t="s">
        <v>957</v>
      </c>
      <c r="D249" s="251" t="s">
        <v>1021</v>
      </c>
      <c r="E249" s="252" t="s">
        <v>5422</v>
      </c>
      <c r="F249" s="253" t="s">
        <v>5423</v>
      </c>
      <c r="G249" s="254" t="s">
        <v>614</v>
      </c>
      <c r="H249" s="255">
        <v>10</v>
      </c>
      <c r="I249" s="256"/>
      <c r="J249" s="257">
        <f t="shared" si="50"/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si="51"/>
        <v>0</v>
      </c>
      <c r="Q249" s="203">
        <v>2.0000000000000002E-5</v>
      </c>
      <c r="R249" s="203">
        <f t="shared" si="52"/>
        <v>2.0000000000000001E-4</v>
      </c>
      <c r="S249" s="203">
        <v>0</v>
      </c>
      <c r="T249" s="20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1021</v>
      </c>
      <c r="AU249" s="205" t="s">
        <v>85</v>
      </c>
      <c r="AY249" s="18" t="s">
        <v>283</v>
      </c>
      <c r="BE249" s="206">
        <f t="shared" si="54"/>
        <v>0</v>
      </c>
      <c r="BF249" s="206">
        <f t="shared" si="55"/>
        <v>0</v>
      </c>
      <c r="BG249" s="206">
        <f t="shared" si="56"/>
        <v>0</v>
      </c>
      <c r="BH249" s="206">
        <f t="shared" si="57"/>
        <v>0</v>
      </c>
      <c r="BI249" s="206">
        <f t="shared" si="58"/>
        <v>0</v>
      </c>
      <c r="BJ249" s="18" t="s">
        <v>83</v>
      </c>
      <c r="BK249" s="206">
        <f t="shared" si="59"/>
        <v>0</v>
      </c>
      <c r="BL249" s="18" t="s">
        <v>199</v>
      </c>
      <c r="BM249" s="205" t="s">
        <v>5424</v>
      </c>
    </row>
    <row r="250" spans="1:65" s="2" customFormat="1" ht="16.5" customHeight="1">
      <c r="A250" s="35"/>
      <c r="B250" s="36"/>
      <c r="C250" s="251" t="s">
        <v>965</v>
      </c>
      <c r="D250" s="251" t="s">
        <v>1021</v>
      </c>
      <c r="E250" s="252" t="s">
        <v>5425</v>
      </c>
      <c r="F250" s="253" t="s">
        <v>5426</v>
      </c>
      <c r="G250" s="254" t="s">
        <v>614</v>
      </c>
      <c r="H250" s="255">
        <v>50</v>
      </c>
      <c r="I250" s="256"/>
      <c r="J250" s="257">
        <f t="shared" si="5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51"/>
        <v>0</v>
      </c>
      <c r="Q250" s="203">
        <v>2.0000000000000002E-5</v>
      </c>
      <c r="R250" s="203">
        <f t="shared" si="52"/>
        <v>1E-3</v>
      </c>
      <c r="S250" s="203">
        <v>0</v>
      </c>
      <c r="T250" s="20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1021</v>
      </c>
      <c r="AU250" s="205" t="s">
        <v>85</v>
      </c>
      <c r="AY250" s="18" t="s">
        <v>283</v>
      </c>
      <c r="BE250" s="206">
        <f t="shared" si="54"/>
        <v>0</v>
      </c>
      <c r="BF250" s="206">
        <f t="shared" si="55"/>
        <v>0</v>
      </c>
      <c r="BG250" s="206">
        <f t="shared" si="56"/>
        <v>0</v>
      </c>
      <c r="BH250" s="206">
        <f t="shared" si="57"/>
        <v>0</v>
      </c>
      <c r="BI250" s="206">
        <f t="shared" si="58"/>
        <v>0</v>
      </c>
      <c r="BJ250" s="18" t="s">
        <v>83</v>
      </c>
      <c r="BK250" s="206">
        <f t="shared" si="59"/>
        <v>0</v>
      </c>
      <c r="BL250" s="18" t="s">
        <v>199</v>
      </c>
      <c r="BM250" s="205" t="s">
        <v>5427</v>
      </c>
    </row>
    <row r="251" spans="1:65" s="2" customFormat="1" ht="16.5" customHeight="1">
      <c r="A251" s="35"/>
      <c r="B251" s="36"/>
      <c r="C251" s="251" t="s">
        <v>969</v>
      </c>
      <c r="D251" s="251" t="s">
        <v>1021</v>
      </c>
      <c r="E251" s="252" t="s">
        <v>5428</v>
      </c>
      <c r="F251" s="253" t="s">
        <v>5429</v>
      </c>
      <c r="G251" s="254" t="s">
        <v>1</v>
      </c>
      <c r="H251" s="255">
        <v>20</v>
      </c>
      <c r="I251" s="256"/>
      <c r="J251" s="257">
        <f t="shared" si="5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51"/>
        <v>0</v>
      </c>
      <c r="Q251" s="203">
        <v>0</v>
      </c>
      <c r="R251" s="203">
        <f t="shared" si="52"/>
        <v>0</v>
      </c>
      <c r="S251" s="203">
        <v>0</v>
      </c>
      <c r="T251" s="20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1021</v>
      </c>
      <c r="AU251" s="205" t="s">
        <v>85</v>
      </c>
      <c r="AY251" s="18" t="s">
        <v>283</v>
      </c>
      <c r="BE251" s="206">
        <f t="shared" si="54"/>
        <v>0</v>
      </c>
      <c r="BF251" s="206">
        <f t="shared" si="55"/>
        <v>0</v>
      </c>
      <c r="BG251" s="206">
        <f t="shared" si="56"/>
        <v>0</v>
      </c>
      <c r="BH251" s="206">
        <f t="shared" si="57"/>
        <v>0</v>
      </c>
      <c r="BI251" s="206">
        <f t="shared" si="58"/>
        <v>0</v>
      </c>
      <c r="BJ251" s="18" t="s">
        <v>83</v>
      </c>
      <c r="BK251" s="206">
        <f t="shared" si="59"/>
        <v>0</v>
      </c>
      <c r="BL251" s="18" t="s">
        <v>199</v>
      </c>
      <c r="BM251" s="205" t="s">
        <v>5430</v>
      </c>
    </row>
    <row r="252" spans="1:65" s="2" customFormat="1" ht="24.2" customHeight="1">
      <c r="A252" s="35"/>
      <c r="B252" s="36"/>
      <c r="C252" s="193" t="s">
        <v>974</v>
      </c>
      <c r="D252" s="193" t="s">
        <v>285</v>
      </c>
      <c r="E252" s="194" t="s">
        <v>5431</v>
      </c>
      <c r="F252" s="195" t="s">
        <v>5432</v>
      </c>
      <c r="G252" s="196" t="s">
        <v>614</v>
      </c>
      <c r="H252" s="197">
        <v>21</v>
      </c>
      <c r="I252" s="198"/>
      <c r="J252" s="199">
        <f t="shared" si="5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51"/>
        <v>0</v>
      </c>
      <c r="Q252" s="203">
        <v>0</v>
      </c>
      <c r="R252" s="203">
        <f t="shared" si="52"/>
        <v>0</v>
      </c>
      <c r="S252" s="203">
        <v>0</v>
      </c>
      <c r="T252" s="20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54"/>
        <v>0</v>
      </c>
      <c r="BF252" s="206">
        <f t="shared" si="55"/>
        <v>0</v>
      </c>
      <c r="BG252" s="206">
        <f t="shared" si="56"/>
        <v>0</v>
      </c>
      <c r="BH252" s="206">
        <f t="shared" si="57"/>
        <v>0</v>
      </c>
      <c r="BI252" s="206">
        <f t="shared" si="58"/>
        <v>0</v>
      </c>
      <c r="BJ252" s="18" t="s">
        <v>83</v>
      </c>
      <c r="BK252" s="206">
        <f t="shared" si="59"/>
        <v>0</v>
      </c>
      <c r="BL252" s="18" t="s">
        <v>199</v>
      </c>
      <c r="BM252" s="205" t="s">
        <v>5433</v>
      </c>
    </row>
    <row r="253" spans="1:65" s="2" customFormat="1" ht="29.25">
      <c r="A253" s="35"/>
      <c r="B253" s="36"/>
      <c r="C253" s="37"/>
      <c r="D253" s="209" t="s">
        <v>3831</v>
      </c>
      <c r="E253" s="37"/>
      <c r="F253" s="267" t="s">
        <v>5409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3831</v>
      </c>
      <c r="AU253" s="18" t="s">
        <v>85</v>
      </c>
    </row>
    <row r="254" spans="1:65" s="2" customFormat="1" ht="16.5" customHeight="1">
      <c r="A254" s="35"/>
      <c r="B254" s="36"/>
      <c r="C254" s="251" t="s">
        <v>978</v>
      </c>
      <c r="D254" s="251" t="s">
        <v>1021</v>
      </c>
      <c r="E254" s="252" t="s">
        <v>5434</v>
      </c>
      <c r="F254" s="253" t="s">
        <v>5435</v>
      </c>
      <c r="G254" s="254" t="s">
        <v>614</v>
      </c>
      <c r="H254" s="255">
        <v>21</v>
      </c>
      <c r="I254" s="256"/>
      <c r="J254" s="257">
        <f>ROUND(I254*H254,2)</f>
        <v>0</v>
      </c>
      <c r="K254" s="258"/>
      <c r="L254" s="259"/>
      <c r="M254" s="260" t="s">
        <v>1</v>
      </c>
      <c r="N254" s="261" t="s">
        <v>41</v>
      </c>
      <c r="O254" s="72"/>
      <c r="P254" s="203">
        <f>O254*H254</f>
        <v>0</v>
      </c>
      <c r="Q254" s="203">
        <v>2.0000000000000002E-5</v>
      </c>
      <c r="R254" s="203">
        <f>Q254*H254</f>
        <v>4.2000000000000002E-4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1021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5436</v>
      </c>
    </row>
    <row r="255" spans="1:65" s="2" customFormat="1" ht="16.5" customHeight="1">
      <c r="A255" s="35"/>
      <c r="B255" s="36"/>
      <c r="C255" s="251" t="s">
        <v>982</v>
      </c>
      <c r="D255" s="251" t="s">
        <v>1021</v>
      </c>
      <c r="E255" s="252" t="s">
        <v>5437</v>
      </c>
      <c r="F255" s="253" t="s">
        <v>5438</v>
      </c>
      <c r="G255" s="254" t="s">
        <v>614</v>
      </c>
      <c r="H255" s="255">
        <v>4</v>
      </c>
      <c r="I255" s="256"/>
      <c r="J255" s="257">
        <f>ROUND(I255*H255,2)</f>
        <v>0</v>
      </c>
      <c r="K255" s="258"/>
      <c r="L255" s="259"/>
      <c r="M255" s="260" t="s">
        <v>1</v>
      </c>
      <c r="N255" s="261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1021</v>
      </c>
      <c r="AU255" s="205" t="s">
        <v>85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5439</v>
      </c>
    </row>
    <row r="256" spans="1:65" s="2" customFormat="1" ht="24.2" customHeight="1">
      <c r="A256" s="35"/>
      <c r="B256" s="36"/>
      <c r="C256" s="251" t="s">
        <v>988</v>
      </c>
      <c r="D256" s="251" t="s">
        <v>1021</v>
      </c>
      <c r="E256" s="252" t="s">
        <v>5440</v>
      </c>
      <c r="F256" s="253" t="s">
        <v>5441</v>
      </c>
      <c r="G256" s="254" t="s">
        <v>1</v>
      </c>
      <c r="H256" s="255">
        <v>20</v>
      </c>
      <c r="I256" s="256"/>
      <c r="J256" s="257">
        <f>ROUND(I256*H256,2)</f>
        <v>0</v>
      </c>
      <c r="K256" s="258"/>
      <c r="L256" s="259"/>
      <c r="M256" s="260" t="s">
        <v>1</v>
      </c>
      <c r="N256" s="261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1021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5442</v>
      </c>
    </row>
    <row r="257" spans="1:65" s="12" customFormat="1" ht="25.9" customHeight="1">
      <c r="B257" s="177"/>
      <c r="C257" s="178"/>
      <c r="D257" s="179" t="s">
        <v>75</v>
      </c>
      <c r="E257" s="180" t="s">
        <v>3374</v>
      </c>
      <c r="F257" s="180" t="s">
        <v>3375</v>
      </c>
      <c r="G257" s="178"/>
      <c r="H257" s="178"/>
      <c r="I257" s="181"/>
      <c r="J257" s="182">
        <f>BK257</f>
        <v>0</v>
      </c>
      <c r="K257" s="178"/>
      <c r="L257" s="183"/>
      <c r="M257" s="184"/>
      <c r="N257" s="185"/>
      <c r="O257" s="185"/>
      <c r="P257" s="186">
        <f>P258+P263</f>
        <v>0</v>
      </c>
      <c r="Q257" s="185"/>
      <c r="R257" s="186">
        <f>R258+R263</f>
        <v>0</v>
      </c>
      <c r="S257" s="185"/>
      <c r="T257" s="187">
        <f>T258+T263</f>
        <v>0</v>
      </c>
      <c r="AR257" s="188" t="s">
        <v>331</v>
      </c>
      <c r="AT257" s="189" t="s">
        <v>75</v>
      </c>
      <c r="AU257" s="189" t="s">
        <v>76</v>
      </c>
      <c r="AY257" s="188" t="s">
        <v>283</v>
      </c>
      <c r="BK257" s="190">
        <f>BK258+BK263</f>
        <v>0</v>
      </c>
    </row>
    <row r="258" spans="1:65" s="12" customFormat="1" ht="22.9" customHeight="1">
      <c r="B258" s="177"/>
      <c r="C258" s="178"/>
      <c r="D258" s="179" t="s">
        <v>75</v>
      </c>
      <c r="E258" s="191" t="s">
        <v>3376</v>
      </c>
      <c r="F258" s="191" t="s">
        <v>3377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SUM(P259:P262)</f>
        <v>0</v>
      </c>
      <c r="Q258" s="185"/>
      <c r="R258" s="186">
        <f>SUM(R259:R262)</f>
        <v>0</v>
      </c>
      <c r="S258" s="185"/>
      <c r="T258" s="187">
        <f>SUM(T259:T262)</f>
        <v>0</v>
      </c>
      <c r="AR258" s="188" t="s">
        <v>331</v>
      </c>
      <c r="AT258" s="189" t="s">
        <v>75</v>
      </c>
      <c r="AU258" s="189" t="s">
        <v>83</v>
      </c>
      <c r="AY258" s="188" t="s">
        <v>283</v>
      </c>
      <c r="BK258" s="190">
        <f>SUM(BK259:BK262)</f>
        <v>0</v>
      </c>
    </row>
    <row r="259" spans="1:65" s="2" customFormat="1" ht="16.5" customHeight="1">
      <c r="A259" s="35"/>
      <c r="B259" s="36"/>
      <c r="C259" s="193" t="s">
        <v>993</v>
      </c>
      <c r="D259" s="193" t="s">
        <v>285</v>
      </c>
      <c r="E259" s="194" t="s">
        <v>5443</v>
      </c>
      <c r="F259" s="195" t="s">
        <v>5444</v>
      </c>
      <c r="G259" s="196" t="s">
        <v>2247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3381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3381</v>
      </c>
      <c r="BM259" s="205" t="s">
        <v>5445</v>
      </c>
    </row>
    <row r="260" spans="1:65" s="2" customFormat="1" ht="29.25">
      <c r="A260" s="35"/>
      <c r="B260" s="36"/>
      <c r="C260" s="37"/>
      <c r="D260" s="209" t="s">
        <v>3831</v>
      </c>
      <c r="E260" s="37"/>
      <c r="F260" s="267" t="s">
        <v>5446</v>
      </c>
      <c r="G260" s="37"/>
      <c r="H260" s="37"/>
      <c r="I260" s="268"/>
      <c r="J260" s="37"/>
      <c r="K260" s="37"/>
      <c r="L260" s="40"/>
      <c r="M260" s="269"/>
      <c r="N260" s="270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3831</v>
      </c>
      <c r="AU260" s="18" t="s">
        <v>85</v>
      </c>
    </row>
    <row r="261" spans="1:65" s="2" customFormat="1" ht="16.5" customHeight="1">
      <c r="A261" s="35"/>
      <c r="B261" s="36"/>
      <c r="C261" s="193" t="s">
        <v>1002</v>
      </c>
      <c r="D261" s="193" t="s">
        <v>285</v>
      </c>
      <c r="E261" s="194" t="s">
        <v>5447</v>
      </c>
      <c r="F261" s="195" t="s">
        <v>3403</v>
      </c>
      <c r="G261" s="196" t="s">
        <v>2247</v>
      </c>
      <c r="H261" s="197">
        <v>1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3381</v>
      </c>
      <c r="AT261" s="205" t="s">
        <v>285</v>
      </c>
      <c r="AU261" s="205" t="s">
        <v>85</v>
      </c>
      <c r="AY261" s="18" t="s">
        <v>283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3381</v>
      </c>
      <c r="BM261" s="205" t="s">
        <v>5448</v>
      </c>
    </row>
    <row r="262" spans="1:65" s="2" customFormat="1" ht="29.25">
      <c r="A262" s="35"/>
      <c r="B262" s="36"/>
      <c r="C262" s="37"/>
      <c r="D262" s="209" t="s">
        <v>3831</v>
      </c>
      <c r="E262" s="37"/>
      <c r="F262" s="267" t="s">
        <v>5449</v>
      </c>
      <c r="G262" s="37"/>
      <c r="H262" s="37"/>
      <c r="I262" s="268"/>
      <c r="J262" s="37"/>
      <c r="K262" s="37"/>
      <c r="L262" s="40"/>
      <c r="M262" s="269"/>
      <c r="N262" s="270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3831</v>
      </c>
      <c r="AU262" s="18" t="s">
        <v>85</v>
      </c>
    </row>
    <row r="263" spans="1:65" s="12" customFormat="1" ht="22.9" customHeight="1">
      <c r="B263" s="177"/>
      <c r="C263" s="178"/>
      <c r="D263" s="179" t="s">
        <v>75</v>
      </c>
      <c r="E263" s="191" t="s">
        <v>5131</v>
      </c>
      <c r="F263" s="191" t="s">
        <v>5132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SUM(P264:P265)</f>
        <v>0</v>
      </c>
      <c r="Q263" s="185"/>
      <c r="R263" s="186">
        <f>SUM(R264:R265)</f>
        <v>0</v>
      </c>
      <c r="S263" s="185"/>
      <c r="T263" s="187">
        <f>SUM(T264:T265)</f>
        <v>0</v>
      </c>
      <c r="AR263" s="188" t="s">
        <v>331</v>
      </c>
      <c r="AT263" s="189" t="s">
        <v>75</v>
      </c>
      <c r="AU263" s="189" t="s">
        <v>83</v>
      </c>
      <c r="AY263" s="188" t="s">
        <v>283</v>
      </c>
      <c r="BK263" s="190">
        <f>SUM(BK264:BK265)</f>
        <v>0</v>
      </c>
    </row>
    <row r="264" spans="1:65" s="2" customFormat="1" ht="37.9" customHeight="1">
      <c r="A264" s="35"/>
      <c r="B264" s="36"/>
      <c r="C264" s="193" t="s">
        <v>1008</v>
      </c>
      <c r="D264" s="193" t="s">
        <v>285</v>
      </c>
      <c r="E264" s="194" t="s">
        <v>5450</v>
      </c>
      <c r="F264" s="195" t="s">
        <v>5451</v>
      </c>
      <c r="G264" s="196" t="s">
        <v>793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4370</v>
      </c>
      <c r="AT264" s="205" t="s">
        <v>285</v>
      </c>
      <c r="AU264" s="205" t="s">
        <v>85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4370</v>
      </c>
      <c r="BM264" s="205" t="s">
        <v>5452</v>
      </c>
    </row>
    <row r="265" spans="1:65" s="2" customFormat="1" ht="19.5">
      <c r="A265" s="35"/>
      <c r="B265" s="36"/>
      <c r="C265" s="37"/>
      <c r="D265" s="209" t="s">
        <v>3831</v>
      </c>
      <c r="E265" s="37"/>
      <c r="F265" s="267" t="s">
        <v>5453</v>
      </c>
      <c r="G265" s="37"/>
      <c r="H265" s="37"/>
      <c r="I265" s="268"/>
      <c r="J265" s="37"/>
      <c r="K265" s="37"/>
      <c r="L265" s="40"/>
      <c r="M265" s="271"/>
      <c r="N265" s="272"/>
      <c r="O265" s="264"/>
      <c r="P265" s="264"/>
      <c r="Q265" s="264"/>
      <c r="R265" s="264"/>
      <c r="S265" s="264"/>
      <c r="T265" s="2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3831</v>
      </c>
      <c r="AU265" s="18" t="s">
        <v>85</v>
      </c>
    </row>
    <row r="266" spans="1:65" s="2" customFormat="1" ht="6.95" customHeight="1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OMYMIL/eXkOE5ofsQIhugZeTbJlGW0iZreJ+YFr9J08WRFLrErvyfK4cNWHaIEmDt0uygXfNn3HD22UJ8B5Agw==" saltValue="SZDgSYmlFWxBKUuuba2S4QEDnWkg7JwxqpacPPfAeB12mX4mJAlXMzYc4V2WZm6OuEmO3d3c+la9778zm75lzA==" spinCount="100000" sheet="1" objects="1" scenarios="1" formatColumns="0" formatRows="0" autoFilter="0"/>
  <autoFilter ref="C128:K26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127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4736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5454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ROUND((SUM(BE128:BE181)),  2)</f>
        <v>0</v>
      </c>
      <c r="G37" s="35"/>
      <c r="H37" s="35"/>
      <c r="I37" s="131">
        <v>0.21</v>
      </c>
      <c r="J37" s="130">
        <f>ROUND(((SUM(BE128:BE181))*I37),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ROUND((SUM(BF128:BF181)),  2)</f>
        <v>0</v>
      </c>
      <c r="G38" s="35"/>
      <c r="H38" s="35"/>
      <c r="I38" s="131">
        <v>0.15</v>
      </c>
      <c r="J38" s="130">
        <f>ROUND(((SUM(BF128:BF181))*I38),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4736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04d.3 - Ochrana před bleskem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4739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1" t="str">
        <f>E7</f>
        <v>MŠ Vokovická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1" t="s">
        <v>227</v>
      </c>
      <c r="F116" s="319"/>
      <c r="G116" s="319"/>
      <c r="H116" s="319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0" t="s">
        <v>4736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4218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7" t="str">
        <f>E13</f>
        <v>04d.3 - Ochrana před bleskem</v>
      </c>
      <c r="F120" s="330"/>
      <c r="G120" s="330"/>
      <c r="H120" s="33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P129+P179</f>
        <v>0</v>
      </c>
      <c r="Q128" s="80"/>
      <c r="R128" s="174">
        <f>R129+R179</f>
        <v>0.89293500000000003</v>
      </c>
      <c r="S128" s="80"/>
      <c r="T128" s="175">
        <f>T129+T179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BK129+BK179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0.89293500000000003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4757</v>
      </c>
      <c r="F130" s="191" t="s">
        <v>4758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SUM(P131:P178)</f>
        <v>0</v>
      </c>
      <c r="Q130" s="185"/>
      <c r="R130" s="186">
        <f>SUM(R131:R178)</f>
        <v>0.89293500000000003</v>
      </c>
      <c r="S130" s="185"/>
      <c r="T130" s="187">
        <f>SUM(T131:T178)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SUM(BK131:BK178)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285</v>
      </c>
      <c r="E131" s="194" t="s">
        <v>5455</v>
      </c>
      <c r="F131" s="195" t="s">
        <v>5456</v>
      </c>
      <c r="G131" s="196" t="s">
        <v>472</v>
      </c>
      <c r="H131" s="197">
        <v>848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5457</v>
      </c>
    </row>
    <row r="132" spans="1:65" s="2" customFormat="1" ht="16.5" customHeight="1">
      <c r="A132" s="35"/>
      <c r="B132" s="36"/>
      <c r="C132" s="251" t="s">
        <v>85</v>
      </c>
      <c r="D132" s="251" t="s">
        <v>1021</v>
      </c>
      <c r="E132" s="252" t="s">
        <v>5458</v>
      </c>
      <c r="F132" s="253" t="s">
        <v>5459</v>
      </c>
      <c r="G132" s="254" t="s">
        <v>2992</v>
      </c>
      <c r="H132" s="255">
        <v>805.6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1E-3</v>
      </c>
      <c r="R132" s="203">
        <f>Q132*H132</f>
        <v>0.80560000000000009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1021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5460</v>
      </c>
    </row>
    <row r="133" spans="1:65" s="2" customFormat="1" ht="19.5">
      <c r="A133" s="35"/>
      <c r="B133" s="36"/>
      <c r="C133" s="37"/>
      <c r="D133" s="209" t="s">
        <v>3831</v>
      </c>
      <c r="E133" s="37"/>
      <c r="F133" s="267" t="s">
        <v>5461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3831</v>
      </c>
      <c r="AU133" s="18" t="s">
        <v>85</v>
      </c>
    </row>
    <row r="134" spans="1:65" s="2" customFormat="1" ht="24.2" customHeight="1">
      <c r="A134" s="35"/>
      <c r="B134" s="36"/>
      <c r="C134" s="193" t="s">
        <v>105</v>
      </c>
      <c r="D134" s="193" t="s">
        <v>285</v>
      </c>
      <c r="E134" s="194" t="s">
        <v>5462</v>
      </c>
      <c r="F134" s="195" t="s">
        <v>5463</v>
      </c>
      <c r="G134" s="196" t="s">
        <v>472</v>
      </c>
      <c r="H134" s="197">
        <v>75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5464</v>
      </c>
    </row>
    <row r="135" spans="1:65" s="2" customFormat="1" ht="16.5" customHeight="1">
      <c r="A135" s="35"/>
      <c r="B135" s="36"/>
      <c r="C135" s="251" t="s">
        <v>289</v>
      </c>
      <c r="D135" s="251" t="s">
        <v>1021</v>
      </c>
      <c r="E135" s="252" t="s">
        <v>5465</v>
      </c>
      <c r="F135" s="253" t="s">
        <v>5466</v>
      </c>
      <c r="G135" s="254" t="s">
        <v>2992</v>
      </c>
      <c r="H135" s="255">
        <v>17.375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1E-3</v>
      </c>
      <c r="R135" s="203">
        <f>Q135*H135</f>
        <v>1.7375000000000002E-2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1021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199</v>
      </c>
      <c r="BM135" s="205" t="s">
        <v>5467</v>
      </c>
    </row>
    <row r="136" spans="1:65" s="2" customFormat="1" ht="19.5">
      <c r="A136" s="35"/>
      <c r="B136" s="36"/>
      <c r="C136" s="37"/>
      <c r="D136" s="209" t="s">
        <v>3831</v>
      </c>
      <c r="E136" s="37"/>
      <c r="F136" s="267" t="s">
        <v>5461</v>
      </c>
      <c r="G136" s="37"/>
      <c r="H136" s="37"/>
      <c r="I136" s="268"/>
      <c r="J136" s="37"/>
      <c r="K136" s="37"/>
      <c r="L136" s="40"/>
      <c r="M136" s="269"/>
      <c r="N136" s="270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3831</v>
      </c>
      <c r="AU136" s="18" t="s">
        <v>85</v>
      </c>
    </row>
    <row r="137" spans="1:65" s="2" customFormat="1" ht="16.5" customHeight="1">
      <c r="A137" s="35"/>
      <c r="B137" s="36"/>
      <c r="C137" s="251" t="s">
        <v>331</v>
      </c>
      <c r="D137" s="251" t="s">
        <v>1021</v>
      </c>
      <c r="E137" s="252" t="s">
        <v>5468</v>
      </c>
      <c r="F137" s="253" t="s">
        <v>5469</v>
      </c>
      <c r="G137" s="254" t="s">
        <v>2992</v>
      </c>
      <c r="H137" s="255">
        <v>31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1E-3</v>
      </c>
      <c r="R137" s="203">
        <f>Q137*H137</f>
        <v>3.1E-2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1021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5470</v>
      </c>
    </row>
    <row r="138" spans="1:65" s="2" customFormat="1" ht="24.2" customHeight="1">
      <c r="A138" s="35"/>
      <c r="B138" s="36"/>
      <c r="C138" s="193" t="s">
        <v>339</v>
      </c>
      <c r="D138" s="193" t="s">
        <v>285</v>
      </c>
      <c r="E138" s="194" t="s">
        <v>5471</v>
      </c>
      <c r="F138" s="195" t="s">
        <v>5472</v>
      </c>
      <c r="G138" s="196" t="s">
        <v>472</v>
      </c>
      <c r="H138" s="197">
        <v>60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5473</v>
      </c>
    </row>
    <row r="139" spans="1:65" s="2" customFormat="1" ht="16.5" customHeight="1">
      <c r="A139" s="35"/>
      <c r="B139" s="36"/>
      <c r="C139" s="251" t="s">
        <v>344</v>
      </c>
      <c r="D139" s="251" t="s">
        <v>1021</v>
      </c>
      <c r="E139" s="252" t="s">
        <v>5474</v>
      </c>
      <c r="F139" s="253" t="s">
        <v>5475</v>
      </c>
      <c r="G139" s="254" t="s">
        <v>2992</v>
      </c>
      <c r="H139" s="255">
        <v>8.1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8.0999999999999996E-3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1021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5476</v>
      </c>
    </row>
    <row r="140" spans="1:65" s="2" customFormat="1" ht="19.5">
      <c r="A140" s="35"/>
      <c r="B140" s="36"/>
      <c r="C140" s="37"/>
      <c r="D140" s="209" t="s">
        <v>3831</v>
      </c>
      <c r="E140" s="37"/>
      <c r="F140" s="267" t="s">
        <v>5461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3831</v>
      </c>
      <c r="AU140" s="18" t="s">
        <v>85</v>
      </c>
    </row>
    <row r="141" spans="1:65" s="2" customFormat="1" ht="16.5" customHeight="1">
      <c r="A141" s="35"/>
      <c r="B141" s="36"/>
      <c r="C141" s="193" t="s">
        <v>351</v>
      </c>
      <c r="D141" s="193" t="s">
        <v>285</v>
      </c>
      <c r="E141" s="194" t="s">
        <v>5477</v>
      </c>
      <c r="F141" s="195" t="s">
        <v>5478</v>
      </c>
      <c r="G141" s="196" t="s">
        <v>614</v>
      </c>
      <c r="H141" s="197">
        <v>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5479</v>
      </c>
    </row>
    <row r="142" spans="1:65" s="2" customFormat="1" ht="16.5" customHeight="1">
      <c r="A142" s="35"/>
      <c r="B142" s="36"/>
      <c r="C142" s="251" t="s">
        <v>357</v>
      </c>
      <c r="D142" s="251" t="s">
        <v>1021</v>
      </c>
      <c r="E142" s="252" t="s">
        <v>5480</v>
      </c>
      <c r="F142" s="253" t="s">
        <v>5481</v>
      </c>
      <c r="G142" s="254" t="s">
        <v>614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1021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199</v>
      </c>
      <c r="BM142" s="205" t="s">
        <v>5482</v>
      </c>
    </row>
    <row r="143" spans="1:65" s="2" customFormat="1" ht="19.5">
      <c r="A143" s="35"/>
      <c r="B143" s="36"/>
      <c r="C143" s="37"/>
      <c r="D143" s="209" t="s">
        <v>3831</v>
      </c>
      <c r="E143" s="37"/>
      <c r="F143" s="267" t="s">
        <v>5461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3831</v>
      </c>
      <c r="AU143" s="18" t="s">
        <v>85</v>
      </c>
    </row>
    <row r="144" spans="1:65" s="2" customFormat="1" ht="16.5" customHeight="1">
      <c r="A144" s="35"/>
      <c r="B144" s="36"/>
      <c r="C144" s="193" t="s">
        <v>362</v>
      </c>
      <c r="D144" s="193" t="s">
        <v>285</v>
      </c>
      <c r="E144" s="194" t="s">
        <v>5483</v>
      </c>
      <c r="F144" s="195" t="s">
        <v>5484</v>
      </c>
      <c r="G144" s="196" t="s">
        <v>614</v>
      </c>
      <c r="H144" s="197">
        <v>29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5485</v>
      </c>
    </row>
    <row r="145" spans="1:65" s="2" customFormat="1" ht="24.2" customHeight="1">
      <c r="A145" s="35"/>
      <c r="B145" s="36"/>
      <c r="C145" s="251" t="s">
        <v>185</v>
      </c>
      <c r="D145" s="251" t="s">
        <v>1021</v>
      </c>
      <c r="E145" s="252" t="s">
        <v>5486</v>
      </c>
      <c r="F145" s="253" t="s">
        <v>5487</v>
      </c>
      <c r="G145" s="254" t="s">
        <v>614</v>
      </c>
      <c r="H145" s="255">
        <v>10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5488</v>
      </c>
    </row>
    <row r="146" spans="1:65" s="2" customFormat="1" ht="24.2" customHeight="1">
      <c r="A146" s="35"/>
      <c r="B146" s="36"/>
      <c r="C146" s="251" t="s">
        <v>188</v>
      </c>
      <c r="D146" s="251" t="s">
        <v>1021</v>
      </c>
      <c r="E146" s="252" t="s">
        <v>5489</v>
      </c>
      <c r="F146" s="253" t="s">
        <v>5490</v>
      </c>
      <c r="G146" s="254" t="s">
        <v>614</v>
      </c>
      <c r="H146" s="255">
        <v>15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1021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5491</v>
      </c>
    </row>
    <row r="147" spans="1:65" s="2" customFormat="1" ht="16.5" customHeight="1">
      <c r="A147" s="35"/>
      <c r="B147" s="36"/>
      <c r="C147" s="251" t="s">
        <v>191</v>
      </c>
      <c r="D147" s="251" t="s">
        <v>1021</v>
      </c>
      <c r="E147" s="252" t="s">
        <v>5492</v>
      </c>
      <c r="F147" s="253" t="s">
        <v>5493</v>
      </c>
      <c r="G147" s="254" t="s">
        <v>614</v>
      </c>
      <c r="H147" s="255">
        <v>4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1.2999999999999999E-4</v>
      </c>
      <c r="R147" s="203">
        <f>Q147*H147</f>
        <v>5.1999999999999995E-4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5494</v>
      </c>
    </row>
    <row r="148" spans="1:65" s="2" customFormat="1" ht="19.5">
      <c r="A148" s="35"/>
      <c r="B148" s="36"/>
      <c r="C148" s="37"/>
      <c r="D148" s="209" t="s">
        <v>3831</v>
      </c>
      <c r="E148" s="37"/>
      <c r="F148" s="267" t="s">
        <v>5461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3831</v>
      </c>
      <c r="AU148" s="18" t="s">
        <v>85</v>
      </c>
    </row>
    <row r="149" spans="1:65" s="2" customFormat="1" ht="16.5" customHeight="1">
      <c r="A149" s="35"/>
      <c r="B149" s="36"/>
      <c r="C149" s="193" t="s">
        <v>194</v>
      </c>
      <c r="D149" s="193" t="s">
        <v>285</v>
      </c>
      <c r="E149" s="194" t="s">
        <v>5495</v>
      </c>
      <c r="F149" s="195" t="s">
        <v>5496</v>
      </c>
      <c r="G149" s="196" t="s">
        <v>614</v>
      </c>
      <c r="H149" s="197">
        <v>45</v>
      </c>
      <c r="I149" s="198"/>
      <c r="J149" s="199">
        <f t="shared" ref="J149:J158" si="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8" si="1">O149*H149</f>
        <v>0</v>
      </c>
      <c r="Q149" s="203">
        <v>0</v>
      </c>
      <c r="R149" s="203">
        <f t="shared" ref="R149:R158" si="2">Q149*H149</f>
        <v>0</v>
      </c>
      <c r="S149" s="203">
        <v>0</v>
      </c>
      <c r="T149" s="204">
        <f t="shared" ref="T149:T158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ref="BE149:BE158" si="4">IF(N149="základní",J149,0)</f>
        <v>0</v>
      </c>
      <c r="BF149" s="206">
        <f t="shared" ref="BF149:BF158" si="5">IF(N149="snížená",J149,0)</f>
        <v>0</v>
      </c>
      <c r="BG149" s="206">
        <f t="shared" ref="BG149:BG158" si="6">IF(N149="zákl. přenesená",J149,0)</f>
        <v>0</v>
      </c>
      <c r="BH149" s="206">
        <f t="shared" ref="BH149:BH158" si="7">IF(N149="sníž. přenesená",J149,0)</f>
        <v>0</v>
      </c>
      <c r="BI149" s="206">
        <f t="shared" ref="BI149:BI158" si="8">IF(N149="nulová",J149,0)</f>
        <v>0</v>
      </c>
      <c r="BJ149" s="18" t="s">
        <v>83</v>
      </c>
      <c r="BK149" s="206">
        <f t="shared" ref="BK149:BK158" si="9">ROUND(I149*H149,2)</f>
        <v>0</v>
      </c>
      <c r="BL149" s="18" t="s">
        <v>199</v>
      </c>
      <c r="BM149" s="205" t="s">
        <v>5497</v>
      </c>
    </row>
    <row r="150" spans="1:65" s="2" customFormat="1" ht="21.75" customHeight="1">
      <c r="A150" s="35"/>
      <c r="B150" s="36"/>
      <c r="C150" s="251" t="s">
        <v>8</v>
      </c>
      <c r="D150" s="251" t="s">
        <v>1021</v>
      </c>
      <c r="E150" s="252" t="s">
        <v>5498</v>
      </c>
      <c r="F150" s="253" t="s">
        <v>5499</v>
      </c>
      <c r="G150" s="254" t="s">
        <v>614</v>
      </c>
      <c r="H150" s="255">
        <v>40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4.4000000000000002E-4</v>
      </c>
      <c r="R150" s="203">
        <f t="shared" si="2"/>
        <v>1.7600000000000001E-2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5500</v>
      </c>
    </row>
    <row r="151" spans="1:65" s="2" customFormat="1" ht="16.5" customHeight="1">
      <c r="A151" s="35"/>
      <c r="B151" s="36"/>
      <c r="C151" s="251" t="s">
        <v>199</v>
      </c>
      <c r="D151" s="251" t="s">
        <v>1021</v>
      </c>
      <c r="E151" s="252" t="s">
        <v>5501</v>
      </c>
      <c r="F151" s="253" t="s">
        <v>5502</v>
      </c>
      <c r="G151" s="254" t="s">
        <v>614</v>
      </c>
      <c r="H151" s="255">
        <v>3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1021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199</v>
      </c>
      <c r="BM151" s="205" t="s">
        <v>5503</v>
      </c>
    </row>
    <row r="152" spans="1:65" s="2" customFormat="1" ht="16.5" customHeight="1">
      <c r="A152" s="35"/>
      <c r="B152" s="36"/>
      <c r="C152" s="251" t="s">
        <v>202</v>
      </c>
      <c r="D152" s="251" t="s">
        <v>1021</v>
      </c>
      <c r="E152" s="252" t="s">
        <v>5504</v>
      </c>
      <c r="F152" s="253" t="s">
        <v>5505</v>
      </c>
      <c r="G152" s="254" t="s">
        <v>614</v>
      </c>
      <c r="H152" s="255">
        <v>2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1021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199</v>
      </c>
      <c r="BM152" s="205" t="s">
        <v>5506</v>
      </c>
    </row>
    <row r="153" spans="1:65" s="2" customFormat="1" ht="24.2" customHeight="1">
      <c r="A153" s="35"/>
      <c r="B153" s="36"/>
      <c r="C153" s="193" t="s">
        <v>205</v>
      </c>
      <c r="D153" s="193" t="s">
        <v>285</v>
      </c>
      <c r="E153" s="194" t="s">
        <v>5507</v>
      </c>
      <c r="F153" s="195" t="s">
        <v>5508</v>
      </c>
      <c r="G153" s="196" t="s">
        <v>614</v>
      </c>
      <c r="H153" s="197">
        <v>4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199</v>
      </c>
      <c r="BM153" s="205" t="s">
        <v>5509</v>
      </c>
    </row>
    <row r="154" spans="1:65" s="2" customFormat="1" ht="16.5" customHeight="1">
      <c r="A154" s="35"/>
      <c r="B154" s="36"/>
      <c r="C154" s="251" t="s">
        <v>417</v>
      </c>
      <c r="D154" s="251" t="s">
        <v>1021</v>
      </c>
      <c r="E154" s="252" t="s">
        <v>5510</v>
      </c>
      <c r="F154" s="253" t="s">
        <v>5511</v>
      </c>
      <c r="G154" s="254" t="s">
        <v>614</v>
      </c>
      <c r="H154" s="255">
        <v>4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1021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5512</v>
      </c>
    </row>
    <row r="155" spans="1:65" s="2" customFormat="1" ht="24.2" customHeight="1">
      <c r="A155" s="35"/>
      <c r="B155" s="36"/>
      <c r="C155" s="193" t="s">
        <v>208</v>
      </c>
      <c r="D155" s="193" t="s">
        <v>285</v>
      </c>
      <c r="E155" s="194" t="s">
        <v>5513</v>
      </c>
      <c r="F155" s="195" t="s">
        <v>5514</v>
      </c>
      <c r="G155" s="196" t="s">
        <v>614</v>
      </c>
      <c r="H155" s="197">
        <v>40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5515</v>
      </c>
    </row>
    <row r="156" spans="1:65" s="2" customFormat="1" ht="16.5" customHeight="1">
      <c r="A156" s="35"/>
      <c r="B156" s="36"/>
      <c r="C156" s="251" t="s">
        <v>7</v>
      </c>
      <c r="D156" s="251" t="s">
        <v>1021</v>
      </c>
      <c r="E156" s="252" t="s">
        <v>5516</v>
      </c>
      <c r="F156" s="253" t="s">
        <v>5517</v>
      </c>
      <c r="G156" s="254" t="s">
        <v>614</v>
      </c>
      <c r="H156" s="255">
        <v>40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1.8000000000000001E-4</v>
      </c>
      <c r="R156" s="203">
        <f t="shared" si="2"/>
        <v>7.2000000000000007E-3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5518</v>
      </c>
    </row>
    <row r="157" spans="1:65" s="2" customFormat="1" ht="21.75" customHeight="1">
      <c r="A157" s="35"/>
      <c r="B157" s="36"/>
      <c r="C157" s="193" t="s">
        <v>222</v>
      </c>
      <c r="D157" s="193" t="s">
        <v>285</v>
      </c>
      <c r="E157" s="194" t="s">
        <v>5519</v>
      </c>
      <c r="F157" s="195" t="s">
        <v>5520</v>
      </c>
      <c r="G157" s="196" t="s">
        <v>614</v>
      </c>
      <c r="H157" s="197">
        <v>12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5521</v>
      </c>
    </row>
    <row r="158" spans="1:65" s="2" customFormat="1" ht="16.5" customHeight="1">
      <c r="A158" s="35"/>
      <c r="B158" s="36"/>
      <c r="C158" s="251" t="s">
        <v>448</v>
      </c>
      <c r="D158" s="251" t="s">
        <v>1021</v>
      </c>
      <c r="E158" s="252" t="s">
        <v>5522</v>
      </c>
      <c r="F158" s="253" t="s">
        <v>5523</v>
      </c>
      <c r="G158" s="254" t="s">
        <v>614</v>
      </c>
      <c r="H158" s="255">
        <v>12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5524</v>
      </c>
    </row>
    <row r="159" spans="1:65" s="2" customFormat="1" ht="19.5">
      <c r="A159" s="35"/>
      <c r="B159" s="36"/>
      <c r="C159" s="37"/>
      <c r="D159" s="209" t="s">
        <v>3831</v>
      </c>
      <c r="E159" s="37"/>
      <c r="F159" s="267" t="s">
        <v>5461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3831</v>
      </c>
      <c r="AU159" s="18" t="s">
        <v>85</v>
      </c>
    </row>
    <row r="160" spans="1:65" s="2" customFormat="1" ht="21.75" customHeight="1">
      <c r="A160" s="35"/>
      <c r="B160" s="36"/>
      <c r="C160" s="193" t="s">
        <v>454</v>
      </c>
      <c r="D160" s="193" t="s">
        <v>285</v>
      </c>
      <c r="E160" s="194" t="s">
        <v>5525</v>
      </c>
      <c r="F160" s="195" t="s">
        <v>5526</v>
      </c>
      <c r="G160" s="196" t="s">
        <v>614</v>
      </c>
      <c r="H160" s="197">
        <v>4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5527</v>
      </c>
    </row>
    <row r="161" spans="1:65" s="2" customFormat="1" ht="16.5" customHeight="1">
      <c r="A161" s="35"/>
      <c r="B161" s="36"/>
      <c r="C161" s="251" t="s">
        <v>460</v>
      </c>
      <c r="D161" s="251" t="s">
        <v>1021</v>
      </c>
      <c r="E161" s="252" t="s">
        <v>5528</v>
      </c>
      <c r="F161" s="253" t="s">
        <v>5529</v>
      </c>
      <c r="G161" s="254" t="s">
        <v>614</v>
      </c>
      <c r="H161" s="255">
        <v>4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3.0000000000000001E-5</v>
      </c>
      <c r="R161" s="203">
        <f>Q161*H161</f>
        <v>1.2E-4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5530</v>
      </c>
    </row>
    <row r="162" spans="1:65" s="2" customFormat="1" ht="19.5">
      <c r="A162" s="35"/>
      <c r="B162" s="36"/>
      <c r="C162" s="37"/>
      <c r="D162" s="209" t="s">
        <v>3831</v>
      </c>
      <c r="E162" s="37"/>
      <c r="F162" s="267" t="s">
        <v>5461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3831</v>
      </c>
      <c r="AU162" s="18" t="s">
        <v>85</v>
      </c>
    </row>
    <row r="163" spans="1:65" s="2" customFormat="1" ht="16.5" customHeight="1">
      <c r="A163" s="35"/>
      <c r="B163" s="36"/>
      <c r="C163" s="193" t="s">
        <v>464</v>
      </c>
      <c r="D163" s="193" t="s">
        <v>285</v>
      </c>
      <c r="E163" s="194" t="s">
        <v>5531</v>
      </c>
      <c r="F163" s="195" t="s">
        <v>5532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5533</v>
      </c>
    </row>
    <row r="164" spans="1:65" s="2" customFormat="1" ht="16.5" customHeight="1">
      <c r="A164" s="35"/>
      <c r="B164" s="36"/>
      <c r="C164" s="251" t="s">
        <v>469</v>
      </c>
      <c r="D164" s="251" t="s">
        <v>1021</v>
      </c>
      <c r="E164" s="252" t="s">
        <v>5534</v>
      </c>
      <c r="F164" s="253" t="s">
        <v>5535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6.3000000000000003E-4</v>
      </c>
      <c r="R164" s="203">
        <f>Q164*H164</f>
        <v>3.7800000000000004E-3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5536</v>
      </c>
    </row>
    <row r="165" spans="1:65" s="2" customFormat="1" ht="16.5" customHeight="1">
      <c r="A165" s="35"/>
      <c r="B165" s="36"/>
      <c r="C165" s="251" t="s">
        <v>477</v>
      </c>
      <c r="D165" s="251" t="s">
        <v>1021</v>
      </c>
      <c r="E165" s="252" t="s">
        <v>5537</v>
      </c>
      <c r="F165" s="253" t="s">
        <v>5538</v>
      </c>
      <c r="G165" s="254" t="s">
        <v>614</v>
      </c>
      <c r="H165" s="255">
        <v>6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1021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5539</v>
      </c>
    </row>
    <row r="166" spans="1:65" s="2" customFormat="1" ht="19.5">
      <c r="A166" s="35"/>
      <c r="B166" s="36"/>
      <c r="C166" s="37"/>
      <c r="D166" s="209" t="s">
        <v>3831</v>
      </c>
      <c r="E166" s="37"/>
      <c r="F166" s="267" t="s">
        <v>5540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3831</v>
      </c>
      <c r="AU166" s="18" t="s">
        <v>85</v>
      </c>
    </row>
    <row r="167" spans="1:65" s="2" customFormat="1" ht="16.5" customHeight="1">
      <c r="A167" s="35"/>
      <c r="B167" s="36"/>
      <c r="C167" s="193" t="s">
        <v>483</v>
      </c>
      <c r="D167" s="193" t="s">
        <v>285</v>
      </c>
      <c r="E167" s="194" t="s">
        <v>5541</v>
      </c>
      <c r="F167" s="195" t="s">
        <v>5542</v>
      </c>
      <c r="G167" s="196" t="s">
        <v>5543</v>
      </c>
      <c r="H167" s="197">
        <v>40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5544</v>
      </c>
    </row>
    <row r="168" spans="1:65" s="2" customFormat="1" ht="24.2" customHeight="1">
      <c r="A168" s="35"/>
      <c r="B168" s="36"/>
      <c r="C168" s="251" t="s">
        <v>488</v>
      </c>
      <c r="D168" s="251" t="s">
        <v>1021</v>
      </c>
      <c r="E168" s="252" t="s">
        <v>5545</v>
      </c>
      <c r="F168" s="253" t="s">
        <v>5546</v>
      </c>
      <c r="G168" s="254" t="s">
        <v>614</v>
      </c>
      <c r="H168" s="255">
        <v>4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1021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5547</v>
      </c>
    </row>
    <row r="169" spans="1:65" s="2" customFormat="1" ht="19.5">
      <c r="A169" s="35"/>
      <c r="B169" s="36"/>
      <c r="C169" s="37"/>
      <c r="D169" s="209" t="s">
        <v>3831</v>
      </c>
      <c r="E169" s="37"/>
      <c r="F169" s="267" t="s">
        <v>5548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3831</v>
      </c>
      <c r="AU169" s="18" t="s">
        <v>85</v>
      </c>
    </row>
    <row r="170" spans="1:65" s="2" customFormat="1" ht="24.2" customHeight="1">
      <c r="A170" s="35"/>
      <c r="B170" s="36"/>
      <c r="C170" s="251" t="s">
        <v>494</v>
      </c>
      <c r="D170" s="251" t="s">
        <v>1021</v>
      </c>
      <c r="E170" s="252" t="s">
        <v>5549</v>
      </c>
      <c r="F170" s="253" t="s">
        <v>5550</v>
      </c>
      <c r="G170" s="254" t="s">
        <v>614</v>
      </c>
      <c r="H170" s="255">
        <v>12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1021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199</v>
      </c>
      <c r="BM170" s="205" t="s">
        <v>5551</v>
      </c>
    </row>
    <row r="171" spans="1:65" s="2" customFormat="1" ht="29.25">
      <c r="A171" s="35"/>
      <c r="B171" s="36"/>
      <c r="C171" s="37"/>
      <c r="D171" s="209" t="s">
        <v>3831</v>
      </c>
      <c r="E171" s="37"/>
      <c r="F171" s="267" t="s">
        <v>5552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3831</v>
      </c>
      <c r="AU171" s="18" t="s">
        <v>85</v>
      </c>
    </row>
    <row r="172" spans="1:65" s="2" customFormat="1" ht="24.2" customHeight="1">
      <c r="A172" s="35"/>
      <c r="B172" s="36"/>
      <c r="C172" s="251" t="s">
        <v>499</v>
      </c>
      <c r="D172" s="251" t="s">
        <v>1021</v>
      </c>
      <c r="E172" s="252" t="s">
        <v>5553</v>
      </c>
      <c r="F172" s="253" t="s">
        <v>5554</v>
      </c>
      <c r="G172" s="254" t="s">
        <v>614</v>
      </c>
      <c r="H172" s="255">
        <v>80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1021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5555</v>
      </c>
    </row>
    <row r="173" spans="1:65" s="2" customFormat="1" ht="48.75">
      <c r="A173" s="35"/>
      <c r="B173" s="36"/>
      <c r="C173" s="37"/>
      <c r="D173" s="209" t="s">
        <v>3831</v>
      </c>
      <c r="E173" s="37"/>
      <c r="F173" s="267" t="s">
        <v>5556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3831</v>
      </c>
      <c r="AU173" s="18" t="s">
        <v>85</v>
      </c>
    </row>
    <row r="174" spans="1:65" s="2" customFormat="1" ht="24.2" customHeight="1">
      <c r="A174" s="35"/>
      <c r="B174" s="36"/>
      <c r="C174" s="251" t="s">
        <v>504</v>
      </c>
      <c r="D174" s="251" t="s">
        <v>1021</v>
      </c>
      <c r="E174" s="252" t="s">
        <v>5557</v>
      </c>
      <c r="F174" s="253" t="s">
        <v>5558</v>
      </c>
      <c r="G174" s="254" t="s">
        <v>614</v>
      </c>
      <c r="H174" s="255">
        <v>4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4.0999999999999999E-4</v>
      </c>
      <c r="R174" s="203">
        <f>Q174*H174</f>
        <v>1.64E-3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1021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5559</v>
      </c>
    </row>
    <row r="175" spans="1:65" s="2" customFormat="1" ht="29.25">
      <c r="A175" s="35"/>
      <c r="B175" s="36"/>
      <c r="C175" s="37"/>
      <c r="D175" s="209" t="s">
        <v>3831</v>
      </c>
      <c r="E175" s="37"/>
      <c r="F175" s="267" t="s">
        <v>5560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3831</v>
      </c>
      <c r="AU175" s="18" t="s">
        <v>85</v>
      </c>
    </row>
    <row r="176" spans="1:65" s="2" customFormat="1" ht="24.2" customHeight="1">
      <c r="A176" s="35"/>
      <c r="B176" s="36"/>
      <c r="C176" s="251" t="s">
        <v>509</v>
      </c>
      <c r="D176" s="251" t="s">
        <v>1021</v>
      </c>
      <c r="E176" s="252" t="s">
        <v>5561</v>
      </c>
      <c r="F176" s="253" t="s">
        <v>5562</v>
      </c>
      <c r="G176" s="254" t="s">
        <v>614</v>
      </c>
      <c r="H176" s="255">
        <v>24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1021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5563</v>
      </c>
    </row>
    <row r="177" spans="1:65" s="2" customFormat="1" ht="29.25">
      <c r="A177" s="35"/>
      <c r="B177" s="36"/>
      <c r="C177" s="37"/>
      <c r="D177" s="209" t="s">
        <v>3831</v>
      </c>
      <c r="E177" s="37"/>
      <c r="F177" s="267" t="s">
        <v>5564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3831</v>
      </c>
      <c r="AU177" s="18" t="s">
        <v>85</v>
      </c>
    </row>
    <row r="178" spans="1:65" s="2" customFormat="1" ht="24.2" customHeight="1">
      <c r="A178" s="35"/>
      <c r="B178" s="36"/>
      <c r="C178" s="193" t="s">
        <v>514</v>
      </c>
      <c r="D178" s="193" t="s">
        <v>285</v>
      </c>
      <c r="E178" s="194" t="s">
        <v>5565</v>
      </c>
      <c r="F178" s="195" t="s">
        <v>5566</v>
      </c>
      <c r="G178" s="196" t="s">
        <v>614</v>
      </c>
      <c r="H178" s="197">
        <v>1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5567</v>
      </c>
    </row>
    <row r="179" spans="1:65" s="12" customFormat="1" ht="25.9" customHeight="1">
      <c r="B179" s="177"/>
      <c r="C179" s="178"/>
      <c r="D179" s="179" t="s">
        <v>75</v>
      </c>
      <c r="E179" s="180" t="s">
        <v>3374</v>
      </c>
      <c r="F179" s="180" t="s">
        <v>3375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3376</v>
      </c>
      <c r="F180" s="191" t="s">
        <v>3377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P181</f>
        <v>0</v>
      </c>
      <c r="Q180" s="185"/>
      <c r="R180" s="186">
        <f>R181</f>
        <v>0</v>
      </c>
      <c r="S180" s="185"/>
      <c r="T180" s="187">
        <f>T181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BK181</f>
        <v>0</v>
      </c>
    </row>
    <row r="181" spans="1:65" s="2" customFormat="1" ht="16.5" customHeight="1">
      <c r="A181" s="35"/>
      <c r="B181" s="36"/>
      <c r="C181" s="193" t="s">
        <v>519</v>
      </c>
      <c r="D181" s="193" t="s">
        <v>285</v>
      </c>
      <c r="E181" s="194" t="s">
        <v>3402</v>
      </c>
      <c r="F181" s="195" t="s">
        <v>3403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62" t="s">
        <v>1</v>
      </c>
      <c r="N181" s="263" t="s">
        <v>41</v>
      </c>
      <c r="O181" s="264"/>
      <c r="P181" s="265">
        <f>O181*H181</f>
        <v>0</v>
      </c>
      <c r="Q181" s="265">
        <v>0</v>
      </c>
      <c r="R181" s="265">
        <f>Q181*H181</f>
        <v>0</v>
      </c>
      <c r="S181" s="265">
        <v>0</v>
      </c>
      <c r="T181" s="26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3381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3381</v>
      </c>
      <c r="BM181" s="205" t="s">
        <v>5568</v>
      </c>
    </row>
    <row r="182" spans="1:65" s="2" customFormat="1" ht="6.95" customHeight="1">
      <c r="A182" s="35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pJQ0Ie0iUH7Ggo6igrVIteO+XL6sRR/LsQ8Ek8h/42v89GVUo67zddH3H4ueP/WbJj/cdryEQpgfDiQqYhMHzg==" saltValue="dCf7/yLH7tJAtFex409KI+WqIsYtEvVNPy/vSsSI+sOkYxFFNA+39t21PhCEZVe9yGV+OegS9/KGAzHf1B5yjw==" spinCount="100000" sheet="1" objects="1" scenarios="1" formatColumns="0" formatRows="0" autoFilter="0"/>
  <autoFilter ref="C127:K18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130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4736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5569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ROUND((SUM(BE128:BE185)),  2)</f>
        <v>0</v>
      </c>
      <c r="G37" s="35"/>
      <c r="H37" s="35"/>
      <c r="I37" s="131">
        <v>0.21</v>
      </c>
      <c r="J37" s="130">
        <f>ROUND(((SUM(BE128:BE185))*I37),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ROUND((SUM(BF128:BF185)),  2)</f>
        <v>0</v>
      </c>
      <c r="G38" s="35"/>
      <c r="H38" s="35"/>
      <c r="I38" s="131">
        <v>0.15</v>
      </c>
      <c r="J38" s="130">
        <f>ROUND(((SUM(BF128:BF185))*I38),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4736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04g.4 - Svitidla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4739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J181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4742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1" t="str">
        <f>E7</f>
        <v>MŠ Vokovická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1" t="s">
        <v>227</v>
      </c>
      <c r="F116" s="319"/>
      <c r="G116" s="319"/>
      <c r="H116" s="319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0" t="s">
        <v>4736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4218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7" t="str">
        <f>E13</f>
        <v>04g.4 - Svitidla</v>
      </c>
      <c r="F120" s="330"/>
      <c r="G120" s="330"/>
      <c r="H120" s="33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0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4757</v>
      </c>
      <c r="F130" s="191" t="s">
        <v>4758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SUM(P131:P180)</f>
        <v>0</v>
      </c>
      <c r="Q130" s="185"/>
      <c r="R130" s="186">
        <f>SUM(R131:R180)</f>
        <v>0</v>
      </c>
      <c r="S130" s="185"/>
      <c r="T130" s="187">
        <f>SUM(T131:T180)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SUM(BK131:BK180)</f>
        <v>0</v>
      </c>
    </row>
    <row r="131" spans="1:65" s="2" customFormat="1" ht="33" customHeight="1">
      <c r="A131" s="35"/>
      <c r="B131" s="36"/>
      <c r="C131" s="193" t="s">
        <v>83</v>
      </c>
      <c r="D131" s="193" t="s">
        <v>285</v>
      </c>
      <c r="E131" s="194" t="s">
        <v>5570</v>
      </c>
      <c r="F131" s="195" t="s">
        <v>5571</v>
      </c>
      <c r="G131" s="196" t="s">
        <v>472</v>
      </c>
      <c r="H131" s="197">
        <v>11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5572</v>
      </c>
    </row>
    <row r="132" spans="1:65" s="2" customFormat="1" ht="16.5" customHeight="1">
      <c r="A132" s="35"/>
      <c r="B132" s="36"/>
      <c r="C132" s="251" t="s">
        <v>85</v>
      </c>
      <c r="D132" s="251" t="s">
        <v>1021</v>
      </c>
      <c r="E132" s="252" t="s">
        <v>5573</v>
      </c>
      <c r="F132" s="253" t="s">
        <v>5574</v>
      </c>
      <c r="G132" s="254" t="s">
        <v>614</v>
      </c>
      <c r="H132" s="255">
        <v>4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1021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5575</v>
      </c>
    </row>
    <row r="133" spans="1:65" s="2" customFormat="1" ht="29.25">
      <c r="A133" s="35"/>
      <c r="B133" s="36"/>
      <c r="C133" s="37"/>
      <c r="D133" s="209" t="s">
        <v>3831</v>
      </c>
      <c r="E133" s="37"/>
      <c r="F133" s="267" t="s">
        <v>5576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3831</v>
      </c>
      <c r="AU133" s="18" t="s">
        <v>85</v>
      </c>
    </row>
    <row r="134" spans="1:65" s="2" customFormat="1" ht="16.5" customHeight="1">
      <c r="A134" s="35"/>
      <c r="B134" s="36"/>
      <c r="C134" s="251" t="s">
        <v>105</v>
      </c>
      <c r="D134" s="251" t="s">
        <v>1021</v>
      </c>
      <c r="E134" s="252" t="s">
        <v>5577</v>
      </c>
      <c r="F134" s="253" t="s">
        <v>5578</v>
      </c>
      <c r="G134" s="254" t="s">
        <v>614</v>
      </c>
      <c r="H134" s="255">
        <v>7</v>
      </c>
      <c r="I134" s="256"/>
      <c r="J134" s="257">
        <f>ROUND(I134*H134,2)</f>
        <v>0</v>
      </c>
      <c r="K134" s="258"/>
      <c r="L134" s="259"/>
      <c r="M134" s="260" t="s">
        <v>1</v>
      </c>
      <c r="N134" s="261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499</v>
      </c>
      <c r="AT134" s="205" t="s">
        <v>1021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5579</v>
      </c>
    </row>
    <row r="135" spans="1:65" s="2" customFormat="1" ht="29.25">
      <c r="A135" s="35"/>
      <c r="B135" s="36"/>
      <c r="C135" s="37"/>
      <c r="D135" s="209" t="s">
        <v>3831</v>
      </c>
      <c r="E135" s="37"/>
      <c r="F135" s="267" t="s">
        <v>5576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3831</v>
      </c>
      <c r="AU135" s="18" t="s">
        <v>85</v>
      </c>
    </row>
    <row r="136" spans="1:65" s="2" customFormat="1" ht="33" customHeight="1">
      <c r="A136" s="35"/>
      <c r="B136" s="36"/>
      <c r="C136" s="193" t="s">
        <v>289</v>
      </c>
      <c r="D136" s="193" t="s">
        <v>285</v>
      </c>
      <c r="E136" s="194" t="s">
        <v>5580</v>
      </c>
      <c r="F136" s="195" t="s">
        <v>5581</v>
      </c>
      <c r="G136" s="196" t="s">
        <v>614</v>
      </c>
      <c r="H136" s="197">
        <v>149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5582</v>
      </c>
    </row>
    <row r="137" spans="1:65" s="2" customFormat="1" ht="16.5" customHeight="1">
      <c r="A137" s="35"/>
      <c r="B137" s="36"/>
      <c r="C137" s="251" t="s">
        <v>331</v>
      </c>
      <c r="D137" s="251" t="s">
        <v>1021</v>
      </c>
      <c r="E137" s="252" t="s">
        <v>5583</v>
      </c>
      <c r="F137" s="253" t="s">
        <v>5584</v>
      </c>
      <c r="G137" s="254" t="s">
        <v>614</v>
      </c>
      <c r="H137" s="255">
        <v>38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1021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5585</v>
      </c>
    </row>
    <row r="138" spans="1:65" s="2" customFormat="1" ht="29.25">
      <c r="A138" s="35"/>
      <c r="B138" s="36"/>
      <c r="C138" s="37"/>
      <c r="D138" s="209" t="s">
        <v>3831</v>
      </c>
      <c r="E138" s="37"/>
      <c r="F138" s="267" t="s">
        <v>5576</v>
      </c>
      <c r="G138" s="37"/>
      <c r="H138" s="37"/>
      <c r="I138" s="268"/>
      <c r="J138" s="37"/>
      <c r="K138" s="37"/>
      <c r="L138" s="40"/>
      <c r="M138" s="269"/>
      <c r="N138" s="27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3831</v>
      </c>
      <c r="AU138" s="18" t="s">
        <v>85</v>
      </c>
    </row>
    <row r="139" spans="1:65" s="2" customFormat="1" ht="24.2" customHeight="1">
      <c r="A139" s="35"/>
      <c r="B139" s="36"/>
      <c r="C139" s="251" t="s">
        <v>339</v>
      </c>
      <c r="D139" s="251" t="s">
        <v>1021</v>
      </c>
      <c r="E139" s="252" t="s">
        <v>5586</v>
      </c>
      <c r="F139" s="253" t="s">
        <v>5587</v>
      </c>
      <c r="G139" s="254" t="s">
        <v>614</v>
      </c>
      <c r="H139" s="255">
        <v>14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1021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5588</v>
      </c>
    </row>
    <row r="140" spans="1:65" s="2" customFormat="1" ht="29.25">
      <c r="A140" s="35"/>
      <c r="B140" s="36"/>
      <c r="C140" s="37"/>
      <c r="D140" s="209" t="s">
        <v>3831</v>
      </c>
      <c r="E140" s="37"/>
      <c r="F140" s="267" t="s">
        <v>5576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3831</v>
      </c>
      <c r="AU140" s="18" t="s">
        <v>85</v>
      </c>
    </row>
    <row r="141" spans="1:65" s="2" customFormat="1" ht="24.2" customHeight="1">
      <c r="A141" s="35"/>
      <c r="B141" s="36"/>
      <c r="C141" s="251" t="s">
        <v>344</v>
      </c>
      <c r="D141" s="251" t="s">
        <v>1021</v>
      </c>
      <c r="E141" s="252" t="s">
        <v>5589</v>
      </c>
      <c r="F141" s="253" t="s">
        <v>5590</v>
      </c>
      <c r="G141" s="254" t="s">
        <v>614</v>
      </c>
      <c r="H141" s="255">
        <v>29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1021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5591</v>
      </c>
    </row>
    <row r="142" spans="1:65" s="2" customFormat="1" ht="29.25">
      <c r="A142" s="35"/>
      <c r="B142" s="36"/>
      <c r="C142" s="37"/>
      <c r="D142" s="209" t="s">
        <v>3831</v>
      </c>
      <c r="E142" s="37"/>
      <c r="F142" s="267" t="s">
        <v>5576</v>
      </c>
      <c r="G142" s="37"/>
      <c r="H142" s="37"/>
      <c r="I142" s="268"/>
      <c r="J142" s="37"/>
      <c r="K142" s="37"/>
      <c r="L142" s="40"/>
      <c r="M142" s="269"/>
      <c r="N142" s="27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3831</v>
      </c>
      <c r="AU142" s="18" t="s">
        <v>85</v>
      </c>
    </row>
    <row r="143" spans="1:65" s="2" customFormat="1" ht="24.2" customHeight="1">
      <c r="A143" s="35"/>
      <c r="B143" s="36"/>
      <c r="C143" s="251" t="s">
        <v>351</v>
      </c>
      <c r="D143" s="251" t="s">
        <v>1021</v>
      </c>
      <c r="E143" s="252" t="s">
        <v>5592</v>
      </c>
      <c r="F143" s="253" t="s">
        <v>5593</v>
      </c>
      <c r="G143" s="254" t="s">
        <v>614</v>
      </c>
      <c r="H143" s="255">
        <v>25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1021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5594</v>
      </c>
    </row>
    <row r="144" spans="1:65" s="2" customFormat="1" ht="29.25">
      <c r="A144" s="35"/>
      <c r="B144" s="36"/>
      <c r="C144" s="37"/>
      <c r="D144" s="209" t="s">
        <v>3831</v>
      </c>
      <c r="E144" s="37"/>
      <c r="F144" s="267" t="s">
        <v>5576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3831</v>
      </c>
      <c r="AU144" s="18" t="s">
        <v>85</v>
      </c>
    </row>
    <row r="145" spans="1:65" s="2" customFormat="1" ht="24.2" customHeight="1">
      <c r="A145" s="35"/>
      <c r="B145" s="36"/>
      <c r="C145" s="251" t="s">
        <v>357</v>
      </c>
      <c r="D145" s="251" t="s">
        <v>1021</v>
      </c>
      <c r="E145" s="252" t="s">
        <v>5595</v>
      </c>
      <c r="F145" s="253" t="s">
        <v>5596</v>
      </c>
      <c r="G145" s="254" t="s">
        <v>614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5597</v>
      </c>
    </row>
    <row r="146" spans="1:65" s="2" customFormat="1" ht="29.25">
      <c r="A146" s="35"/>
      <c r="B146" s="36"/>
      <c r="C146" s="37"/>
      <c r="D146" s="209" t="s">
        <v>3831</v>
      </c>
      <c r="E146" s="37"/>
      <c r="F146" s="267" t="s">
        <v>5576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3831</v>
      </c>
      <c r="AU146" s="18" t="s">
        <v>85</v>
      </c>
    </row>
    <row r="147" spans="1:65" s="2" customFormat="1" ht="33" customHeight="1">
      <c r="A147" s="35"/>
      <c r="B147" s="36"/>
      <c r="C147" s="251" t="s">
        <v>362</v>
      </c>
      <c r="D147" s="251" t="s">
        <v>1021</v>
      </c>
      <c r="E147" s="252" t="s">
        <v>5598</v>
      </c>
      <c r="F147" s="253" t="s">
        <v>5599</v>
      </c>
      <c r="G147" s="254" t="s">
        <v>614</v>
      </c>
      <c r="H147" s="255">
        <v>23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5600</v>
      </c>
    </row>
    <row r="148" spans="1:65" s="2" customFormat="1" ht="29.25">
      <c r="A148" s="35"/>
      <c r="B148" s="36"/>
      <c r="C148" s="37"/>
      <c r="D148" s="209" t="s">
        <v>3831</v>
      </c>
      <c r="E148" s="37"/>
      <c r="F148" s="267" t="s">
        <v>5576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3831</v>
      </c>
      <c r="AU148" s="18" t="s">
        <v>85</v>
      </c>
    </row>
    <row r="149" spans="1:65" s="2" customFormat="1" ht="24.2" customHeight="1">
      <c r="A149" s="35"/>
      <c r="B149" s="36"/>
      <c r="C149" s="193" t="s">
        <v>185</v>
      </c>
      <c r="D149" s="193" t="s">
        <v>285</v>
      </c>
      <c r="E149" s="194" t="s">
        <v>5601</v>
      </c>
      <c r="F149" s="195" t="s">
        <v>5602</v>
      </c>
      <c r="G149" s="196" t="s">
        <v>472</v>
      </c>
      <c r="H149" s="197">
        <v>102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5603</v>
      </c>
    </row>
    <row r="150" spans="1:65" s="2" customFormat="1" ht="19.5">
      <c r="A150" s="35"/>
      <c r="B150" s="36"/>
      <c r="C150" s="37"/>
      <c r="D150" s="209" t="s">
        <v>3831</v>
      </c>
      <c r="E150" s="37"/>
      <c r="F150" s="267" t="s">
        <v>5604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3831</v>
      </c>
      <c r="AU150" s="18" t="s">
        <v>85</v>
      </c>
    </row>
    <row r="151" spans="1:65" s="2" customFormat="1" ht="24.2" customHeight="1">
      <c r="A151" s="35"/>
      <c r="B151" s="36"/>
      <c r="C151" s="251" t="s">
        <v>188</v>
      </c>
      <c r="D151" s="251" t="s">
        <v>1021</v>
      </c>
      <c r="E151" s="252" t="s">
        <v>5605</v>
      </c>
      <c r="F151" s="253" t="s">
        <v>5606</v>
      </c>
      <c r="G151" s="254" t="s">
        <v>614</v>
      </c>
      <c r="H151" s="255">
        <v>102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1021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5607</v>
      </c>
    </row>
    <row r="152" spans="1:65" s="2" customFormat="1" ht="29.25">
      <c r="A152" s="35"/>
      <c r="B152" s="36"/>
      <c r="C152" s="37"/>
      <c r="D152" s="209" t="s">
        <v>3831</v>
      </c>
      <c r="E152" s="37"/>
      <c r="F152" s="267" t="s">
        <v>5576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3831</v>
      </c>
      <c r="AU152" s="18" t="s">
        <v>85</v>
      </c>
    </row>
    <row r="153" spans="1:65" s="2" customFormat="1" ht="16.5" customHeight="1">
      <c r="A153" s="35"/>
      <c r="B153" s="36"/>
      <c r="C153" s="251" t="s">
        <v>191</v>
      </c>
      <c r="D153" s="251" t="s">
        <v>1021</v>
      </c>
      <c r="E153" s="252" t="s">
        <v>5608</v>
      </c>
      <c r="F153" s="253" t="s">
        <v>5609</v>
      </c>
      <c r="G153" s="254" t="s">
        <v>614</v>
      </c>
      <c r="H153" s="255">
        <v>24</v>
      </c>
      <c r="I153" s="256"/>
      <c r="J153" s="257">
        <f t="shared" ref="J153:J159" si="0"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ref="P153:P159" si="1">O153*H153</f>
        <v>0</v>
      </c>
      <c r="Q153" s="203">
        <v>0</v>
      </c>
      <c r="R153" s="203">
        <f t="shared" ref="R153:R159" si="2">Q153*H153</f>
        <v>0</v>
      </c>
      <c r="S153" s="203">
        <v>0</v>
      </c>
      <c r="T153" s="204">
        <f t="shared" ref="T153:T159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 t="shared" ref="BE153:BE159" si="4">IF(N153="základní",J153,0)</f>
        <v>0</v>
      </c>
      <c r="BF153" s="206">
        <f t="shared" ref="BF153:BF159" si="5">IF(N153="snížená",J153,0)</f>
        <v>0</v>
      </c>
      <c r="BG153" s="206">
        <f t="shared" ref="BG153:BG159" si="6">IF(N153="zákl. přenesená",J153,0)</f>
        <v>0</v>
      </c>
      <c r="BH153" s="206">
        <f t="shared" ref="BH153:BH159" si="7">IF(N153="sníž. přenesená",J153,0)</f>
        <v>0</v>
      </c>
      <c r="BI153" s="206">
        <f t="shared" ref="BI153:BI159" si="8">IF(N153="nulová",J153,0)</f>
        <v>0</v>
      </c>
      <c r="BJ153" s="18" t="s">
        <v>83</v>
      </c>
      <c r="BK153" s="206">
        <f t="shared" ref="BK153:BK159" si="9">ROUND(I153*H153,2)</f>
        <v>0</v>
      </c>
      <c r="BL153" s="18" t="s">
        <v>199</v>
      </c>
      <c r="BM153" s="205" t="s">
        <v>5610</v>
      </c>
    </row>
    <row r="154" spans="1:65" s="2" customFormat="1" ht="16.5" customHeight="1">
      <c r="A154" s="35"/>
      <c r="B154" s="36"/>
      <c r="C154" s="251" t="s">
        <v>194</v>
      </c>
      <c r="D154" s="251" t="s">
        <v>1021</v>
      </c>
      <c r="E154" s="252" t="s">
        <v>5611</v>
      </c>
      <c r="F154" s="253" t="s">
        <v>5612</v>
      </c>
      <c r="G154" s="254" t="s">
        <v>614</v>
      </c>
      <c r="H154" s="255">
        <v>8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1021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5613</v>
      </c>
    </row>
    <row r="155" spans="1:65" s="2" customFormat="1" ht="16.5" customHeight="1">
      <c r="A155" s="35"/>
      <c r="B155" s="36"/>
      <c r="C155" s="251" t="s">
        <v>8</v>
      </c>
      <c r="D155" s="251" t="s">
        <v>1021</v>
      </c>
      <c r="E155" s="252" t="s">
        <v>5614</v>
      </c>
      <c r="F155" s="253" t="s">
        <v>5615</v>
      </c>
      <c r="G155" s="254" t="s">
        <v>614</v>
      </c>
      <c r="H155" s="255">
        <v>14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1021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5616</v>
      </c>
    </row>
    <row r="156" spans="1:65" s="2" customFormat="1" ht="16.5" customHeight="1">
      <c r="A156" s="35"/>
      <c r="B156" s="36"/>
      <c r="C156" s="251" t="s">
        <v>199</v>
      </c>
      <c r="D156" s="251" t="s">
        <v>1021</v>
      </c>
      <c r="E156" s="252" t="s">
        <v>5617</v>
      </c>
      <c r="F156" s="253" t="s">
        <v>5618</v>
      </c>
      <c r="G156" s="254" t="s">
        <v>614</v>
      </c>
      <c r="H156" s="255">
        <v>18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5619</v>
      </c>
    </row>
    <row r="157" spans="1:65" s="2" customFormat="1" ht="16.5" customHeight="1">
      <c r="A157" s="35"/>
      <c r="B157" s="36"/>
      <c r="C157" s="251" t="s">
        <v>202</v>
      </c>
      <c r="D157" s="251" t="s">
        <v>1021</v>
      </c>
      <c r="E157" s="252" t="s">
        <v>5620</v>
      </c>
      <c r="F157" s="253" t="s">
        <v>5621</v>
      </c>
      <c r="G157" s="254" t="s">
        <v>614</v>
      </c>
      <c r="H157" s="255">
        <v>18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5622</v>
      </c>
    </row>
    <row r="158" spans="1:65" s="2" customFormat="1" ht="33" customHeight="1">
      <c r="A158" s="35"/>
      <c r="B158" s="36"/>
      <c r="C158" s="193" t="s">
        <v>205</v>
      </c>
      <c r="D158" s="193" t="s">
        <v>285</v>
      </c>
      <c r="E158" s="194" t="s">
        <v>5623</v>
      </c>
      <c r="F158" s="195" t="s">
        <v>5624</v>
      </c>
      <c r="G158" s="196" t="s">
        <v>614</v>
      </c>
      <c r="H158" s="197">
        <v>31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5625</v>
      </c>
    </row>
    <row r="159" spans="1:65" s="2" customFormat="1" ht="16.5" customHeight="1">
      <c r="A159" s="35"/>
      <c r="B159" s="36"/>
      <c r="C159" s="251" t="s">
        <v>417</v>
      </c>
      <c r="D159" s="251" t="s">
        <v>1021</v>
      </c>
      <c r="E159" s="252" t="s">
        <v>5626</v>
      </c>
      <c r="F159" s="253" t="s">
        <v>5627</v>
      </c>
      <c r="G159" s="254" t="s">
        <v>614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5628</v>
      </c>
    </row>
    <row r="160" spans="1:65" s="2" customFormat="1" ht="29.25">
      <c r="A160" s="35"/>
      <c r="B160" s="36"/>
      <c r="C160" s="37"/>
      <c r="D160" s="209" t="s">
        <v>3831</v>
      </c>
      <c r="E160" s="37"/>
      <c r="F160" s="267" t="s">
        <v>5576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3831</v>
      </c>
      <c r="AU160" s="18" t="s">
        <v>85</v>
      </c>
    </row>
    <row r="161" spans="1:65" s="2" customFormat="1" ht="16.5" customHeight="1">
      <c r="A161" s="35"/>
      <c r="B161" s="36"/>
      <c r="C161" s="251" t="s">
        <v>208</v>
      </c>
      <c r="D161" s="251" t="s">
        <v>1021</v>
      </c>
      <c r="E161" s="252" t="s">
        <v>5629</v>
      </c>
      <c r="F161" s="253" t="s">
        <v>5630</v>
      </c>
      <c r="G161" s="254" t="s">
        <v>614</v>
      </c>
      <c r="H161" s="255">
        <v>3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5631</v>
      </c>
    </row>
    <row r="162" spans="1:65" s="2" customFormat="1" ht="29.25">
      <c r="A162" s="35"/>
      <c r="B162" s="36"/>
      <c r="C162" s="37"/>
      <c r="D162" s="209" t="s">
        <v>3831</v>
      </c>
      <c r="E162" s="37"/>
      <c r="F162" s="267" t="s">
        <v>5576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3831</v>
      </c>
      <c r="AU162" s="18" t="s">
        <v>85</v>
      </c>
    </row>
    <row r="163" spans="1:65" s="2" customFormat="1" ht="16.5" customHeight="1">
      <c r="A163" s="35"/>
      <c r="B163" s="36"/>
      <c r="C163" s="251" t="s">
        <v>7</v>
      </c>
      <c r="D163" s="251" t="s">
        <v>1021</v>
      </c>
      <c r="E163" s="252" t="s">
        <v>5632</v>
      </c>
      <c r="F163" s="253" t="s">
        <v>5633</v>
      </c>
      <c r="G163" s="254" t="s">
        <v>614</v>
      </c>
      <c r="H163" s="255">
        <v>1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1021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5634</v>
      </c>
    </row>
    <row r="164" spans="1:65" s="2" customFormat="1" ht="29.25">
      <c r="A164" s="35"/>
      <c r="B164" s="36"/>
      <c r="C164" s="37"/>
      <c r="D164" s="209" t="s">
        <v>3831</v>
      </c>
      <c r="E164" s="37"/>
      <c r="F164" s="267" t="s">
        <v>5576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3831</v>
      </c>
      <c r="AU164" s="18" t="s">
        <v>85</v>
      </c>
    </row>
    <row r="165" spans="1:65" s="2" customFormat="1" ht="24.2" customHeight="1">
      <c r="A165" s="35"/>
      <c r="B165" s="36"/>
      <c r="C165" s="251" t="s">
        <v>222</v>
      </c>
      <c r="D165" s="251" t="s">
        <v>1021</v>
      </c>
      <c r="E165" s="252" t="s">
        <v>5635</v>
      </c>
      <c r="F165" s="253" t="s">
        <v>5636</v>
      </c>
      <c r="G165" s="254" t="s">
        <v>614</v>
      </c>
      <c r="H165" s="255">
        <v>2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1021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5637</v>
      </c>
    </row>
    <row r="166" spans="1:65" s="2" customFormat="1" ht="29.25">
      <c r="A166" s="35"/>
      <c r="B166" s="36"/>
      <c r="C166" s="37"/>
      <c r="D166" s="209" t="s">
        <v>3831</v>
      </c>
      <c r="E166" s="37"/>
      <c r="F166" s="267" t="s">
        <v>5576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3831</v>
      </c>
      <c r="AU166" s="18" t="s">
        <v>85</v>
      </c>
    </row>
    <row r="167" spans="1:65" s="2" customFormat="1" ht="24.2" customHeight="1">
      <c r="A167" s="35"/>
      <c r="B167" s="36"/>
      <c r="C167" s="251" t="s">
        <v>448</v>
      </c>
      <c r="D167" s="251" t="s">
        <v>1021</v>
      </c>
      <c r="E167" s="252" t="s">
        <v>5638</v>
      </c>
      <c r="F167" s="253" t="s">
        <v>5639</v>
      </c>
      <c r="G167" s="254" t="s">
        <v>614</v>
      </c>
      <c r="H167" s="255">
        <v>4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1021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5640</v>
      </c>
    </row>
    <row r="168" spans="1:65" s="2" customFormat="1" ht="29.25">
      <c r="A168" s="35"/>
      <c r="B168" s="36"/>
      <c r="C168" s="37"/>
      <c r="D168" s="209" t="s">
        <v>3831</v>
      </c>
      <c r="E168" s="37"/>
      <c r="F168" s="267" t="s">
        <v>5576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3831</v>
      </c>
      <c r="AU168" s="18" t="s">
        <v>85</v>
      </c>
    </row>
    <row r="169" spans="1:65" s="2" customFormat="1" ht="33" customHeight="1">
      <c r="A169" s="35"/>
      <c r="B169" s="36"/>
      <c r="C169" s="251" t="s">
        <v>454</v>
      </c>
      <c r="D169" s="251" t="s">
        <v>1021</v>
      </c>
      <c r="E169" s="252" t="s">
        <v>5641</v>
      </c>
      <c r="F169" s="253" t="s">
        <v>5642</v>
      </c>
      <c r="G169" s="254" t="s">
        <v>614</v>
      </c>
      <c r="H169" s="255">
        <v>20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1021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5643</v>
      </c>
    </row>
    <row r="170" spans="1:65" s="2" customFormat="1" ht="48.75">
      <c r="A170" s="35"/>
      <c r="B170" s="36"/>
      <c r="C170" s="37"/>
      <c r="D170" s="209" t="s">
        <v>3831</v>
      </c>
      <c r="E170" s="37"/>
      <c r="F170" s="267" t="s">
        <v>5644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3831</v>
      </c>
      <c r="AU170" s="18" t="s">
        <v>85</v>
      </c>
    </row>
    <row r="171" spans="1:65" s="2" customFormat="1" ht="37.9" customHeight="1">
      <c r="A171" s="35"/>
      <c r="B171" s="36"/>
      <c r="C171" s="193" t="s">
        <v>460</v>
      </c>
      <c r="D171" s="193" t="s">
        <v>285</v>
      </c>
      <c r="E171" s="194" t="s">
        <v>5645</v>
      </c>
      <c r="F171" s="195" t="s">
        <v>5646</v>
      </c>
      <c r="G171" s="196" t="s">
        <v>614</v>
      </c>
      <c r="H171" s="197">
        <v>38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5647</v>
      </c>
    </row>
    <row r="172" spans="1:65" s="2" customFormat="1" ht="16.5" customHeight="1">
      <c r="A172" s="35"/>
      <c r="B172" s="36"/>
      <c r="C172" s="251" t="s">
        <v>464</v>
      </c>
      <c r="D172" s="251" t="s">
        <v>1021</v>
      </c>
      <c r="E172" s="252" t="s">
        <v>5648</v>
      </c>
      <c r="F172" s="253" t="s">
        <v>5649</v>
      </c>
      <c r="G172" s="254" t="s">
        <v>614</v>
      </c>
      <c r="H172" s="255">
        <v>35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1021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5650</v>
      </c>
    </row>
    <row r="173" spans="1:65" s="2" customFormat="1" ht="97.5">
      <c r="A173" s="35"/>
      <c r="B173" s="36"/>
      <c r="C173" s="37"/>
      <c r="D173" s="209" t="s">
        <v>3831</v>
      </c>
      <c r="E173" s="37"/>
      <c r="F173" s="267" t="s">
        <v>5651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3831</v>
      </c>
      <c r="AU173" s="18" t="s">
        <v>85</v>
      </c>
    </row>
    <row r="174" spans="1:65" s="2" customFormat="1" ht="21.75" customHeight="1">
      <c r="A174" s="35"/>
      <c r="B174" s="36"/>
      <c r="C174" s="251" t="s">
        <v>469</v>
      </c>
      <c r="D174" s="251" t="s">
        <v>1021</v>
      </c>
      <c r="E174" s="252" t="s">
        <v>5652</v>
      </c>
      <c r="F174" s="253" t="s">
        <v>5653</v>
      </c>
      <c r="G174" s="254" t="s">
        <v>614</v>
      </c>
      <c r="H174" s="255">
        <v>3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1021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5654</v>
      </c>
    </row>
    <row r="175" spans="1:65" s="2" customFormat="1" ht="29.25">
      <c r="A175" s="35"/>
      <c r="B175" s="36"/>
      <c r="C175" s="37"/>
      <c r="D175" s="209" t="s">
        <v>3831</v>
      </c>
      <c r="E175" s="37"/>
      <c r="F175" s="267" t="s">
        <v>5576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3831</v>
      </c>
      <c r="AU175" s="18" t="s">
        <v>85</v>
      </c>
    </row>
    <row r="176" spans="1:65" s="2" customFormat="1" ht="16.5" customHeight="1">
      <c r="A176" s="35"/>
      <c r="B176" s="36"/>
      <c r="C176" s="251" t="s">
        <v>477</v>
      </c>
      <c r="D176" s="251" t="s">
        <v>1021</v>
      </c>
      <c r="E176" s="252" t="s">
        <v>5655</v>
      </c>
      <c r="F176" s="253" t="s">
        <v>5656</v>
      </c>
      <c r="G176" s="254" t="s">
        <v>5657</v>
      </c>
      <c r="H176" s="255">
        <v>2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1021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5658</v>
      </c>
    </row>
    <row r="177" spans="1:65" s="2" customFormat="1" ht="24.2" customHeight="1">
      <c r="A177" s="35"/>
      <c r="B177" s="36"/>
      <c r="C177" s="193" t="s">
        <v>483</v>
      </c>
      <c r="D177" s="193" t="s">
        <v>285</v>
      </c>
      <c r="E177" s="194" t="s">
        <v>5659</v>
      </c>
      <c r="F177" s="195" t="s">
        <v>5660</v>
      </c>
      <c r="G177" s="196" t="s">
        <v>614</v>
      </c>
      <c r="H177" s="197">
        <v>17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5661</v>
      </c>
    </row>
    <row r="178" spans="1:65" s="2" customFormat="1" ht="16.5" customHeight="1">
      <c r="A178" s="35"/>
      <c r="B178" s="36"/>
      <c r="C178" s="251" t="s">
        <v>488</v>
      </c>
      <c r="D178" s="251" t="s">
        <v>1021</v>
      </c>
      <c r="E178" s="252" t="s">
        <v>5662</v>
      </c>
      <c r="F178" s="253" t="s">
        <v>5663</v>
      </c>
      <c r="G178" s="254" t="s">
        <v>614</v>
      </c>
      <c r="H178" s="255">
        <v>17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1021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5664</v>
      </c>
    </row>
    <row r="179" spans="1:65" s="2" customFormat="1" ht="29.25">
      <c r="A179" s="35"/>
      <c r="B179" s="36"/>
      <c r="C179" s="37"/>
      <c r="D179" s="209" t="s">
        <v>3831</v>
      </c>
      <c r="E179" s="37"/>
      <c r="F179" s="267" t="s">
        <v>5576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3831</v>
      </c>
      <c r="AU179" s="18" t="s">
        <v>85</v>
      </c>
    </row>
    <row r="180" spans="1:65" s="2" customFormat="1" ht="24.2" customHeight="1">
      <c r="A180" s="35"/>
      <c r="B180" s="36"/>
      <c r="C180" s="193" t="s">
        <v>494</v>
      </c>
      <c r="D180" s="193" t="s">
        <v>285</v>
      </c>
      <c r="E180" s="194" t="s">
        <v>5665</v>
      </c>
      <c r="F180" s="195" t="s">
        <v>5666</v>
      </c>
      <c r="G180" s="196" t="s">
        <v>793</v>
      </c>
      <c r="H180" s="197">
        <v>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5667</v>
      </c>
    </row>
    <row r="181" spans="1:65" s="12" customFormat="1" ht="25.9" customHeight="1">
      <c r="B181" s="177"/>
      <c r="C181" s="178"/>
      <c r="D181" s="179" t="s">
        <v>75</v>
      </c>
      <c r="E181" s="180" t="s">
        <v>3374</v>
      </c>
      <c r="F181" s="180" t="s">
        <v>3375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0</v>
      </c>
      <c r="S181" s="185"/>
      <c r="T181" s="187">
        <f>T182</f>
        <v>0</v>
      </c>
      <c r="AR181" s="188" t="s">
        <v>331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5131</v>
      </c>
      <c r="F182" s="191" t="s">
        <v>5132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SUM(P183:P185)</f>
        <v>0</v>
      </c>
      <c r="Q182" s="185"/>
      <c r="R182" s="186">
        <f>SUM(R183:R185)</f>
        <v>0</v>
      </c>
      <c r="S182" s="185"/>
      <c r="T182" s="187">
        <f>SUM(T183:T185)</f>
        <v>0</v>
      </c>
      <c r="AR182" s="188" t="s">
        <v>331</v>
      </c>
      <c r="AT182" s="189" t="s">
        <v>75</v>
      </c>
      <c r="AU182" s="189" t="s">
        <v>83</v>
      </c>
      <c r="AY182" s="188" t="s">
        <v>283</v>
      </c>
      <c r="BK182" s="190">
        <f>SUM(BK183:BK185)</f>
        <v>0</v>
      </c>
    </row>
    <row r="183" spans="1:65" s="2" customFormat="1" ht="16.5" customHeight="1">
      <c r="A183" s="35"/>
      <c r="B183" s="36"/>
      <c r="C183" s="193" t="s">
        <v>499</v>
      </c>
      <c r="D183" s="193" t="s">
        <v>285</v>
      </c>
      <c r="E183" s="194" t="s">
        <v>5137</v>
      </c>
      <c r="F183" s="195" t="s">
        <v>5138</v>
      </c>
      <c r="G183" s="196" t="s">
        <v>793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3381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3381</v>
      </c>
      <c r="BM183" s="205" t="s">
        <v>5668</v>
      </c>
    </row>
    <row r="184" spans="1:65" s="2" customFormat="1" ht="19.5">
      <c r="A184" s="35"/>
      <c r="B184" s="36"/>
      <c r="C184" s="37"/>
      <c r="D184" s="209" t="s">
        <v>3831</v>
      </c>
      <c r="E184" s="37"/>
      <c r="F184" s="267" t="s">
        <v>5669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3831</v>
      </c>
      <c r="AU184" s="18" t="s">
        <v>85</v>
      </c>
    </row>
    <row r="185" spans="1:65" s="2" customFormat="1" ht="16.5" customHeight="1">
      <c r="A185" s="35"/>
      <c r="B185" s="36"/>
      <c r="C185" s="193" t="s">
        <v>504</v>
      </c>
      <c r="D185" s="193" t="s">
        <v>285</v>
      </c>
      <c r="E185" s="194" t="s">
        <v>5670</v>
      </c>
      <c r="F185" s="195" t="s">
        <v>5671</v>
      </c>
      <c r="G185" s="196" t="s">
        <v>2247</v>
      </c>
      <c r="H185" s="197">
        <v>348</v>
      </c>
      <c r="I185" s="198"/>
      <c r="J185" s="199">
        <f>ROUND(I185*H185,2)</f>
        <v>0</v>
      </c>
      <c r="K185" s="200"/>
      <c r="L185" s="40"/>
      <c r="M185" s="262" t="s">
        <v>1</v>
      </c>
      <c r="N185" s="263" t="s">
        <v>41</v>
      </c>
      <c r="O185" s="264"/>
      <c r="P185" s="265">
        <f>O185*H185</f>
        <v>0</v>
      </c>
      <c r="Q185" s="265">
        <v>0</v>
      </c>
      <c r="R185" s="265">
        <f>Q185*H185</f>
        <v>0</v>
      </c>
      <c r="S185" s="265">
        <v>0</v>
      </c>
      <c r="T185" s="26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3381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3381</v>
      </c>
      <c r="BM185" s="205" t="s">
        <v>5672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kqBXPVJIDFnLdUHH2n84BJSJqu5kvlDWqNi86vbg8Dey+Dv/5vmrMOcmQAcXSS3s78w9DORwASh+CGXakbBy5g==" saltValue="Qtf0+wPcAkXsC8KH4VrofBF/yqDauN6Sl73UDjyRRyuKfwpqDanDdBx+B3tUJ2gfjF+YJ9+nivAnFT/qXv4Rlw==" spinCount="100000" sheet="1" objects="1" scenarios="1" formatColumns="0" formatRows="0" autoFilter="0"/>
  <autoFilter ref="C127:K18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136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5673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5674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ROUND((SUM(BE134:BE252)),  2)</f>
        <v>0</v>
      </c>
      <c r="G37" s="35"/>
      <c r="H37" s="35"/>
      <c r="I37" s="131">
        <v>0.21</v>
      </c>
      <c r="J37" s="130">
        <f>ROUND(((SUM(BE134:BE252))*I37),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ROUND((SUM(BF134:BF252)),  2)</f>
        <v>0</v>
      </c>
      <c r="G38" s="35"/>
      <c r="H38" s="35"/>
      <c r="I38" s="131">
        <v>0.15</v>
      </c>
      <c r="J38" s="130">
        <f>ROUND(((SUM(BF134:BF252))*I38),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ROUND((SUM(BG134:BG252)),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ROUND((SUM(BH134:BH252)),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ROUND((SUM(BI134:BI252)),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5673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04h.1 - ESLB - DATA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4738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4739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4740</v>
      </c>
      <c r="E106" s="157"/>
      <c r="F106" s="157"/>
      <c r="G106" s="157"/>
      <c r="H106" s="157"/>
      <c r="I106" s="157"/>
      <c r="J106" s="158">
        <f>J165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5675</v>
      </c>
      <c r="E107" s="162"/>
      <c r="F107" s="162"/>
      <c r="G107" s="162"/>
      <c r="H107" s="162"/>
      <c r="I107" s="162"/>
      <c r="J107" s="163">
        <f>J166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J242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J243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4742</v>
      </c>
      <c r="E110" s="162"/>
      <c r="F110" s="162"/>
      <c r="G110" s="162"/>
      <c r="H110" s="162"/>
      <c r="I110" s="162"/>
      <c r="J110" s="163">
        <f>J246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5673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04h.1 - ESLB - DATA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P135+P142+P165+P242</f>
        <v>0</v>
      </c>
      <c r="Q134" s="80"/>
      <c r="R134" s="174">
        <f>R135+R142+R165+R242</f>
        <v>0.28706000000000004</v>
      </c>
      <c r="S134" s="80"/>
      <c r="T134" s="175">
        <f>T135+T142+T165+T242</f>
        <v>0.38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BK135+BK142+BK165+BK242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4.8000000000000004E-3</v>
      </c>
      <c r="S135" s="185"/>
      <c r="T135" s="187">
        <f>T136+T140</f>
        <v>0.38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4.8000000000000004E-3</v>
      </c>
      <c r="S136" s="185"/>
      <c r="T136" s="187">
        <f>SUM(T137:T139)</f>
        <v>0.38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4743</v>
      </c>
      <c r="F137" s="195" t="s">
        <v>4744</v>
      </c>
      <c r="G137" s="196" t="s">
        <v>472</v>
      </c>
      <c r="H137" s="197">
        <v>90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1.8000000000000002E-3</v>
      </c>
      <c r="S137" s="203">
        <v>2E-3</v>
      </c>
      <c r="T137" s="204">
        <f>S137*H137</f>
        <v>0.18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5676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4746</v>
      </c>
      <c r="F138" s="195" t="s">
        <v>4747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5677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4749</v>
      </c>
      <c r="F139" s="195" t="s">
        <v>4750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5678</v>
      </c>
    </row>
    <row r="140" spans="1:65" s="12" customFormat="1" ht="22.9" customHeight="1">
      <c r="B140" s="177"/>
      <c r="C140" s="178"/>
      <c r="D140" s="179" t="s">
        <v>75</v>
      </c>
      <c r="E140" s="191" t="s">
        <v>4752</v>
      </c>
      <c r="F140" s="191" t="s">
        <v>4753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4754</v>
      </c>
      <c r="F141" s="195" t="s">
        <v>4755</v>
      </c>
      <c r="G141" s="196" t="s">
        <v>377</v>
      </c>
      <c r="H141" s="197">
        <v>0.38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5679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0.254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4757</v>
      </c>
      <c r="F143" s="191" t="s">
        <v>4758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SUM(P144:P164)</f>
        <v>0</v>
      </c>
      <c r="Q143" s="185"/>
      <c r="R143" s="186">
        <f>SUM(R144:R164)</f>
        <v>0.254</v>
      </c>
      <c r="S143" s="185"/>
      <c r="T143" s="187">
        <f>SUM(T144:T164)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SUM(BK144:BK164)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4777</v>
      </c>
      <c r="F144" s="195" t="s">
        <v>4778</v>
      </c>
      <c r="G144" s="196" t="s">
        <v>472</v>
      </c>
      <c r="H144" s="197">
        <v>2000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5680</v>
      </c>
    </row>
    <row r="145" spans="1:65" s="2" customFormat="1" ht="21.75" customHeight="1">
      <c r="A145" s="35"/>
      <c r="B145" s="36"/>
      <c r="C145" s="251" t="s">
        <v>339</v>
      </c>
      <c r="D145" s="251" t="s">
        <v>1021</v>
      </c>
      <c r="E145" s="252" t="s">
        <v>4780</v>
      </c>
      <c r="F145" s="253" t="s">
        <v>4781</v>
      </c>
      <c r="G145" s="254" t="s">
        <v>472</v>
      </c>
      <c r="H145" s="255">
        <v>2000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0.13999999999999999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5681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4787</v>
      </c>
      <c r="F146" s="195" t="s">
        <v>4788</v>
      </c>
      <c r="G146" s="196" t="s">
        <v>472</v>
      </c>
      <c r="H146" s="197">
        <v>450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5682</v>
      </c>
    </row>
    <row r="147" spans="1:65" s="2" customFormat="1" ht="21.75" customHeight="1">
      <c r="A147" s="35"/>
      <c r="B147" s="36"/>
      <c r="C147" s="251" t="s">
        <v>351</v>
      </c>
      <c r="D147" s="251" t="s">
        <v>1021</v>
      </c>
      <c r="E147" s="252" t="s">
        <v>4790</v>
      </c>
      <c r="F147" s="253" t="s">
        <v>4791</v>
      </c>
      <c r="G147" s="254" t="s">
        <v>472</v>
      </c>
      <c r="H147" s="255">
        <v>450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9.0000000000000011E-2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5683</v>
      </c>
    </row>
    <row r="148" spans="1:65" s="2" customFormat="1" ht="24.2" customHeight="1">
      <c r="A148" s="35"/>
      <c r="B148" s="36"/>
      <c r="C148" s="193" t="s">
        <v>357</v>
      </c>
      <c r="D148" s="193" t="s">
        <v>285</v>
      </c>
      <c r="E148" s="194" t="s">
        <v>5684</v>
      </c>
      <c r="F148" s="195" t="s">
        <v>5685</v>
      </c>
      <c r="G148" s="196" t="s">
        <v>472</v>
      </c>
      <c r="H148" s="197">
        <v>47.619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5686</v>
      </c>
    </row>
    <row r="149" spans="1:65" s="2" customFormat="1" ht="24.2" customHeight="1">
      <c r="A149" s="35"/>
      <c r="B149" s="36"/>
      <c r="C149" s="251" t="s">
        <v>362</v>
      </c>
      <c r="D149" s="251" t="s">
        <v>1021</v>
      </c>
      <c r="E149" s="252" t="s">
        <v>5687</v>
      </c>
      <c r="F149" s="253" t="s">
        <v>5688</v>
      </c>
      <c r="G149" s="254" t="s">
        <v>472</v>
      </c>
      <c r="H149" s="255">
        <v>50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2.7E-4</v>
      </c>
      <c r="R149" s="203">
        <f t="shared" si="2"/>
        <v>1.35E-2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1021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5689</v>
      </c>
    </row>
    <row r="150" spans="1:65" s="13" customFormat="1">
      <c r="B150" s="207"/>
      <c r="C150" s="208"/>
      <c r="D150" s="209" t="s">
        <v>291</v>
      </c>
      <c r="E150" s="208"/>
      <c r="F150" s="211" t="s">
        <v>5690</v>
      </c>
      <c r="G150" s="208"/>
      <c r="H150" s="212">
        <v>50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>
      <c r="A151" s="35"/>
      <c r="B151" s="36"/>
      <c r="C151" s="251" t="s">
        <v>185</v>
      </c>
      <c r="D151" s="251" t="s">
        <v>1021</v>
      </c>
      <c r="E151" s="252" t="s">
        <v>5691</v>
      </c>
      <c r="F151" s="253" t="s">
        <v>5692</v>
      </c>
      <c r="G151" s="254" t="s">
        <v>472</v>
      </c>
      <c r="H151" s="255">
        <v>50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1021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5693</v>
      </c>
    </row>
    <row r="152" spans="1:65" s="13" customFormat="1">
      <c r="B152" s="207"/>
      <c r="C152" s="208"/>
      <c r="D152" s="209" t="s">
        <v>291</v>
      </c>
      <c r="E152" s="208"/>
      <c r="F152" s="211" t="s">
        <v>5690</v>
      </c>
      <c r="G152" s="208"/>
      <c r="H152" s="212">
        <v>50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1.75" customHeight="1">
      <c r="A153" s="35"/>
      <c r="B153" s="36"/>
      <c r="C153" s="251" t="s">
        <v>188</v>
      </c>
      <c r="D153" s="251" t="s">
        <v>1021</v>
      </c>
      <c r="E153" s="252" t="s">
        <v>5694</v>
      </c>
      <c r="F153" s="253" t="s">
        <v>5695</v>
      </c>
      <c r="G153" s="254" t="s">
        <v>614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5696</v>
      </c>
    </row>
    <row r="154" spans="1:65" s="13" customFormat="1" ht="22.5">
      <c r="B154" s="207"/>
      <c r="C154" s="208"/>
      <c r="D154" s="209" t="s">
        <v>291</v>
      </c>
      <c r="E154" s="208"/>
      <c r="F154" s="211" t="s">
        <v>5697</v>
      </c>
      <c r="G154" s="208"/>
      <c r="H154" s="212">
        <v>1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1.75" customHeight="1">
      <c r="A155" s="35"/>
      <c r="B155" s="36"/>
      <c r="C155" s="251" t="s">
        <v>191</v>
      </c>
      <c r="D155" s="251" t="s">
        <v>1021</v>
      </c>
      <c r="E155" s="252" t="s">
        <v>5698</v>
      </c>
      <c r="F155" s="253" t="s">
        <v>5699</v>
      </c>
      <c r="G155" s="254" t="s">
        <v>614</v>
      </c>
      <c r="H155" s="255">
        <v>1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1021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5700</v>
      </c>
    </row>
    <row r="156" spans="1:65" s="13" customFormat="1" ht="22.5">
      <c r="B156" s="207"/>
      <c r="C156" s="208"/>
      <c r="D156" s="209" t="s">
        <v>291</v>
      </c>
      <c r="E156" s="208"/>
      <c r="F156" s="211" t="s">
        <v>5697</v>
      </c>
      <c r="G156" s="208"/>
      <c r="H156" s="212">
        <v>1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16.5" customHeight="1">
      <c r="A157" s="35"/>
      <c r="B157" s="36"/>
      <c r="C157" s="193" t="s">
        <v>194</v>
      </c>
      <c r="D157" s="193" t="s">
        <v>285</v>
      </c>
      <c r="E157" s="194" t="s">
        <v>4801</v>
      </c>
      <c r="F157" s="195" t="s">
        <v>4802</v>
      </c>
      <c r="G157" s="196" t="s">
        <v>614</v>
      </c>
      <c r="H157" s="197">
        <v>100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5701</v>
      </c>
    </row>
    <row r="158" spans="1:65" s="2" customFormat="1" ht="24.2" customHeight="1">
      <c r="A158" s="35"/>
      <c r="B158" s="36"/>
      <c r="C158" s="251" t="s">
        <v>8</v>
      </c>
      <c r="D158" s="251" t="s">
        <v>1021</v>
      </c>
      <c r="E158" s="252" t="s">
        <v>4804</v>
      </c>
      <c r="F158" s="253" t="s">
        <v>4805</v>
      </c>
      <c r="G158" s="254" t="s">
        <v>614</v>
      </c>
      <c r="H158" s="255">
        <v>100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5.0000000000000002E-5</v>
      </c>
      <c r="R158" s="203">
        <f>Q158*H158</f>
        <v>5.0000000000000001E-3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5702</v>
      </c>
    </row>
    <row r="159" spans="1:65" s="2" customFormat="1" ht="29.25">
      <c r="A159" s="35"/>
      <c r="B159" s="36"/>
      <c r="C159" s="37"/>
      <c r="D159" s="209" t="s">
        <v>3831</v>
      </c>
      <c r="E159" s="37"/>
      <c r="F159" s="267" t="s">
        <v>4807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3831</v>
      </c>
      <c r="AU159" s="18" t="s">
        <v>85</v>
      </c>
    </row>
    <row r="160" spans="1:65" s="2" customFormat="1" ht="24.2" customHeight="1">
      <c r="A160" s="35"/>
      <c r="B160" s="36"/>
      <c r="C160" s="193" t="s">
        <v>199</v>
      </c>
      <c r="D160" s="193" t="s">
        <v>285</v>
      </c>
      <c r="E160" s="194" t="s">
        <v>4808</v>
      </c>
      <c r="F160" s="195" t="s">
        <v>4809</v>
      </c>
      <c r="G160" s="196" t="s">
        <v>614</v>
      </c>
      <c r="H160" s="197">
        <v>10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5703</v>
      </c>
    </row>
    <row r="161" spans="1:65" s="2" customFormat="1" ht="24.2" customHeight="1">
      <c r="A161" s="35"/>
      <c r="B161" s="36"/>
      <c r="C161" s="251" t="s">
        <v>202</v>
      </c>
      <c r="D161" s="251" t="s">
        <v>1021</v>
      </c>
      <c r="E161" s="252" t="s">
        <v>4811</v>
      </c>
      <c r="F161" s="253" t="s">
        <v>4812</v>
      </c>
      <c r="G161" s="254" t="s">
        <v>614</v>
      </c>
      <c r="H161" s="255">
        <v>10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1.6000000000000001E-4</v>
      </c>
      <c r="R161" s="203">
        <f>Q161*H161</f>
        <v>1.6000000000000001E-3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5704</v>
      </c>
    </row>
    <row r="162" spans="1:65" s="2" customFormat="1" ht="24.2" customHeight="1">
      <c r="A162" s="35"/>
      <c r="B162" s="36"/>
      <c r="C162" s="193" t="s">
        <v>205</v>
      </c>
      <c r="D162" s="193" t="s">
        <v>285</v>
      </c>
      <c r="E162" s="194" t="s">
        <v>4814</v>
      </c>
      <c r="F162" s="195" t="s">
        <v>4815</v>
      </c>
      <c r="G162" s="196" t="s">
        <v>614</v>
      </c>
      <c r="H162" s="197">
        <v>20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5705</v>
      </c>
    </row>
    <row r="163" spans="1:65" s="2" customFormat="1" ht="24.2" customHeight="1">
      <c r="A163" s="35"/>
      <c r="B163" s="36"/>
      <c r="C163" s="251" t="s">
        <v>417</v>
      </c>
      <c r="D163" s="251" t="s">
        <v>1021</v>
      </c>
      <c r="E163" s="252" t="s">
        <v>4817</v>
      </c>
      <c r="F163" s="253" t="s">
        <v>4818</v>
      </c>
      <c r="G163" s="254" t="s">
        <v>614</v>
      </c>
      <c r="H163" s="255">
        <v>10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2.3000000000000001E-4</v>
      </c>
      <c r="R163" s="203">
        <f>Q163*H163</f>
        <v>2.3E-3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1021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5706</v>
      </c>
    </row>
    <row r="164" spans="1:65" s="2" customFormat="1" ht="24.2" customHeight="1">
      <c r="A164" s="35"/>
      <c r="B164" s="36"/>
      <c r="C164" s="251" t="s">
        <v>208</v>
      </c>
      <c r="D164" s="251" t="s">
        <v>1021</v>
      </c>
      <c r="E164" s="252" t="s">
        <v>4820</v>
      </c>
      <c r="F164" s="253" t="s">
        <v>4821</v>
      </c>
      <c r="G164" s="254" t="s">
        <v>614</v>
      </c>
      <c r="H164" s="255">
        <v>10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1.6000000000000001E-4</v>
      </c>
      <c r="R164" s="203">
        <f>Q164*H164</f>
        <v>1.6000000000000001E-3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5707</v>
      </c>
    </row>
    <row r="165" spans="1:65" s="12" customFormat="1" ht="25.9" customHeight="1">
      <c r="B165" s="177"/>
      <c r="C165" s="178"/>
      <c r="D165" s="179" t="s">
        <v>75</v>
      </c>
      <c r="E165" s="180" t="s">
        <v>1021</v>
      </c>
      <c r="F165" s="180" t="s">
        <v>5116</v>
      </c>
      <c r="G165" s="178"/>
      <c r="H165" s="178"/>
      <c r="I165" s="181"/>
      <c r="J165" s="18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2.826E-2</v>
      </c>
      <c r="S165" s="185"/>
      <c r="T165" s="187">
        <f>T166</f>
        <v>0</v>
      </c>
      <c r="AR165" s="188" t="s">
        <v>105</v>
      </c>
      <c r="AT165" s="189" t="s">
        <v>75</v>
      </c>
      <c r="AU165" s="189" t="s">
        <v>76</v>
      </c>
      <c r="AY165" s="188" t="s">
        <v>283</v>
      </c>
      <c r="BK165" s="190">
        <f>BK166</f>
        <v>0</v>
      </c>
    </row>
    <row r="166" spans="1:65" s="12" customFormat="1" ht="22.9" customHeight="1">
      <c r="B166" s="177"/>
      <c r="C166" s="178"/>
      <c r="D166" s="179" t="s">
        <v>75</v>
      </c>
      <c r="E166" s="191" t="s">
        <v>5708</v>
      </c>
      <c r="F166" s="191" t="s">
        <v>5709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SUM(P167:P241)</f>
        <v>0</v>
      </c>
      <c r="Q166" s="185"/>
      <c r="R166" s="186">
        <f>SUM(R167:R241)</f>
        <v>2.826E-2</v>
      </c>
      <c r="S166" s="185"/>
      <c r="T166" s="187">
        <f>SUM(T167:T241)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SUM(BK167:BK241)</f>
        <v>0</v>
      </c>
    </row>
    <row r="167" spans="1:65" s="2" customFormat="1" ht="16.5" customHeight="1">
      <c r="A167" s="35"/>
      <c r="B167" s="36"/>
      <c r="C167" s="193" t="s">
        <v>7</v>
      </c>
      <c r="D167" s="193" t="s">
        <v>285</v>
      </c>
      <c r="E167" s="194" t="s">
        <v>5710</v>
      </c>
      <c r="F167" s="195" t="s">
        <v>5711</v>
      </c>
      <c r="G167" s="196" t="s">
        <v>472</v>
      </c>
      <c r="H167" s="197">
        <v>200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5712</v>
      </c>
    </row>
    <row r="168" spans="1:65" s="2" customFormat="1" ht="16.5" customHeight="1">
      <c r="A168" s="35"/>
      <c r="B168" s="36"/>
      <c r="C168" s="251" t="s">
        <v>222</v>
      </c>
      <c r="D168" s="251" t="s">
        <v>1021</v>
      </c>
      <c r="E168" s="252" t="s">
        <v>5713</v>
      </c>
      <c r="F168" s="253" t="s">
        <v>5714</v>
      </c>
      <c r="G168" s="254" t="s">
        <v>472</v>
      </c>
      <c r="H168" s="255">
        <v>200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5.0000000000000002E-5</v>
      </c>
      <c r="R168" s="203">
        <f>Q168*H168</f>
        <v>0.01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1021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680</v>
      </c>
      <c r="BM168" s="205" t="s">
        <v>5715</v>
      </c>
    </row>
    <row r="169" spans="1:65" s="2" customFormat="1" ht="24.2" customHeight="1">
      <c r="A169" s="35"/>
      <c r="B169" s="36"/>
      <c r="C169" s="193" t="s">
        <v>448</v>
      </c>
      <c r="D169" s="193" t="s">
        <v>285</v>
      </c>
      <c r="E169" s="194" t="s">
        <v>5716</v>
      </c>
      <c r="F169" s="195" t="s">
        <v>5717</v>
      </c>
      <c r="G169" s="196" t="s">
        <v>472</v>
      </c>
      <c r="H169" s="197">
        <v>3030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680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5718</v>
      </c>
    </row>
    <row r="170" spans="1:65" s="2" customFormat="1" ht="39">
      <c r="A170" s="35"/>
      <c r="B170" s="36"/>
      <c r="C170" s="37"/>
      <c r="D170" s="209" t="s">
        <v>3831</v>
      </c>
      <c r="E170" s="37"/>
      <c r="F170" s="267" t="s">
        <v>5719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3831</v>
      </c>
      <c r="AU170" s="18" t="s">
        <v>85</v>
      </c>
    </row>
    <row r="171" spans="1:65" s="2" customFormat="1" ht="24.2" customHeight="1">
      <c r="A171" s="35"/>
      <c r="B171" s="36"/>
      <c r="C171" s="251" t="s">
        <v>454</v>
      </c>
      <c r="D171" s="251" t="s">
        <v>1021</v>
      </c>
      <c r="E171" s="252" t="s">
        <v>5720</v>
      </c>
      <c r="F171" s="253" t="s">
        <v>5721</v>
      </c>
      <c r="G171" s="254" t="s">
        <v>472</v>
      </c>
      <c r="H171" s="255">
        <v>3000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5722</v>
      </c>
    </row>
    <row r="172" spans="1:65" s="2" customFormat="1" ht="24.2" customHeight="1">
      <c r="A172" s="35"/>
      <c r="B172" s="36"/>
      <c r="C172" s="251" t="s">
        <v>460</v>
      </c>
      <c r="D172" s="251" t="s">
        <v>1021</v>
      </c>
      <c r="E172" s="252" t="s">
        <v>5723</v>
      </c>
      <c r="F172" s="253" t="s">
        <v>5724</v>
      </c>
      <c r="G172" s="254" t="s">
        <v>472</v>
      </c>
      <c r="H172" s="255">
        <v>30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1021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680</v>
      </c>
      <c r="BM172" s="205" t="s">
        <v>5725</v>
      </c>
    </row>
    <row r="173" spans="1:65" s="2" customFormat="1" ht="16.5" customHeight="1">
      <c r="A173" s="35"/>
      <c r="B173" s="36"/>
      <c r="C173" s="193" t="s">
        <v>464</v>
      </c>
      <c r="D173" s="193" t="s">
        <v>285</v>
      </c>
      <c r="E173" s="194" t="s">
        <v>5726</v>
      </c>
      <c r="F173" s="195" t="s">
        <v>5727</v>
      </c>
      <c r="G173" s="196" t="s">
        <v>2247</v>
      </c>
      <c r="H173" s="197">
        <v>14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5728</v>
      </c>
    </row>
    <row r="174" spans="1:65" s="2" customFormat="1" ht="39">
      <c r="A174" s="35"/>
      <c r="B174" s="36"/>
      <c r="C174" s="37"/>
      <c r="D174" s="209" t="s">
        <v>3831</v>
      </c>
      <c r="E174" s="37"/>
      <c r="F174" s="267" t="s">
        <v>5719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3831</v>
      </c>
      <c r="AU174" s="18" t="s">
        <v>85</v>
      </c>
    </row>
    <row r="175" spans="1:65" s="2" customFormat="1" ht="37.9" customHeight="1">
      <c r="A175" s="35"/>
      <c r="B175" s="36"/>
      <c r="C175" s="251" t="s">
        <v>469</v>
      </c>
      <c r="D175" s="251" t="s">
        <v>1021</v>
      </c>
      <c r="E175" s="252" t="s">
        <v>5729</v>
      </c>
      <c r="F175" s="253" t="s">
        <v>5730</v>
      </c>
      <c r="G175" s="254" t="s">
        <v>614</v>
      </c>
      <c r="H175" s="255">
        <v>9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1021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5731</v>
      </c>
    </row>
    <row r="176" spans="1:65" s="2" customFormat="1" ht="19.5">
      <c r="A176" s="35"/>
      <c r="B176" s="36"/>
      <c r="C176" s="37"/>
      <c r="D176" s="209" t="s">
        <v>3831</v>
      </c>
      <c r="E176" s="37"/>
      <c r="F176" s="267" t="s">
        <v>5732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3831</v>
      </c>
      <c r="AU176" s="18" t="s">
        <v>85</v>
      </c>
    </row>
    <row r="177" spans="1:65" s="2" customFormat="1" ht="37.9" customHeight="1">
      <c r="A177" s="35"/>
      <c r="B177" s="36"/>
      <c r="C177" s="251" t="s">
        <v>477</v>
      </c>
      <c r="D177" s="251" t="s">
        <v>1021</v>
      </c>
      <c r="E177" s="252" t="s">
        <v>5733</v>
      </c>
      <c r="F177" s="253" t="s">
        <v>5734</v>
      </c>
      <c r="G177" s="254" t="s">
        <v>614</v>
      </c>
      <c r="H177" s="255">
        <v>5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5735</v>
      </c>
    </row>
    <row r="178" spans="1:65" s="2" customFormat="1" ht="19.5">
      <c r="A178" s="35"/>
      <c r="B178" s="36"/>
      <c r="C178" s="37"/>
      <c r="D178" s="209" t="s">
        <v>3831</v>
      </c>
      <c r="E178" s="37"/>
      <c r="F178" s="267" t="s">
        <v>5732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3831</v>
      </c>
      <c r="AU178" s="18" t="s">
        <v>85</v>
      </c>
    </row>
    <row r="179" spans="1:65" s="2" customFormat="1" ht="24.2" customHeight="1">
      <c r="A179" s="35"/>
      <c r="B179" s="36"/>
      <c r="C179" s="193" t="s">
        <v>483</v>
      </c>
      <c r="D179" s="193" t="s">
        <v>285</v>
      </c>
      <c r="E179" s="194" t="s">
        <v>5736</v>
      </c>
      <c r="F179" s="195" t="s">
        <v>5737</v>
      </c>
      <c r="G179" s="196" t="s">
        <v>614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5738</v>
      </c>
    </row>
    <row r="180" spans="1:65" s="2" customFormat="1" ht="39">
      <c r="A180" s="35"/>
      <c r="B180" s="36"/>
      <c r="C180" s="37"/>
      <c r="D180" s="209" t="s">
        <v>3831</v>
      </c>
      <c r="E180" s="37"/>
      <c r="F180" s="267" t="s">
        <v>5739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3831</v>
      </c>
      <c r="AU180" s="18" t="s">
        <v>85</v>
      </c>
    </row>
    <row r="181" spans="1:65" s="2" customFormat="1" ht="49.15" customHeight="1">
      <c r="A181" s="35"/>
      <c r="B181" s="36"/>
      <c r="C181" s="251" t="s">
        <v>488</v>
      </c>
      <c r="D181" s="251" t="s">
        <v>1021</v>
      </c>
      <c r="E181" s="252" t="s">
        <v>5740</v>
      </c>
      <c r="F181" s="253" t="s">
        <v>5741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5742</v>
      </c>
    </row>
    <row r="182" spans="1:65" s="2" customFormat="1" ht="87.75">
      <c r="A182" s="35"/>
      <c r="B182" s="36"/>
      <c r="C182" s="37"/>
      <c r="D182" s="209" t="s">
        <v>3831</v>
      </c>
      <c r="E182" s="37"/>
      <c r="F182" s="267" t="s">
        <v>5743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3831</v>
      </c>
      <c r="AU182" s="18" t="s">
        <v>85</v>
      </c>
    </row>
    <row r="183" spans="1:65" s="2" customFormat="1" ht="24.2" customHeight="1">
      <c r="A183" s="35"/>
      <c r="B183" s="36"/>
      <c r="C183" s="251" t="s">
        <v>494</v>
      </c>
      <c r="D183" s="251" t="s">
        <v>1021</v>
      </c>
      <c r="E183" s="252" t="s">
        <v>5744</v>
      </c>
      <c r="F183" s="253" t="s">
        <v>5745</v>
      </c>
      <c r="G183" s="254" t="s">
        <v>614</v>
      </c>
      <c r="H183" s="255">
        <v>1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1021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5746</v>
      </c>
    </row>
    <row r="184" spans="1:65" s="2" customFormat="1" ht="19.5">
      <c r="A184" s="35"/>
      <c r="B184" s="36"/>
      <c r="C184" s="37"/>
      <c r="D184" s="209" t="s">
        <v>3831</v>
      </c>
      <c r="E184" s="37"/>
      <c r="F184" s="267" t="s">
        <v>5747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3831</v>
      </c>
      <c r="AU184" s="18" t="s">
        <v>85</v>
      </c>
    </row>
    <row r="185" spans="1:65" s="2" customFormat="1" ht="16.5" customHeight="1">
      <c r="A185" s="35"/>
      <c r="B185" s="36"/>
      <c r="C185" s="251" t="s">
        <v>499</v>
      </c>
      <c r="D185" s="251" t="s">
        <v>1021</v>
      </c>
      <c r="E185" s="252" t="s">
        <v>5748</v>
      </c>
      <c r="F185" s="253" t="s">
        <v>5749</v>
      </c>
      <c r="G185" s="254" t="s">
        <v>614</v>
      </c>
      <c r="H185" s="255">
        <v>1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1021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5750</v>
      </c>
    </row>
    <row r="186" spans="1:65" s="2" customFormat="1" ht="19.5">
      <c r="A186" s="35"/>
      <c r="B186" s="36"/>
      <c r="C186" s="37"/>
      <c r="D186" s="209" t="s">
        <v>3831</v>
      </c>
      <c r="E186" s="37"/>
      <c r="F186" s="267" t="s">
        <v>5747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3831</v>
      </c>
      <c r="AU186" s="18" t="s">
        <v>85</v>
      </c>
    </row>
    <row r="187" spans="1:65" s="2" customFormat="1" ht="16.5" customHeight="1">
      <c r="A187" s="35"/>
      <c r="B187" s="36"/>
      <c r="C187" s="193" t="s">
        <v>504</v>
      </c>
      <c r="D187" s="193" t="s">
        <v>285</v>
      </c>
      <c r="E187" s="194" t="s">
        <v>5751</v>
      </c>
      <c r="F187" s="195" t="s">
        <v>5752</v>
      </c>
      <c r="G187" s="196" t="s">
        <v>614</v>
      </c>
      <c r="H187" s="197">
        <v>3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680</v>
      </c>
      <c r="BM187" s="205" t="s">
        <v>5753</v>
      </c>
    </row>
    <row r="188" spans="1:65" s="2" customFormat="1" ht="19.5">
      <c r="A188" s="35"/>
      <c r="B188" s="36"/>
      <c r="C188" s="37"/>
      <c r="D188" s="209" t="s">
        <v>3831</v>
      </c>
      <c r="E188" s="37"/>
      <c r="F188" s="267" t="s">
        <v>5754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3831</v>
      </c>
      <c r="AU188" s="18" t="s">
        <v>85</v>
      </c>
    </row>
    <row r="189" spans="1:65" s="2" customFormat="1" ht="24.2" customHeight="1">
      <c r="A189" s="35"/>
      <c r="B189" s="36"/>
      <c r="C189" s="251" t="s">
        <v>509</v>
      </c>
      <c r="D189" s="251" t="s">
        <v>1021</v>
      </c>
      <c r="E189" s="252" t="s">
        <v>5755</v>
      </c>
      <c r="F189" s="253" t="s">
        <v>5756</v>
      </c>
      <c r="G189" s="254" t="s">
        <v>614</v>
      </c>
      <c r="H189" s="255">
        <v>3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1021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680</v>
      </c>
      <c r="BM189" s="205" t="s">
        <v>5757</v>
      </c>
    </row>
    <row r="190" spans="1:65" s="2" customFormat="1" ht="58.5">
      <c r="A190" s="35"/>
      <c r="B190" s="36"/>
      <c r="C190" s="37"/>
      <c r="D190" s="209" t="s">
        <v>3831</v>
      </c>
      <c r="E190" s="37"/>
      <c r="F190" s="267" t="s">
        <v>5758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3831</v>
      </c>
      <c r="AU190" s="18" t="s">
        <v>85</v>
      </c>
    </row>
    <row r="191" spans="1:65" s="2" customFormat="1" ht="16.5" customHeight="1">
      <c r="A191" s="35"/>
      <c r="B191" s="36"/>
      <c r="C191" s="251" t="s">
        <v>514</v>
      </c>
      <c r="D191" s="251" t="s">
        <v>1021</v>
      </c>
      <c r="E191" s="252" t="s">
        <v>5759</v>
      </c>
      <c r="F191" s="253" t="s">
        <v>5760</v>
      </c>
      <c r="G191" s="254" t="s">
        <v>614</v>
      </c>
      <c r="H191" s="255">
        <v>2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1021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5761</v>
      </c>
    </row>
    <row r="192" spans="1:65" s="2" customFormat="1" ht="68.25">
      <c r="A192" s="35"/>
      <c r="B192" s="36"/>
      <c r="C192" s="37"/>
      <c r="D192" s="209" t="s">
        <v>3831</v>
      </c>
      <c r="E192" s="37"/>
      <c r="F192" s="267" t="s">
        <v>5762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3831</v>
      </c>
      <c r="AU192" s="18" t="s">
        <v>85</v>
      </c>
    </row>
    <row r="193" spans="1:65" s="2" customFormat="1" ht="16.5" customHeight="1">
      <c r="A193" s="35"/>
      <c r="B193" s="36"/>
      <c r="C193" s="193" t="s">
        <v>519</v>
      </c>
      <c r="D193" s="193" t="s">
        <v>285</v>
      </c>
      <c r="E193" s="194" t="s">
        <v>5763</v>
      </c>
      <c r="F193" s="195" t="s">
        <v>5764</v>
      </c>
      <c r="G193" s="196" t="s">
        <v>614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5765</v>
      </c>
    </row>
    <row r="194" spans="1:65" s="2" customFormat="1" ht="21.75" customHeight="1">
      <c r="A194" s="35"/>
      <c r="B194" s="36"/>
      <c r="C194" s="251" t="s">
        <v>524</v>
      </c>
      <c r="D194" s="251" t="s">
        <v>1021</v>
      </c>
      <c r="E194" s="252" t="s">
        <v>5766</v>
      </c>
      <c r="F194" s="253" t="s">
        <v>5767</v>
      </c>
      <c r="G194" s="254" t="s">
        <v>614</v>
      </c>
      <c r="H194" s="255">
        <v>2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1803</v>
      </c>
      <c r="AT194" s="205" t="s">
        <v>1021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680</v>
      </c>
      <c r="BM194" s="205" t="s">
        <v>5768</v>
      </c>
    </row>
    <row r="195" spans="1:65" s="2" customFormat="1" ht="107.25">
      <c r="A195" s="35"/>
      <c r="B195" s="36"/>
      <c r="C195" s="37"/>
      <c r="D195" s="209" t="s">
        <v>3831</v>
      </c>
      <c r="E195" s="37"/>
      <c r="F195" s="267" t="s">
        <v>5769</v>
      </c>
      <c r="G195" s="37"/>
      <c r="H195" s="37"/>
      <c r="I195" s="268"/>
      <c r="J195" s="37"/>
      <c r="K195" s="37"/>
      <c r="L195" s="40"/>
      <c r="M195" s="269"/>
      <c r="N195" s="27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3831</v>
      </c>
      <c r="AU195" s="18" t="s">
        <v>85</v>
      </c>
    </row>
    <row r="196" spans="1:65" s="2" customFormat="1" ht="16.5" customHeight="1">
      <c r="A196" s="35"/>
      <c r="B196" s="36"/>
      <c r="C196" s="251" t="s">
        <v>529</v>
      </c>
      <c r="D196" s="251" t="s">
        <v>1021</v>
      </c>
      <c r="E196" s="252" t="s">
        <v>5770</v>
      </c>
      <c r="F196" s="253" t="s">
        <v>5771</v>
      </c>
      <c r="G196" s="254" t="s">
        <v>614</v>
      </c>
      <c r="H196" s="255">
        <v>16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7.2000000000000005E-4</v>
      </c>
      <c r="R196" s="203">
        <f>Q196*H196</f>
        <v>1.1520000000000001E-2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1803</v>
      </c>
      <c r="AT196" s="205" t="s">
        <v>1021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680</v>
      </c>
      <c r="BM196" s="205" t="s">
        <v>5772</v>
      </c>
    </row>
    <row r="197" spans="1:65" s="2" customFormat="1" ht="19.5">
      <c r="A197" s="35"/>
      <c r="B197" s="36"/>
      <c r="C197" s="37"/>
      <c r="D197" s="209" t="s">
        <v>3831</v>
      </c>
      <c r="E197" s="37"/>
      <c r="F197" s="267" t="s">
        <v>5773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3831</v>
      </c>
      <c r="AU197" s="18" t="s">
        <v>85</v>
      </c>
    </row>
    <row r="198" spans="1:65" s="2" customFormat="1" ht="16.5" customHeight="1">
      <c r="A198" s="35"/>
      <c r="B198" s="36"/>
      <c r="C198" s="193" t="s">
        <v>540</v>
      </c>
      <c r="D198" s="193" t="s">
        <v>285</v>
      </c>
      <c r="E198" s="194" t="s">
        <v>5774</v>
      </c>
      <c r="F198" s="195" t="s">
        <v>5775</v>
      </c>
      <c r="G198" s="196" t="s">
        <v>614</v>
      </c>
      <c r="H198" s="197">
        <v>2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680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680</v>
      </c>
      <c r="BM198" s="205" t="s">
        <v>5776</v>
      </c>
    </row>
    <row r="199" spans="1:65" s="2" customFormat="1" ht="24.2" customHeight="1">
      <c r="A199" s="35"/>
      <c r="B199" s="36"/>
      <c r="C199" s="251" t="s">
        <v>546</v>
      </c>
      <c r="D199" s="251" t="s">
        <v>1021</v>
      </c>
      <c r="E199" s="252" t="s">
        <v>5777</v>
      </c>
      <c r="F199" s="253" t="s">
        <v>5778</v>
      </c>
      <c r="G199" s="254" t="s">
        <v>614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1021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5779</v>
      </c>
    </row>
    <row r="200" spans="1:65" s="2" customFormat="1" ht="24.2" customHeight="1">
      <c r="A200" s="35"/>
      <c r="B200" s="36"/>
      <c r="C200" s="251" t="s">
        <v>551</v>
      </c>
      <c r="D200" s="251" t="s">
        <v>1021</v>
      </c>
      <c r="E200" s="252" t="s">
        <v>5780</v>
      </c>
      <c r="F200" s="253" t="s">
        <v>5781</v>
      </c>
      <c r="G200" s="254" t="s">
        <v>614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1021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680</v>
      </c>
      <c r="BM200" s="205" t="s">
        <v>5782</v>
      </c>
    </row>
    <row r="201" spans="1:65" s="2" customFormat="1" ht="24.2" customHeight="1">
      <c r="A201" s="35"/>
      <c r="B201" s="36"/>
      <c r="C201" s="251" t="s">
        <v>556</v>
      </c>
      <c r="D201" s="251" t="s">
        <v>1021</v>
      </c>
      <c r="E201" s="252" t="s">
        <v>5783</v>
      </c>
      <c r="F201" s="253" t="s">
        <v>5784</v>
      </c>
      <c r="G201" s="254" t="s">
        <v>614</v>
      </c>
      <c r="H201" s="255">
        <v>2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1021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5785</v>
      </c>
    </row>
    <row r="202" spans="1:65" s="13" customFormat="1">
      <c r="B202" s="207"/>
      <c r="C202" s="208"/>
      <c r="D202" s="209" t="s">
        <v>291</v>
      </c>
      <c r="E202" s="208"/>
      <c r="F202" s="211" t="s">
        <v>5786</v>
      </c>
      <c r="G202" s="208"/>
      <c r="H202" s="212">
        <v>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4</v>
      </c>
      <c r="AX202" s="13" t="s">
        <v>83</v>
      </c>
      <c r="AY202" s="218" t="s">
        <v>283</v>
      </c>
    </row>
    <row r="203" spans="1:65" s="2" customFormat="1" ht="24.2" customHeight="1">
      <c r="A203" s="35"/>
      <c r="B203" s="36"/>
      <c r="C203" s="251" t="s">
        <v>561</v>
      </c>
      <c r="D203" s="251" t="s">
        <v>1021</v>
      </c>
      <c r="E203" s="252" t="s">
        <v>5787</v>
      </c>
      <c r="F203" s="253" t="s">
        <v>5788</v>
      </c>
      <c r="G203" s="254" t="s">
        <v>614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1803</v>
      </c>
      <c r="AT203" s="205" t="s">
        <v>1021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5789</v>
      </c>
    </row>
    <row r="204" spans="1:65" s="13" customFormat="1" ht="22.5">
      <c r="B204" s="207"/>
      <c r="C204" s="208"/>
      <c r="D204" s="209" t="s">
        <v>291</v>
      </c>
      <c r="E204" s="208"/>
      <c r="F204" s="211" t="s">
        <v>5697</v>
      </c>
      <c r="G204" s="208"/>
      <c r="H204" s="212">
        <v>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2" customFormat="1" ht="24.2" customHeight="1">
      <c r="A205" s="35"/>
      <c r="B205" s="36"/>
      <c r="C205" s="251" t="s">
        <v>567</v>
      </c>
      <c r="D205" s="251" t="s">
        <v>1021</v>
      </c>
      <c r="E205" s="252" t="s">
        <v>5790</v>
      </c>
      <c r="F205" s="253" t="s">
        <v>5791</v>
      </c>
      <c r="G205" s="254" t="s">
        <v>614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1803</v>
      </c>
      <c r="AT205" s="205" t="s">
        <v>1021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5792</v>
      </c>
    </row>
    <row r="206" spans="1:65" s="13" customFormat="1" ht="22.5">
      <c r="B206" s="207"/>
      <c r="C206" s="208"/>
      <c r="D206" s="209" t="s">
        <v>291</v>
      </c>
      <c r="E206" s="208"/>
      <c r="F206" s="211" t="s">
        <v>5697</v>
      </c>
      <c r="G206" s="208"/>
      <c r="H206" s="212">
        <v>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16.5" customHeight="1">
      <c r="A207" s="35"/>
      <c r="B207" s="36"/>
      <c r="C207" s="193" t="s">
        <v>575</v>
      </c>
      <c r="D207" s="193" t="s">
        <v>285</v>
      </c>
      <c r="E207" s="194" t="s">
        <v>5793</v>
      </c>
      <c r="F207" s="195" t="s">
        <v>5794</v>
      </c>
      <c r="G207" s="196" t="s">
        <v>5543</v>
      </c>
      <c r="H207" s="197">
        <v>20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680</v>
      </c>
      <c r="BM207" s="205" t="s">
        <v>5795</v>
      </c>
    </row>
    <row r="208" spans="1:65" s="2" customFormat="1" ht="37.9" customHeight="1">
      <c r="A208" s="35"/>
      <c r="B208" s="36"/>
      <c r="C208" s="251" t="s">
        <v>581</v>
      </c>
      <c r="D208" s="251" t="s">
        <v>1021</v>
      </c>
      <c r="E208" s="252" t="s">
        <v>5796</v>
      </c>
      <c r="F208" s="253" t="s">
        <v>5797</v>
      </c>
      <c r="G208" s="254" t="s">
        <v>614</v>
      </c>
      <c r="H208" s="255">
        <v>8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1803</v>
      </c>
      <c r="AT208" s="205" t="s">
        <v>1021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680</v>
      </c>
      <c r="BM208" s="205" t="s">
        <v>5798</v>
      </c>
    </row>
    <row r="209" spans="1:65" s="2" customFormat="1" ht="19.5">
      <c r="A209" s="35"/>
      <c r="B209" s="36"/>
      <c r="C209" s="37"/>
      <c r="D209" s="209" t="s">
        <v>3831</v>
      </c>
      <c r="E209" s="37"/>
      <c r="F209" s="267" t="s">
        <v>5799</v>
      </c>
      <c r="G209" s="37"/>
      <c r="H209" s="37"/>
      <c r="I209" s="268"/>
      <c r="J209" s="37"/>
      <c r="K209" s="37"/>
      <c r="L209" s="40"/>
      <c r="M209" s="269"/>
      <c r="N209" s="27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3831</v>
      </c>
      <c r="AU209" s="18" t="s">
        <v>85</v>
      </c>
    </row>
    <row r="210" spans="1:65" s="2" customFormat="1" ht="24.2" customHeight="1">
      <c r="A210" s="35"/>
      <c r="B210" s="36"/>
      <c r="C210" s="251" t="s">
        <v>611</v>
      </c>
      <c r="D210" s="251" t="s">
        <v>1021</v>
      </c>
      <c r="E210" s="252" t="s">
        <v>5800</v>
      </c>
      <c r="F210" s="253" t="s">
        <v>5801</v>
      </c>
      <c r="G210" s="254" t="s">
        <v>614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1803</v>
      </c>
      <c r="AT210" s="205" t="s">
        <v>1021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680</v>
      </c>
      <c r="BM210" s="205" t="s">
        <v>5802</v>
      </c>
    </row>
    <row r="211" spans="1:65" s="2" customFormat="1" ht="19.5">
      <c r="A211" s="35"/>
      <c r="B211" s="36"/>
      <c r="C211" s="37"/>
      <c r="D211" s="209" t="s">
        <v>3831</v>
      </c>
      <c r="E211" s="37"/>
      <c r="F211" s="267" t="s">
        <v>5803</v>
      </c>
      <c r="G211" s="37"/>
      <c r="H211" s="37"/>
      <c r="I211" s="268"/>
      <c r="J211" s="37"/>
      <c r="K211" s="37"/>
      <c r="L211" s="40"/>
      <c r="M211" s="269"/>
      <c r="N211" s="27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3831</v>
      </c>
      <c r="AU211" s="18" t="s">
        <v>85</v>
      </c>
    </row>
    <row r="212" spans="1:65" s="2" customFormat="1" ht="24.2" customHeight="1">
      <c r="A212" s="35"/>
      <c r="B212" s="36"/>
      <c r="C212" s="193" t="s">
        <v>616</v>
      </c>
      <c r="D212" s="193" t="s">
        <v>285</v>
      </c>
      <c r="E212" s="194" t="s">
        <v>5804</v>
      </c>
      <c r="F212" s="195" t="s">
        <v>5805</v>
      </c>
      <c r="G212" s="196" t="s">
        <v>614</v>
      </c>
      <c r="H212" s="197">
        <v>4</v>
      </c>
      <c r="I212" s="198"/>
      <c r="J212" s="199">
        <f t="shared" ref="J212:J228" si="10"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ref="P212:P228" si="11">O212*H212</f>
        <v>0</v>
      </c>
      <c r="Q212" s="203">
        <v>0</v>
      </c>
      <c r="R212" s="203">
        <f t="shared" ref="R212:R228" si="12">Q212*H212</f>
        <v>0</v>
      </c>
      <c r="S212" s="203">
        <v>0</v>
      </c>
      <c r="T212" s="204">
        <f t="shared" ref="T212:T228" si="13"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85</v>
      </c>
      <c r="AY212" s="18" t="s">
        <v>283</v>
      </c>
      <c r="BE212" s="206">
        <f t="shared" ref="BE212:BE228" si="14">IF(N212="základní",J212,0)</f>
        <v>0</v>
      </c>
      <c r="BF212" s="206">
        <f t="shared" ref="BF212:BF228" si="15">IF(N212="snížená",J212,0)</f>
        <v>0</v>
      </c>
      <c r="BG212" s="206">
        <f t="shared" ref="BG212:BG228" si="16">IF(N212="zákl. přenesená",J212,0)</f>
        <v>0</v>
      </c>
      <c r="BH212" s="206">
        <f t="shared" ref="BH212:BH228" si="17">IF(N212="sníž. přenesená",J212,0)</f>
        <v>0</v>
      </c>
      <c r="BI212" s="206">
        <f t="shared" ref="BI212:BI228" si="18">IF(N212="nulová",J212,0)</f>
        <v>0</v>
      </c>
      <c r="BJ212" s="18" t="s">
        <v>83</v>
      </c>
      <c r="BK212" s="206">
        <f t="shared" ref="BK212:BK228" si="19">ROUND(I212*H212,2)</f>
        <v>0</v>
      </c>
      <c r="BL212" s="18" t="s">
        <v>680</v>
      </c>
      <c r="BM212" s="205" t="s">
        <v>5806</v>
      </c>
    </row>
    <row r="213" spans="1:65" s="2" customFormat="1" ht="24.2" customHeight="1">
      <c r="A213" s="35"/>
      <c r="B213" s="36"/>
      <c r="C213" s="251" t="s">
        <v>620</v>
      </c>
      <c r="D213" s="251" t="s">
        <v>1021</v>
      </c>
      <c r="E213" s="252" t="s">
        <v>5807</v>
      </c>
      <c r="F213" s="253" t="s">
        <v>5808</v>
      </c>
      <c r="G213" s="254" t="s">
        <v>614</v>
      </c>
      <c r="H213" s="255">
        <v>3</v>
      </c>
      <c r="I213" s="256"/>
      <c r="J213" s="257">
        <f t="shared" si="10"/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1803</v>
      </c>
      <c r="AT213" s="205" t="s">
        <v>1021</v>
      </c>
      <c r="AU213" s="205" t="s">
        <v>85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5809</v>
      </c>
    </row>
    <row r="214" spans="1:65" s="2" customFormat="1" ht="24.2" customHeight="1">
      <c r="A214" s="35"/>
      <c r="B214" s="36"/>
      <c r="C214" s="251" t="s">
        <v>624</v>
      </c>
      <c r="D214" s="251" t="s">
        <v>1021</v>
      </c>
      <c r="E214" s="252" t="s">
        <v>5810</v>
      </c>
      <c r="F214" s="253" t="s">
        <v>5811</v>
      </c>
      <c r="G214" s="254" t="s">
        <v>614</v>
      </c>
      <c r="H214" s="255">
        <v>1</v>
      </c>
      <c r="I214" s="256"/>
      <c r="J214" s="257">
        <f t="shared" si="1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1803</v>
      </c>
      <c r="AT214" s="205" t="s">
        <v>1021</v>
      </c>
      <c r="AU214" s="205" t="s">
        <v>85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5812</v>
      </c>
    </row>
    <row r="215" spans="1:65" s="2" customFormat="1" ht="16.5" customHeight="1">
      <c r="A215" s="35"/>
      <c r="B215" s="36"/>
      <c r="C215" s="193" t="s">
        <v>628</v>
      </c>
      <c r="D215" s="193" t="s">
        <v>285</v>
      </c>
      <c r="E215" s="194" t="s">
        <v>5813</v>
      </c>
      <c r="F215" s="195" t="s">
        <v>5814</v>
      </c>
      <c r="G215" s="196" t="s">
        <v>614</v>
      </c>
      <c r="H215" s="197">
        <v>49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85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5815</v>
      </c>
    </row>
    <row r="216" spans="1:65" s="2" customFormat="1" ht="21.75" customHeight="1">
      <c r="A216" s="35"/>
      <c r="B216" s="36"/>
      <c r="C216" s="193" t="s">
        <v>632</v>
      </c>
      <c r="D216" s="193" t="s">
        <v>285</v>
      </c>
      <c r="E216" s="194" t="s">
        <v>5816</v>
      </c>
      <c r="F216" s="195" t="s">
        <v>5817</v>
      </c>
      <c r="G216" s="196" t="s">
        <v>614</v>
      </c>
      <c r="H216" s="197">
        <v>49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85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5818</v>
      </c>
    </row>
    <row r="217" spans="1:65" s="2" customFormat="1" ht="24.2" customHeight="1">
      <c r="A217" s="35"/>
      <c r="B217" s="36"/>
      <c r="C217" s="251" t="s">
        <v>636</v>
      </c>
      <c r="D217" s="251" t="s">
        <v>1021</v>
      </c>
      <c r="E217" s="252" t="s">
        <v>5819</v>
      </c>
      <c r="F217" s="253" t="s">
        <v>5820</v>
      </c>
      <c r="G217" s="254" t="s">
        <v>614</v>
      </c>
      <c r="H217" s="255">
        <v>49</v>
      </c>
      <c r="I217" s="256"/>
      <c r="J217" s="257">
        <f t="shared" si="1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11"/>
        <v>0</v>
      </c>
      <c r="Q217" s="203">
        <v>3.0000000000000001E-5</v>
      </c>
      <c r="R217" s="203">
        <f t="shared" si="12"/>
        <v>1.47E-3</v>
      </c>
      <c r="S217" s="203">
        <v>0</v>
      </c>
      <c r="T217" s="204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1803</v>
      </c>
      <c r="AT217" s="205" t="s">
        <v>1021</v>
      </c>
      <c r="AU217" s="205" t="s">
        <v>85</v>
      </c>
      <c r="AY217" s="18" t="s">
        <v>283</v>
      </c>
      <c r="BE217" s="206">
        <f t="shared" si="14"/>
        <v>0</v>
      </c>
      <c r="BF217" s="206">
        <f t="shared" si="15"/>
        <v>0</v>
      </c>
      <c r="BG217" s="206">
        <f t="shared" si="16"/>
        <v>0</v>
      </c>
      <c r="BH217" s="206">
        <f t="shared" si="17"/>
        <v>0</v>
      </c>
      <c r="BI217" s="206">
        <f t="shared" si="18"/>
        <v>0</v>
      </c>
      <c r="BJ217" s="18" t="s">
        <v>83</v>
      </c>
      <c r="BK217" s="206">
        <f t="shared" si="19"/>
        <v>0</v>
      </c>
      <c r="BL217" s="18" t="s">
        <v>680</v>
      </c>
      <c r="BM217" s="205" t="s">
        <v>5821</v>
      </c>
    </row>
    <row r="218" spans="1:65" s="2" customFormat="1" ht="21.75" customHeight="1">
      <c r="A218" s="35"/>
      <c r="B218" s="36"/>
      <c r="C218" s="251" t="s">
        <v>640</v>
      </c>
      <c r="D218" s="251" t="s">
        <v>1021</v>
      </c>
      <c r="E218" s="252" t="s">
        <v>5822</v>
      </c>
      <c r="F218" s="253" t="s">
        <v>5823</v>
      </c>
      <c r="G218" s="254" t="s">
        <v>614</v>
      </c>
      <c r="H218" s="255">
        <v>27</v>
      </c>
      <c r="I218" s="256"/>
      <c r="J218" s="257">
        <f t="shared" si="1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11"/>
        <v>0</v>
      </c>
      <c r="Q218" s="203">
        <v>1.0000000000000001E-5</v>
      </c>
      <c r="R218" s="203">
        <f t="shared" si="12"/>
        <v>2.7E-4</v>
      </c>
      <c r="S218" s="203">
        <v>0</v>
      </c>
      <c r="T218" s="204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1803</v>
      </c>
      <c r="AT218" s="205" t="s">
        <v>1021</v>
      </c>
      <c r="AU218" s="205" t="s">
        <v>85</v>
      </c>
      <c r="AY218" s="18" t="s">
        <v>283</v>
      </c>
      <c r="BE218" s="206">
        <f t="shared" si="14"/>
        <v>0</v>
      </c>
      <c r="BF218" s="206">
        <f t="shared" si="15"/>
        <v>0</v>
      </c>
      <c r="BG218" s="206">
        <f t="shared" si="16"/>
        <v>0</v>
      </c>
      <c r="BH218" s="206">
        <f t="shared" si="17"/>
        <v>0</v>
      </c>
      <c r="BI218" s="206">
        <f t="shared" si="18"/>
        <v>0</v>
      </c>
      <c r="BJ218" s="18" t="s">
        <v>83</v>
      </c>
      <c r="BK218" s="206">
        <f t="shared" si="19"/>
        <v>0</v>
      </c>
      <c r="BL218" s="18" t="s">
        <v>680</v>
      </c>
      <c r="BM218" s="205" t="s">
        <v>5824</v>
      </c>
    </row>
    <row r="219" spans="1:65" s="2" customFormat="1" ht="21.75" customHeight="1">
      <c r="A219" s="35"/>
      <c r="B219" s="36"/>
      <c r="C219" s="251" t="s">
        <v>644</v>
      </c>
      <c r="D219" s="251" t="s">
        <v>1021</v>
      </c>
      <c r="E219" s="252" t="s">
        <v>5825</v>
      </c>
      <c r="F219" s="253" t="s">
        <v>5826</v>
      </c>
      <c r="G219" s="254" t="s">
        <v>614</v>
      </c>
      <c r="H219" s="255">
        <v>22</v>
      </c>
      <c r="I219" s="256"/>
      <c r="J219" s="257">
        <f t="shared" si="1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11"/>
        <v>0</v>
      </c>
      <c r="Q219" s="203">
        <v>0</v>
      </c>
      <c r="R219" s="203">
        <f t="shared" si="12"/>
        <v>0</v>
      </c>
      <c r="S219" s="203">
        <v>0</v>
      </c>
      <c r="T219" s="204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1803</v>
      </c>
      <c r="AT219" s="205" t="s">
        <v>1021</v>
      </c>
      <c r="AU219" s="205" t="s">
        <v>85</v>
      </c>
      <c r="AY219" s="18" t="s">
        <v>283</v>
      </c>
      <c r="BE219" s="206">
        <f t="shared" si="14"/>
        <v>0</v>
      </c>
      <c r="BF219" s="206">
        <f t="shared" si="15"/>
        <v>0</v>
      </c>
      <c r="BG219" s="206">
        <f t="shared" si="16"/>
        <v>0</v>
      </c>
      <c r="BH219" s="206">
        <f t="shared" si="17"/>
        <v>0</v>
      </c>
      <c r="BI219" s="206">
        <f t="shared" si="18"/>
        <v>0</v>
      </c>
      <c r="BJ219" s="18" t="s">
        <v>83</v>
      </c>
      <c r="BK219" s="206">
        <f t="shared" si="19"/>
        <v>0</v>
      </c>
      <c r="BL219" s="18" t="s">
        <v>680</v>
      </c>
      <c r="BM219" s="205" t="s">
        <v>5827</v>
      </c>
    </row>
    <row r="220" spans="1:65" s="2" customFormat="1" ht="24.2" customHeight="1">
      <c r="A220" s="35"/>
      <c r="B220" s="36"/>
      <c r="C220" s="251" t="s">
        <v>648</v>
      </c>
      <c r="D220" s="251" t="s">
        <v>1021</v>
      </c>
      <c r="E220" s="252" t="s">
        <v>5828</v>
      </c>
      <c r="F220" s="253" t="s">
        <v>5829</v>
      </c>
      <c r="G220" s="254" t="s">
        <v>614</v>
      </c>
      <c r="H220" s="255">
        <v>71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2.0000000000000002E-5</v>
      </c>
      <c r="R220" s="203">
        <f t="shared" si="12"/>
        <v>1.42E-3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1803</v>
      </c>
      <c r="AT220" s="205" t="s">
        <v>1021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680</v>
      </c>
      <c r="BM220" s="205" t="s">
        <v>5830</v>
      </c>
    </row>
    <row r="221" spans="1:65" s="2" customFormat="1" ht="16.5" customHeight="1">
      <c r="A221" s="35"/>
      <c r="B221" s="36"/>
      <c r="C221" s="193" t="s">
        <v>652</v>
      </c>
      <c r="D221" s="193" t="s">
        <v>285</v>
      </c>
      <c r="E221" s="194" t="s">
        <v>5831</v>
      </c>
      <c r="F221" s="195" t="s">
        <v>5832</v>
      </c>
      <c r="G221" s="196" t="s">
        <v>614</v>
      </c>
      <c r="H221" s="197">
        <v>10</v>
      </c>
      <c r="I221" s="198"/>
      <c r="J221" s="199">
        <f t="shared" si="1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680</v>
      </c>
      <c r="BM221" s="205" t="s">
        <v>5833</v>
      </c>
    </row>
    <row r="222" spans="1:65" s="2" customFormat="1" ht="24.2" customHeight="1">
      <c r="A222" s="35"/>
      <c r="B222" s="36"/>
      <c r="C222" s="251" t="s">
        <v>656</v>
      </c>
      <c r="D222" s="251" t="s">
        <v>1021</v>
      </c>
      <c r="E222" s="252" t="s">
        <v>5834</v>
      </c>
      <c r="F222" s="253" t="s">
        <v>5835</v>
      </c>
      <c r="G222" s="254" t="s">
        <v>614</v>
      </c>
      <c r="H222" s="255">
        <v>10</v>
      </c>
      <c r="I222" s="256"/>
      <c r="J222" s="257">
        <f t="shared" si="1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11"/>
        <v>0</v>
      </c>
      <c r="Q222" s="203">
        <v>6.0000000000000002E-5</v>
      </c>
      <c r="R222" s="203">
        <f t="shared" si="12"/>
        <v>6.0000000000000006E-4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1803</v>
      </c>
      <c r="AT222" s="205" t="s">
        <v>1021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680</v>
      </c>
      <c r="BM222" s="205" t="s">
        <v>5836</v>
      </c>
    </row>
    <row r="223" spans="1:65" s="2" customFormat="1" ht="16.5" customHeight="1">
      <c r="A223" s="35"/>
      <c r="B223" s="36"/>
      <c r="C223" s="193" t="s">
        <v>660</v>
      </c>
      <c r="D223" s="193" t="s">
        <v>285</v>
      </c>
      <c r="E223" s="194" t="s">
        <v>5837</v>
      </c>
      <c r="F223" s="195" t="s">
        <v>5838</v>
      </c>
      <c r="G223" s="196" t="s">
        <v>614</v>
      </c>
      <c r="H223" s="197">
        <v>14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680</v>
      </c>
      <c r="BM223" s="205" t="s">
        <v>5839</v>
      </c>
    </row>
    <row r="224" spans="1:65" s="2" customFormat="1" ht="24.2" customHeight="1">
      <c r="A224" s="35"/>
      <c r="B224" s="36"/>
      <c r="C224" s="251" t="s">
        <v>664</v>
      </c>
      <c r="D224" s="251" t="s">
        <v>1021</v>
      </c>
      <c r="E224" s="252" t="s">
        <v>5840</v>
      </c>
      <c r="F224" s="253" t="s">
        <v>5841</v>
      </c>
      <c r="G224" s="254" t="s">
        <v>614</v>
      </c>
      <c r="H224" s="255">
        <v>14</v>
      </c>
      <c r="I224" s="256"/>
      <c r="J224" s="257">
        <f t="shared" si="1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11"/>
        <v>0</v>
      </c>
      <c r="Q224" s="203">
        <v>9.0000000000000006E-5</v>
      </c>
      <c r="R224" s="203">
        <f t="shared" si="12"/>
        <v>1.2600000000000001E-3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1803</v>
      </c>
      <c r="AT224" s="205" t="s">
        <v>1021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680</v>
      </c>
      <c r="BM224" s="205" t="s">
        <v>5842</v>
      </c>
    </row>
    <row r="225" spans="1:65" s="2" customFormat="1" ht="24.2" customHeight="1">
      <c r="A225" s="35"/>
      <c r="B225" s="36"/>
      <c r="C225" s="251" t="s">
        <v>668</v>
      </c>
      <c r="D225" s="251" t="s">
        <v>1021</v>
      </c>
      <c r="E225" s="252" t="s">
        <v>5059</v>
      </c>
      <c r="F225" s="253" t="s">
        <v>5060</v>
      </c>
      <c r="G225" s="254" t="s">
        <v>614</v>
      </c>
      <c r="H225" s="255">
        <v>24</v>
      </c>
      <c r="I225" s="256"/>
      <c r="J225" s="257">
        <f t="shared" si="1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11"/>
        <v>0</v>
      </c>
      <c r="Q225" s="203">
        <v>3.0000000000000001E-5</v>
      </c>
      <c r="R225" s="203">
        <f t="shared" si="12"/>
        <v>7.2000000000000005E-4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1803</v>
      </c>
      <c r="AT225" s="205" t="s">
        <v>1021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680</v>
      </c>
      <c r="BM225" s="205" t="s">
        <v>5843</v>
      </c>
    </row>
    <row r="226" spans="1:65" s="2" customFormat="1" ht="24.2" customHeight="1">
      <c r="A226" s="35"/>
      <c r="B226" s="36"/>
      <c r="C226" s="251" t="s">
        <v>672</v>
      </c>
      <c r="D226" s="251" t="s">
        <v>1021</v>
      </c>
      <c r="E226" s="252" t="s">
        <v>4954</v>
      </c>
      <c r="F226" s="253" t="s">
        <v>4955</v>
      </c>
      <c r="G226" s="254" t="s">
        <v>614</v>
      </c>
      <c r="H226" s="255">
        <v>29</v>
      </c>
      <c r="I226" s="256"/>
      <c r="J226" s="257">
        <f t="shared" si="1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11"/>
        <v>0</v>
      </c>
      <c r="Q226" s="203">
        <v>2.0000000000000002E-5</v>
      </c>
      <c r="R226" s="203">
        <f t="shared" si="12"/>
        <v>5.8E-4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1021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5844</v>
      </c>
    </row>
    <row r="227" spans="1:65" s="2" customFormat="1" ht="24.2" customHeight="1">
      <c r="A227" s="35"/>
      <c r="B227" s="36"/>
      <c r="C227" s="251" t="s">
        <v>676</v>
      </c>
      <c r="D227" s="251" t="s">
        <v>1021</v>
      </c>
      <c r="E227" s="252" t="s">
        <v>4957</v>
      </c>
      <c r="F227" s="253" t="s">
        <v>4958</v>
      </c>
      <c r="G227" s="254" t="s">
        <v>614</v>
      </c>
      <c r="H227" s="255">
        <v>14</v>
      </c>
      <c r="I227" s="256"/>
      <c r="J227" s="257">
        <f t="shared" si="1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11"/>
        <v>0</v>
      </c>
      <c r="Q227" s="203">
        <v>3.0000000000000001E-5</v>
      </c>
      <c r="R227" s="203">
        <f t="shared" si="12"/>
        <v>4.2000000000000002E-4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1021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5845</v>
      </c>
    </row>
    <row r="228" spans="1:65" s="2" customFormat="1" ht="21.75" customHeight="1">
      <c r="A228" s="35"/>
      <c r="B228" s="36"/>
      <c r="C228" s="193" t="s">
        <v>680</v>
      </c>
      <c r="D228" s="193" t="s">
        <v>285</v>
      </c>
      <c r="E228" s="194" t="s">
        <v>5846</v>
      </c>
      <c r="F228" s="195" t="s">
        <v>5847</v>
      </c>
      <c r="G228" s="196" t="s">
        <v>614</v>
      </c>
      <c r="H228" s="197">
        <v>1</v>
      </c>
      <c r="I228" s="198"/>
      <c r="J228" s="199">
        <f t="shared" si="1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11"/>
        <v>0</v>
      </c>
      <c r="Q228" s="203">
        <v>0</v>
      </c>
      <c r="R228" s="203">
        <f t="shared" si="12"/>
        <v>0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680</v>
      </c>
      <c r="BM228" s="205" t="s">
        <v>5848</v>
      </c>
    </row>
    <row r="229" spans="1:65" s="2" customFormat="1" ht="19.5">
      <c r="A229" s="35"/>
      <c r="B229" s="36"/>
      <c r="C229" s="37"/>
      <c r="D229" s="209" t="s">
        <v>3831</v>
      </c>
      <c r="E229" s="37"/>
      <c r="F229" s="267" t="s">
        <v>5849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3831</v>
      </c>
      <c r="AU229" s="18" t="s">
        <v>85</v>
      </c>
    </row>
    <row r="230" spans="1:65" s="2" customFormat="1" ht="24.2" customHeight="1">
      <c r="A230" s="35"/>
      <c r="B230" s="36"/>
      <c r="C230" s="251" t="s">
        <v>684</v>
      </c>
      <c r="D230" s="251" t="s">
        <v>1021</v>
      </c>
      <c r="E230" s="252" t="s">
        <v>5850</v>
      </c>
      <c r="F230" s="253" t="s">
        <v>5851</v>
      </c>
      <c r="G230" s="254" t="s">
        <v>614</v>
      </c>
      <c r="H230" s="255">
        <v>1</v>
      </c>
      <c r="I230" s="256"/>
      <c r="J230" s="257">
        <f>ROUND(I230*H230,2)</f>
        <v>0</v>
      </c>
      <c r="K230" s="258"/>
      <c r="L230" s="259"/>
      <c r="M230" s="260" t="s">
        <v>1</v>
      </c>
      <c r="N230" s="261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1803</v>
      </c>
      <c r="AT230" s="205" t="s">
        <v>1021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680</v>
      </c>
      <c r="BM230" s="205" t="s">
        <v>5852</v>
      </c>
    </row>
    <row r="231" spans="1:65" s="2" customFormat="1" ht="19.5">
      <c r="A231" s="35"/>
      <c r="B231" s="36"/>
      <c r="C231" s="37"/>
      <c r="D231" s="209" t="s">
        <v>3831</v>
      </c>
      <c r="E231" s="37"/>
      <c r="F231" s="267" t="s">
        <v>5853</v>
      </c>
      <c r="G231" s="37"/>
      <c r="H231" s="37"/>
      <c r="I231" s="268"/>
      <c r="J231" s="37"/>
      <c r="K231" s="37"/>
      <c r="L231" s="40"/>
      <c r="M231" s="269"/>
      <c r="N231" s="27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3831</v>
      </c>
      <c r="AU231" s="18" t="s">
        <v>85</v>
      </c>
    </row>
    <row r="232" spans="1:65" s="2" customFormat="1" ht="16.5" customHeight="1">
      <c r="A232" s="35"/>
      <c r="B232" s="36"/>
      <c r="C232" s="193" t="s">
        <v>690</v>
      </c>
      <c r="D232" s="193" t="s">
        <v>285</v>
      </c>
      <c r="E232" s="194" t="s">
        <v>5854</v>
      </c>
      <c r="F232" s="195" t="s">
        <v>5855</v>
      </c>
      <c r="G232" s="196" t="s">
        <v>614</v>
      </c>
      <c r="H232" s="197">
        <v>1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680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680</v>
      </c>
      <c r="BM232" s="205" t="s">
        <v>5856</v>
      </c>
    </row>
    <row r="233" spans="1:65" s="2" customFormat="1" ht="29.25">
      <c r="A233" s="35"/>
      <c r="B233" s="36"/>
      <c r="C233" s="37"/>
      <c r="D233" s="209" t="s">
        <v>3831</v>
      </c>
      <c r="E233" s="37"/>
      <c r="F233" s="267" t="s">
        <v>5857</v>
      </c>
      <c r="G233" s="37"/>
      <c r="H233" s="37"/>
      <c r="I233" s="268"/>
      <c r="J233" s="37"/>
      <c r="K233" s="37"/>
      <c r="L233" s="40"/>
      <c r="M233" s="269"/>
      <c r="N233" s="27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3831</v>
      </c>
      <c r="AU233" s="18" t="s">
        <v>85</v>
      </c>
    </row>
    <row r="234" spans="1:65" s="2" customFormat="1" ht="66.75" customHeight="1">
      <c r="A234" s="35"/>
      <c r="B234" s="36"/>
      <c r="C234" s="251" t="s">
        <v>695</v>
      </c>
      <c r="D234" s="251" t="s">
        <v>1021</v>
      </c>
      <c r="E234" s="252" t="s">
        <v>5858</v>
      </c>
      <c r="F234" s="253" t="s">
        <v>5859</v>
      </c>
      <c r="G234" s="254" t="s">
        <v>614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1803</v>
      </c>
      <c r="AT234" s="205" t="s">
        <v>1021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680</v>
      </c>
      <c r="BM234" s="205" t="s">
        <v>5860</v>
      </c>
    </row>
    <row r="235" spans="1:65" s="2" customFormat="1" ht="19.5">
      <c r="A235" s="35"/>
      <c r="B235" s="36"/>
      <c r="C235" s="37"/>
      <c r="D235" s="209" t="s">
        <v>3831</v>
      </c>
      <c r="E235" s="37"/>
      <c r="F235" s="267" t="s">
        <v>5853</v>
      </c>
      <c r="G235" s="37"/>
      <c r="H235" s="37"/>
      <c r="I235" s="268"/>
      <c r="J235" s="37"/>
      <c r="K235" s="37"/>
      <c r="L235" s="40"/>
      <c r="M235" s="269"/>
      <c r="N235" s="27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3831</v>
      </c>
      <c r="AU235" s="18" t="s">
        <v>85</v>
      </c>
    </row>
    <row r="236" spans="1:65" s="2" customFormat="1" ht="24.2" customHeight="1">
      <c r="A236" s="35"/>
      <c r="B236" s="36"/>
      <c r="C236" s="251" t="s">
        <v>700</v>
      </c>
      <c r="D236" s="251" t="s">
        <v>1021</v>
      </c>
      <c r="E236" s="252" t="s">
        <v>5861</v>
      </c>
      <c r="F236" s="253" t="s">
        <v>5862</v>
      </c>
      <c r="G236" s="254" t="s">
        <v>614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1803</v>
      </c>
      <c r="AT236" s="205" t="s">
        <v>1021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680</v>
      </c>
      <c r="BM236" s="205" t="s">
        <v>5863</v>
      </c>
    </row>
    <row r="237" spans="1:65" s="2" customFormat="1" ht="19.5">
      <c r="A237" s="35"/>
      <c r="B237" s="36"/>
      <c r="C237" s="37"/>
      <c r="D237" s="209" t="s">
        <v>3831</v>
      </c>
      <c r="E237" s="37"/>
      <c r="F237" s="267" t="s">
        <v>5853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3831</v>
      </c>
      <c r="AU237" s="18" t="s">
        <v>85</v>
      </c>
    </row>
    <row r="238" spans="1:65" s="2" customFormat="1" ht="24.2" customHeight="1">
      <c r="A238" s="35"/>
      <c r="B238" s="36"/>
      <c r="C238" s="251" t="s">
        <v>704</v>
      </c>
      <c r="D238" s="251" t="s">
        <v>1021</v>
      </c>
      <c r="E238" s="252" t="s">
        <v>5864</v>
      </c>
      <c r="F238" s="253" t="s">
        <v>5865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1803</v>
      </c>
      <c r="AT238" s="205" t="s">
        <v>1021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680</v>
      </c>
      <c r="BM238" s="205" t="s">
        <v>5866</v>
      </c>
    </row>
    <row r="239" spans="1:65" s="2" customFormat="1" ht="19.5">
      <c r="A239" s="35"/>
      <c r="B239" s="36"/>
      <c r="C239" s="37"/>
      <c r="D239" s="209" t="s">
        <v>3831</v>
      </c>
      <c r="E239" s="37"/>
      <c r="F239" s="267" t="s">
        <v>5853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3831</v>
      </c>
      <c r="AU239" s="18" t="s">
        <v>85</v>
      </c>
    </row>
    <row r="240" spans="1:65" s="2" customFormat="1" ht="49.15" customHeight="1">
      <c r="A240" s="35"/>
      <c r="B240" s="36"/>
      <c r="C240" s="251" t="s">
        <v>710</v>
      </c>
      <c r="D240" s="251" t="s">
        <v>1021</v>
      </c>
      <c r="E240" s="252" t="s">
        <v>5867</v>
      </c>
      <c r="F240" s="253" t="s">
        <v>5868</v>
      </c>
      <c r="G240" s="254" t="s">
        <v>614</v>
      </c>
      <c r="H240" s="255">
        <v>1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1803</v>
      </c>
      <c r="AT240" s="205" t="s">
        <v>1021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680</v>
      </c>
      <c r="BM240" s="205" t="s">
        <v>5869</v>
      </c>
    </row>
    <row r="241" spans="1:65" s="2" customFormat="1" ht="87.75">
      <c r="A241" s="35"/>
      <c r="B241" s="36"/>
      <c r="C241" s="37"/>
      <c r="D241" s="209" t="s">
        <v>3831</v>
      </c>
      <c r="E241" s="37"/>
      <c r="F241" s="267" t="s">
        <v>5870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3831</v>
      </c>
      <c r="AU241" s="18" t="s">
        <v>85</v>
      </c>
    </row>
    <row r="242" spans="1:65" s="12" customFormat="1" ht="25.9" customHeight="1">
      <c r="B242" s="177"/>
      <c r="C242" s="178"/>
      <c r="D242" s="179" t="s">
        <v>75</v>
      </c>
      <c r="E242" s="180" t="s">
        <v>3374</v>
      </c>
      <c r="F242" s="180" t="s">
        <v>3375</v>
      </c>
      <c r="G242" s="178"/>
      <c r="H242" s="178"/>
      <c r="I242" s="181"/>
      <c r="J242" s="182">
        <f>BK242</f>
        <v>0</v>
      </c>
      <c r="K242" s="178"/>
      <c r="L242" s="183"/>
      <c r="M242" s="184"/>
      <c r="N242" s="185"/>
      <c r="O242" s="185"/>
      <c r="P242" s="186">
        <f>P243+P246</f>
        <v>0</v>
      </c>
      <c r="Q242" s="185"/>
      <c r="R242" s="186">
        <f>R243+R246</f>
        <v>0</v>
      </c>
      <c r="S242" s="185"/>
      <c r="T242" s="187">
        <f>T243+T246</f>
        <v>0</v>
      </c>
      <c r="AR242" s="188" t="s">
        <v>331</v>
      </c>
      <c r="AT242" s="189" t="s">
        <v>75</v>
      </c>
      <c r="AU242" s="189" t="s">
        <v>76</v>
      </c>
      <c r="AY242" s="188" t="s">
        <v>283</v>
      </c>
      <c r="BK242" s="190">
        <f>BK243+BK246</f>
        <v>0</v>
      </c>
    </row>
    <row r="243" spans="1:65" s="12" customFormat="1" ht="22.9" customHeight="1">
      <c r="B243" s="177"/>
      <c r="C243" s="178"/>
      <c r="D243" s="179" t="s">
        <v>75</v>
      </c>
      <c r="E243" s="191" t="s">
        <v>3376</v>
      </c>
      <c r="F243" s="191" t="s">
        <v>3377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SUM(P244:P245)</f>
        <v>0</v>
      </c>
      <c r="Q243" s="185"/>
      <c r="R243" s="186">
        <f>SUM(R244:R245)</f>
        <v>0</v>
      </c>
      <c r="S243" s="185"/>
      <c r="T243" s="187">
        <f>SUM(T244:T245)</f>
        <v>0</v>
      </c>
      <c r="AR243" s="188" t="s">
        <v>331</v>
      </c>
      <c r="AT243" s="189" t="s">
        <v>75</v>
      </c>
      <c r="AU243" s="189" t="s">
        <v>83</v>
      </c>
      <c r="AY243" s="188" t="s">
        <v>283</v>
      </c>
      <c r="BK243" s="190">
        <f>SUM(BK244:BK245)</f>
        <v>0</v>
      </c>
    </row>
    <row r="244" spans="1:65" s="2" customFormat="1" ht="16.5" customHeight="1">
      <c r="A244" s="35"/>
      <c r="B244" s="36"/>
      <c r="C244" s="193" t="s">
        <v>728</v>
      </c>
      <c r="D244" s="193" t="s">
        <v>285</v>
      </c>
      <c r="E244" s="194" t="s">
        <v>3402</v>
      </c>
      <c r="F244" s="195" t="s">
        <v>3403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3381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3381</v>
      </c>
      <c r="BM244" s="205" t="s">
        <v>5871</v>
      </c>
    </row>
    <row r="245" spans="1:65" s="2" customFormat="1" ht="16.5" customHeight="1">
      <c r="A245" s="35"/>
      <c r="B245" s="36"/>
      <c r="C245" s="193" t="s">
        <v>737</v>
      </c>
      <c r="D245" s="193" t="s">
        <v>285</v>
      </c>
      <c r="E245" s="194" t="s">
        <v>3420</v>
      </c>
      <c r="F245" s="195" t="s">
        <v>5129</v>
      </c>
      <c r="G245" s="196" t="s">
        <v>793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3381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3381</v>
      </c>
      <c r="BM245" s="205" t="s">
        <v>5872</v>
      </c>
    </row>
    <row r="246" spans="1:65" s="12" customFormat="1" ht="22.9" customHeight="1">
      <c r="B246" s="177"/>
      <c r="C246" s="178"/>
      <c r="D246" s="179" t="s">
        <v>75</v>
      </c>
      <c r="E246" s="191" t="s">
        <v>5131</v>
      </c>
      <c r="F246" s="191" t="s">
        <v>5132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SUM(P247:P252)</f>
        <v>0</v>
      </c>
      <c r="Q246" s="185"/>
      <c r="R246" s="186">
        <f>SUM(R247:R252)</f>
        <v>0</v>
      </c>
      <c r="S246" s="185"/>
      <c r="T246" s="187">
        <f>SUM(T247:T252)</f>
        <v>0</v>
      </c>
      <c r="AR246" s="188" t="s">
        <v>331</v>
      </c>
      <c r="AT246" s="189" t="s">
        <v>75</v>
      </c>
      <c r="AU246" s="189" t="s">
        <v>83</v>
      </c>
      <c r="AY246" s="188" t="s">
        <v>283</v>
      </c>
      <c r="BK246" s="190">
        <f>SUM(BK247:BK252)</f>
        <v>0</v>
      </c>
    </row>
    <row r="247" spans="1:65" s="2" customFormat="1" ht="21.75" customHeight="1">
      <c r="A247" s="35"/>
      <c r="B247" s="36"/>
      <c r="C247" s="193" t="s">
        <v>743</v>
      </c>
      <c r="D247" s="193" t="s">
        <v>285</v>
      </c>
      <c r="E247" s="194" t="s">
        <v>5133</v>
      </c>
      <c r="F247" s="195" t="s">
        <v>5134</v>
      </c>
      <c r="G247" s="196" t="s">
        <v>793</v>
      </c>
      <c r="H247" s="197">
        <v>1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3381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3381</v>
      </c>
      <c r="BM247" s="205" t="s">
        <v>5873</v>
      </c>
    </row>
    <row r="248" spans="1:65" s="2" customFormat="1" ht="29.25">
      <c r="A248" s="35"/>
      <c r="B248" s="36"/>
      <c r="C248" s="37"/>
      <c r="D248" s="209" t="s">
        <v>3831</v>
      </c>
      <c r="E248" s="37"/>
      <c r="F248" s="267" t="s">
        <v>5136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3831</v>
      </c>
      <c r="AU248" s="18" t="s">
        <v>85</v>
      </c>
    </row>
    <row r="249" spans="1:65" s="2" customFormat="1" ht="16.5" customHeight="1">
      <c r="A249" s="35"/>
      <c r="B249" s="36"/>
      <c r="C249" s="193" t="s">
        <v>750</v>
      </c>
      <c r="D249" s="193" t="s">
        <v>285</v>
      </c>
      <c r="E249" s="194" t="s">
        <v>5137</v>
      </c>
      <c r="F249" s="195" t="s">
        <v>5138</v>
      </c>
      <c r="G249" s="196" t="s">
        <v>793</v>
      </c>
      <c r="H249" s="197">
        <v>1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3381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3381</v>
      </c>
      <c r="BM249" s="205" t="s">
        <v>5874</v>
      </c>
    </row>
    <row r="250" spans="1:65" s="2" customFormat="1" ht="19.5">
      <c r="A250" s="35"/>
      <c r="B250" s="36"/>
      <c r="C250" s="37"/>
      <c r="D250" s="209" t="s">
        <v>3831</v>
      </c>
      <c r="E250" s="37"/>
      <c r="F250" s="267" t="s">
        <v>5140</v>
      </c>
      <c r="G250" s="37"/>
      <c r="H250" s="37"/>
      <c r="I250" s="268"/>
      <c r="J250" s="37"/>
      <c r="K250" s="37"/>
      <c r="L250" s="40"/>
      <c r="M250" s="269"/>
      <c r="N250" s="27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3831</v>
      </c>
      <c r="AU250" s="18" t="s">
        <v>85</v>
      </c>
    </row>
    <row r="251" spans="1:65" s="2" customFormat="1" ht="16.5" customHeight="1">
      <c r="A251" s="35"/>
      <c r="B251" s="36"/>
      <c r="C251" s="193" t="s">
        <v>759</v>
      </c>
      <c r="D251" s="193" t="s">
        <v>285</v>
      </c>
      <c r="E251" s="194" t="s">
        <v>5141</v>
      </c>
      <c r="F251" s="195" t="s">
        <v>5142</v>
      </c>
      <c r="G251" s="196" t="s">
        <v>793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3381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3381</v>
      </c>
      <c r="BM251" s="205" t="s">
        <v>5875</v>
      </c>
    </row>
    <row r="252" spans="1:65" s="2" customFormat="1" ht="19.5">
      <c r="A252" s="35"/>
      <c r="B252" s="36"/>
      <c r="C252" s="37"/>
      <c r="D252" s="209" t="s">
        <v>3831</v>
      </c>
      <c r="E252" s="37"/>
      <c r="F252" s="267" t="s">
        <v>5144</v>
      </c>
      <c r="G252" s="37"/>
      <c r="H252" s="37"/>
      <c r="I252" s="268"/>
      <c r="J252" s="37"/>
      <c r="K252" s="37"/>
      <c r="L252" s="40"/>
      <c r="M252" s="271"/>
      <c r="N252" s="272"/>
      <c r="O252" s="264"/>
      <c r="P252" s="264"/>
      <c r="Q252" s="264"/>
      <c r="R252" s="264"/>
      <c r="S252" s="264"/>
      <c r="T252" s="2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3831</v>
      </c>
      <c r="AU252" s="18" t="s">
        <v>85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U/5wULdMBJoklwTKFLIt9NZq/cFt7cpzu3jB/r8ObWZpCy0DcW6cxlUBNzxmRjGtRzK3h07NGoe+3E5eh67pxw==" saltValue="hfSNWsqepuiiNyx/MJ8btYZzPvBeJu+gfU/HCGegkibnWZCpR8f5Ap89mnzyEtbKWbaFwt/nNITOtN/0gTxnTw==" spinCount="100000" sheet="1" objects="1" scenarios="1" formatColumns="0" formatRows="0" autoFilter="0"/>
  <autoFilter ref="C133:K25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5673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5876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ROUND((SUM(BE134:BE203)),  2)</f>
        <v>0</v>
      </c>
      <c r="G37" s="35"/>
      <c r="H37" s="35"/>
      <c r="I37" s="131">
        <v>0.21</v>
      </c>
      <c r="J37" s="130">
        <f>ROUND(((SUM(BE134:BE203))*I37),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ROUND((SUM(BF134:BF203)),  2)</f>
        <v>0</v>
      </c>
      <c r="G38" s="35"/>
      <c r="H38" s="35"/>
      <c r="I38" s="131">
        <v>0.15</v>
      </c>
      <c r="J38" s="130">
        <f>ROUND(((SUM(BF134:BF203))*I38),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ROUND((SUM(BG134:BG203)),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ROUND((SUM(BH134:BH203)),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ROUND((SUM(BI134:BI203)),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5673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04h.2 - ESLB - IPŠR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4738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4739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4740</v>
      </c>
      <c r="E106" s="157"/>
      <c r="F106" s="157"/>
      <c r="G106" s="157"/>
      <c r="H106" s="157"/>
      <c r="I106" s="157"/>
      <c r="J106" s="158">
        <f>J151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5675</v>
      </c>
      <c r="E107" s="162"/>
      <c r="F107" s="162"/>
      <c r="G107" s="162"/>
      <c r="H107" s="162"/>
      <c r="I107" s="162"/>
      <c r="J107" s="163">
        <f>J152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J193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J194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4742</v>
      </c>
      <c r="E110" s="162"/>
      <c r="F110" s="162"/>
      <c r="G110" s="162"/>
      <c r="H110" s="162"/>
      <c r="I110" s="162"/>
      <c r="J110" s="163">
        <f>J197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5673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04h.2 - ESLB - IPŠR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P135+P142+P151+P193</f>
        <v>0</v>
      </c>
      <c r="Q134" s="80"/>
      <c r="R134" s="174">
        <f>R135+R142+R151+R193</f>
        <v>5.1700000000000003E-2</v>
      </c>
      <c r="S134" s="80"/>
      <c r="T134" s="175">
        <f>T135+T142+T151+T193</f>
        <v>0.2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BK135+BK142+BK151+BK193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2.5000000000000001E-3</v>
      </c>
      <c r="S135" s="185"/>
      <c r="T135" s="187">
        <f>T136+T140</f>
        <v>0.2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2.5000000000000001E-3</v>
      </c>
      <c r="S136" s="185"/>
      <c r="T136" s="187">
        <f>SUM(T137:T139)</f>
        <v>0.2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4743</v>
      </c>
      <c r="F137" s="195" t="s">
        <v>4744</v>
      </c>
      <c r="G137" s="196" t="s">
        <v>472</v>
      </c>
      <c r="H137" s="197">
        <v>50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1E-3</v>
      </c>
      <c r="S137" s="203">
        <v>2E-3</v>
      </c>
      <c r="T137" s="204">
        <f>S137*H137</f>
        <v>0.1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5877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4746</v>
      </c>
      <c r="F138" s="195" t="s">
        <v>4747</v>
      </c>
      <c r="G138" s="196" t="s">
        <v>472</v>
      </c>
      <c r="H138" s="197">
        <v>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1E-3</v>
      </c>
      <c r="S138" s="203">
        <v>1E-3</v>
      </c>
      <c r="T138" s="204">
        <f>S138*H138</f>
        <v>0.05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5878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4749</v>
      </c>
      <c r="F139" s="195" t="s">
        <v>4750</v>
      </c>
      <c r="G139" s="196" t="s">
        <v>472</v>
      </c>
      <c r="H139" s="197">
        <v>25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5.0000000000000001E-4</v>
      </c>
      <c r="S139" s="203">
        <v>2E-3</v>
      </c>
      <c r="T139" s="204">
        <f>S139*H139</f>
        <v>0.05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5879</v>
      </c>
    </row>
    <row r="140" spans="1:65" s="12" customFormat="1" ht="22.9" customHeight="1">
      <c r="B140" s="177"/>
      <c r="C140" s="178"/>
      <c r="D140" s="179" t="s">
        <v>75</v>
      </c>
      <c r="E140" s="191" t="s">
        <v>4752</v>
      </c>
      <c r="F140" s="191" t="s">
        <v>4753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4754</v>
      </c>
      <c r="F141" s="195" t="s">
        <v>4755</v>
      </c>
      <c r="G141" s="196" t="s">
        <v>377</v>
      </c>
      <c r="H141" s="197">
        <v>0.2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5880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4.8500000000000001E-2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4757</v>
      </c>
      <c r="F143" s="191" t="s">
        <v>4758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SUM(P144:P150)</f>
        <v>0</v>
      </c>
      <c r="Q143" s="185"/>
      <c r="R143" s="186">
        <f>SUM(R144:R150)</f>
        <v>4.8500000000000001E-2</v>
      </c>
      <c r="S143" s="185"/>
      <c r="T143" s="187">
        <f>SUM(T144:T150)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SUM(BK144:BK150)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4777</v>
      </c>
      <c r="F144" s="195" t="s">
        <v>4778</v>
      </c>
      <c r="G144" s="196" t="s">
        <v>472</v>
      </c>
      <c r="H144" s="197">
        <v>400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5881</v>
      </c>
    </row>
    <row r="145" spans="1:65" s="2" customFormat="1" ht="21.75" customHeight="1">
      <c r="A145" s="35"/>
      <c r="B145" s="36"/>
      <c r="C145" s="251" t="s">
        <v>339</v>
      </c>
      <c r="D145" s="251" t="s">
        <v>1021</v>
      </c>
      <c r="E145" s="252" t="s">
        <v>4780</v>
      </c>
      <c r="F145" s="253" t="s">
        <v>4781</v>
      </c>
      <c r="G145" s="254" t="s">
        <v>472</v>
      </c>
      <c r="H145" s="255">
        <v>400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2.7999999999999997E-2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5882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4787</v>
      </c>
      <c r="F146" s="195" t="s">
        <v>4788</v>
      </c>
      <c r="G146" s="196" t="s">
        <v>472</v>
      </c>
      <c r="H146" s="197">
        <v>100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5883</v>
      </c>
    </row>
    <row r="147" spans="1:65" s="2" customFormat="1" ht="21.75" customHeight="1">
      <c r="A147" s="35"/>
      <c r="B147" s="36"/>
      <c r="C147" s="251" t="s">
        <v>351</v>
      </c>
      <c r="D147" s="251" t="s">
        <v>1021</v>
      </c>
      <c r="E147" s="252" t="s">
        <v>4790</v>
      </c>
      <c r="F147" s="253" t="s">
        <v>4791</v>
      </c>
      <c r="G147" s="254" t="s">
        <v>472</v>
      </c>
      <c r="H147" s="255">
        <v>100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0.02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5884</v>
      </c>
    </row>
    <row r="148" spans="1:65" s="2" customFormat="1" ht="16.5" customHeight="1">
      <c r="A148" s="35"/>
      <c r="B148" s="36"/>
      <c r="C148" s="193" t="s">
        <v>357</v>
      </c>
      <c r="D148" s="193" t="s">
        <v>285</v>
      </c>
      <c r="E148" s="194" t="s">
        <v>4801</v>
      </c>
      <c r="F148" s="195" t="s">
        <v>4802</v>
      </c>
      <c r="G148" s="196" t="s">
        <v>614</v>
      </c>
      <c r="H148" s="197">
        <v>10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5885</v>
      </c>
    </row>
    <row r="149" spans="1:65" s="2" customFormat="1" ht="24.2" customHeight="1">
      <c r="A149" s="35"/>
      <c r="B149" s="36"/>
      <c r="C149" s="251" t="s">
        <v>362</v>
      </c>
      <c r="D149" s="251" t="s">
        <v>1021</v>
      </c>
      <c r="E149" s="252" t="s">
        <v>4804</v>
      </c>
      <c r="F149" s="253" t="s">
        <v>4805</v>
      </c>
      <c r="G149" s="254" t="s">
        <v>614</v>
      </c>
      <c r="H149" s="255">
        <v>10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5.0000000000000002E-5</v>
      </c>
      <c r="R149" s="203">
        <f t="shared" si="2"/>
        <v>5.0000000000000001E-4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1021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5886</v>
      </c>
    </row>
    <row r="150" spans="1:65" s="2" customFormat="1" ht="29.25">
      <c r="A150" s="35"/>
      <c r="B150" s="36"/>
      <c r="C150" s="37"/>
      <c r="D150" s="209" t="s">
        <v>3831</v>
      </c>
      <c r="E150" s="37"/>
      <c r="F150" s="267" t="s">
        <v>4807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3831</v>
      </c>
      <c r="AU150" s="18" t="s">
        <v>85</v>
      </c>
    </row>
    <row r="151" spans="1:65" s="12" customFormat="1" ht="25.9" customHeight="1">
      <c r="B151" s="177"/>
      <c r="C151" s="178"/>
      <c r="D151" s="179" t="s">
        <v>75</v>
      </c>
      <c r="E151" s="180" t="s">
        <v>1021</v>
      </c>
      <c r="F151" s="180" t="s">
        <v>5116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</f>
        <v>0</v>
      </c>
      <c r="Q151" s="185"/>
      <c r="R151" s="186">
        <f>R152</f>
        <v>7.000000000000001E-4</v>
      </c>
      <c r="S151" s="185"/>
      <c r="T151" s="187">
        <f>T152</f>
        <v>0</v>
      </c>
      <c r="AR151" s="188" t="s">
        <v>105</v>
      </c>
      <c r="AT151" s="189" t="s">
        <v>75</v>
      </c>
      <c r="AU151" s="189" t="s">
        <v>76</v>
      </c>
      <c r="AY151" s="188" t="s">
        <v>283</v>
      </c>
      <c r="BK151" s="190">
        <f>BK152</f>
        <v>0</v>
      </c>
    </row>
    <row r="152" spans="1:65" s="12" customFormat="1" ht="22.9" customHeight="1">
      <c r="B152" s="177"/>
      <c r="C152" s="178"/>
      <c r="D152" s="179" t="s">
        <v>75</v>
      </c>
      <c r="E152" s="191" t="s">
        <v>5708</v>
      </c>
      <c r="F152" s="191" t="s">
        <v>5709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SUM(P153:P192)</f>
        <v>0</v>
      </c>
      <c r="Q152" s="185"/>
      <c r="R152" s="186">
        <f>SUM(R153:R192)</f>
        <v>7.000000000000001E-4</v>
      </c>
      <c r="S152" s="185"/>
      <c r="T152" s="187">
        <f>SUM(T153:T192)</f>
        <v>0</v>
      </c>
      <c r="AR152" s="188" t="s">
        <v>105</v>
      </c>
      <c r="AT152" s="189" t="s">
        <v>75</v>
      </c>
      <c r="AU152" s="189" t="s">
        <v>83</v>
      </c>
      <c r="AY152" s="188" t="s">
        <v>283</v>
      </c>
      <c r="BK152" s="190">
        <f>SUM(BK153:BK192)</f>
        <v>0</v>
      </c>
    </row>
    <row r="153" spans="1:65" s="2" customFormat="1" ht="24.2" customHeight="1">
      <c r="A153" s="35"/>
      <c r="B153" s="36"/>
      <c r="C153" s="193" t="s">
        <v>185</v>
      </c>
      <c r="D153" s="193" t="s">
        <v>285</v>
      </c>
      <c r="E153" s="194" t="s">
        <v>5716</v>
      </c>
      <c r="F153" s="195" t="s">
        <v>5717</v>
      </c>
      <c r="G153" s="196" t="s">
        <v>472</v>
      </c>
      <c r="H153" s="197">
        <v>500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5887</v>
      </c>
    </row>
    <row r="154" spans="1:65" s="2" customFormat="1" ht="39">
      <c r="A154" s="35"/>
      <c r="B154" s="36"/>
      <c r="C154" s="37"/>
      <c r="D154" s="209" t="s">
        <v>3831</v>
      </c>
      <c r="E154" s="37"/>
      <c r="F154" s="267" t="s">
        <v>5719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3831</v>
      </c>
      <c r="AU154" s="18" t="s">
        <v>85</v>
      </c>
    </row>
    <row r="155" spans="1:65" s="2" customFormat="1" ht="24.2" customHeight="1">
      <c r="A155" s="35"/>
      <c r="B155" s="36"/>
      <c r="C155" s="251" t="s">
        <v>188</v>
      </c>
      <c r="D155" s="251" t="s">
        <v>1021</v>
      </c>
      <c r="E155" s="252" t="s">
        <v>5888</v>
      </c>
      <c r="F155" s="253" t="s">
        <v>5889</v>
      </c>
      <c r="G155" s="254" t="s">
        <v>472</v>
      </c>
      <c r="H155" s="255">
        <v>500</v>
      </c>
      <c r="I155" s="256"/>
      <c r="J155" s="257">
        <f t="shared" ref="J155:J161" si="1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1">O155*H155</f>
        <v>0</v>
      </c>
      <c r="Q155" s="203">
        <v>0</v>
      </c>
      <c r="R155" s="203">
        <f t="shared" ref="R155:R161" si="12">Q155*H155</f>
        <v>0</v>
      </c>
      <c r="S155" s="203">
        <v>0</v>
      </c>
      <c r="T155" s="204">
        <f t="shared" ref="T155:T161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1021</v>
      </c>
      <c r="AU155" s="205" t="s">
        <v>85</v>
      </c>
      <c r="AY155" s="18" t="s">
        <v>283</v>
      </c>
      <c r="BE155" s="206">
        <f t="shared" ref="BE155:BE161" si="14">IF(N155="základní",J155,0)</f>
        <v>0</v>
      </c>
      <c r="BF155" s="206">
        <f t="shared" ref="BF155:BF161" si="15">IF(N155="snížená",J155,0)</f>
        <v>0</v>
      </c>
      <c r="BG155" s="206">
        <f t="shared" ref="BG155:BG161" si="16">IF(N155="zákl. přenesená",J155,0)</f>
        <v>0</v>
      </c>
      <c r="BH155" s="206">
        <f t="shared" ref="BH155:BH161" si="17">IF(N155="sníž. přenesená",J155,0)</f>
        <v>0</v>
      </c>
      <c r="BI155" s="206">
        <f t="shared" ref="BI155:BI161" si="18">IF(N155="nulová",J155,0)</f>
        <v>0</v>
      </c>
      <c r="BJ155" s="18" t="s">
        <v>83</v>
      </c>
      <c r="BK155" s="206">
        <f t="shared" ref="BK155:BK161" si="19">ROUND(I155*H155,2)</f>
        <v>0</v>
      </c>
      <c r="BL155" s="18" t="s">
        <v>680</v>
      </c>
      <c r="BM155" s="205" t="s">
        <v>5890</v>
      </c>
    </row>
    <row r="156" spans="1:65" s="2" customFormat="1" ht="24.2" customHeight="1">
      <c r="A156" s="35"/>
      <c r="B156" s="36"/>
      <c r="C156" s="251" t="s">
        <v>191</v>
      </c>
      <c r="D156" s="251" t="s">
        <v>1021</v>
      </c>
      <c r="E156" s="252" t="s">
        <v>5891</v>
      </c>
      <c r="F156" s="253" t="s">
        <v>5892</v>
      </c>
      <c r="G156" s="254" t="s">
        <v>614</v>
      </c>
      <c r="H156" s="255">
        <v>17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1803</v>
      </c>
      <c r="AT156" s="205" t="s">
        <v>1021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5893</v>
      </c>
    </row>
    <row r="157" spans="1:65" s="2" customFormat="1" ht="24.2" customHeight="1">
      <c r="A157" s="35"/>
      <c r="B157" s="36"/>
      <c r="C157" s="251" t="s">
        <v>194</v>
      </c>
      <c r="D157" s="251" t="s">
        <v>1021</v>
      </c>
      <c r="E157" s="252" t="s">
        <v>5894</v>
      </c>
      <c r="F157" s="253" t="s">
        <v>5895</v>
      </c>
      <c r="G157" s="254" t="s">
        <v>614</v>
      </c>
      <c r="H157" s="255">
        <v>2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1803</v>
      </c>
      <c r="AT157" s="205" t="s">
        <v>1021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5896</v>
      </c>
    </row>
    <row r="158" spans="1:65" s="2" customFormat="1" ht="24.2" customHeight="1">
      <c r="A158" s="35"/>
      <c r="B158" s="36"/>
      <c r="C158" s="251" t="s">
        <v>8</v>
      </c>
      <c r="D158" s="251" t="s">
        <v>1021</v>
      </c>
      <c r="E158" s="252" t="s">
        <v>5897</v>
      </c>
      <c r="F158" s="253" t="s">
        <v>5898</v>
      </c>
      <c r="G158" s="254" t="s">
        <v>614</v>
      </c>
      <c r="H158" s="255">
        <v>2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1021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5899</v>
      </c>
    </row>
    <row r="159" spans="1:65" s="2" customFormat="1" ht="24.2" customHeight="1">
      <c r="A159" s="35"/>
      <c r="B159" s="36"/>
      <c r="C159" s="193" t="s">
        <v>199</v>
      </c>
      <c r="D159" s="193" t="s">
        <v>285</v>
      </c>
      <c r="E159" s="194" t="s">
        <v>5900</v>
      </c>
      <c r="F159" s="195" t="s">
        <v>5901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5902</v>
      </c>
    </row>
    <row r="160" spans="1:65" s="2" customFormat="1" ht="24.2" customHeight="1">
      <c r="A160" s="35"/>
      <c r="B160" s="36"/>
      <c r="C160" s="193" t="s">
        <v>202</v>
      </c>
      <c r="D160" s="193" t="s">
        <v>285</v>
      </c>
      <c r="E160" s="194" t="s">
        <v>5903</v>
      </c>
      <c r="F160" s="195" t="s">
        <v>5904</v>
      </c>
      <c r="G160" s="196" t="s">
        <v>614</v>
      </c>
      <c r="H160" s="197">
        <v>8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5905</v>
      </c>
    </row>
    <row r="161" spans="1:65" s="2" customFormat="1" ht="24.2" customHeight="1">
      <c r="A161" s="35"/>
      <c r="B161" s="36"/>
      <c r="C161" s="251" t="s">
        <v>205</v>
      </c>
      <c r="D161" s="251" t="s">
        <v>1021</v>
      </c>
      <c r="E161" s="252" t="s">
        <v>5906</v>
      </c>
      <c r="F161" s="253" t="s">
        <v>5907</v>
      </c>
      <c r="G161" s="254" t="s">
        <v>614</v>
      </c>
      <c r="H161" s="255">
        <v>8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1803</v>
      </c>
      <c r="AT161" s="205" t="s">
        <v>1021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5908</v>
      </c>
    </row>
    <row r="162" spans="1:65" s="2" customFormat="1" ht="78">
      <c r="A162" s="35"/>
      <c r="B162" s="36"/>
      <c r="C162" s="37"/>
      <c r="D162" s="209" t="s">
        <v>3831</v>
      </c>
      <c r="E162" s="37"/>
      <c r="F162" s="267" t="s">
        <v>5909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3831</v>
      </c>
      <c r="AU162" s="18" t="s">
        <v>85</v>
      </c>
    </row>
    <row r="163" spans="1:65" s="2" customFormat="1" ht="21.75" customHeight="1">
      <c r="A163" s="35"/>
      <c r="B163" s="36"/>
      <c r="C163" s="193" t="s">
        <v>417</v>
      </c>
      <c r="D163" s="193" t="s">
        <v>285</v>
      </c>
      <c r="E163" s="194" t="s">
        <v>5910</v>
      </c>
      <c r="F163" s="195" t="s">
        <v>5911</v>
      </c>
      <c r="G163" s="196" t="s">
        <v>614</v>
      </c>
      <c r="H163" s="197">
        <v>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5912</v>
      </c>
    </row>
    <row r="164" spans="1:65" s="2" customFormat="1" ht="16.5" customHeight="1">
      <c r="A164" s="35"/>
      <c r="B164" s="36"/>
      <c r="C164" s="193" t="s">
        <v>208</v>
      </c>
      <c r="D164" s="193" t="s">
        <v>285</v>
      </c>
      <c r="E164" s="194" t="s">
        <v>5913</v>
      </c>
      <c r="F164" s="195" t="s">
        <v>5914</v>
      </c>
      <c r="G164" s="196" t="s">
        <v>614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5915</v>
      </c>
    </row>
    <row r="165" spans="1:65" s="2" customFormat="1" ht="24.2" customHeight="1">
      <c r="A165" s="35"/>
      <c r="B165" s="36"/>
      <c r="C165" s="251" t="s">
        <v>7</v>
      </c>
      <c r="D165" s="251" t="s">
        <v>1021</v>
      </c>
      <c r="E165" s="252" t="s">
        <v>5916</v>
      </c>
      <c r="F165" s="253" t="s">
        <v>5917</v>
      </c>
      <c r="G165" s="254" t="s">
        <v>614</v>
      </c>
      <c r="H165" s="255">
        <v>1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1021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5918</v>
      </c>
    </row>
    <row r="166" spans="1:65" s="2" customFormat="1" ht="243.75">
      <c r="A166" s="35"/>
      <c r="B166" s="36"/>
      <c r="C166" s="37"/>
      <c r="D166" s="209" t="s">
        <v>3831</v>
      </c>
      <c r="E166" s="37"/>
      <c r="F166" s="267" t="s">
        <v>5919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3831</v>
      </c>
      <c r="AU166" s="18" t="s">
        <v>85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5920</v>
      </c>
      <c r="F167" s="195" t="s">
        <v>5921</v>
      </c>
      <c r="G167" s="196" t="s">
        <v>614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5922</v>
      </c>
    </row>
    <row r="168" spans="1:65" s="2" customFormat="1" ht="39">
      <c r="A168" s="35"/>
      <c r="B168" s="36"/>
      <c r="C168" s="37"/>
      <c r="D168" s="209" t="s">
        <v>3831</v>
      </c>
      <c r="E168" s="37"/>
      <c r="F168" s="267" t="s">
        <v>5739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3831</v>
      </c>
      <c r="AU168" s="18" t="s">
        <v>85</v>
      </c>
    </row>
    <row r="169" spans="1:65" s="2" customFormat="1" ht="49.15" customHeight="1">
      <c r="A169" s="35"/>
      <c r="B169" s="36"/>
      <c r="C169" s="251" t="s">
        <v>448</v>
      </c>
      <c r="D169" s="251" t="s">
        <v>1021</v>
      </c>
      <c r="E169" s="252" t="s">
        <v>5923</v>
      </c>
      <c r="F169" s="253" t="s">
        <v>5924</v>
      </c>
      <c r="G169" s="254" t="s">
        <v>614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1021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5925</v>
      </c>
    </row>
    <row r="170" spans="1:65" s="2" customFormat="1" ht="87.75">
      <c r="A170" s="35"/>
      <c r="B170" s="36"/>
      <c r="C170" s="37"/>
      <c r="D170" s="209" t="s">
        <v>3831</v>
      </c>
      <c r="E170" s="37"/>
      <c r="F170" s="267" t="s">
        <v>5743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3831</v>
      </c>
      <c r="AU170" s="18" t="s">
        <v>85</v>
      </c>
    </row>
    <row r="171" spans="1:65" s="2" customFormat="1" ht="24.2" customHeight="1">
      <c r="A171" s="35"/>
      <c r="B171" s="36"/>
      <c r="C171" s="251" t="s">
        <v>454</v>
      </c>
      <c r="D171" s="251" t="s">
        <v>1021</v>
      </c>
      <c r="E171" s="252" t="s">
        <v>5744</v>
      </c>
      <c r="F171" s="253" t="s">
        <v>5745</v>
      </c>
      <c r="G171" s="254" t="s">
        <v>614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5926</v>
      </c>
    </row>
    <row r="172" spans="1:65" s="2" customFormat="1" ht="19.5">
      <c r="A172" s="35"/>
      <c r="B172" s="36"/>
      <c r="C172" s="37"/>
      <c r="D172" s="209" t="s">
        <v>3831</v>
      </c>
      <c r="E172" s="37"/>
      <c r="F172" s="267" t="s">
        <v>5747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3831</v>
      </c>
      <c r="AU172" s="18" t="s">
        <v>85</v>
      </c>
    </row>
    <row r="173" spans="1:65" s="2" customFormat="1" ht="16.5" customHeight="1">
      <c r="A173" s="35"/>
      <c r="B173" s="36"/>
      <c r="C173" s="251" t="s">
        <v>460</v>
      </c>
      <c r="D173" s="251" t="s">
        <v>1021</v>
      </c>
      <c r="E173" s="252" t="s">
        <v>5748</v>
      </c>
      <c r="F173" s="253" t="s">
        <v>5749</v>
      </c>
      <c r="G173" s="254" t="s">
        <v>614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1021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5927</v>
      </c>
    </row>
    <row r="174" spans="1:65" s="2" customFormat="1" ht="19.5">
      <c r="A174" s="35"/>
      <c r="B174" s="36"/>
      <c r="C174" s="37"/>
      <c r="D174" s="209" t="s">
        <v>3831</v>
      </c>
      <c r="E174" s="37"/>
      <c r="F174" s="267" t="s">
        <v>5747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3831</v>
      </c>
      <c r="AU174" s="18" t="s">
        <v>85</v>
      </c>
    </row>
    <row r="175" spans="1:65" s="2" customFormat="1" ht="16.5" customHeight="1">
      <c r="A175" s="35"/>
      <c r="B175" s="36"/>
      <c r="C175" s="193" t="s">
        <v>464</v>
      </c>
      <c r="D175" s="193" t="s">
        <v>285</v>
      </c>
      <c r="E175" s="194" t="s">
        <v>5751</v>
      </c>
      <c r="F175" s="195" t="s">
        <v>5752</v>
      </c>
      <c r="G175" s="196" t="s">
        <v>614</v>
      </c>
      <c r="H175" s="197">
        <v>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5928</v>
      </c>
    </row>
    <row r="176" spans="1:65" s="2" customFormat="1" ht="19.5">
      <c r="A176" s="35"/>
      <c r="B176" s="36"/>
      <c r="C176" s="37"/>
      <c r="D176" s="209" t="s">
        <v>3831</v>
      </c>
      <c r="E176" s="37"/>
      <c r="F176" s="267" t="s">
        <v>5754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3831</v>
      </c>
      <c r="AU176" s="18" t="s">
        <v>85</v>
      </c>
    </row>
    <row r="177" spans="1:65" s="2" customFormat="1" ht="24.2" customHeight="1">
      <c r="A177" s="35"/>
      <c r="B177" s="36"/>
      <c r="C177" s="251" t="s">
        <v>469</v>
      </c>
      <c r="D177" s="251" t="s">
        <v>1021</v>
      </c>
      <c r="E177" s="252" t="s">
        <v>5755</v>
      </c>
      <c r="F177" s="253" t="s">
        <v>5756</v>
      </c>
      <c r="G177" s="254" t="s">
        <v>614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5929</v>
      </c>
    </row>
    <row r="178" spans="1:65" s="2" customFormat="1" ht="58.5">
      <c r="A178" s="35"/>
      <c r="B178" s="36"/>
      <c r="C178" s="37"/>
      <c r="D178" s="209" t="s">
        <v>3831</v>
      </c>
      <c r="E178" s="37"/>
      <c r="F178" s="267" t="s">
        <v>5758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3831</v>
      </c>
      <c r="AU178" s="18" t="s">
        <v>85</v>
      </c>
    </row>
    <row r="179" spans="1:65" s="2" customFormat="1" ht="16.5" customHeight="1">
      <c r="A179" s="35"/>
      <c r="B179" s="36"/>
      <c r="C179" s="251" t="s">
        <v>477</v>
      </c>
      <c r="D179" s="251" t="s">
        <v>1021</v>
      </c>
      <c r="E179" s="252" t="s">
        <v>5759</v>
      </c>
      <c r="F179" s="253" t="s">
        <v>5760</v>
      </c>
      <c r="G179" s="254" t="s">
        <v>614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1021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5930</v>
      </c>
    </row>
    <row r="180" spans="1:65" s="2" customFormat="1" ht="68.25">
      <c r="A180" s="35"/>
      <c r="B180" s="36"/>
      <c r="C180" s="37"/>
      <c r="D180" s="209" t="s">
        <v>3831</v>
      </c>
      <c r="E180" s="37"/>
      <c r="F180" s="267" t="s">
        <v>5762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3831</v>
      </c>
      <c r="AU180" s="18" t="s">
        <v>85</v>
      </c>
    </row>
    <row r="181" spans="1:65" s="2" customFormat="1" ht="24.2" customHeight="1">
      <c r="A181" s="35"/>
      <c r="B181" s="36"/>
      <c r="C181" s="251" t="s">
        <v>483</v>
      </c>
      <c r="D181" s="251" t="s">
        <v>1021</v>
      </c>
      <c r="E181" s="252" t="s">
        <v>5790</v>
      </c>
      <c r="F181" s="253" t="s">
        <v>5791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5931</v>
      </c>
    </row>
    <row r="182" spans="1:65" s="13" customFormat="1" ht="22.5">
      <c r="B182" s="207"/>
      <c r="C182" s="208"/>
      <c r="D182" s="209" t="s">
        <v>291</v>
      </c>
      <c r="E182" s="208"/>
      <c r="F182" s="211" t="s">
        <v>5697</v>
      </c>
      <c r="G182" s="208"/>
      <c r="H182" s="212">
        <v>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4</v>
      </c>
      <c r="AX182" s="13" t="s">
        <v>83</v>
      </c>
      <c r="AY182" s="218" t="s">
        <v>283</v>
      </c>
    </row>
    <row r="183" spans="1:65" s="2" customFormat="1" ht="24.2" customHeight="1">
      <c r="A183" s="35"/>
      <c r="B183" s="36"/>
      <c r="C183" s="251" t="s">
        <v>488</v>
      </c>
      <c r="D183" s="251" t="s">
        <v>1021</v>
      </c>
      <c r="E183" s="252" t="s">
        <v>5783</v>
      </c>
      <c r="F183" s="253" t="s">
        <v>5784</v>
      </c>
      <c r="G183" s="254" t="s">
        <v>614</v>
      </c>
      <c r="H183" s="255">
        <v>1</v>
      </c>
      <c r="I183" s="256"/>
      <c r="J183" s="257">
        <f t="shared" ref="J183:J192" si="20"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ref="P183:P192" si="21">O183*H183</f>
        <v>0</v>
      </c>
      <c r="Q183" s="203">
        <v>0</v>
      </c>
      <c r="R183" s="203">
        <f t="shared" ref="R183:R192" si="22">Q183*H183</f>
        <v>0</v>
      </c>
      <c r="S183" s="203">
        <v>0</v>
      </c>
      <c r="T183" s="204">
        <f t="shared" ref="T183:T192" si="2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1021</v>
      </c>
      <c r="AU183" s="205" t="s">
        <v>85</v>
      </c>
      <c r="AY183" s="18" t="s">
        <v>283</v>
      </c>
      <c r="BE183" s="206">
        <f t="shared" ref="BE183:BE192" si="24">IF(N183="základní",J183,0)</f>
        <v>0</v>
      </c>
      <c r="BF183" s="206">
        <f t="shared" ref="BF183:BF192" si="25">IF(N183="snížená",J183,0)</f>
        <v>0</v>
      </c>
      <c r="BG183" s="206">
        <f t="shared" ref="BG183:BG192" si="26">IF(N183="zákl. přenesená",J183,0)</f>
        <v>0</v>
      </c>
      <c r="BH183" s="206">
        <f t="shared" ref="BH183:BH192" si="27">IF(N183="sníž. přenesená",J183,0)</f>
        <v>0</v>
      </c>
      <c r="BI183" s="206">
        <f t="shared" ref="BI183:BI192" si="28">IF(N183="nulová",J183,0)</f>
        <v>0</v>
      </c>
      <c r="BJ183" s="18" t="s">
        <v>83</v>
      </c>
      <c r="BK183" s="206">
        <f t="shared" ref="BK183:BK192" si="29">ROUND(I183*H183,2)</f>
        <v>0</v>
      </c>
      <c r="BL183" s="18" t="s">
        <v>680</v>
      </c>
      <c r="BM183" s="205" t="s">
        <v>5932</v>
      </c>
    </row>
    <row r="184" spans="1:65" s="2" customFormat="1" ht="21.75" customHeight="1">
      <c r="A184" s="35"/>
      <c r="B184" s="36"/>
      <c r="C184" s="193" t="s">
        <v>494</v>
      </c>
      <c r="D184" s="193" t="s">
        <v>285</v>
      </c>
      <c r="E184" s="194" t="s">
        <v>5804</v>
      </c>
      <c r="F184" s="195" t="s">
        <v>5933</v>
      </c>
      <c r="G184" s="196" t="s">
        <v>614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680</v>
      </c>
      <c r="BM184" s="205" t="s">
        <v>5934</v>
      </c>
    </row>
    <row r="185" spans="1:65" s="2" customFormat="1" ht="24.2" customHeight="1">
      <c r="A185" s="35"/>
      <c r="B185" s="36"/>
      <c r="C185" s="251" t="s">
        <v>499</v>
      </c>
      <c r="D185" s="251" t="s">
        <v>1021</v>
      </c>
      <c r="E185" s="252" t="s">
        <v>5807</v>
      </c>
      <c r="F185" s="253" t="s">
        <v>5808</v>
      </c>
      <c r="G185" s="254" t="s">
        <v>614</v>
      </c>
      <c r="H185" s="255">
        <v>1</v>
      </c>
      <c r="I185" s="256"/>
      <c r="J185" s="257">
        <f t="shared" si="2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1021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680</v>
      </c>
      <c r="BM185" s="205" t="s">
        <v>5935</v>
      </c>
    </row>
    <row r="186" spans="1:65" s="2" customFormat="1" ht="16.5" customHeight="1">
      <c r="A186" s="35"/>
      <c r="B186" s="36"/>
      <c r="C186" s="193" t="s">
        <v>504</v>
      </c>
      <c r="D186" s="193" t="s">
        <v>285</v>
      </c>
      <c r="E186" s="194" t="s">
        <v>5813</v>
      </c>
      <c r="F186" s="195" t="s">
        <v>5814</v>
      </c>
      <c r="G186" s="196" t="s">
        <v>614</v>
      </c>
      <c r="H186" s="197">
        <v>10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680</v>
      </c>
      <c r="BM186" s="205" t="s">
        <v>5936</v>
      </c>
    </row>
    <row r="187" spans="1:65" s="2" customFormat="1" ht="21.75" customHeight="1">
      <c r="A187" s="35"/>
      <c r="B187" s="36"/>
      <c r="C187" s="193" t="s">
        <v>509</v>
      </c>
      <c r="D187" s="193" t="s">
        <v>285</v>
      </c>
      <c r="E187" s="194" t="s">
        <v>5816</v>
      </c>
      <c r="F187" s="195" t="s">
        <v>5817</v>
      </c>
      <c r="G187" s="196" t="s">
        <v>614</v>
      </c>
      <c r="H187" s="197">
        <v>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680</v>
      </c>
      <c r="BM187" s="205" t="s">
        <v>5937</v>
      </c>
    </row>
    <row r="188" spans="1:65" s="2" customFormat="1" ht="24.2" customHeight="1">
      <c r="A188" s="35"/>
      <c r="B188" s="36"/>
      <c r="C188" s="251" t="s">
        <v>514</v>
      </c>
      <c r="D188" s="251" t="s">
        <v>1021</v>
      </c>
      <c r="E188" s="252" t="s">
        <v>5819</v>
      </c>
      <c r="F188" s="253" t="s">
        <v>5820</v>
      </c>
      <c r="G188" s="254" t="s">
        <v>614</v>
      </c>
      <c r="H188" s="255">
        <v>8</v>
      </c>
      <c r="I188" s="256"/>
      <c r="J188" s="257">
        <f t="shared" si="2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21"/>
        <v>0</v>
      </c>
      <c r="Q188" s="203">
        <v>3.0000000000000001E-5</v>
      </c>
      <c r="R188" s="203">
        <f t="shared" si="22"/>
        <v>2.4000000000000001E-4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1803</v>
      </c>
      <c r="AT188" s="205" t="s">
        <v>1021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680</v>
      </c>
      <c r="BM188" s="205" t="s">
        <v>5938</v>
      </c>
    </row>
    <row r="189" spans="1:65" s="2" customFormat="1" ht="21.75" customHeight="1">
      <c r="A189" s="35"/>
      <c r="B189" s="36"/>
      <c r="C189" s="251" t="s">
        <v>519</v>
      </c>
      <c r="D189" s="251" t="s">
        <v>1021</v>
      </c>
      <c r="E189" s="252" t="s">
        <v>5822</v>
      </c>
      <c r="F189" s="253" t="s">
        <v>5823</v>
      </c>
      <c r="G189" s="254" t="s">
        <v>614</v>
      </c>
      <c r="H189" s="255">
        <v>8</v>
      </c>
      <c r="I189" s="256"/>
      <c r="J189" s="257">
        <f t="shared" si="2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21"/>
        <v>0</v>
      </c>
      <c r="Q189" s="203">
        <v>1.0000000000000001E-5</v>
      </c>
      <c r="R189" s="203">
        <f t="shared" si="22"/>
        <v>8.0000000000000007E-5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1021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680</v>
      </c>
      <c r="BM189" s="205" t="s">
        <v>5939</v>
      </c>
    </row>
    <row r="190" spans="1:65" s="2" customFormat="1" ht="21.75" customHeight="1">
      <c r="A190" s="35"/>
      <c r="B190" s="36"/>
      <c r="C190" s="251" t="s">
        <v>524</v>
      </c>
      <c r="D190" s="251" t="s">
        <v>1021</v>
      </c>
      <c r="E190" s="252" t="s">
        <v>5825</v>
      </c>
      <c r="F190" s="253" t="s">
        <v>5826</v>
      </c>
      <c r="G190" s="254" t="s">
        <v>614</v>
      </c>
      <c r="H190" s="255">
        <v>1</v>
      </c>
      <c r="I190" s="256"/>
      <c r="J190" s="257">
        <f t="shared" si="2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1803</v>
      </c>
      <c r="AT190" s="205" t="s">
        <v>1021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680</v>
      </c>
      <c r="BM190" s="205" t="s">
        <v>5940</v>
      </c>
    </row>
    <row r="191" spans="1:65" s="2" customFormat="1" ht="24.2" customHeight="1">
      <c r="A191" s="35"/>
      <c r="B191" s="36"/>
      <c r="C191" s="251" t="s">
        <v>529</v>
      </c>
      <c r="D191" s="251" t="s">
        <v>1021</v>
      </c>
      <c r="E191" s="252" t="s">
        <v>5828</v>
      </c>
      <c r="F191" s="253" t="s">
        <v>5829</v>
      </c>
      <c r="G191" s="254" t="s">
        <v>614</v>
      </c>
      <c r="H191" s="255">
        <v>10</v>
      </c>
      <c r="I191" s="256"/>
      <c r="J191" s="257">
        <f t="shared" si="2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21"/>
        <v>0</v>
      </c>
      <c r="Q191" s="203">
        <v>2.0000000000000002E-5</v>
      </c>
      <c r="R191" s="203">
        <f t="shared" si="22"/>
        <v>2.0000000000000001E-4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1021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680</v>
      </c>
      <c r="BM191" s="205" t="s">
        <v>5941</v>
      </c>
    </row>
    <row r="192" spans="1:65" s="2" customFormat="1" ht="24.2" customHeight="1">
      <c r="A192" s="35"/>
      <c r="B192" s="36"/>
      <c r="C192" s="251" t="s">
        <v>540</v>
      </c>
      <c r="D192" s="251" t="s">
        <v>1021</v>
      </c>
      <c r="E192" s="252" t="s">
        <v>4954</v>
      </c>
      <c r="F192" s="253" t="s">
        <v>4955</v>
      </c>
      <c r="G192" s="254" t="s">
        <v>614</v>
      </c>
      <c r="H192" s="255">
        <v>9</v>
      </c>
      <c r="I192" s="256"/>
      <c r="J192" s="257">
        <f t="shared" si="2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21"/>
        <v>0</v>
      </c>
      <c r="Q192" s="203">
        <v>2.0000000000000002E-5</v>
      </c>
      <c r="R192" s="203">
        <f t="shared" si="22"/>
        <v>1.8000000000000001E-4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1021</v>
      </c>
      <c r="AU192" s="205" t="s">
        <v>85</v>
      </c>
      <c r="AY192" s="18" t="s">
        <v>283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83</v>
      </c>
      <c r="BK192" s="206">
        <f t="shared" si="29"/>
        <v>0</v>
      </c>
      <c r="BL192" s="18" t="s">
        <v>199</v>
      </c>
      <c r="BM192" s="205" t="s">
        <v>5942</v>
      </c>
    </row>
    <row r="193" spans="1:65" s="12" customFormat="1" ht="25.9" customHeight="1">
      <c r="B193" s="177"/>
      <c r="C193" s="178"/>
      <c r="D193" s="179" t="s">
        <v>75</v>
      </c>
      <c r="E193" s="180" t="s">
        <v>3374</v>
      </c>
      <c r="F193" s="180" t="s">
        <v>3375</v>
      </c>
      <c r="G193" s="178"/>
      <c r="H193" s="178"/>
      <c r="I193" s="181"/>
      <c r="J193" s="182">
        <f>BK193</f>
        <v>0</v>
      </c>
      <c r="K193" s="178"/>
      <c r="L193" s="183"/>
      <c r="M193" s="184"/>
      <c r="N193" s="185"/>
      <c r="O193" s="185"/>
      <c r="P193" s="186">
        <f>P194+P197</f>
        <v>0</v>
      </c>
      <c r="Q193" s="185"/>
      <c r="R193" s="186">
        <f>R194+R197</f>
        <v>0</v>
      </c>
      <c r="S193" s="185"/>
      <c r="T193" s="187">
        <f>T194+T197</f>
        <v>0</v>
      </c>
      <c r="AR193" s="188" t="s">
        <v>331</v>
      </c>
      <c r="AT193" s="189" t="s">
        <v>75</v>
      </c>
      <c r="AU193" s="189" t="s">
        <v>76</v>
      </c>
      <c r="AY193" s="188" t="s">
        <v>283</v>
      </c>
      <c r="BK193" s="190">
        <f>BK194+BK197</f>
        <v>0</v>
      </c>
    </row>
    <row r="194" spans="1:65" s="12" customFormat="1" ht="22.9" customHeight="1">
      <c r="B194" s="177"/>
      <c r="C194" s="178"/>
      <c r="D194" s="179" t="s">
        <v>75</v>
      </c>
      <c r="E194" s="191" t="s">
        <v>3376</v>
      </c>
      <c r="F194" s="191" t="s">
        <v>3377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SUM(P195:P196)</f>
        <v>0</v>
      </c>
      <c r="Q194" s="185"/>
      <c r="R194" s="186">
        <f>SUM(R195:R196)</f>
        <v>0</v>
      </c>
      <c r="S194" s="185"/>
      <c r="T194" s="187">
        <f>SUM(T195:T196)</f>
        <v>0</v>
      </c>
      <c r="AR194" s="188" t="s">
        <v>331</v>
      </c>
      <c r="AT194" s="189" t="s">
        <v>75</v>
      </c>
      <c r="AU194" s="189" t="s">
        <v>83</v>
      </c>
      <c r="AY194" s="188" t="s">
        <v>283</v>
      </c>
      <c r="BK194" s="190">
        <f>SUM(BK195:BK196)</f>
        <v>0</v>
      </c>
    </row>
    <row r="195" spans="1:65" s="2" customFormat="1" ht="16.5" customHeight="1">
      <c r="A195" s="35"/>
      <c r="B195" s="36"/>
      <c r="C195" s="193" t="s">
        <v>546</v>
      </c>
      <c r="D195" s="193" t="s">
        <v>285</v>
      </c>
      <c r="E195" s="194" t="s">
        <v>3402</v>
      </c>
      <c r="F195" s="195" t="s">
        <v>3403</v>
      </c>
      <c r="G195" s="196" t="s">
        <v>2247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3381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3381</v>
      </c>
      <c r="BM195" s="205" t="s">
        <v>5943</v>
      </c>
    </row>
    <row r="196" spans="1:65" s="2" customFormat="1" ht="16.5" customHeight="1">
      <c r="A196" s="35"/>
      <c r="B196" s="36"/>
      <c r="C196" s="193" t="s">
        <v>551</v>
      </c>
      <c r="D196" s="193" t="s">
        <v>285</v>
      </c>
      <c r="E196" s="194" t="s">
        <v>3420</v>
      </c>
      <c r="F196" s="195" t="s">
        <v>5129</v>
      </c>
      <c r="G196" s="196" t="s">
        <v>793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3381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3381</v>
      </c>
      <c r="BM196" s="205" t="s">
        <v>5944</v>
      </c>
    </row>
    <row r="197" spans="1:65" s="12" customFormat="1" ht="22.9" customHeight="1">
      <c r="B197" s="177"/>
      <c r="C197" s="178"/>
      <c r="D197" s="179" t="s">
        <v>75</v>
      </c>
      <c r="E197" s="191" t="s">
        <v>5131</v>
      </c>
      <c r="F197" s="191" t="s">
        <v>5132</v>
      </c>
      <c r="G197" s="178"/>
      <c r="H197" s="178"/>
      <c r="I197" s="181"/>
      <c r="J197" s="192">
        <f>BK197</f>
        <v>0</v>
      </c>
      <c r="K197" s="178"/>
      <c r="L197" s="183"/>
      <c r="M197" s="184"/>
      <c r="N197" s="185"/>
      <c r="O197" s="185"/>
      <c r="P197" s="186">
        <f>SUM(P198:P203)</f>
        <v>0</v>
      </c>
      <c r="Q197" s="185"/>
      <c r="R197" s="186">
        <f>SUM(R198:R203)</f>
        <v>0</v>
      </c>
      <c r="S197" s="185"/>
      <c r="T197" s="187">
        <f>SUM(T198:T203)</f>
        <v>0</v>
      </c>
      <c r="AR197" s="188" t="s">
        <v>331</v>
      </c>
      <c r="AT197" s="189" t="s">
        <v>75</v>
      </c>
      <c r="AU197" s="189" t="s">
        <v>83</v>
      </c>
      <c r="AY197" s="188" t="s">
        <v>283</v>
      </c>
      <c r="BK197" s="190">
        <f>SUM(BK198:BK203)</f>
        <v>0</v>
      </c>
    </row>
    <row r="198" spans="1:65" s="2" customFormat="1" ht="21.75" customHeight="1">
      <c r="A198" s="35"/>
      <c r="B198" s="36"/>
      <c r="C198" s="193" t="s">
        <v>556</v>
      </c>
      <c r="D198" s="193" t="s">
        <v>285</v>
      </c>
      <c r="E198" s="194" t="s">
        <v>5133</v>
      </c>
      <c r="F198" s="195" t="s">
        <v>5945</v>
      </c>
      <c r="G198" s="196" t="s">
        <v>793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3381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3381</v>
      </c>
      <c r="BM198" s="205" t="s">
        <v>5946</v>
      </c>
    </row>
    <row r="199" spans="1:65" s="2" customFormat="1" ht="29.25">
      <c r="A199" s="35"/>
      <c r="B199" s="36"/>
      <c r="C199" s="37"/>
      <c r="D199" s="209" t="s">
        <v>3831</v>
      </c>
      <c r="E199" s="37"/>
      <c r="F199" s="267" t="s">
        <v>5136</v>
      </c>
      <c r="G199" s="37"/>
      <c r="H199" s="37"/>
      <c r="I199" s="268"/>
      <c r="J199" s="37"/>
      <c r="K199" s="37"/>
      <c r="L199" s="40"/>
      <c r="M199" s="269"/>
      <c r="N199" s="27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3831</v>
      </c>
      <c r="AU199" s="18" t="s">
        <v>85</v>
      </c>
    </row>
    <row r="200" spans="1:65" s="2" customFormat="1" ht="16.5" customHeight="1">
      <c r="A200" s="35"/>
      <c r="B200" s="36"/>
      <c r="C200" s="193" t="s">
        <v>561</v>
      </c>
      <c r="D200" s="193" t="s">
        <v>285</v>
      </c>
      <c r="E200" s="194" t="s">
        <v>5137</v>
      </c>
      <c r="F200" s="195" t="s">
        <v>5138</v>
      </c>
      <c r="G200" s="196" t="s">
        <v>793</v>
      </c>
      <c r="H200" s="197">
        <v>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3381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3381</v>
      </c>
      <c r="BM200" s="205" t="s">
        <v>5947</v>
      </c>
    </row>
    <row r="201" spans="1:65" s="2" customFormat="1" ht="19.5">
      <c r="A201" s="35"/>
      <c r="B201" s="36"/>
      <c r="C201" s="37"/>
      <c r="D201" s="209" t="s">
        <v>3831</v>
      </c>
      <c r="E201" s="37"/>
      <c r="F201" s="267" t="s">
        <v>5140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3831</v>
      </c>
      <c r="AU201" s="18" t="s">
        <v>85</v>
      </c>
    </row>
    <row r="202" spans="1:65" s="2" customFormat="1" ht="16.5" customHeight="1">
      <c r="A202" s="35"/>
      <c r="B202" s="36"/>
      <c r="C202" s="193" t="s">
        <v>567</v>
      </c>
      <c r="D202" s="193" t="s">
        <v>285</v>
      </c>
      <c r="E202" s="194" t="s">
        <v>5141</v>
      </c>
      <c r="F202" s="195" t="s">
        <v>5142</v>
      </c>
      <c r="G202" s="196" t="s">
        <v>793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3381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3381</v>
      </c>
      <c r="BM202" s="205" t="s">
        <v>5948</v>
      </c>
    </row>
    <row r="203" spans="1:65" s="2" customFormat="1" ht="19.5">
      <c r="A203" s="35"/>
      <c r="B203" s="36"/>
      <c r="C203" s="37"/>
      <c r="D203" s="209" t="s">
        <v>3831</v>
      </c>
      <c r="E203" s="37"/>
      <c r="F203" s="267" t="s">
        <v>5144</v>
      </c>
      <c r="G203" s="37"/>
      <c r="H203" s="37"/>
      <c r="I203" s="268"/>
      <c r="J203" s="37"/>
      <c r="K203" s="37"/>
      <c r="L203" s="40"/>
      <c r="M203" s="271"/>
      <c r="N203" s="272"/>
      <c r="O203" s="264"/>
      <c r="P203" s="264"/>
      <c r="Q203" s="264"/>
      <c r="R203" s="264"/>
      <c r="S203" s="264"/>
      <c r="T203" s="2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3831</v>
      </c>
      <c r="AU203" s="18" t="s">
        <v>85</v>
      </c>
    </row>
    <row r="204" spans="1:65" s="2" customFormat="1" ht="6.95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oQHN3/KX8kHqxFyPrewvH63ouRL2FjK+vuipVvAVelKBnYXnCdI5mKIoeBcissXF85sNQikYp2ux1kzuRsLvPQ==" saltValue="Zu4172NVT4BFgJH+wol5BhhB4hCJkj67sbKJRhJmQuoMdyDqBYam5uLGtBQ9VBGsfRfEoLi/XxfrrcVFI4bVSg==" spinCount="100000" sheet="1" objects="1" scenarios="1" formatColumns="0" formatRows="0" autoFilter="0"/>
  <autoFilter ref="C133:K203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142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5673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5949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ROUND((SUM(BE134:BE198)),  2)</f>
        <v>0</v>
      </c>
      <c r="G37" s="35"/>
      <c r="H37" s="35"/>
      <c r="I37" s="131">
        <v>0.21</v>
      </c>
      <c r="J37" s="130">
        <f>ROUND(((SUM(BE134:BE198))*I37),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ROUND((SUM(BF134:BF198)),  2)</f>
        <v>0</v>
      </c>
      <c r="G38" s="35"/>
      <c r="H38" s="35"/>
      <c r="I38" s="131">
        <v>0.15</v>
      </c>
      <c r="J38" s="130">
        <f>ROUND(((SUM(BF134:BF198))*I38),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ROUND((SUM(BG134:BG198)),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ROUND((SUM(BH134:BH198)),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ROUND((SUM(BI134:BI198)),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5673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04h.3 - ESLB - NOUZ. ODCH.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4738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4739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4740</v>
      </c>
      <c r="E106" s="157"/>
      <c r="F106" s="157"/>
      <c r="G106" s="157"/>
      <c r="H106" s="157"/>
      <c r="I106" s="157"/>
      <c r="J106" s="158">
        <f>J161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5950</v>
      </c>
      <c r="E107" s="162"/>
      <c r="F107" s="162"/>
      <c r="G107" s="162"/>
      <c r="H107" s="162"/>
      <c r="I107" s="162"/>
      <c r="J107" s="163">
        <f>J162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J188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J189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4742</v>
      </c>
      <c r="E110" s="162"/>
      <c r="F110" s="162"/>
      <c r="G110" s="162"/>
      <c r="H110" s="162"/>
      <c r="I110" s="162"/>
      <c r="J110" s="163">
        <f>J192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5673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04h.3 - ESLB - NOUZ. ODCH.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P135+P142+P161+P188</f>
        <v>0</v>
      </c>
      <c r="Q134" s="80"/>
      <c r="R134" s="174">
        <f>R135+R142+R161+R188</f>
        <v>3.5380000000000002E-2</v>
      </c>
      <c r="S134" s="80"/>
      <c r="T134" s="175">
        <f>T135+T142+T161+T188</f>
        <v>0.05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BK135+BK142+BK161+BK188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6.0000000000000006E-4</v>
      </c>
      <c r="S135" s="185"/>
      <c r="T135" s="187">
        <f>T136+T140</f>
        <v>0.05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6.0000000000000006E-4</v>
      </c>
      <c r="S136" s="185"/>
      <c r="T136" s="187">
        <f>SUM(T137:T139)</f>
        <v>0.05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4743</v>
      </c>
      <c r="F137" s="195" t="s">
        <v>4744</v>
      </c>
      <c r="G137" s="196" t="s">
        <v>472</v>
      </c>
      <c r="H137" s="197">
        <v>10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2.0000000000000001E-4</v>
      </c>
      <c r="S137" s="203">
        <v>2E-3</v>
      </c>
      <c r="T137" s="204">
        <f>S137*H137</f>
        <v>0.02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5951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4746</v>
      </c>
      <c r="F138" s="195" t="s">
        <v>4747</v>
      </c>
      <c r="G138" s="196" t="s">
        <v>472</v>
      </c>
      <c r="H138" s="197">
        <v>10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2.0000000000000001E-4</v>
      </c>
      <c r="S138" s="203">
        <v>1E-3</v>
      </c>
      <c r="T138" s="204">
        <f>S138*H138</f>
        <v>0.01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5952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4749</v>
      </c>
      <c r="F139" s="195" t="s">
        <v>4750</v>
      </c>
      <c r="G139" s="196" t="s">
        <v>472</v>
      </c>
      <c r="H139" s="197">
        <v>10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2.0000000000000001E-4</v>
      </c>
      <c r="S139" s="203">
        <v>2E-3</v>
      </c>
      <c r="T139" s="204">
        <f>S139*H139</f>
        <v>0.02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5953</v>
      </c>
    </row>
    <row r="140" spans="1:65" s="12" customFormat="1" ht="22.9" customHeight="1">
      <c r="B140" s="177"/>
      <c r="C140" s="178"/>
      <c r="D140" s="179" t="s">
        <v>75</v>
      </c>
      <c r="E140" s="191" t="s">
        <v>4752</v>
      </c>
      <c r="F140" s="191" t="s">
        <v>4753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4754</v>
      </c>
      <c r="F141" s="195" t="s">
        <v>4755</v>
      </c>
      <c r="G141" s="196" t="s">
        <v>377</v>
      </c>
      <c r="H141" s="197">
        <v>0.05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5954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3.4779999999999998E-2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4757</v>
      </c>
      <c r="F143" s="191" t="s">
        <v>4758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SUM(P144:P160)</f>
        <v>0</v>
      </c>
      <c r="Q143" s="185"/>
      <c r="R143" s="186">
        <f>SUM(R144:R160)</f>
        <v>3.4779999999999998E-2</v>
      </c>
      <c r="S143" s="185"/>
      <c r="T143" s="187">
        <f>SUM(T144:T160)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SUM(BK144:BK160)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4777</v>
      </c>
      <c r="F144" s="195" t="s">
        <v>4778</v>
      </c>
      <c r="G144" s="196" t="s">
        <v>472</v>
      </c>
      <c r="H144" s="197">
        <v>100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5955</v>
      </c>
    </row>
    <row r="145" spans="1:65" s="2" customFormat="1" ht="21.75" customHeight="1">
      <c r="A145" s="35"/>
      <c r="B145" s="36"/>
      <c r="C145" s="251" t="s">
        <v>339</v>
      </c>
      <c r="D145" s="251" t="s">
        <v>1021</v>
      </c>
      <c r="E145" s="252" t="s">
        <v>4780</v>
      </c>
      <c r="F145" s="253" t="s">
        <v>4781</v>
      </c>
      <c r="G145" s="254" t="s">
        <v>472</v>
      </c>
      <c r="H145" s="255">
        <v>100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6.9999999999999993E-3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5956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5957</v>
      </c>
      <c r="F146" s="195" t="s">
        <v>5958</v>
      </c>
      <c r="G146" s="196" t="s">
        <v>472</v>
      </c>
      <c r="H146" s="197">
        <v>47.619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5959</v>
      </c>
    </row>
    <row r="147" spans="1:65" s="2" customFormat="1" ht="16.5" customHeight="1">
      <c r="A147" s="35"/>
      <c r="B147" s="36"/>
      <c r="C147" s="251" t="s">
        <v>351</v>
      </c>
      <c r="D147" s="251" t="s">
        <v>1021</v>
      </c>
      <c r="E147" s="252" t="s">
        <v>5960</v>
      </c>
      <c r="F147" s="253" t="s">
        <v>5961</v>
      </c>
      <c r="G147" s="254" t="s">
        <v>472</v>
      </c>
      <c r="H147" s="255">
        <v>50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5962</v>
      </c>
    </row>
    <row r="148" spans="1:65" s="13" customFormat="1">
      <c r="B148" s="207"/>
      <c r="C148" s="208"/>
      <c r="D148" s="209" t="s">
        <v>291</v>
      </c>
      <c r="E148" s="208"/>
      <c r="F148" s="211" t="s">
        <v>5690</v>
      </c>
      <c r="G148" s="208"/>
      <c r="H148" s="212">
        <v>50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4</v>
      </c>
      <c r="AX148" s="13" t="s">
        <v>83</v>
      </c>
      <c r="AY148" s="218" t="s">
        <v>283</v>
      </c>
    </row>
    <row r="149" spans="1:65" s="2" customFormat="1" ht="16.5" customHeight="1">
      <c r="A149" s="35"/>
      <c r="B149" s="36"/>
      <c r="C149" s="193" t="s">
        <v>357</v>
      </c>
      <c r="D149" s="193" t="s">
        <v>285</v>
      </c>
      <c r="E149" s="194" t="s">
        <v>4801</v>
      </c>
      <c r="F149" s="195" t="s">
        <v>4802</v>
      </c>
      <c r="G149" s="196" t="s">
        <v>614</v>
      </c>
      <c r="H149" s="197">
        <v>50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5963</v>
      </c>
    </row>
    <row r="150" spans="1:65" s="2" customFormat="1" ht="24.2" customHeight="1">
      <c r="A150" s="35"/>
      <c r="B150" s="36"/>
      <c r="C150" s="251" t="s">
        <v>362</v>
      </c>
      <c r="D150" s="251" t="s">
        <v>1021</v>
      </c>
      <c r="E150" s="252" t="s">
        <v>4804</v>
      </c>
      <c r="F150" s="253" t="s">
        <v>4805</v>
      </c>
      <c r="G150" s="254" t="s">
        <v>614</v>
      </c>
      <c r="H150" s="255">
        <v>50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5.0000000000000002E-5</v>
      </c>
      <c r="R150" s="203">
        <f>Q150*H150</f>
        <v>2.5000000000000001E-3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199</v>
      </c>
      <c r="BM150" s="205" t="s">
        <v>5964</v>
      </c>
    </row>
    <row r="151" spans="1:65" s="2" customFormat="1" ht="29.25">
      <c r="A151" s="35"/>
      <c r="B151" s="36"/>
      <c r="C151" s="37"/>
      <c r="D151" s="209" t="s">
        <v>3831</v>
      </c>
      <c r="E151" s="37"/>
      <c r="F151" s="267" t="s">
        <v>4807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3831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285</v>
      </c>
      <c r="E152" s="194" t="s">
        <v>5965</v>
      </c>
      <c r="F152" s="195" t="s">
        <v>5966</v>
      </c>
      <c r="G152" s="196" t="s">
        <v>472</v>
      </c>
      <c r="H152" s="197">
        <v>260.87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5967</v>
      </c>
    </row>
    <row r="153" spans="1:65" s="2" customFormat="1" ht="37.9" customHeight="1">
      <c r="A153" s="35"/>
      <c r="B153" s="36"/>
      <c r="C153" s="251" t="s">
        <v>188</v>
      </c>
      <c r="D153" s="251" t="s">
        <v>1021</v>
      </c>
      <c r="E153" s="252" t="s">
        <v>5968</v>
      </c>
      <c r="F153" s="253" t="s">
        <v>5969</v>
      </c>
      <c r="G153" s="254" t="s">
        <v>472</v>
      </c>
      <c r="H153" s="255">
        <v>300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8.0000000000000007E-5</v>
      </c>
      <c r="R153" s="203">
        <f>Q153*H153</f>
        <v>2.4E-2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5970</v>
      </c>
    </row>
    <row r="154" spans="1:65" s="13" customFormat="1">
      <c r="B154" s="207"/>
      <c r="C154" s="208"/>
      <c r="D154" s="209" t="s">
        <v>291</v>
      </c>
      <c r="E154" s="208"/>
      <c r="F154" s="211" t="s">
        <v>4829</v>
      </c>
      <c r="G154" s="208"/>
      <c r="H154" s="212">
        <v>300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33" customHeight="1">
      <c r="A155" s="35"/>
      <c r="B155" s="36"/>
      <c r="C155" s="193" t="s">
        <v>191</v>
      </c>
      <c r="D155" s="193" t="s">
        <v>285</v>
      </c>
      <c r="E155" s="194" t="s">
        <v>4975</v>
      </c>
      <c r="F155" s="195" t="s">
        <v>4976</v>
      </c>
      <c r="G155" s="196" t="s">
        <v>614</v>
      </c>
      <c r="H155" s="197">
        <v>17</v>
      </c>
      <c r="I155" s="198"/>
      <c r="J155" s="199">
        <f t="shared" ref="J155:J160" si="0"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ref="P155:P160" si="1">O155*H155</f>
        <v>0</v>
      </c>
      <c r="Q155" s="203">
        <v>0</v>
      </c>
      <c r="R155" s="203">
        <f t="shared" ref="R155:R160" si="2">Q155*H155</f>
        <v>0</v>
      </c>
      <c r="S155" s="203">
        <v>0</v>
      </c>
      <c r="T155" s="204">
        <f t="shared" ref="T155:T160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ref="BE155:BE160" si="4">IF(N155="základní",J155,0)</f>
        <v>0</v>
      </c>
      <c r="BF155" s="206">
        <f t="shared" ref="BF155:BF160" si="5">IF(N155="snížená",J155,0)</f>
        <v>0</v>
      </c>
      <c r="BG155" s="206">
        <f t="shared" ref="BG155:BG160" si="6">IF(N155="zákl. přenesená",J155,0)</f>
        <v>0</v>
      </c>
      <c r="BH155" s="206">
        <f t="shared" ref="BH155:BH160" si="7">IF(N155="sníž. přenesená",J155,0)</f>
        <v>0</v>
      </c>
      <c r="BI155" s="206">
        <f t="shared" ref="BI155:BI160" si="8">IF(N155="nulová",J155,0)</f>
        <v>0</v>
      </c>
      <c r="BJ155" s="18" t="s">
        <v>83</v>
      </c>
      <c r="BK155" s="206">
        <f t="shared" ref="BK155:BK160" si="9">ROUND(I155*H155,2)</f>
        <v>0</v>
      </c>
      <c r="BL155" s="18" t="s">
        <v>199</v>
      </c>
      <c r="BM155" s="205" t="s">
        <v>5971</v>
      </c>
    </row>
    <row r="156" spans="1:65" s="2" customFormat="1" ht="21.75" customHeight="1">
      <c r="A156" s="35"/>
      <c r="B156" s="36"/>
      <c r="C156" s="251" t="s">
        <v>194</v>
      </c>
      <c r="D156" s="251" t="s">
        <v>1021</v>
      </c>
      <c r="E156" s="252" t="s">
        <v>4978</v>
      </c>
      <c r="F156" s="253" t="s">
        <v>4979</v>
      </c>
      <c r="G156" s="254" t="s">
        <v>614</v>
      </c>
      <c r="H156" s="255">
        <v>13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4.0000000000000003E-5</v>
      </c>
      <c r="R156" s="203">
        <f t="shared" si="2"/>
        <v>5.2000000000000006E-4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5972</v>
      </c>
    </row>
    <row r="157" spans="1:65" s="2" customFormat="1" ht="24.2" customHeight="1">
      <c r="A157" s="35"/>
      <c r="B157" s="36"/>
      <c r="C157" s="251" t="s">
        <v>8</v>
      </c>
      <c r="D157" s="251" t="s">
        <v>1021</v>
      </c>
      <c r="E157" s="252" t="s">
        <v>4948</v>
      </c>
      <c r="F157" s="253" t="s">
        <v>4949</v>
      </c>
      <c r="G157" s="254" t="s">
        <v>614</v>
      </c>
      <c r="H157" s="255">
        <v>9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2.0000000000000002E-5</v>
      </c>
      <c r="R157" s="203">
        <f t="shared" si="2"/>
        <v>1.8000000000000001E-4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5973</v>
      </c>
    </row>
    <row r="158" spans="1:65" s="2" customFormat="1" ht="24.2" customHeight="1">
      <c r="A158" s="35"/>
      <c r="B158" s="36"/>
      <c r="C158" s="251" t="s">
        <v>199</v>
      </c>
      <c r="D158" s="251" t="s">
        <v>1021</v>
      </c>
      <c r="E158" s="252" t="s">
        <v>4954</v>
      </c>
      <c r="F158" s="253" t="s">
        <v>4955</v>
      </c>
      <c r="G158" s="254" t="s">
        <v>614</v>
      </c>
      <c r="H158" s="255">
        <v>9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2.0000000000000002E-5</v>
      </c>
      <c r="R158" s="203">
        <f t="shared" si="2"/>
        <v>1.8000000000000001E-4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5974</v>
      </c>
    </row>
    <row r="159" spans="1:65" s="2" customFormat="1" ht="24.2" customHeight="1">
      <c r="A159" s="35"/>
      <c r="B159" s="36"/>
      <c r="C159" s="251" t="s">
        <v>202</v>
      </c>
      <c r="D159" s="251" t="s">
        <v>1021</v>
      </c>
      <c r="E159" s="252" t="s">
        <v>5019</v>
      </c>
      <c r="F159" s="253" t="s">
        <v>5975</v>
      </c>
      <c r="G159" s="254" t="s">
        <v>614</v>
      </c>
      <c r="H159" s="255">
        <v>4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8.0000000000000007E-5</v>
      </c>
      <c r="R159" s="203">
        <f t="shared" si="2"/>
        <v>3.2000000000000003E-4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5976</v>
      </c>
    </row>
    <row r="160" spans="1:65" s="2" customFormat="1" ht="24.2" customHeight="1">
      <c r="A160" s="35"/>
      <c r="B160" s="36"/>
      <c r="C160" s="251" t="s">
        <v>205</v>
      </c>
      <c r="D160" s="251" t="s">
        <v>1021</v>
      </c>
      <c r="E160" s="252" t="s">
        <v>5022</v>
      </c>
      <c r="F160" s="253" t="s">
        <v>5023</v>
      </c>
      <c r="G160" s="254" t="s">
        <v>614</v>
      </c>
      <c r="H160" s="255">
        <v>4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2.0000000000000002E-5</v>
      </c>
      <c r="R160" s="203">
        <f t="shared" si="2"/>
        <v>8.0000000000000007E-5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499</v>
      </c>
      <c r="AT160" s="205" t="s">
        <v>1021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5977</v>
      </c>
    </row>
    <row r="161" spans="1:65" s="12" customFormat="1" ht="25.9" customHeight="1">
      <c r="B161" s="177"/>
      <c r="C161" s="178"/>
      <c r="D161" s="179" t="s">
        <v>75</v>
      </c>
      <c r="E161" s="180" t="s">
        <v>1021</v>
      </c>
      <c r="F161" s="180" t="s">
        <v>5116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105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12" customFormat="1" ht="22.9" customHeight="1">
      <c r="B162" s="177"/>
      <c r="C162" s="178"/>
      <c r="D162" s="179" t="s">
        <v>75</v>
      </c>
      <c r="E162" s="191" t="s">
        <v>5708</v>
      </c>
      <c r="F162" s="191" t="s">
        <v>5978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SUM(P163:P187)</f>
        <v>0</v>
      </c>
      <c r="Q162" s="185"/>
      <c r="R162" s="186">
        <f>SUM(R163:R187)</f>
        <v>0</v>
      </c>
      <c r="S162" s="185"/>
      <c r="T162" s="187">
        <f>SUM(T163:T187)</f>
        <v>0</v>
      </c>
      <c r="AR162" s="188" t="s">
        <v>105</v>
      </c>
      <c r="AT162" s="189" t="s">
        <v>75</v>
      </c>
      <c r="AU162" s="189" t="s">
        <v>83</v>
      </c>
      <c r="AY162" s="188" t="s">
        <v>283</v>
      </c>
      <c r="BK162" s="190">
        <f>SUM(BK163:BK187)</f>
        <v>0</v>
      </c>
    </row>
    <row r="163" spans="1:65" s="2" customFormat="1" ht="16.5" customHeight="1">
      <c r="A163" s="35"/>
      <c r="B163" s="36"/>
      <c r="C163" s="193" t="s">
        <v>417</v>
      </c>
      <c r="D163" s="193" t="s">
        <v>285</v>
      </c>
      <c r="E163" s="194" t="s">
        <v>5979</v>
      </c>
      <c r="F163" s="195" t="s">
        <v>5980</v>
      </c>
      <c r="G163" s="196" t="s">
        <v>614</v>
      </c>
      <c r="H163" s="197">
        <v>7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5981</v>
      </c>
    </row>
    <row r="164" spans="1:65" s="2" customFormat="1" ht="21.75" customHeight="1">
      <c r="A164" s="35"/>
      <c r="B164" s="36"/>
      <c r="C164" s="193" t="s">
        <v>208</v>
      </c>
      <c r="D164" s="193" t="s">
        <v>285</v>
      </c>
      <c r="E164" s="194" t="s">
        <v>5982</v>
      </c>
      <c r="F164" s="195" t="s">
        <v>5983</v>
      </c>
      <c r="G164" s="196" t="s">
        <v>793</v>
      </c>
      <c r="H164" s="197">
        <v>7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5984</v>
      </c>
    </row>
    <row r="165" spans="1:65" s="2" customFormat="1" ht="24.2" customHeight="1">
      <c r="A165" s="35"/>
      <c r="B165" s="36"/>
      <c r="C165" s="251" t="s">
        <v>7</v>
      </c>
      <c r="D165" s="251" t="s">
        <v>1021</v>
      </c>
      <c r="E165" s="252" t="s">
        <v>5985</v>
      </c>
      <c r="F165" s="253" t="s">
        <v>5986</v>
      </c>
      <c r="G165" s="254" t="s">
        <v>614</v>
      </c>
      <c r="H165" s="255">
        <v>7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1021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5987</v>
      </c>
    </row>
    <row r="166" spans="1:65" s="2" customFormat="1" ht="19.5">
      <c r="A166" s="35"/>
      <c r="B166" s="36"/>
      <c r="C166" s="37"/>
      <c r="D166" s="209" t="s">
        <v>3831</v>
      </c>
      <c r="E166" s="37"/>
      <c r="F166" s="267" t="s">
        <v>5988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3831</v>
      </c>
      <c r="AU166" s="18" t="s">
        <v>85</v>
      </c>
    </row>
    <row r="167" spans="1:65" s="2" customFormat="1" ht="16.5" customHeight="1">
      <c r="A167" s="35"/>
      <c r="B167" s="36"/>
      <c r="C167" s="251" t="s">
        <v>222</v>
      </c>
      <c r="D167" s="251" t="s">
        <v>1021</v>
      </c>
      <c r="E167" s="252" t="s">
        <v>5989</v>
      </c>
      <c r="F167" s="253" t="s">
        <v>5990</v>
      </c>
      <c r="G167" s="254" t="s">
        <v>614</v>
      </c>
      <c r="H167" s="255">
        <v>7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1021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5991</v>
      </c>
    </row>
    <row r="168" spans="1:65" s="2" customFormat="1" ht="19.5">
      <c r="A168" s="35"/>
      <c r="B168" s="36"/>
      <c r="C168" s="37"/>
      <c r="D168" s="209" t="s">
        <v>3831</v>
      </c>
      <c r="E168" s="37"/>
      <c r="F168" s="267" t="s">
        <v>5992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3831</v>
      </c>
      <c r="AU168" s="18" t="s">
        <v>85</v>
      </c>
    </row>
    <row r="169" spans="1:65" s="2" customFormat="1" ht="24.2" customHeight="1">
      <c r="A169" s="35"/>
      <c r="B169" s="36"/>
      <c r="C169" s="251" t="s">
        <v>448</v>
      </c>
      <c r="D169" s="251" t="s">
        <v>1021</v>
      </c>
      <c r="E169" s="252" t="s">
        <v>5993</v>
      </c>
      <c r="F169" s="253" t="s">
        <v>5994</v>
      </c>
      <c r="G169" s="254" t="s">
        <v>614</v>
      </c>
      <c r="H169" s="255">
        <v>7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1021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5995</v>
      </c>
    </row>
    <row r="170" spans="1:65" s="2" customFormat="1" ht="19.5">
      <c r="A170" s="35"/>
      <c r="B170" s="36"/>
      <c r="C170" s="37"/>
      <c r="D170" s="209" t="s">
        <v>3831</v>
      </c>
      <c r="E170" s="37"/>
      <c r="F170" s="267" t="s">
        <v>5996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3831</v>
      </c>
      <c r="AU170" s="18" t="s">
        <v>85</v>
      </c>
    </row>
    <row r="171" spans="1:65" s="2" customFormat="1" ht="16.5" customHeight="1">
      <c r="A171" s="35"/>
      <c r="B171" s="36"/>
      <c r="C171" s="251" t="s">
        <v>454</v>
      </c>
      <c r="D171" s="251" t="s">
        <v>1021</v>
      </c>
      <c r="E171" s="252" t="s">
        <v>5997</v>
      </c>
      <c r="F171" s="253" t="s">
        <v>5998</v>
      </c>
      <c r="G171" s="254" t="s">
        <v>614</v>
      </c>
      <c r="H171" s="255">
        <v>7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5999</v>
      </c>
    </row>
    <row r="172" spans="1:65" s="2" customFormat="1" ht="19.5">
      <c r="A172" s="35"/>
      <c r="B172" s="36"/>
      <c r="C172" s="37"/>
      <c r="D172" s="209" t="s">
        <v>3831</v>
      </c>
      <c r="E172" s="37"/>
      <c r="F172" s="267" t="s">
        <v>6000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3831</v>
      </c>
      <c r="AU172" s="18" t="s">
        <v>85</v>
      </c>
    </row>
    <row r="173" spans="1:65" s="2" customFormat="1" ht="16.5" customHeight="1">
      <c r="A173" s="35"/>
      <c r="B173" s="36"/>
      <c r="C173" s="251" t="s">
        <v>460</v>
      </c>
      <c r="D173" s="251" t="s">
        <v>1021</v>
      </c>
      <c r="E173" s="252" t="s">
        <v>6001</v>
      </c>
      <c r="F173" s="253" t="s">
        <v>6002</v>
      </c>
      <c r="G173" s="254" t="s">
        <v>614</v>
      </c>
      <c r="H173" s="255">
        <v>7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1021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6003</v>
      </c>
    </row>
    <row r="174" spans="1:65" s="2" customFormat="1" ht="19.5">
      <c r="A174" s="35"/>
      <c r="B174" s="36"/>
      <c r="C174" s="37"/>
      <c r="D174" s="209" t="s">
        <v>3831</v>
      </c>
      <c r="E174" s="37"/>
      <c r="F174" s="267" t="s">
        <v>6004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3831</v>
      </c>
      <c r="AU174" s="18" t="s">
        <v>85</v>
      </c>
    </row>
    <row r="175" spans="1:65" s="2" customFormat="1" ht="16.5" customHeight="1">
      <c r="A175" s="35"/>
      <c r="B175" s="36"/>
      <c r="C175" s="251" t="s">
        <v>464</v>
      </c>
      <c r="D175" s="251" t="s">
        <v>1021</v>
      </c>
      <c r="E175" s="252" t="s">
        <v>6005</v>
      </c>
      <c r="F175" s="253" t="s">
        <v>6006</v>
      </c>
      <c r="G175" s="254" t="s">
        <v>614</v>
      </c>
      <c r="H175" s="255">
        <v>7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1021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6007</v>
      </c>
    </row>
    <row r="176" spans="1:65" s="2" customFormat="1" ht="19.5">
      <c r="A176" s="35"/>
      <c r="B176" s="36"/>
      <c r="C176" s="37"/>
      <c r="D176" s="209" t="s">
        <v>3831</v>
      </c>
      <c r="E176" s="37"/>
      <c r="F176" s="267" t="s">
        <v>6008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3831</v>
      </c>
      <c r="AU176" s="18" t="s">
        <v>85</v>
      </c>
    </row>
    <row r="177" spans="1:65" s="2" customFormat="1" ht="16.5" customHeight="1">
      <c r="A177" s="35"/>
      <c r="B177" s="36"/>
      <c r="C177" s="251" t="s">
        <v>469</v>
      </c>
      <c r="D177" s="251" t="s">
        <v>1021</v>
      </c>
      <c r="E177" s="252" t="s">
        <v>6009</v>
      </c>
      <c r="F177" s="253" t="s">
        <v>6010</v>
      </c>
      <c r="G177" s="254" t="s">
        <v>614</v>
      </c>
      <c r="H177" s="255">
        <v>7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6011</v>
      </c>
    </row>
    <row r="178" spans="1:65" s="2" customFormat="1" ht="19.5">
      <c r="A178" s="35"/>
      <c r="B178" s="36"/>
      <c r="C178" s="37"/>
      <c r="D178" s="209" t="s">
        <v>3831</v>
      </c>
      <c r="E178" s="37"/>
      <c r="F178" s="267" t="s">
        <v>6012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3831</v>
      </c>
      <c r="AU178" s="18" t="s">
        <v>85</v>
      </c>
    </row>
    <row r="179" spans="1:65" s="2" customFormat="1" ht="16.5" customHeight="1">
      <c r="A179" s="35"/>
      <c r="B179" s="36"/>
      <c r="C179" s="251" t="s">
        <v>477</v>
      </c>
      <c r="D179" s="251" t="s">
        <v>1021</v>
      </c>
      <c r="E179" s="252" t="s">
        <v>6013</v>
      </c>
      <c r="F179" s="253" t="s">
        <v>6014</v>
      </c>
      <c r="G179" s="254" t="s">
        <v>614</v>
      </c>
      <c r="H179" s="255">
        <v>7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1021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6015</v>
      </c>
    </row>
    <row r="180" spans="1:65" s="2" customFormat="1" ht="19.5">
      <c r="A180" s="35"/>
      <c r="B180" s="36"/>
      <c r="C180" s="37"/>
      <c r="D180" s="209" t="s">
        <v>3831</v>
      </c>
      <c r="E180" s="37"/>
      <c r="F180" s="267" t="s">
        <v>6016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3831</v>
      </c>
      <c r="AU180" s="18" t="s">
        <v>85</v>
      </c>
    </row>
    <row r="181" spans="1:65" s="2" customFormat="1" ht="16.5" customHeight="1">
      <c r="A181" s="35"/>
      <c r="B181" s="36"/>
      <c r="C181" s="251" t="s">
        <v>483</v>
      </c>
      <c r="D181" s="251" t="s">
        <v>1021</v>
      </c>
      <c r="E181" s="252" t="s">
        <v>6017</v>
      </c>
      <c r="F181" s="253" t="s">
        <v>6018</v>
      </c>
      <c r="G181" s="254" t="s">
        <v>614</v>
      </c>
      <c r="H181" s="255">
        <v>7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6019</v>
      </c>
    </row>
    <row r="182" spans="1:65" s="2" customFormat="1" ht="19.5">
      <c r="A182" s="35"/>
      <c r="B182" s="36"/>
      <c r="C182" s="37"/>
      <c r="D182" s="209" t="s">
        <v>3831</v>
      </c>
      <c r="E182" s="37"/>
      <c r="F182" s="267" t="s">
        <v>6020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3831</v>
      </c>
      <c r="AU182" s="18" t="s">
        <v>85</v>
      </c>
    </row>
    <row r="183" spans="1:65" s="2" customFormat="1" ht="16.5" customHeight="1">
      <c r="A183" s="35"/>
      <c r="B183" s="36"/>
      <c r="C183" s="251" t="s">
        <v>488</v>
      </c>
      <c r="D183" s="251" t="s">
        <v>1021</v>
      </c>
      <c r="E183" s="252" t="s">
        <v>6021</v>
      </c>
      <c r="F183" s="253" t="s">
        <v>6022</v>
      </c>
      <c r="G183" s="254" t="s">
        <v>614</v>
      </c>
      <c r="H183" s="255">
        <v>7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1021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6023</v>
      </c>
    </row>
    <row r="184" spans="1:65" s="2" customFormat="1" ht="29.25">
      <c r="A184" s="35"/>
      <c r="B184" s="36"/>
      <c r="C184" s="37"/>
      <c r="D184" s="209" t="s">
        <v>3831</v>
      </c>
      <c r="E184" s="37"/>
      <c r="F184" s="267" t="s">
        <v>6024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3831</v>
      </c>
      <c r="AU184" s="18" t="s">
        <v>85</v>
      </c>
    </row>
    <row r="185" spans="1:65" s="2" customFormat="1" ht="21.75" customHeight="1">
      <c r="A185" s="35"/>
      <c r="B185" s="36"/>
      <c r="C185" s="251" t="s">
        <v>494</v>
      </c>
      <c r="D185" s="251" t="s">
        <v>1021</v>
      </c>
      <c r="E185" s="252" t="s">
        <v>6025</v>
      </c>
      <c r="F185" s="253" t="s">
        <v>6026</v>
      </c>
      <c r="G185" s="254" t="s">
        <v>614</v>
      </c>
      <c r="H185" s="255">
        <v>7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1021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6027</v>
      </c>
    </row>
    <row r="186" spans="1:65" s="2" customFormat="1" ht="19.5">
      <c r="A186" s="35"/>
      <c r="B186" s="36"/>
      <c r="C186" s="37"/>
      <c r="D186" s="209" t="s">
        <v>3831</v>
      </c>
      <c r="E186" s="37"/>
      <c r="F186" s="267" t="s">
        <v>6028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3831</v>
      </c>
      <c r="AU186" s="18" t="s">
        <v>85</v>
      </c>
    </row>
    <row r="187" spans="1:65" s="2" customFormat="1" ht="16.5" customHeight="1">
      <c r="A187" s="35"/>
      <c r="B187" s="36"/>
      <c r="C187" s="251" t="s">
        <v>499</v>
      </c>
      <c r="D187" s="251" t="s">
        <v>1021</v>
      </c>
      <c r="E187" s="252" t="s">
        <v>6029</v>
      </c>
      <c r="F187" s="253" t="s">
        <v>6030</v>
      </c>
      <c r="G187" s="254" t="s">
        <v>614</v>
      </c>
      <c r="H187" s="255">
        <v>1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1021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6031</v>
      </c>
    </row>
    <row r="188" spans="1:65" s="12" customFormat="1" ht="25.9" customHeight="1">
      <c r="B188" s="177"/>
      <c r="C188" s="178"/>
      <c r="D188" s="179" t="s">
        <v>75</v>
      </c>
      <c r="E188" s="180" t="s">
        <v>3374</v>
      </c>
      <c r="F188" s="180" t="s">
        <v>3375</v>
      </c>
      <c r="G188" s="178"/>
      <c r="H188" s="178"/>
      <c r="I188" s="181"/>
      <c r="J188" s="182">
        <f>BK188</f>
        <v>0</v>
      </c>
      <c r="K188" s="178"/>
      <c r="L188" s="183"/>
      <c r="M188" s="184"/>
      <c r="N188" s="185"/>
      <c r="O188" s="185"/>
      <c r="P188" s="186">
        <f>P189+P192</f>
        <v>0</v>
      </c>
      <c r="Q188" s="185"/>
      <c r="R188" s="186">
        <f>R189+R192</f>
        <v>0</v>
      </c>
      <c r="S188" s="185"/>
      <c r="T188" s="187">
        <f>T189+T192</f>
        <v>0</v>
      </c>
      <c r="AR188" s="188" t="s">
        <v>331</v>
      </c>
      <c r="AT188" s="189" t="s">
        <v>75</v>
      </c>
      <c r="AU188" s="189" t="s">
        <v>76</v>
      </c>
      <c r="AY188" s="188" t="s">
        <v>283</v>
      </c>
      <c r="BK188" s="190">
        <f>BK189+BK192</f>
        <v>0</v>
      </c>
    </row>
    <row r="189" spans="1:65" s="12" customFormat="1" ht="22.9" customHeight="1">
      <c r="B189" s="177"/>
      <c r="C189" s="178"/>
      <c r="D189" s="179" t="s">
        <v>75</v>
      </c>
      <c r="E189" s="191" t="s">
        <v>3376</v>
      </c>
      <c r="F189" s="191" t="s">
        <v>3377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SUM(P190:P191)</f>
        <v>0</v>
      </c>
      <c r="Q189" s="185"/>
      <c r="R189" s="186">
        <f>SUM(R190:R191)</f>
        <v>0</v>
      </c>
      <c r="S189" s="185"/>
      <c r="T189" s="187">
        <f>SUM(T190:T191)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SUM(BK190:BK191)</f>
        <v>0</v>
      </c>
    </row>
    <row r="190" spans="1:65" s="2" customFormat="1" ht="16.5" customHeight="1">
      <c r="A190" s="35"/>
      <c r="B190" s="36"/>
      <c r="C190" s="193" t="s">
        <v>504</v>
      </c>
      <c r="D190" s="193" t="s">
        <v>285</v>
      </c>
      <c r="E190" s="194" t="s">
        <v>3402</v>
      </c>
      <c r="F190" s="195" t="s">
        <v>3403</v>
      </c>
      <c r="G190" s="196" t="s">
        <v>2247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3381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3381</v>
      </c>
      <c r="BM190" s="205" t="s">
        <v>6032</v>
      </c>
    </row>
    <row r="191" spans="1:65" s="2" customFormat="1" ht="16.5" customHeight="1">
      <c r="A191" s="35"/>
      <c r="B191" s="36"/>
      <c r="C191" s="193" t="s">
        <v>509</v>
      </c>
      <c r="D191" s="193" t="s">
        <v>285</v>
      </c>
      <c r="E191" s="194" t="s">
        <v>3420</v>
      </c>
      <c r="F191" s="195" t="s">
        <v>5129</v>
      </c>
      <c r="G191" s="196" t="s">
        <v>793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3381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3381</v>
      </c>
      <c r="BM191" s="205" t="s">
        <v>6033</v>
      </c>
    </row>
    <row r="192" spans="1:65" s="12" customFormat="1" ht="22.9" customHeight="1">
      <c r="B192" s="177"/>
      <c r="C192" s="178"/>
      <c r="D192" s="179" t="s">
        <v>75</v>
      </c>
      <c r="E192" s="191" t="s">
        <v>5131</v>
      </c>
      <c r="F192" s="191" t="s">
        <v>5132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SUM(P193:P198)</f>
        <v>0</v>
      </c>
      <c r="Q192" s="185"/>
      <c r="R192" s="186">
        <f>SUM(R193:R198)</f>
        <v>0</v>
      </c>
      <c r="S192" s="185"/>
      <c r="T192" s="187">
        <f>SUM(T193:T198)</f>
        <v>0</v>
      </c>
      <c r="AR192" s="188" t="s">
        <v>331</v>
      </c>
      <c r="AT192" s="189" t="s">
        <v>75</v>
      </c>
      <c r="AU192" s="189" t="s">
        <v>83</v>
      </c>
      <c r="AY192" s="188" t="s">
        <v>283</v>
      </c>
      <c r="BK192" s="190">
        <f>SUM(BK193:BK198)</f>
        <v>0</v>
      </c>
    </row>
    <row r="193" spans="1:65" s="2" customFormat="1" ht="21.75" customHeight="1">
      <c r="A193" s="35"/>
      <c r="B193" s="36"/>
      <c r="C193" s="193" t="s">
        <v>514</v>
      </c>
      <c r="D193" s="193" t="s">
        <v>285</v>
      </c>
      <c r="E193" s="194" t="s">
        <v>5133</v>
      </c>
      <c r="F193" s="195" t="s">
        <v>5945</v>
      </c>
      <c r="G193" s="196" t="s">
        <v>793</v>
      </c>
      <c r="H193" s="197">
        <v>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3381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3381</v>
      </c>
      <c r="BM193" s="205" t="s">
        <v>6034</v>
      </c>
    </row>
    <row r="194" spans="1:65" s="2" customFormat="1" ht="29.25">
      <c r="A194" s="35"/>
      <c r="B194" s="36"/>
      <c r="C194" s="37"/>
      <c r="D194" s="209" t="s">
        <v>3831</v>
      </c>
      <c r="E194" s="37"/>
      <c r="F194" s="267" t="s">
        <v>5136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3831</v>
      </c>
      <c r="AU194" s="18" t="s">
        <v>85</v>
      </c>
    </row>
    <row r="195" spans="1:65" s="2" customFormat="1" ht="16.5" customHeight="1">
      <c r="A195" s="35"/>
      <c r="B195" s="36"/>
      <c r="C195" s="193" t="s">
        <v>519</v>
      </c>
      <c r="D195" s="193" t="s">
        <v>285</v>
      </c>
      <c r="E195" s="194" t="s">
        <v>5137</v>
      </c>
      <c r="F195" s="195" t="s">
        <v>5138</v>
      </c>
      <c r="G195" s="196" t="s">
        <v>793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3381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3381</v>
      </c>
      <c r="BM195" s="205" t="s">
        <v>6035</v>
      </c>
    </row>
    <row r="196" spans="1:65" s="2" customFormat="1" ht="19.5">
      <c r="A196" s="35"/>
      <c r="B196" s="36"/>
      <c r="C196" s="37"/>
      <c r="D196" s="209" t="s">
        <v>3831</v>
      </c>
      <c r="E196" s="37"/>
      <c r="F196" s="267" t="s">
        <v>5140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3831</v>
      </c>
      <c r="AU196" s="18" t="s">
        <v>85</v>
      </c>
    </row>
    <row r="197" spans="1:65" s="2" customFormat="1" ht="16.5" customHeight="1">
      <c r="A197" s="35"/>
      <c r="B197" s="36"/>
      <c r="C197" s="193" t="s">
        <v>524</v>
      </c>
      <c r="D197" s="193" t="s">
        <v>285</v>
      </c>
      <c r="E197" s="194" t="s">
        <v>5141</v>
      </c>
      <c r="F197" s="195" t="s">
        <v>5142</v>
      </c>
      <c r="G197" s="196" t="s">
        <v>793</v>
      </c>
      <c r="H197" s="197">
        <v>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3381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3381</v>
      </c>
      <c r="BM197" s="205" t="s">
        <v>6036</v>
      </c>
    </row>
    <row r="198" spans="1:65" s="2" customFormat="1" ht="19.5">
      <c r="A198" s="35"/>
      <c r="B198" s="36"/>
      <c r="C198" s="37"/>
      <c r="D198" s="209" t="s">
        <v>3831</v>
      </c>
      <c r="E198" s="37"/>
      <c r="F198" s="267" t="s">
        <v>5144</v>
      </c>
      <c r="G198" s="37"/>
      <c r="H198" s="37"/>
      <c r="I198" s="268"/>
      <c r="J198" s="37"/>
      <c r="K198" s="37"/>
      <c r="L198" s="40"/>
      <c r="M198" s="271"/>
      <c r="N198" s="272"/>
      <c r="O198" s="264"/>
      <c r="P198" s="264"/>
      <c r="Q198" s="264"/>
      <c r="R198" s="264"/>
      <c r="S198" s="264"/>
      <c r="T198" s="2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3831</v>
      </c>
      <c r="AU198" s="18" t="s">
        <v>85</v>
      </c>
    </row>
    <row r="199" spans="1:65" s="2" customFormat="1" ht="6.95" customHeight="1">
      <c r="A199" s="35"/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40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algorithmName="SHA-512" hashValue="Z6+hydMAmOfx6MoYHvPuNQDJBXhn6UKqp6BNfQY0IJA1xX4x19t4chlJmvZAL7GarvKJWL+t2Fh3nIg+tlYMNw==" saltValue="ms3ftr0u1yE14QFy/7eX3AVqsvNvdAK1lNhAQfiSWOkU8R+pHaKhhNu93Z2a110pQ85hOAS7IJ3Oprgbt3MJmA==" spinCount="100000" sheet="1" objects="1" scenarios="1" formatColumns="0" formatRows="0" autoFilter="0"/>
  <autoFilter ref="C133:K19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5673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6037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ROUND((SUM(BE134:BE172)),  2)</f>
        <v>0</v>
      </c>
      <c r="G37" s="35"/>
      <c r="H37" s="35"/>
      <c r="I37" s="131">
        <v>0.21</v>
      </c>
      <c r="J37" s="130">
        <f>ROUND(((SUM(BE134:BE172))*I37),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ROUND((SUM(BF134:BF172)),  2)</f>
        <v>0</v>
      </c>
      <c r="G38" s="35"/>
      <c r="H38" s="35"/>
      <c r="I38" s="131">
        <v>0.15</v>
      </c>
      <c r="J38" s="130">
        <f>ROUND(((SUM(BF134:BF172))*I38),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ROUND((SUM(BG134:BG172)),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ROUND((SUM(BH134:BH172)),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ROUND((SUM(BI134:BI172)),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5673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04h.4 - ESLB - NOUZ. PŘI. POMOCI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4738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4739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4740</v>
      </c>
      <c r="E106" s="157"/>
      <c r="F106" s="157"/>
      <c r="G106" s="157"/>
      <c r="H106" s="157"/>
      <c r="I106" s="157"/>
      <c r="J106" s="158">
        <f>J146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5950</v>
      </c>
      <c r="E107" s="162"/>
      <c r="F107" s="162"/>
      <c r="G107" s="162"/>
      <c r="H107" s="162"/>
      <c r="I107" s="162"/>
      <c r="J107" s="163">
        <f>J147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J162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J163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4742</v>
      </c>
      <c r="E110" s="162"/>
      <c r="F110" s="162"/>
      <c r="G110" s="162"/>
      <c r="H110" s="162"/>
      <c r="I110" s="162"/>
      <c r="J110" s="163">
        <f>J166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5673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04h.4 - ESLB - NOUZ. PŘI. POMOCI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P135+P142+P146+P162</f>
        <v>0</v>
      </c>
      <c r="Q134" s="80"/>
      <c r="R134" s="174">
        <f>R135+R142+R146+R162</f>
        <v>2.3999999999999998E-3</v>
      </c>
      <c r="S134" s="80"/>
      <c r="T134" s="175">
        <f>T135+T142+T146+T162</f>
        <v>2.5000000000000001E-2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BK135+BK142+BK146+BK162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3.0000000000000003E-4</v>
      </c>
      <c r="S135" s="185"/>
      <c r="T135" s="187">
        <f>T136+T140</f>
        <v>2.5000000000000001E-2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3.0000000000000003E-4</v>
      </c>
      <c r="S136" s="185"/>
      <c r="T136" s="187">
        <f>SUM(T137:T139)</f>
        <v>2.5000000000000001E-2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4743</v>
      </c>
      <c r="F137" s="195" t="s">
        <v>4744</v>
      </c>
      <c r="G137" s="196" t="s">
        <v>472</v>
      </c>
      <c r="H137" s="197">
        <v>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1E-4</v>
      </c>
      <c r="S137" s="203">
        <v>2E-3</v>
      </c>
      <c r="T137" s="204">
        <f>S137*H137</f>
        <v>0.01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6038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4746</v>
      </c>
      <c r="F138" s="195" t="s">
        <v>4747</v>
      </c>
      <c r="G138" s="196" t="s">
        <v>472</v>
      </c>
      <c r="H138" s="197">
        <v>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1E-4</v>
      </c>
      <c r="S138" s="203">
        <v>1E-3</v>
      </c>
      <c r="T138" s="204">
        <f>S138*H138</f>
        <v>5.0000000000000001E-3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6039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4749</v>
      </c>
      <c r="F139" s="195" t="s">
        <v>4750</v>
      </c>
      <c r="G139" s="196" t="s">
        <v>472</v>
      </c>
      <c r="H139" s="197">
        <v>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1E-4</v>
      </c>
      <c r="S139" s="203">
        <v>2E-3</v>
      </c>
      <c r="T139" s="204">
        <f>S139*H139</f>
        <v>0.01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6040</v>
      </c>
    </row>
    <row r="140" spans="1:65" s="12" customFormat="1" ht="22.9" customHeight="1">
      <c r="B140" s="177"/>
      <c r="C140" s="178"/>
      <c r="D140" s="179" t="s">
        <v>75</v>
      </c>
      <c r="E140" s="191" t="s">
        <v>4752</v>
      </c>
      <c r="F140" s="191" t="s">
        <v>4753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4754</v>
      </c>
      <c r="F141" s="195" t="s">
        <v>4755</v>
      </c>
      <c r="G141" s="196" t="s">
        <v>377</v>
      </c>
      <c r="H141" s="197">
        <v>2.5000000000000001E-2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6041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2.0999999999999999E-3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4757</v>
      </c>
      <c r="F143" s="191" t="s">
        <v>4758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2.0999999999999999E-3</v>
      </c>
      <c r="S143" s="185"/>
      <c r="T143" s="187">
        <f>SUM(T144:T145)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SUM(BK144:BK145)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4777</v>
      </c>
      <c r="F144" s="195" t="s">
        <v>4778</v>
      </c>
      <c r="G144" s="196" t="s">
        <v>472</v>
      </c>
      <c r="H144" s="197">
        <v>30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6042</v>
      </c>
    </row>
    <row r="145" spans="1:65" s="2" customFormat="1" ht="21.75" customHeight="1">
      <c r="A145" s="35"/>
      <c r="B145" s="36"/>
      <c r="C145" s="251" t="s">
        <v>339</v>
      </c>
      <c r="D145" s="251" t="s">
        <v>1021</v>
      </c>
      <c r="E145" s="252" t="s">
        <v>4780</v>
      </c>
      <c r="F145" s="253" t="s">
        <v>4781</v>
      </c>
      <c r="G145" s="254" t="s">
        <v>472</v>
      </c>
      <c r="H145" s="255">
        <v>30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2.0999999999999999E-3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6043</v>
      </c>
    </row>
    <row r="146" spans="1:65" s="12" customFormat="1" ht="25.9" customHeight="1">
      <c r="B146" s="177"/>
      <c r="C146" s="178"/>
      <c r="D146" s="179" t="s">
        <v>75</v>
      </c>
      <c r="E146" s="180" t="s">
        <v>1021</v>
      </c>
      <c r="F146" s="180" t="s">
        <v>5116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</f>
        <v>0</v>
      </c>
      <c r="Q146" s="185"/>
      <c r="R146" s="186">
        <f>R147</f>
        <v>0</v>
      </c>
      <c r="S146" s="185"/>
      <c r="T146" s="187">
        <f>T147</f>
        <v>0</v>
      </c>
      <c r="AR146" s="188" t="s">
        <v>105</v>
      </c>
      <c r="AT146" s="189" t="s">
        <v>75</v>
      </c>
      <c r="AU146" s="189" t="s">
        <v>76</v>
      </c>
      <c r="AY146" s="188" t="s">
        <v>283</v>
      </c>
      <c r="BK146" s="190">
        <f>BK147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5708</v>
      </c>
      <c r="F147" s="191" t="s">
        <v>5978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SUM(P148:P161)</f>
        <v>0</v>
      </c>
      <c r="Q147" s="185"/>
      <c r="R147" s="186">
        <f>SUM(R148:R161)</f>
        <v>0</v>
      </c>
      <c r="S147" s="185"/>
      <c r="T147" s="187">
        <f>SUM(T148:T161)</f>
        <v>0</v>
      </c>
      <c r="AR147" s="188" t="s">
        <v>105</v>
      </c>
      <c r="AT147" s="189" t="s">
        <v>75</v>
      </c>
      <c r="AU147" s="189" t="s">
        <v>83</v>
      </c>
      <c r="AY147" s="188" t="s">
        <v>283</v>
      </c>
      <c r="BK147" s="190">
        <f>SUM(BK148:BK161)</f>
        <v>0</v>
      </c>
    </row>
    <row r="148" spans="1:65" s="2" customFormat="1" ht="24.2" customHeight="1">
      <c r="A148" s="35"/>
      <c r="B148" s="36"/>
      <c r="C148" s="193" t="s">
        <v>344</v>
      </c>
      <c r="D148" s="193" t="s">
        <v>285</v>
      </c>
      <c r="E148" s="194" t="s">
        <v>5716</v>
      </c>
      <c r="F148" s="195" t="s">
        <v>5717</v>
      </c>
      <c r="G148" s="196" t="s">
        <v>472</v>
      </c>
      <c r="H148" s="197">
        <v>40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6044</v>
      </c>
    </row>
    <row r="149" spans="1:65" s="2" customFormat="1" ht="39">
      <c r="A149" s="35"/>
      <c r="B149" s="36"/>
      <c r="C149" s="37"/>
      <c r="D149" s="209" t="s">
        <v>3831</v>
      </c>
      <c r="E149" s="37"/>
      <c r="F149" s="267" t="s">
        <v>5719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3831</v>
      </c>
      <c r="AU149" s="18" t="s">
        <v>85</v>
      </c>
    </row>
    <row r="150" spans="1:65" s="2" customFormat="1" ht="24.2" customHeight="1">
      <c r="A150" s="35"/>
      <c r="B150" s="36"/>
      <c r="C150" s="251" t="s">
        <v>351</v>
      </c>
      <c r="D150" s="251" t="s">
        <v>1021</v>
      </c>
      <c r="E150" s="252" t="s">
        <v>6045</v>
      </c>
      <c r="F150" s="253" t="s">
        <v>6046</v>
      </c>
      <c r="G150" s="254" t="s">
        <v>472</v>
      </c>
      <c r="H150" s="255">
        <v>40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1803</v>
      </c>
      <c r="AT150" s="205" t="s">
        <v>1021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6047</v>
      </c>
    </row>
    <row r="151" spans="1:65" s="2" customFormat="1" ht="29.25">
      <c r="A151" s="35"/>
      <c r="B151" s="36"/>
      <c r="C151" s="37"/>
      <c r="D151" s="209" t="s">
        <v>3831</v>
      </c>
      <c r="E151" s="37"/>
      <c r="F151" s="267" t="s">
        <v>6048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3831</v>
      </c>
      <c r="AU151" s="18" t="s">
        <v>85</v>
      </c>
    </row>
    <row r="152" spans="1:65" s="2" customFormat="1" ht="16.5" customHeight="1">
      <c r="A152" s="35"/>
      <c r="B152" s="36"/>
      <c r="C152" s="193" t="s">
        <v>357</v>
      </c>
      <c r="D152" s="193" t="s">
        <v>285</v>
      </c>
      <c r="E152" s="194" t="s">
        <v>5979</v>
      </c>
      <c r="F152" s="195" t="s">
        <v>5980</v>
      </c>
      <c r="G152" s="196" t="s">
        <v>614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6049</v>
      </c>
    </row>
    <row r="153" spans="1:65" s="2" customFormat="1" ht="24.2" customHeight="1">
      <c r="A153" s="35"/>
      <c r="B153" s="36"/>
      <c r="C153" s="193" t="s">
        <v>362</v>
      </c>
      <c r="D153" s="193" t="s">
        <v>285</v>
      </c>
      <c r="E153" s="194" t="s">
        <v>6050</v>
      </c>
      <c r="F153" s="195" t="s">
        <v>6051</v>
      </c>
      <c r="G153" s="196" t="s">
        <v>614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6052</v>
      </c>
    </row>
    <row r="154" spans="1:65" s="2" customFormat="1" ht="19.5">
      <c r="A154" s="35"/>
      <c r="B154" s="36"/>
      <c r="C154" s="37"/>
      <c r="D154" s="209" t="s">
        <v>3831</v>
      </c>
      <c r="E154" s="37"/>
      <c r="F154" s="267" t="s">
        <v>6053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3831</v>
      </c>
      <c r="AU154" s="18" t="s">
        <v>85</v>
      </c>
    </row>
    <row r="155" spans="1:65" s="2" customFormat="1" ht="24.2" customHeight="1">
      <c r="A155" s="35"/>
      <c r="B155" s="36"/>
      <c r="C155" s="251" t="s">
        <v>185</v>
      </c>
      <c r="D155" s="251" t="s">
        <v>1021</v>
      </c>
      <c r="E155" s="252" t="s">
        <v>6054</v>
      </c>
      <c r="F155" s="253" t="s">
        <v>6055</v>
      </c>
      <c r="G155" s="254" t="s">
        <v>1</v>
      </c>
      <c r="H155" s="255">
        <v>1</v>
      </c>
      <c r="I155" s="256"/>
      <c r="J155" s="257">
        <f t="shared" ref="J155:J161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">O155*H155</f>
        <v>0</v>
      </c>
      <c r="Q155" s="203">
        <v>0</v>
      </c>
      <c r="R155" s="203">
        <f t="shared" ref="R155:R161" si="2">Q155*H155</f>
        <v>0</v>
      </c>
      <c r="S155" s="203">
        <v>0</v>
      </c>
      <c r="T155" s="204">
        <f t="shared" ref="T155:T161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1021</v>
      </c>
      <c r="AU155" s="205" t="s">
        <v>85</v>
      </c>
      <c r="AY155" s="18" t="s">
        <v>283</v>
      </c>
      <c r="BE155" s="206">
        <f t="shared" ref="BE155:BE161" si="4">IF(N155="základní",J155,0)</f>
        <v>0</v>
      </c>
      <c r="BF155" s="206">
        <f t="shared" ref="BF155:BF161" si="5">IF(N155="snížená",J155,0)</f>
        <v>0</v>
      </c>
      <c r="BG155" s="206">
        <f t="shared" ref="BG155:BG161" si="6">IF(N155="zákl. přenesená",J155,0)</f>
        <v>0</v>
      </c>
      <c r="BH155" s="206">
        <f t="shared" ref="BH155:BH161" si="7">IF(N155="sníž. přenesená",J155,0)</f>
        <v>0</v>
      </c>
      <c r="BI155" s="206">
        <f t="shared" ref="BI155:BI161" si="8">IF(N155="nulová",J155,0)</f>
        <v>0</v>
      </c>
      <c r="BJ155" s="18" t="s">
        <v>83</v>
      </c>
      <c r="BK155" s="206">
        <f t="shared" ref="BK155:BK161" si="9">ROUND(I155*H155,2)</f>
        <v>0</v>
      </c>
      <c r="BL155" s="18" t="s">
        <v>289</v>
      </c>
      <c r="BM155" s="205" t="s">
        <v>6056</v>
      </c>
    </row>
    <row r="156" spans="1:65" s="2" customFormat="1" ht="16.5" customHeight="1">
      <c r="A156" s="35"/>
      <c r="B156" s="36"/>
      <c r="C156" s="251" t="s">
        <v>188</v>
      </c>
      <c r="D156" s="251" t="s">
        <v>1021</v>
      </c>
      <c r="E156" s="252" t="s">
        <v>6057</v>
      </c>
      <c r="F156" s="253" t="s">
        <v>6058</v>
      </c>
      <c r="G156" s="254" t="s">
        <v>1</v>
      </c>
      <c r="H156" s="255">
        <v>1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6059</v>
      </c>
    </row>
    <row r="157" spans="1:65" s="2" customFormat="1" ht="16.5" customHeight="1">
      <c r="A157" s="35"/>
      <c r="B157" s="36"/>
      <c r="C157" s="251" t="s">
        <v>191</v>
      </c>
      <c r="D157" s="251" t="s">
        <v>1021</v>
      </c>
      <c r="E157" s="252" t="s">
        <v>6060</v>
      </c>
      <c r="F157" s="253" t="s">
        <v>6061</v>
      </c>
      <c r="G157" s="254" t="s">
        <v>1</v>
      </c>
      <c r="H157" s="255">
        <v>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6062</v>
      </c>
    </row>
    <row r="158" spans="1:65" s="2" customFormat="1" ht="16.5" customHeight="1">
      <c r="A158" s="35"/>
      <c r="B158" s="36"/>
      <c r="C158" s="251" t="s">
        <v>194</v>
      </c>
      <c r="D158" s="251" t="s">
        <v>1021</v>
      </c>
      <c r="E158" s="252" t="s">
        <v>6063</v>
      </c>
      <c r="F158" s="253" t="s">
        <v>6064</v>
      </c>
      <c r="G158" s="254" t="s">
        <v>1</v>
      </c>
      <c r="H158" s="255">
        <v>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1021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6065</v>
      </c>
    </row>
    <row r="159" spans="1:65" s="2" customFormat="1" ht="16.5" customHeight="1">
      <c r="A159" s="35"/>
      <c r="B159" s="36"/>
      <c r="C159" s="251" t="s">
        <v>8</v>
      </c>
      <c r="D159" s="251" t="s">
        <v>1021</v>
      </c>
      <c r="E159" s="252" t="s">
        <v>6066</v>
      </c>
      <c r="F159" s="253" t="s">
        <v>6067</v>
      </c>
      <c r="G159" s="254" t="s">
        <v>1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6068</v>
      </c>
    </row>
    <row r="160" spans="1:65" s="2" customFormat="1" ht="16.5" customHeight="1">
      <c r="A160" s="35"/>
      <c r="B160" s="36"/>
      <c r="C160" s="251" t="s">
        <v>199</v>
      </c>
      <c r="D160" s="251" t="s">
        <v>1021</v>
      </c>
      <c r="E160" s="252" t="s">
        <v>6069</v>
      </c>
      <c r="F160" s="253" t="s">
        <v>6070</v>
      </c>
      <c r="G160" s="254" t="s">
        <v>1</v>
      </c>
      <c r="H160" s="255">
        <v>1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1021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6071</v>
      </c>
    </row>
    <row r="161" spans="1:65" s="2" customFormat="1" ht="16.5" customHeight="1">
      <c r="A161" s="35"/>
      <c r="B161" s="36"/>
      <c r="C161" s="251" t="s">
        <v>202</v>
      </c>
      <c r="D161" s="251" t="s">
        <v>1021</v>
      </c>
      <c r="E161" s="252" t="s">
        <v>6072</v>
      </c>
      <c r="F161" s="253" t="s">
        <v>6073</v>
      </c>
      <c r="G161" s="254" t="s">
        <v>1</v>
      </c>
      <c r="H161" s="255">
        <v>1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1021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6074</v>
      </c>
    </row>
    <row r="162" spans="1:65" s="12" customFormat="1" ht="25.9" customHeight="1">
      <c r="B162" s="177"/>
      <c r="C162" s="178"/>
      <c r="D162" s="179" t="s">
        <v>75</v>
      </c>
      <c r="E162" s="180" t="s">
        <v>3374</v>
      </c>
      <c r="F162" s="180" t="s">
        <v>3375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P163+P166</f>
        <v>0</v>
      </c>
      <c r="Q162" s="185"/>
      <c r="R162" s="186">
        <f>R163+R166</f>
        <v>0</v>
      </c>
      <c r="S162" s="185"/>
      <c r="T162" s="187">
        <f>T163+T166</f>
        <v>0</v>
      </c>
      <c r="AR162" s="188" t="s">
        <v>331</v>
      </c>
      <c r="AT162" s="189" t="s">
        <v>75</v>
      </c>
      <c r="AU162" s="189" t="s">
        <v>76</v>
      </c>
      <c r="AY162" s="188" t="s">
        <v>283</v>
      </c>
      <c r="BK162" s="190">
        <f>BK163+BK166</f>
        <v>0</v>
      </c>
    </row>
    <row r="163" spans="1:65" s="12" customFormat="1" ht="22.9" customHeight="1">
      <c r="B163" s="177"/>
      <c r="C163" s="178"/>
      <c r="D163" s="179" t="s">
        <v>75</v>
      </c>
      <c r="E163" s="191" t="s">
        <v>3376</v>
      </c>
      <c r="F163" s="191" t="s">
        <v>3377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SUM(P164:P165)</f>
        <v>0</v>
      </c>
      <c r="Q163" s="185"/>
      <c r="R163" s="186">
        <f>SUM(R164:R165)</f>
        <v>0</v>
      </c>
      <c r="S163" s="185"/>
      <c r="T163" s="187">
        <f>SUM(T164:T165)</f>
        <v>0</v>
      </c>
      <c r="AR163" s="188" t="s">
        <v>331</v>
      </c>
      <c r="AT163" s="189" t="s">
        <v>75</v>
      </c>
      <c r="AU163" s="189" t="s">
        <v>83</v>
      </c>
      <c r="AY163" s="188" t="s">
        <v>283</v>
      </c>
      <c r="BK163" s="190">
        <f>SUM(BK164:BK165)</f>
        <v>0</v>
      </c>
    </row>
    <row r="164" spans="1:65" s="2" customFormat="1" ht="16.5" customHeight="1">
      <c r="A164" s="35"/>
      <c r="B164" s="36"/>
      <c r="C164" s="193" t="s">
        <v>205</v>
      </c>
      <c r="D164" s="193" t="s">
        <v>285</v>
      </c>
      <c r="E164" s="194" t="s">
        <v>3402</v>
      </c>
      <c r="F164" s="195" t="s">
        <v>3403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3381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3381</v>
      </c>
      <c r="BM164" s="205" t="s">
        <v>6075</v>
      </c>
    </row>
    <row r="165" spans="1:65" s="2" customFormat="1" ht="16.5" customHeight="1">
      <c r="A165" s="35"/>
      <c r="B165" s="36"/>
      <c r="C165" s="193" t="s">
        <v>417</v>
      </c>
      <c r="D165" s="193" t="s">
        <v>285</v>
      </c>
      <c r="E165" s="194" t="s">
        <v>3420</v>
      </c>
      <c r="F165" s="195" t="s">
        <v>5129</v>
      </c>
      <c r="G165" s="196" t="s">
        <v>793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3381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3381</v>
      </c>
      <c r="BM165" s="205" t="s">
        <v>6076</v>
      </c>
    </row>
    <row r="166" spans="1:65" s="12" customFormat="1" ht="22.9" customHeight="1">
      <c r="B166" s="177"/>
      <c r="C166" s="178"/>
      <c r="D166" s="179" t="s">
        <v>75</v>
      </c>
      <c r="E166" s="191" t="s">
        <v>5131</v>
      </c>
      <c r="F166" s="191" t="s">
        <v>5132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SUM(P167:P172)</f>
        <v>0</v>
      </c>
      <c r="Q166" s="185"/>
      <c r="R166" s="186">
        <f>SUM(R167:R172)</f>
        <v>0</v>
      </c>
      <c r="S166" s="185"/>
      <c r="T166" s="187">
        <f>SUM(T167:T172)</f>
        <v>0</v>
      </c>
      <c r="AR166" s="188" t="s">
        <v>331</v>
      </c>
      <c r="AT166" s="189" t="s">
        <v>75</v>
      </c>
      <c r="AU166" s="189" t="s">
        <v>83</v>
      </c>
      <c r="AY166" s="188" t="s">
        <v>283</v>
      </c>
      <c r="BK166" s="190">
        <f>SUM(BK167:BK172)</f>
        <v>0</v>
      </c>
    </row>
    <row r="167" spans="1:65" s="2" customFormat="1" ht="21.75" customHeight="1">
      <c r="A167" s="35"/>
      <c r="B167" s="36"/>
      <c r="C167" s="193" t="s">
        <v>208</v>
      </c>
      <c r="D167" s="193" t="s">
        <v>285</v>
      </c>
      <c r="E167" s="194" t="s">
        <v>5133</v>
      </c>
      <c r="F167" s="195" t="s">
        <v>5945</v>
      </c>
      <c r="G167" s="196" t="s">
        <v>793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3381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3381</v>
      </c>
      <c r="BM167" s="205" t="s">
        <v>6077</v>
      </c>
    </row>
    <row r="168" spans="1:65" s="2" customFormat="1" ht="29.25">
      <c r="A168" s="35"/>
      <c r="B168" s="36"/>
      <c r="C168" s="37"/>
      <c r="D168" s="209" t="s">
        <v>3831</v>
      </c>
      <c r="E168" s="37"/>
      <c r="F168" s="267" t="s">
        <v>5136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3831</v>
      </c>
      <c r="AU168" s="18" t="s">
        <v>85</v>
      </c>
    </row>
    <row r="169" spans="1:65" s="2" customFormat="1" ht="16.5" customHeight="1">
      <c r="A169" s="35"/>
      <c r="B169" s="36"/>
      <c r="C169" s="193" t="s">
        <v>7</v>
      </c>
      <c r="D169" s="193" t="s">
        <v>285</v>
      </c>
      <c r="E169" s="194" t="s">
        <v>5137</v>
      </c>
      <c r="F169" s="195" t="s">
        <v>5138</v>
      </c>
      <c r="G169" s="196" t="s">
        <v>793</v>
      </c>
      <c r="H169" s="197">
        <v>1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3381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3381</v>
      </c>
      <c r="BM169" s="205" t="s">
        <v>6078</v>
      </c>
    </row>
    <row r="170" spans="1:65" s="2" customFormat="1" ht="19.5">
      <c r="A170" s="35"/>
      <c r="B170" s="36"/>
      <c r="C170" s="37"/>
      <c r="D170" s="209" t="s">
        <v>3831</v>
      </c>
      <c r="E170" s="37"/>
      <c r="F170" s="267" t="s">
        <v>5140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3831</v>
      </c>
      <c r="AU170" s="18" t="s">
        <v>85</v>
      </c>
    </row>
    <row r="171" spans="1:65" s="2" customFormat="1" ht="16.5" customHeight="1">
      <c r="A171" s="35"/>
      <c r="B171" s="36"/>
      <c r="C171" s="193" t="s">
        <v>222</v>
      </c>
      <c r="D171" s="193" t="s">
        <v>285</v>
      </c>
      <c r="E171" s="194" t="s">
        <v>5141</v>
      </c>
      <c r="F171" s="195" t="s">
        <v>5142</v>
      </c>
      <c r="G171" s="196" t="s">
        <v>793</v>
      </c>
      <c r="H171" s="197">
        <v>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3381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3381</v>
      </c>
      <c r="BM171" s="205" t="s">
        <v>6079</v>
      </c>
    </row>
    <row r="172" spans="1:65" s="2" customFormat="1" ht="19.5">
      <c r="A172" s="35"/>
      <c r="B172" s="36"/>
      <c r="C172" s="37"/>
      <c r="D172" s="209" t="s">
        <v>3831</v>
      </c>
      <c r="E172" s="37"/>
      <c r="F172" s="267" t="s">
        <v>5144</v>
      </c>
      <c r="G172" s="37"/>
      <c r="H172" s="37"/>
      <c r="I172" s="268"/>
      <c r="J172" s="37"/>
      <c r="K172" s="37"/>
      <c r="L172" s="40"/>
      <c r="M172" s="271"/>
      <c r="N172" s="272"/>
      <c r="O172" s="264"/>
      <c r="P172" s="264"/>
      <c r="Q172" s="264"/>
      <c r="R172" s="264"/>
      <c r="S172" s="264"/>
      <c r="T172" s="2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3831</v>
      </c>
      <c r="AU172" s="18" t="s">
        <v>85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b31gSWJSCsMt2hf8gI4WwT6FAKzSBmq//A+HZZKflYxP7ymmhXOkWFu61cgLpr3pQ3hZeEac/1SxwbwT98xM4A==" saltValue="8L7n6yg9BLuGWrj6IzpwTVJ5eBfDf9LUAWTwRcjt1vPNpAxHH6hGs0Olrrm8LYnZYVmuBgJ9WFMfaC0UGsie+A==" spinCount="100000" sheet="1" objects="1" scenarios="1" formatColumns="0" formatRows="0" autoFilter="0"/>
  <autoFilter ref="C133:K17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148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5673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6080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ROUND((SUM(BE135:BE195)),  2)</f>
        <v>0</v>
      </c>
      <c r="G37" s="35"/>
      <c r="H37" s="35"/>
      <c r="I37" s="131">
        <v>0.21</v>
      </c>
      <c r="J37" s="130">
        <f>ROUND(((SUM(BE135:BE195))*I37),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ROUND((SUM(BF135:BF195)),  2)</f>
        <v>0</v>
      </c>
      <c r="G38" s="35"/>
      <c r="H38" s="35"/>
      <c r="I38" s="131">
        <v>0.15</v>
      </c>
      <c r="J38" s="130">
        <f>ROUND(((SUM(BF135:BF195))*I38),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ROUND((SUM(BG135:BG195)),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ROUND((SUM(BH135:BH195)),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ROUND((SUM(BI135:BI195)),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5673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04h.5 - ESLB - PZTS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4738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4739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4740</v>
      </c>
      <c r="E106" s="157"/>
      <c r="F106" s="157"/>
      <c r="G106" s="157"/>
      <c r="H106" s="157"/>
      <c r="I106" s="157"/>
      <c r="J106" s="158">
        <f>J156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5950</v>
      </c>
      <c r="E107" s="162"/>
      <c r="F107" s="162"/>
      <c r="G107" s="162"/>
      <c r="H107" s="162"/>
      <c r="I107" s="162"/>
      <c r="J107" s="163">
        <f>J157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4741</v>
      </c>
      <c r="E108" s="162"/>
      <c r="F108" s="162"/>
      <c r="G108" s="162"/>
      <c r="H108" s="162"/>
      <c r="I108" s="162"/>
      <c r="J108" s="163">
        <f>J181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264</v>
      </c>
      <c r="E109" s="157"/>
      <c r="F109" s="157"/>
      <c r="G109" s="157"/>
      <c r="H109" s="157"/>
      <c r="I109" s="157"/>
      <c r="J109" s="158">
        <f>J185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265</v>
      </c>
      <c r="E110" s="162"/>
      <c r="F110" s="162"/>
      <c r="G110" s="162"/>
      <c r="H110" s="162"/>
      <c r="I110" s="162"/>
      <c r="J110" s="163">
        <f>J186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4742</v>
      </c>
      <c r="E111" s="162"/>
      <c r="F111" s="162"/>
      <c r="G111" s="162"/>
      <c r="H111" s="162"/>
      <c r="I111" s="162"/>
      <c r="J111" s="163">
        <f>J189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1" t="str">
        <f>E7</f>
        <v>MŠ Vokovická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31" t="s">
        <v>227</v>
      </c>
      <c r="F123" s="319"/>
      <c r="G123" s="319"/>
      <c r="H123" s="319"/>
      <c r="I123" s="23"/>
      <c r="J123" s="23"/>
      <c r="K123" s="23"/>
      <c r="L123" s="21"/>
    </row>
    <row r="124" spans="1:31" s="1" customFormat="1" ht="12" customHeight="1">
      <c r="B124" s="22"/>
      <c r="C124" s="30" t="s">
        <v>228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40" t="s">
        <v>5673</v>
      </c>
      <c r="F125" s="330"/>
      <c r="G125" s="330"/>
      <c r="H125" s="330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4218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07" t="str">
        <f>E13</f>
        <v>04h.5 - ESLB - PZTS</v>
      </c>
      <c r="F127" s="330"/>
      <c r="G127" s="330"/>
      <c r="H127" s="330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Vokovice, p.č. 1281/256, 1281/257</v>
      </c>
      <c r="G129" s="37"/>
      <c r="H129" s="37"/>
      <c r="I129" s="30" t="s">
        <v>22</v>
      </c>
      <c r="J129" s="67" t="str">
        <f>IF(J16="","",J16)</f>
        <v>21. 2. 2023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30" t="s">
        <v>24</v>
      </c>
      <c r="D131" s="37"/>
      <c r="E131" s="37"/>
      <c r="F131" s="28" t="str">
        <f>E19</f>
        <v>Městská část Praha 6, Čs. Armády 601/23</v>
      </c>
      <c r="G131" s="37"/>
      <c r="H131" s="37"/>
      <c r="I131" s="30" t="s">
        <v>30</v>
      </c>
      <c r="J131" s="33" t="str">
        <f>E25</f>
        <v>ra15 a.s., ATELIER SEVER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Ecoten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269</v>
      </c>
      <c r="D134" s="168" t="s">
        <v>61</v>
      </c>
      <c r="E134" s="168" t="s">
        <v>57</v>
      </c>
      <c r="F134" s="168" t="s">
        <v>58</v>
      </c>
      <c r="G134" s="168" t="s">
        <v>270</v>
      </c>
      <c r="H134" s="168" t="s">
        <v>271</v>
      </c>
      <c r="I134" s="168" t="s">
        <v>272</v>
      </c>
      <c r="J134" s="169" t="s">
        <v>232</v>
      </c>
      <c r="K134" s="170" t="s">
        <v>273</v>
      </c>
      <c r="L134" s="171"/>
      <c r="M134" s="76" t="s">
        <v>1</v>
      </c>
      <c r="N134" s="77" t="s">
        <v>40</v>
      </c>
      <c r="O134" s="77" t="s">
        <v>274</v>
      </c>
      <c r="P134" s="77" t="s">
        <v>275</v>
      </c>
      <c r="Q134" s="77" t="s">
        <v>276</v>
      </c>
      <c r="R134" s="77" t="s">
        <v>277</v>
      </c>
      <c r="S134" s="77" t="s">
        <v>278</v>
      </c>
      <c r="T134" s="78" t="s">
        <v>279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5"/>
      <c r="B135" s="36"/>
      <c r="C135" s="83" t="s">
        <v>280</v>
      </c>
      <c r="D135" s="37"/>
      <c r="E135" s="37"/>
      <c r="F135" s="37"/>
      <c r="G135" s="37"/>
      <c r="H135" s="37"/>
      <c r="I135" s="37"/>
      <c r="J135" s="172">
        <f>BK135</f>
        <v>0</v>
      </c>
      <c r="K135" s="37"/>
      <c r="L135" s="40"/>
      <c r="M135" s="79"/>
      <c r="N135" s="173"/>
      <c r="O135" s="80"/>
      <c r="P135" s="174">
        <f>P136+P143+P156+P185</f>
        <v>0</v>
      </c>
      <c r="Q135" s="80"/>
      <c r="R135" s="174">
        <f>R136+R143+R156+R185</f>
        <v>6.6740000000000008E-2</v>
      </c>
      <c r="S135" s="80"/>
      <c r="T135" s="175">
        <f>T136+T143+T156+T185</f>
        <v>0.5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234</v>
      </c>
      <c r="BK135" s="176">
        <f>BK136+BK143+BK156+BK185</f>
        <v>0</v>
      </c>
    </row>
    <row r="136" spans="1:65" s="12" customFormat="1" ht="25.9" customHeight="1">
      <c r="B136" s="177"/>
      <c r="C136" s="178"/>
      <c r="D136" s="179" t="s">
        <v>75</v>
      </c>
      <c r="E136" s="180" t="s">
        <v>281</v>
      </c>
      <c r="F136" s="180" t="s">
        <v>282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P137+P141</f>
        <v>0</v>
      </c>
      <c r="Q136" s="185"/>
      <c r="R136" s="186">
        <f>R137+R141</f>
        <v>6.0000000000000001E-3</v>
      </c>
      <c r="S136" s="185"/>
      <c r="T136" s="187">
        <f>T137+T141</f>
        <v>0.5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BK137+BK141</f>
        <v>0</v>
      </c>
    </row>
    <row r="137" spans="1:65" s="12" customFormat="1" ht="22.9" customHeight="1">
      <c r="B137" s="177"/>
      <c r="C137" s="178"/>
      <c r="D137" s="179" t="s">
        <v>75</v>
      </c>
      <c r="E137" s="191" t="s">
        <v>357</v>
      </c>
      <c r="F137" s="191" t="s">
        <v>1316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6.0000000000000001E-3</v>
      </c>
      <c r="S137" s="185"/>
      <c r="T137" s="187">
        <f>SUM(T138:T140)</f>
        <v>0.5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1.75" customHeight="1">
      <c r="A138" s="35"/>
      <c r="B138" s="36"/>
      <c r="C138" s="193" t="s">
        <v>83</v>
      </c>
      <c r="D138" s="193" t="s">
        <v>285</v>
      </c>
      <c r="E138" s="194" t="s">
        <v>4743</v>
      </c>
      <c r="F138" s="195" t="s">
        <v>4744</v>
      </c>
      <c r="G138" s="196" t="s">
        <v>472</v>
      </c>
      <c r="H138" s="197">
        <v>150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3.0000000000000001E-3</v>
      </c>
      <c r="S138" s="203">
        <v>2E-3</v>
      </c>
      <c r="T138" s="204">
        <f>S138*H138</f>
        <v>0.3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6081</v>
      </c>
    </row>
    <row r="139" spans="1:65" s="2" customFormat="1" ht="24.2" customHeight="1">
      <c r="A139" s="35"/>
      <c r="B139" s="36"/>
      <c r="C139" s="193" t="s">
        <v>85</v>
      </c>
      <c r="D139" s="193" t="s">
        <v>285</v>
      </c>
      <c r="E139" s="194" t="s">
        <v>4746</v>
      </c>
      <c r="F139" s="195" t="s">
        <v>4747</v>
      </c>
      <c r="G139" s="196" t="s">
        <v>472</v>
      </c>
      <c r="H139" s="197">
        <v>100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2E-3</v>
      </c>
      <c r="S139" s="203">
        <v>1E-3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6082</v>
      </c>
    </row>
    <row r="140" spans="1:65" s="2" customFormat="1" ht="24.2" customHeight="1">
      <c r="A140" s="35"/>
      <c r="B140" s="36"/>
      <c r="C140" s="193" t="s">
        <v>105</v>
      </c>
      <c r="D140" s="193" t="s">
        <v>285</v>
      </c>
      <c r="E140" s="194" t="s">
        <v>4749</v>
      </c>
      <c r="F140" s="195" t="s">
        <v>4750</v>
      </c>
      <c r="G140" s="196" t="s">
        <v>472</v>
      </c>
      <c r="H140" s="197">
        <v>50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1E-3</v>
      </c>
      <c r="S140" s="203">
        <v>2E-3</v>
      </c>
      <c r="T140" s="204">
        <f>S140*H140</f>
        <v>0.1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6083</v>
      </c>
    </row>
    <row r="141" spans="1:65" s="12" customFormat="1" ht="22.9" customHeight="1">
      <c r="B141" s="177"/>
      <c r="C141" s="178"/>
      <c r="D141" s="179" t="s">
        <v>75</v>
      </c>
      <c r="E141" s="191" t="s">
        <v>4752</v>
      </c>
      <c r="F141" s="191" t="s">
        <v>4753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289</v>
      </c>
      <c r="D142" s="193" t="s">
        <v>285</v>
      </c>
      <c r="E142" s="194" t="s">
        <v>4754</v>
      </c>
      <c r="F142" s="195" t="s">
        <v>4755</v>
      </c>
      <c r="G142" s="196" t="s">
        <v>377</v>
      </c>
      <c r="H142" s="197">
        <v>0.5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6084</v>
      </c>
    </row>
    <row r="143" spans="1:65" s="12" customFormat="1" ht="25.9" customHeight="1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6.0740000000000002E-2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4757</v>
      </c>
      <c r="F144" s="191" t="s">
        <v>4758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SUM(P145:P155)</f>
        <v>0</v>
      </c>
      <c r="Q144" s="185"/>
      <c r="R144" s="186">
        <f>SUM(R145:R155)</f>
        <v>6.0740000000000002E-2</v>
      </c>
      <c r="S144" s="185"/>
      <c r="T144" s="187">
        <f>SUM(T145:T155)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SUM(BK145:BK155)</f>
        <v>0</v>
      </c>
    </row>
    <row r="145" spans="1:65" s="2" customFormat="1" ht="24.2" customHeight="1">
      <c r="A145" s="35"/>
      <c r="B145" s="36"/>
      <c r="C145" s="193" t="s">
        <v>331</v>
      </c>
      <c r="D145" s="193" t="s">
        <v>285</v>
      </c>
      <c r="E145" s="194" t="s">
        <v>4777</v>
      </c>
      <c r="F145" s="195" t="s">
        <v>4778</v>
      </c>
      <c r="G145" s="196" t="s">
        <v>472</v>
      </c>
      <c r="H145" s="197">
        <v>550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6085</v>
      </c>
    </row>
    <row r="146" spans="1:65" s="2" customFormat="1" ht="21.75" customHeight="1">
      <c r="A146" s="35"/>
      <c r="B146" s="36"/>
      <c r="C146" s="251" t="s">
        <v>339</v>
      </c>
      <c r="D146" s="251" t="s">
        <v>1021</v>
      </c>
      <c r="E146" s="252" t="s">
        <v>4780</v>
      </c>
      <c r="F146" s="253" t="s">
        <v>4781</v>
      </c>
      <c r="G146" s="254" t="s">
        <v>472</v>
      </c>
      <c r="H146" s="255">
        <v>550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3.85E-2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1021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6086</v>
      </c>
    </row>
    <row r="147" spans="1:65" s="2" customFormat="1" ht="24.2" customHeight="1">
      <c r="A147" s="35"/>
      <c r="B147" s="36"/>
      <c r="C147" s="193" t="s">
        <v>344</v>
      </c>
      <c r="D147" s="193" t="s">
        <v>285</v>
      </c>
      <c r="E147" s="194" t="s">
        <v>4787</v>
      </c>
      <c r="F147" s="195" t="s">
        <v>4788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6087</v>
      </c>
    </row>
    <row r="148" spans="1:65" s="2" customFormat="1" ht="21.75" customHeight="1">
      <c r="A148" s="35"/>
      <c r="B148" s="36"/>
      <c r="C148" s="251" t="s">
        <v>351</v>
      </c>
      <c r="D148" s="251" t="s">
        <v>1021</v>
      </c>
      <c r="E148" s="252" t="s">
        <v>4790</v>
      </c>
      <c r="F148" s="253" t="s">
        <v>4791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1021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6088</v>
      </c>
    </row>
    <row r="149" spans="1:65" s="2" customFormat="1" ht="16.5" customHeight="1">
      <c r="A149" s="35"/>
      <c r="B149" s="36"/>
      <c r="C149" s="193" t="s">
        <v>357</v>
      </c>
      <c r="D149" s="193" t="s">
        <v>285</v>
      </c>
      <c r="E149" s="194" t="s">
        <v>4801</v>
      </c>
      <c r="F149" s="195" t="s">
        <v>4802</v>
      </c>
      <c r="G149" s="196" t="s">
        <v>614</v>
      </c>
      <c r="H149" s="197">
        <v>31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6089</v>
      </c>
    </row>
    <row r="150" spans="1:65" s="2" customFormat="1" ht="24.2" customHeight="1">
      <c r="A150" s="35"/>
      <c r="B150" s="36"/>
      <c r="C150" s="251" t="s">
        <v>362</v>
      </c>
      <c r="D150" s="251" t="s">
        <v>1021</v>
      </c>
      <c r="E150" s="252" t="s">
        <v>4804</v>
      </c>
      <c r="F150" s="253" t="s">
        <v>4805</v>
      </c>
      <c r="G150" s="254" t="s">
        <v>614</v>
      </c>
      <c r="H150" s="255">
        <v>31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5.0000000000000002E-5</v>
      </c>
      <c r="R150" s="203">
        <f t="shared" si="2"/>
        <v>1.5500000000000002E-3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6090</v>
      </c>
    </row>
    <row r="151" spans="1:65" s="2" customFormat="1" ht="29.25">
      <c r="A151" s="35"/>
      <c r="B151" s="36"/>
      <c r="C151" s="37"/>
      <c r="D151" s="209" t="s">
        <v>3831</v>
      </c>
      <c r="E151" s="37"/>
      <c r="F151" s="267" t="s">
        <v>4807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3831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285</v>
      </c>
      <c r="E152" s="194" t="s">
        <v>4814</v>
      </c>
      <c r="F152" s="195" t="s">
        <v>4815</v>
      </c>
      <c r="G152" s="196" t="s">
        <v>614</v>
      </c>
      <c r="H152" s="197">
        <v>3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6091</v>
      </c>
    </row>
    <row r="153" spans="1:65" s="2" customFormat="1" ht="24.2" customHeight="1">
      <c r="A153" s="35"/>
      <c r="B153" s="36"/>
      <c r="C153" s="251" t="s">
        <v>188</v>
      </c>
      <c r="D153" s="251" t="s">
        <v>1021</v>
      </c>
      <c r="E153" s="252" t="s">
        <v>4817</v>
      </c>
      <c r="F153" s="253" t="s">
        <v>4818</v>
      </c>
      <c r="G153" s="254" t="s">
        <v>614</v>
      </c>
      <c r="H153" s="255">
        <v>3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2.3000000000000001E-4</v>
      </c>
      <c r="R153" s="203">
        <f>Q153*H153</f>
        <v>6.9000000000000008E-4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6092</v>
      </c>
    </row>
    <row r="154" spans="1:65" s="2" customFormat="1" ht="24.2" customHeight="1">
      <c r="A154" s="35"/>
      <c r="B154" s="36"/>
      <c r="C154" s="193" t="s">
        <v>191</v>
      </c>
      <c r="D154" s="193" t="s">
        <v>285</v>
      </c>
      <c r="E154" s="194" t="s">
        <v>6093</v>
      </c>
      <c r="F154" s="195" t="s">
        <v>6094</v>
      </c>
      <c r="G154" s="196" t="s">
        <v>614</v>
      </c>
      <c r="H154" s="197">
        <v>4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6095</v>
      </c>
    </row>
    <row r="155" spans="1:65" s="2" customFormat="1" ht="24.2" customHeight="1">
      <c r="A155" s="35"/>
      <c r="B155" s="36"/>
      <c r="C155" s="251" t="s">
        <v>194</v>
      </c>
      <c r="D155" s="251" t="s">
        <v>1021</v>
      </c>
      <c r="E155" s="252" t="s">
        <v>6096</v>
      </c>
      <c r="F155" s="253" t="s">
        <v>6097</v>
      </c>
      <c r="G155" s="254" t="s">
        <v>614</v>
      </c>
      <c r="H155" s="255">
        <v>4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1021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6098</v>
      </c>
    </row>
    <row r="156" spans="1:65" s="12" customFormat="1" ht="25.9" customHeight="1">
      <c r="B156" s="177"/>
      <c r="C156" s="178"/>
      <c r="D156" s="179" t="s">
        <v>75</v>
      </c>
      <c r="E156" s="180" t="s">
        <v>1021</v>
      </c>
      <c r="F156" s="180" t="s">
        <v>5116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P157+P181</f>
        <v>0</v>
      </c>
      <c r="Q156" s="185"/>
      <c r="R156" s="186">
        <f>R157+R181</f>
        <v>0</v>
      </c>
      <c r="S156" s="185"/>
      <c r="T156" s="187">
        <f>T157+T181</f>
        <v>0</v>
      </c>
      <c r="AR156" s="188" t="s">
        <v>105</v>
      </c>
      <c r="AT156" s="189" t="s">
        <v>75</v>
      </c>
      <c r="AU156" s="189" t="s">
        <v>76</v>
      </c>
      <c r="AY156" s="188" t="s">
        <v>283</v>
      </c>
      <c r="BK156" s="190">
        <f>BK157+BK181</f>
        <v>0</v>
      </c>
    </row>
    <row r="157" spans="1:65" s="12" customFormat="1" ht="22.9" customHeight="1">
      <c r="B157" s="177"/>
      <c r="C157" s="178"/>
      <c r="D157" s="179" t="s">
        <v>75</v>
      </c>
      <c r="E157" s="191" t="s">
        <v>5708</v>
      </c>
      <c r="F157" s="191" t="s">
        <v>5978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SUM(P158:P180)</f>
        <v>0</v>
      </c>
      <c r="Q157" s="185"/>
      <c r="R157" s="186">
        <f>SUM(R158:R180)</f>
        <v>0</v>
      </c>
      <c r="S157" s="185"/>
      <c r="T157" s="187">
        <f>SUM(T158:T180)</f>
        <v>0</v>
      </c>
      <c r="AR157" s="188" t="s">
        <v>105</v>
      </c>
      <c r="AT157" s="189" t="s">
        <v>75</v>
      </c>
      <c r="AU157" s="189" t="s">
        <v>83</v>
      </c>
      <c r="AY157" s="188" t="s">
        <v>283</v>
      </c>
      <c r="BK157" s="190">
        <f>SUM(BK158:BK180)</f>
        <v>0</v>
      </c>
    </row>
    <row r="158" spans="1:65" s="2" customFormat="1" ht="16.5" customHeight="1">
      <c r="A158" s="35"/>
      <c r="B158" s="36"/>
      <c r="C158" s="193" t="s">
        <v>8</v>
      </c>
      <c r="D158" s="193" t="s">
        <v>285</v>
      </c>
      <c r="E158" s="194" t="s">
        <v>6099</v>
      </c>
      <c r="F158" s="195" t="s">
        <v>6100</v>
      </c>
      <c r="G158" s="196" t="s">
        <v>472</v>
      </c>
      <c r="H158" s="197">
        <v>600</v>
      </c>
      <c r="I158" s="198"/>
      <c r="J158" s="199">
        <f t="shared" ref="J158:J178" si="1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78" si="11">O158*H158</f>
        <v>0</v>
      </c>
      <c r="Q158" s="203">
        <v>0</v>
      </c>
      <c r="R158" s="203">
        <f t="shared" ref="R158:R178" si="12">Q158*H158</f>
        <v>0</v>
      </c>
      <c r="S158" s="203">
        <v>0</v>
      </c>
      <c r="T158" s="204">
        <f t="shared" ref="T158:T178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 t="shared" ref="BE158:BE178" si="14">IF(N158="základní",J158,0)</f>
        <v>0</v>
      </c>
      <c r="BF158" s="206">
        <f t="shared" ref="BF158:BF178" si="15">IF(N158="snížená",J158,0)</f>
        <v>0</v>
      </c>
      <c r="BG158" s="206">
        <f t="shared" ref="BG158:BG178" si="16">IF(N158="zákl. přenesená",J158,0)</f>
        <v>0</v>
      </c>
      <c r="BH158" s="206">
        <f t="shared" ref="BH158:BH178" si="17">IF(N158="sníž. přenesená",J158,0)</f>
        <v>0</v>
      </c>
      <c r="BI158" s="206">
        <f t="shared" ref="BI158:BI178" si="18">IF(N158="nulová",J158,0)</f>
        <v>0</v>
      </c>
      <c r="BJ158" s="18" t="s">
        <v>83</v>
      </c>
      <c r="BK158" s="206">
        <f t="shared" ref="BK158:BK178" si="19">ROUND(I158*H158,2)</f>
        <v>0</v>
      </c>
      <c r="BL158" s="18" t="s">
        <v>680</v>
      </c>
      <c r="BM158" s="205" t="s">
        <v>6101</v>
      </c>
    </row>
    <row r="159" spans="1:65" s="2" customFormat="1" ht="24.2" customHeight="1">
      <c r="A159" s="35"/>
      <c r="B159" s="36"/>
      <c r="C159" s="251" t="s">
        <v>199</v>
      </c>
      <c r="D159" s="251" t="s">
        <v>1021</v>
      </c>
      <c r="E159" s="252" t="s">
        <v>6102</v>
      </c>
      <c r="F159" s="253" t="s">
        <v>6103</v>
      </c>
      <c r="G159" s="254" t="s">
        <v>472</v>
      </c>
      <c r="H159" s="255">
        <v>600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1803</v>
      </c>
      <c r="AT159" s="205" t="s">
        <v>1021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6104</v>
      </c>
    </row>
    <row r="160" spans="1:65" s="2" customFormat="1" ht="21.75" customHeight="1">
      <c r="A160" s="35"/>
      <c r="B160" s="36"/>
      <c r="C160" s="193" t="s">
        <v>202</v>
      </c>
      <c r="D160" s="193" t="s">
        <v>285</v>
      </c>
      <c r="E160" s="194" t="s">
        <v>6105</v>
      </c>
      <c r="F160" s="195" t="s">
        <v>6106</v>
      </c>
      <c r="G160" s="196" t="s">
        <v>614</v>
      </c>
      <c r="H160" s="197">
        <v>200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6107</v>
      </c>
    </row>
    <row r="161" spans="1:65" s="2" customFormat="1" ht="16.5" customHeight="1">
      <c r="A161" s="35"/>
      <c r="B161" s="36"/>
      <c r="C161" s="193" t="s">
        <v>205</v>
      </c>
      <c r="D161" s="193" t="s">
        <v>285</v>
      </c>
      <c r="E161" s="194" t="s">
        <v>6108</v>
      </c>
      <c r="F161" s="195" t="s">
        <v>6109</v>
      </c>
      <c r="G161" s="196" t="s">
        <v>614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6110</v>
      </c>
    </row>
    <row r="162" spans="1:65" s="2" customFormat="1" ht="24.2" customHeight="1">
      <c r="A162" s="35"/>
      <c r="B162" s="36"/>
      <c r="C162" s="251" t="s">
        <v>417</v>
      </c>
      <c r="D162" s="251" t="s">
        <v>1021</v>
      </c>
      <c r="E162" s="252" t="s">
        <v>6111</v>
      </c>
      <c r="F162" s="253" t="s">
        <v>6112</v>
      </c>
      <c r="G162" s="254" t="s">
        <v>614</v>
      </c>
      <c r="H162" s="255">
        <v>1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1803</v>
      </c>
      <c r="AT162" s="205" t="s">
        <v>1021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680</v>
      </c>
      <c r="BM162" s="205" t="s">
        <v>6113</v>
      </c>
    </row>
    <row r="163" spans="1:65" s="2" customFormat="1" ht="16.5" customHeight="1">
      <c r="A163" s="35"/>
      <c r="B163" s="36"/>
      <c r="C163" s="193" t="s">
        <v>208</v>
      </c>
      <c r="D163" s="193" t="s">
        <v>285</v>
      </c>
      <c r="E163" s="194" t="s">
        <v>6114</v>
      </c>
      <c r="F163" s="195" t="s">
        <v>6115</v>
      </c>
      <c r="G163" s="196" t="s">
        <v>614</v>
      </c>
      <c r="H163" s="197">
        <v>94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680</v>
      </c>
      <c r="BM163" s="205" t="s">
        <v>6116</v>
      </c>
    </row>
    <row r="164" spans="1:65" s="2" customFormat="1" ht="24.2" customHeight="1">
      <c r="A164" s="35"/>
      <c r="B164" s="36"/>
      <c r="C164" s="251" t="s">
        <v>7</v>
      </c>
      <c r="D164" s="251" t="s">
        <v>1021</v>
      </c>
      <c r="E164" s="252" t="s">
        <v>6117</v>
      </c>
      <c r="F164" s="253" t="s">
        <v>6118</v>
      </c>
      <c r="G164" s="254" t="s">
        <v>614</v>
      </c>
      <c r="H164" s="255">
        <v>21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1803</v>
      </c>
      <c r="AT164" s="205" t="s">
        <v>1021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6119</v>
      </c>
    </row>
    <row r="165" spans="1:65" s="2" customFormat="1" ht="24.2" customHeight="1">
      <c r="A165" s="35"/>
      <c r="B165" s="36"/>
      <c r="C165" s="251" t="s">
        <v>222</v>
      </c>
      <c r="D165" s="251" t="s">
        <v>1021</v>
      </c>
      <c r="E165" s="252" t="s">
        <v>6120</v>
      </c>
      <c r="F165" s="253" t="s">
        <v>6121</v>
      </c>
      <c r="G165" s="254" t="s">
        <v>614</v>
      </c>
      <c r="H165" s="255">
        <v>31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1021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680</v>
      </c>
      <c r="BM165" s="205" t="s">
        <v>6122</v>
      </c>
    </row>
    <row r="166" spans="1:65" s="2" customFormat="1" ht="24.2" customHeight="1">
      <c r="A166" s="35"/>
      <c r="B166" s="36"/>
      <c r="C166" s="251" t="s">
        <v>448</v>
      </c>
      <c r="D166" s="251" t="s">
        <v>1021</v>
      </c>
      <c r="E166" s="252" t="s">
        <v>6123</v>
      </c>
      <c r="F166" s="253" t="s">
        <v>6124</v>
      </c>
      <c r="G166" s="254" t="s">
        <v>614</v>
      </c>
      <c r="H166" s="255">
        <v>12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1803</v>
      </c>
      <c r="AT166" s="205" t="s">
        <v>1021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680</v>
      </c>
      <c r="BM166" s="205" t="s">
        <v>6125</v>
      </c>
    </row>
    <row r="167" spans="1:65" s="2" customFormat="1" ht="24.2" customHeight="1">
      <c r="A167" s="35"/>
      <c r="B167" s="36"/>
      <c r="C167" s="251" t="s">
        <v>454</v>
      </c>
      <c r="D167" s="251" t="s">
        <v>1021</v>
      </c>
      <c r="E167" s="252" t="s">
        <v>6126</v>
      </c>
      <c r="F167" s="253" t="s">
        <v>6127</v>
      </c>
      <c r="G167" s="254" t="s">
        <v>614</v>
      </c>
      <c r="H167" s="255">
        <v>5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1021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680</v>
      </c>
      <c r="BM167" s="205" t="s">
        <v>6128</v>
      </c>
    </row>
    <row r="168" spans="1:65" s="2" customFormat="1" ht="24.2" customHeight="1">
      <c r="A168" s="35"/>
      <c r="B168" s="36"/>
      <c r="C168" s="251" t="s">
        <v>460</v>
      </c>
      <c r="D168" s="251" t="s">
        <v>1021</v>
      </c>
      <c r="E168" s="252" t="s">
        <v>6129</v>
      </c>
      <c r="F168" s="253" t="s">
        <v>6130</v>
      </c>
      <c r="G168" s="254" t="s">
        <v>614</v>
      </c>
      <c r="H168" s="255">
        <v>21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1021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680</v>
      </c>
      <c r="BM168" s="205" t="s">
        <v>6131</v>
      </c>
    </row>
    <row r="169" spans="1:65" s="2" customFormat="1" ht="24.2" customHeight="1">
      <c r="A169" s="35"/>
      <c r="B169" s="36"/>
      <c r="C169" s="251" t="s">
        <v>464</v>
      </c>
      <c r="D169" s="251" t="s">
        <v>1021</v>
      </c>
      <c r="E169" s="252" t="s">
        <v>6132</v>
      </c>
      <c r="F169" s="253" t="s">
        <v>6133</v>
      </c>
      <c r="G169" s="254" t="s">
        <v>614</v>
      </c>
      <c r="H169" s="255">
        <v>1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1021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680</v>
      </c>
      <c r="BM169" s="205" t="s">
        <v>6134</v>
      </c>
    </row>
    <row r="170" spans="1:65" s="2" customFormat="1" ht="24.2" customHeight="1">
      <c r="A170" s="35"/>
      <c r="B170" s="36"/>
      <c r="C170" s="251" t="s">
        <v>469</v>
      </c>
      <c r="D170" s="251" t="s">
        <v>1021</v>
      </c>
      <c r="E170" s="252" t="s">
        <v>6135</v>
      </c>
      <c r="F170" s="253" t="s">
        <v>6136</v>
      </c>
      <c r="G170" s="254" t="s">
        <v>614</v>
      </c>
      <c r="H170" s="255">
        <v>3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1021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680</v>
      </c>
      <c r="BM170" s="205" t="s">
        <v>6137</v>
      </c>
    </row>
    <row r="171" spans="1:65" s="2" customFormat="1" ht="16.5" customHeight="1">
      <c r="A171" s="35"/>
      <c r="B171" s="36"/>
      <c r="C171" s="193" t="s">
        <v>477</v>
      </c>
      <c r="D171" s="193" t="s">
        <v>285</v>
      </c>
      <c r="E171" s="194" t="s">
        <v>6138</v>
      </c>
      <c r="F171" s="195" t="s">
        <v>6139</v>
      </c>
      <c r="G171" s="196" t="s">
        <v>614</v>
      </c>
      <c r="H171" s="197">
        <v>12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680</v>
      </c>
      <c r="BM171" s="205" t="s">
        <v>6140</v>
      </c>
    </row>
    <row r="172" spans="1:65" s="2" customFormat="1" ht="24.2" customHeight="1">
      <c r="A172" s="35"/>
      <c r="B172" s="36"/>
      <c r="C172" s="251" t="s">
        <v>483</v>
      </c>
      <c r="D172" s="251" t="s">
        <v>1021</v>
      </c>
      <c r="E172" s="252" t="s">
        <v>6141</v>
      </c>
      <c r="F172" s="253" t="s">
        <v>6142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1021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680</v>
      </c>
      <c r="BM172" s="205" t="s">
        <v>6143</v>
      </c>
    </row>
    <row r="173" spans="1:65" s="2" customFormat="1" ht="24.2" customHeight="1">
      <c r="A173" s="35"/>
      <c r="B173" s="36"/>
      <c r="C173" s="251" t="s">
        <v>488</v>
      </c>
      <c r="D173" s="251" t="s">
        <v>1021</v>
      </c>
      <c r="E173" s="252" t="s">
        <v>6144</v>
      </c>
      <c r="F173" s="253" t="s">
        <v>6145</v>
      </c>
      <c r="G173" s="254" t="s">
        <v>614</v>
      </c>
      <c r="H173" s="255">
        <v>9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1021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680</v>
      </c>
      <c r="BM173" s="205" t="s">
        <v>6146</v>
      </c>
    </row>
    <row r="174" spans="1:65" s="2" customFormat="1" ht="16.5" customHeight="1">
      <c r="A174" s="35"/>
      <c r="B174" s="36"/>
      <c r="C174" s="193" t="s">
        <v>494</v>
      </c>
      <c r="D174" s="193" t="s">
        <v>285</v>
      </c>
      <c r="E174" s="194" t="s">
        <v>6147</v>
      </c>
      <c r="F174" s="195" t="s">
        <v>6148</v>
      </c>
      <c r="G174" s="196" t="s">
        <v>614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680</v>
      </c>
      <c r="BM174" s="205" t="s">
        <v>6149</v>
      </c>
    </row>
    <row r="175" spans="1:65" s="2" customFormat="1" ht="16.5" customHeight="1">
      <c r="A175" s="35"/>
      <c r="B175" s="36"/>
      <c r="C175" s="193" t="s">
        <v>499</v>
      </c>
      <c r="D175" s="193" t="s">
        <v>285</v>
      </c>
      <c r="E175" s="194" t="s">
        <v>6150</v>
      </c>
      <c r="F175" s="195" t="s">
        <v>6151</v>
      </c>
      <c r="G175" s="196" t="s">
        <v>614</v>
      </c>
      <c r="H175" s="197">
        <v>1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680</v>
      </c>
      <c r="BM175" s="205" t="s">
        <v>6152</v>
      </c>
    </row>
    <row r="176" spans="1:65" s="2" customFormat="1" ht="16.5" customHeight="1">
      <c r="A176" s="35"/>
      <c r="B176" s="36"/>
      <c r="C176" s="193" t="s">
        <v>504</v>
      </c>
      <c r="D176" s="193" t="s">
        <v>285</v>
      </c>
      <c r="E176" s="194" t="s">
        <v>6153</v>
      </c>
      <c r="F176" s="195" t="s">
        <v>6154</v>
      </c>
      <c r="G176" s="196" t="s">
        <v>614</v>
      </c>
      <c r="H176" s="197">
        <v>1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680</v>
      </c>
      <c r="BM176" s="205" t="s">
        <v>6155</v>
      </c>
    </row>
    <row r="177" spans="1:65" s="2" customFormat="1" ht="16.5" customHeight="1">
      <c r="A177" s="35"/>
      <c r="B177" s="36"/>
      <c r="C177" s="193" t="s">
        <v>509</v>
      </c>
      <c r="D177" s="193" t="s">
        <v>285</v>
      </c>
      <c r="E177" s="194" t="s">
        <v>6156</v>
      </c>
      <c r="F177" s="195" t="s">
        <v>6157</v>
      </c>
      <c r="G177" s="196" t="s">
        <v>614</v>
      </c>
      <c r="H177" s="197">
        <v>1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680</v>
      </c>
      <c r="BM177" s="205" t="s">
        <v>6158</v>
      </c>
    </row>
    <row r="178" spans="1:65" s="2" customFormat="1" ht="16.5" customHeight="1">
      <c r="A178" s="35"/>
      <c r="B178" s="36"/>
      <c r="C178" s="193" t="s">
        <v>514</v>
      </c>
      <c r="D178" s="193" t="s">
        <v>285</v>
      </c>
      <c r="E178" s="194" t="s">
        <v>6159</v>
      </c>
      <c r="F178" s="195" t="s">
        <v>6160</v>
      </c>
      <c r="G178" s="196" t="s">
        <v>614</v>
      </c>
      <c r="H178" s="197">
        <v>30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680</v>
      </c>
      <c r="BM178" s="205" t="s">
        <v>6161</v>
      </c>
    </row>
    <row r="179" spans="1:65" s="2" customFormat="1" ht="19.5">
      <c r="A179" s="35"/>
      <c r="B179" s="36"/>
      <c r="C179" s="37"/>
      <c r="D179" s="209" t="s">
        <v>3831</v>
      </c>
      <c r="E179" s="37"/>
      <c r="F179" s="267" t="s">
        <v>6162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3831</v>
      </c>
      <c r="AU179" s="18" t="s">
        <v>85</v>
      </c>
    </row>
    <row r="180" spans="1:65" s="2" customFormat="1" ht="24.2" customHeight="1">
      <c r="A180" s="35"/>
      <c r="B180" s="36"/>
      <c r="C180" s="251" t="s">
        <v>519</v>
      </c>
      <c r="D180" s="251" t="s">
        <v>1021</v>
      </c>
      <c r="E180" s="252" t="s">
        <v>6163</v>
      </c>
      <c r="F180" s="253" t="s">
        <v>6164</v>
      </c>
      <c r="G180" s="254" t="s">
        <v>614</v>
      </c>
      <c r="H180" s="255">
        <v>30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1803</v>
      </c>
      <c r="AT180" s="205" t="s">
        <v>1021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680</v>
      </c>
      <c r="BM180" s="205" t="s">
        <v>6165</v>
      </c>
    </row>
    <row r="181" spans="1:65" s="12" customFormat="1" ht="22.9" customHeight="1">
      <c r="B181" s="177"/>
      <c r="C181" s="178"/>
      <c r="D181" s="179" t="s">
        <v>75</v>
      </c>
      <c r="E181" s="191" t="s">
        <v>5117</v>
      </c>
      <c r="F181" s="191" t="s">
        <v>5118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SUM(P182:P184)</f>
        <v>0</v>
      </c>
      <c r="Q181" s="185"/>
      <c r="R181" s="186">
        <f>SUM(R182:R184)</f>
        <v>0</v>
      </c>
      <c r="S181" s="185"/>
      <c r="T181" s="187">
        <f>SUM(T182:T184)</f>
        <v>0</v>
      </c>
      <c r="AR181" s="188" t="s">
        <v>105</v>
      </c>
      <c r="AT181" s="189" t="s">
        <v>75</v>
      </c>
      <c r="AU181" s="189" t="s">
        <v>83</v>
      </c>
      <c r="AY181" s="188" t="s">
        <v>283</v>
      </c>
      <c r="BK181" s="190">
        <f>SUM(BK182:BK184)</f>
        <v>0</v>
      </c>
    </row>
    <row r="182" spans="1:65" s="2" customFormat="1" ht="24.2" customHeight="1">
      <c r="A182" s="35"/>
      <c r="B182" s="36"/>
      <c r="C182" s="193" t="s">
        <v>524</v>
      </c>
      <c r="D182" s="193" t="s">
        <v>285</v>
      </c>
      <c r="E182" s="194" t="s">
        <v>5119</v>
      </c>
      <c r="F182" s="195" t="s">
        <v>5120</v>
      </c>
      <c r="G182" s="196" t="s">
        <v>472</v>
      </c>
      <c r="H182" s="197">
        <v>30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680</v>
      </c>
      <c r="BM182" s="205" t="s">
        <v>6166</v>
      </c>
    </row>
    <row r="183" spans="1:65" s="2" customFormat="1" ht="24.2" customHeight="1">
      <c r="A183" s="35"/>
      <c r="B183" s="36"/>
      <c r="C183" s="193" t="s">
        <v>529</v>
      </c>
      <c r="D183" s="193" t="s">
        <v>285</v>
      </c>
      <c r="E183" s="194" t="s">
        <v>5122</v>
      </c>
      <c r="F183" s="195" t="s">
        <v>5123</v>
      </c>
      <c r="G183" s="196" t="s">
        <v>472</v>
      </c>
      <c r="H183" s="197">
        <v>30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6167</v>
      </c>
    </row>
    <row r="184" spans="1:65" s="2" customFormat="1" ht="24.2" customHeight="1">
      <c r="A184" s="35"/>
      <c r="B184" s="36"/>
      <c r="C184" s="193" t="s">
        <v>540</v>
      </c>
      <c r="D184" s="193" t="s">
        <v>285</v>
      </c>
      <c r="E184" s="194" t="s">
        <v>5125</v>
      </c>
      <c r="F184" s="195" t="s">
        <v>5126</v>
      </c>
      <c r="G184" s="196" t="s">
        <v>472</v>
      </c>
      <c r="H184" s="197">
        <v>30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680</v>
      </c>
      <c r="BM184" s="205" t="s">
        <v>6168</v>
      </c>
    </row>
    <row r="185" spans="1:65" s="12" customFormat="1" ht="25.9" customHeight="1">
      <c r="B185" s="177"/>
      <c r="C185" s="178"/>
      <c r="D185" s="179" t="s">
        <v>75</v>
      </c>
      <c r="E185" s="180" t="s">
        <v>3374</v>
      </c>
      <c r="F185" s="180" t="s">
        <v>3375</v>
      </c>
      <c r="G185" s="178"/>
      <c r="H185" s="178"/>
      <c r="I185" s="181"/>
      <c r="J185" s="182">
        <f>BK185</f>
        <v>0</v>
      </c>
      <c r="K185" s="178"/>
      <c r="L185" s="183"/>
      <c r="M185" s="184"/>
      <c r="N185" s="185"/>
      <c r="O185" s="185"/>
      <c r="P185" s="186">
        <f>P186+P189</f>
        <v>0</v>
      </c>
      <c r="Q185" s="185"/>
      <c r="R185" s="186">
        <f>R186+R189</f>
        <v>0</v>
      </c>
      <c r="S185" s="185"/>
      <c r="T185" s="187">
        <f>T186+T189</f>
        <v>0</v>
      </c>
      <c r="AR185" s="188" t="s">
        <v>331</v>
      </c>
      <c r="AT185" s="189" t="s">
        <v>75</v>
      </c>
      <c r="AU185" s="189" t="s">
        <v>76</v>
      </c>
      <c r="AY185" s="188" t="s">
        <v>283</v>
      </c>
      <c r="BK185" s="190">
        <f>BK186+BK189</f>
        <v>0</v>
      </c>
    </row>
    <row r="186" spans="1:65" s="12" customFormat="1" ht="22.9" customHeight="1">
      <c r="B186" s="177"/>
      <c r="C186" s="178"/>
      <c r="D186" s="179" t="s">
        <v>75</v>
      </c>
      <c r="E186" s="191" t="s">
        <v>3376</v>
      </c>
      <c r="F186" s="191" t="s">
        <v>3377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SUM(P187:P188)</f>
        <v>0</v>
      </c>
      <c r="Q186" s="185"/>
      <c r="R186" s="186">
        <f>SUM(R187:R188)</f>
        <v>0</v>
      </c>
      <c r="S186" s="185"/>
      <c r="T186" s="187">
        <f>SUM(T187:T188)</f>
        <v>0</v>
      </c>
      <c r="AR186" s="188" t="s">
        <v>331</v>
      </c>
      <c r="AT186" s="189" t="s">
        <v>75</v>
      </c>
      <c r="AU186" s="189" t="s">
        <v>83</v>
      </c>
      <c r="AY186" s="188" t="s">
        <v>283</v>
      </c>
      <c r="BK186" s="190">
        <f>SUM(BK187:BK188)</f>
        <v>0</v>
      </c>
    </row>
    <row r="187" spans="1:65" s="2" customFormat="1" ht="16.5" customHeight="1">
      <c r="A187" s="35"/>
      <c r="B187" s="36"/>
      <c r="C187" s="193" t="s">
        <v>546</v>
      </c>
      <c r="D187" s="193" t="s">
        <v>285</v>
      </c>
      <c r="E187" s="194" t="s">
        <v>3402</v>
      </c>
      <c r="F187" s="195" t="s">
        <v>3403</v>
      </c>
      <c r="G187" s="196" t="s">
        <v>2247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3381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3381</v>
      </c>
      <c r="BM187" s="205" t="s">
        <v>6169</v>
      </c>
    </row>
    <row r="188" spans="1:65" s="2" customFormat="1" ht="16.5" customHeight="1">
      <c r="A188" s="35"/>
      <c r="B188" s="36"/>
      <c r="C188" s="193" t="s">
        <v>551</v>
      </c>
      <c r="D188" s="193" t="s">
        <v>285</v>
      </c>
      <c r="E188" s="194" t="s">
        <v>3420</v>
      </c>
      <c r="F188" s="195" t="s">
        <v>5129</v>
      </c>
      <c r="G188" s="196" t="s">
        <v>793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3381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3381</v>
      </c>
      <c r="BM188" s="205" t="s">
        <v>6170</v>
      </c>
    </row>
    <row r="189" spans="1:65" s="12" customFormat="1" ht="22.9" customHeight="1">
      <c r="B189" s="177"/>
      <c r="C189" s="178"/>
      <c r="D189" s="179" t="s">
        <v>75</v>
      </c>
      <c r="E189" s="191" t="s">
        <v>5131</v>
      </c>
      <c r="F189" s="191" t="s">
        <v>5132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SUM(P190:P195)</f>
        <v>0</v>
      </c>
      <c r="Q189" s="185"/>
      <c r="R189" s="186">
        <f>SUM(R190:R195)</f>
        <v>0</v>
      </c>
      <c r="S189" s="185"/>
      <c r="T189" s="187">
        <f>SUM(T190:T195)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SUM(BK190:BK195)</f>
        <v>0</v>
      </c>
    </row>
    <row r="190" spans="1:65" s="2" customFormat="1" ht="21.75" customHeight="1">
      <c r="A190" s="35"/>
      <c r="B190" s="36"/>
      <c r="C190" s="193" t="s">
        <v>556</v>
      </c>
      <c r="D190" s="193" t="s">
        <v>285</v>
      </c>
      <c r="E190" s="194" t="s">
        <v>5133</v>
      </c>
      <c r="F190" s="195" t="s">
        <v>5945</v>
      </c>
      <c r="G190" s="196" t="s">
        <v>793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3381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3381</v>
      </c>
      <c r="BM190" s="205" t="s">
        <v>6171</v>
      </c>
    </row>
    <row r="191" spans="1:65" s="2" customFormat="1" ht="29.25">
      <c r="A191" s="35"/>
      <c r="B191" s="36"/>
      <c r="C191" s="37"/>
      <c r="D191" s="209" t="s">
        <v>3831</v>
      </c>
      <c r="E191" s="37"/>
      <c r="F191" s="267" t="s">
        <v>5136</v>
      </c>
      <c r="G191" s="37"/>
      <c r="H191" s="37"/>
      <c r="I191" s="268"/>
      <c r="J191" s="37"/>
      <c r="K191" s="37"/>
      <c r="L191" s="40"/>
      <c r="M191" s="269"/>
      <c r="N191" s="27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3831</v>
      </c>
      <c r="AU191" s="18" t="s">
        <v>85</v>
      </c>
    </row>
    <row r="192" spans="1:65" s="2" customFormat="1" ht="16.5" customHeight="1">
      <c r="A192" s="35"/>
      <c r="B192" s="36"/>
      <c r="C192" s="193" t="s">
        <v>561</v>
      </c>
      <c r="D192" s="193" t="s">
        <v>285</v>
      </c>
      <c r="E192" s="194" t="s">
        <v>5137</v>
      </c>
      <c r="F192" s="195" t="s">
        <v>5138</v>
      </c>
      <c r="G192" s="196" t="s">
        <v>793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3381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3381</v>
      </c>
      <c r="BM192" s="205" t="s">
        <v>6172</v>
      </c>
    </row>
    <row r="193" spans="1:65" s="2" customFormat="1" ht="19.5">
      <c r="A193" s="35"/>
      <c r="B193" s="36"/>
      <c r="C193" s="37"/>
      <c r="D193" s="209" t="s">
        <v>3831</v>
      </c>
      <c r="E193" s="37"/>
      <c r="F193" s="267" t="s">
        <v>5140</v>
      </c>
      <c r="G193" s="37"/>
      <c r="H193" s="37"/>
      <c r="I193" s="268"/>
      <c r="J193" s="37"/>
      <c r="K193" s="37"/>
      <c r="L193" s="40"/>
      <c r="M193" s="269"/>
      <c r="N193" s="27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3831</v>
      </c>
      <c r="AU193" s="18" t="s">
        <v>85</v>
      </c>
    </row>
    <row r="194" spans="1:65" s="2" customFormat="1" ht="16.5" customHeight="1">
      <c r="A194" s="35"/>
      <c r="B194" s="36"/>
      <c r="C194" s="193" t="s">
        <v>567</v>
      </c>
      <c r="D194" s="193" t="s">
        <v>285</v>
      </c>
      <c r="E194" s="194" t="s">
        <v>5141</v>
      </c>
      <c r="F194" s="195" t="s">
        <v>5142</v>
      </c>
      <c r="G194" s="196" t="s">
        <v>793</v>
      </c>
      <c r="H194" s="197">
        <v>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3381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3381</v>
      </c>
      <c r="BM194" s="205" t="s">
        <v>6173</v>
      </c>
    </row>
    <row r="195" spans="1:65" s="2" customFormat="1" ht="19.5">
      <c r="A195" s="35"/>
      <c r="B195" s="36"/>
      <c r="C195" s="37"/>
      <c r="D195" s="209" t="s">
        <v>3831</v>
      </c>
      <c r="E195" s="37"/>
      <c r="F195" s="267" t="s">
        <v>5144</v>
      </c>
      <c r="G195" s="37"/>
      <c r="H195" s="37"/>
      <c r="I195" s="268"/>
      <c r="J195" s="37"/>
      <c r="K195" s="37"/>
      <c r="L195" s="40"/>
      <c r="M195" s="271"/>
      <c r="N195" s="272"/>
      <c r="O195" s="264"/>
      <c r="P195" s="264"/>
      <c r="Q195" s="264"/>
      <c r="R195" s="264"/>
      <c r="S195" s="264"/>
      <c r="T195" s="2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3831</v>
      </c>
      <c r="AU195" s="18" t="s">
        <v>85</v>
      </c>
    </row>
    <row r="196" spans="1:65" s="2" customFormat="1" ht="6.95" customHeight="1">
      <c r="A196" s="35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40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algorithmName="SHA-512" hashValue="8qX3dH+uThmlfo6xW8ZCfTpN28ILxCSk6tCZQFjVZ18k6kuzByOxu2PRhsAoWykFV2BepHWf3tFewLFDCJsLrA==" saltValue="TbyFOHkCxcOzBS2wd6fdQnLN9G3G1/JalK/1el79frlT5xPhlxr6sHIDoeK9byupEzFQ7ejGeyV7dn7WUOj9xA==" spinCount="100000" sheet="1" objects="1" scenarios="1" formatColumns="0" formatRows="0" autoFilter="0"/>
  <autoFilter ref="C134:K195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151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5673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6174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ROUND((SUM(BE136:BE189)),  2)</f>
        <v>0</v>
      </c>
      <c r="G37" s="35"/>
      <c r="H37" s="35"/>
      <c r="I37" s="131">
        <v>0.21</v>
      </c>
      <c r="J37" s="130">
        <f>ROUND(((SUM(BE136:BE189))*I37),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ROUND((SUM(BF136:BF189)),  2)</f>
        <v>0</v>
      </c>
      <c r="G38" s="35"/>
      <c r="H38" s="35"/>
      <c r="I38" s="131">
        <v>0.15</v>
      </c>
      <c r="J38" s="130">
        <f>ROUND(((SUM(BF136:BF189))*I38),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ROUND((SUM(BG136:BG189)),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ROUND((SUM(BH136:BH189)),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ROUND((SUM(BI136:BI189)),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5673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04h.6 - ESLB - IPVDT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4738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4739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4740</v>
      </c>
      <c r="E106" s="157"/>
      <c r="F106" s="157"/>
      <c r="G106" s="157"/>
      <c r="H106" s="157"/>
      <c r="I106" s="157"/>
      <c r="J106" s="158">
        <f>J152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6175</v>
      </c>
      <c r="E107" s="162"/>
      <c r="F107" s="162"/>
      <c r="G107" s="162"/>
      <c r="H107" s="162"/>
      <c r="I107" s="162"/>
      <c r="J107" s="163">
        <f>J153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5675</v>
      </c>
      <c r="E108" s="162"/>
      <c r="F108" s="162"/>
      <c r="G108" s="162"/>
      <c r="H108" s="162"/>
      <c r="I108" s="162"/>
      <c r="J108" s="163">
        <f>J166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4741</v>
      </c>
      <c r="E109" s="162"/>
      <c r="F109" s="162"/>
      <c r="G109" s="162"/>
      <c r="H109" s="162"/>
      <c r="I109" s="162"/>
      <c r="J109" s="163">
        <f>J175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J179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265</v>
      </c>
      <c r="E111" s="162"/>
      <c r="F111" s="162"/>
      <c r="G111" s="162"/>
      <c r="H111" s="162"/>
      <c r="I111" s="162"/>
      <c r="J111" s="163">
        <f>J180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4742</v>
      </c>
      <c r="E112" s="162"/>
      <c r="F112" s="162"/>
      <c r="G112" s="162"/>
      <c r="H112" s="162"/>
      <c r="I112" s="162"/>
      <c r="J112" s="163">
        <f>J183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1" t="str">
        <f>E7</f>
        <v>MŠ Vokovická</v>
      </c>
      <c r="F122" s="332"/>
      <c r="G122" s="332"/>
      <c r="H122" s="33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31" t="s">
        <v>227</v>
      </c>
      <c r="F124" s="319"/>
      <c r="G124" s="319"/>
      <c r="H124" s="319"/>
      <c r="I124" s="23"/>
      <c r="J124" s="23"/>
      <c r="K124" s="23"/>
      <c r="L124" s="21"/>
    </row>
    <row r="125" spans="1:31" s="1" customFormat="1" ht="12" customHeight="1">
      <c r="B125" s="22"/>
      <c r="C125" s="30" t="s">
        <v>228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40" t="s">
        <v>5673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4218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07" t="str">
        <f>E13</f>
        <v>04h.6 - ESLB - IPVDT</v>
      </c>
      <c r="F128" s="330"/>
      <c r="G128" s="330"/>
      <c r="H128" s="330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Vokovice, p.č. 1281/256, 1281/257</v>
      </c>
      <c r="G130" s="37"/>
      <c r="H130" s="37"/>
      <c r="I130" s="30" t="s">
        <v>22</v>
      </c>
      <c r="J130" s="67" t="str">
        <f>IF(J16="","",J16)</f>
        <v>21. 2. 2023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>
      <c r="A132" s="35"/>
      <c r="B132" s="36"/>
      <c r="C132" s="30" t="s">
        <v>24</v>
      </c>
      <c r="D132" s="37"/>
      <c r="E132" s="37"/>
      <c r="F132" s="28" t="str">
        <f>E19</f>
        <v>Městská část Praha 6, Čs. Armády 601/23</v>
      </c>
      <c r="G132" s="37"/>
      <c r="H132" s="37"/>
      <c r="I132" s="30" t="s">
        <v>30</v>
      </c>
      <c r="J132" s="33" t="str">
        <f>E25</f>
        <v>ra15 a.s., ATELIER SEVER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>Ecoten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5"/>
      <c r="B135" s="166"/>
      <c r="C135" s="167" t="s">
        <v>269</v>
      </c>
      <c r="D135" s="168" t="s">
        <v>61</v>
      </c>
      <c r="E135" s="168" t="s">
        <v>57</v>
      </c>
      <c r="F135" s="168" t="s">
        <v>58</v>
      </c>
      <c r="G135" s="168" t="s">
        <v>270</v>
      </c>
      <c r="H135" s="168" t="s">
        <v>271</v>
      </c>
      <c r="I135" s="168" t="s">
        <v>272</v>
      </c>
      <c r="J135" s="169" t="s">
        <v>232</v>
      </c>
      <c r="K135" s="170" t="s">
        <v>273</v>
      </c>
      <c r="L135" s="171"/>
      <c r="M135" s="76" t="s">
        <v>1</v>
      </c>
      <c r="N135" s="77" t="s">
        <v>40</v>
      </c>
      <c r="O135" s="77" t="s">
        <v>274</v>
      </c>
      <c r="P135" s="77" t="s">
        <v>275</v>
      </c>
      <c r="Q135" s="77" t="s">
        <v>276</v>
      </c>
      <c r="R135" s="77" t="s">
        <v>277</v>
      </c>
      <c r="S135" s="77" t="s">
        <v>278</v>
      </c>
      <c r="T135" s="78" t="s">
        <v>279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1:65" s="2" customFormat="1" ht="22.9" customHeight="1">
      <c r="A136" s="35"/>
      <c r="B136" s="36"/>
      <c r="C136" s="83" t="s">
        <v>280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P137+P143+P152+P179</f>
        <v>0</v>
      </c>
      <c r="Q136" s="80"/>
      <c r="R136" s="174">
        <f>R137+R143+R152+R179</f>
        <v>6.717999999999999E-2</v>
      </c>
      <c r="S136" s="80"/>
      <c r="T136" s="175">
        <f>T137+T143+T152+T179</f>
        <v>1.2E-2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234</v>
      </c>
      <c r="BK136" s="176">
        <f>BK137+BK143+BK152+BK179</f>
        <v>0</v>
      </c>
    </row>
    <row r="137" spans="1:65" s="12" customFormat="1" ht="25.9" customHeight="1">
      <c r="B137" s="177"/>
      <c r="C137" s="178"/>
      <c r="D137" s="179" t="s">
        <v>75</v>
      </c>
      <c r="E137" s="180" t="s">
        <v>281</v>
      </c>
      <c r="F137" s="180" t="s">
        <v>282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P138+P141</f>
        <v>0</v>
      </c>
      <c r="Q137" s="185"/>
      <c r="R137" s="186">
        <f>R138+R141</f>
        <v>1.8000000000000004E-4</v>
      </c>
      <c r="S137" s="185"/>
      <c r="T137" s="187">
        <f>T138+T141</f>
        <v>1.2E-2</v>
      </c>
      <c r="AR137" s="188" t="s">
        <v>83</v>
      </c>
      <c r="AT137" s="189" t="s">
        <v>75</v>
      </c>
      <c r="AU137" s="189" t="s">
        <v>76</v>
      </c>
      <c r="AY137" s="188" t="s">
        <v>283</v>
      </c>
      <c r="BK137" s="190">
        <f>BK138+BK141</f>
        <v>0</v>
      </c>
    </row>
    <row r="138" spans="1:65" s="12" customFormat="1" ht="22.9" customHeight="1">
      <c r="B138" s="177"/>
      <c r="C138" s="178"/>
      <c r="D138" s="179" t="s">
        <v>75</v>
      </c>
      <c r="E138" s="191" t="s">
        <v>357</v>
      </c>
      <c r="F138" s="191" t="s">
        <v>1316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1.8000000000000004E-4</v>
      </c>
      <c r="S138" s="185"/>
      <c r="T138" s="187">
        <f>SUM(T139:T140)</f>
        <v>1.2E-2</v>
      </c>
      <c r="AR138" s="188" t="s">
        <v>83</v>
      </c>
      <c r="AT138" s="189" t="s">
        <v>75</v>
      </c>
      <c r="AU138" s="189" t="s">
        <v>83</v>
      </c>
      <c r="AY138" s="188" t="s">
        <v>283</v>
      </c>
      <c r="BK138" s="190">
        <f>SUM(BK139:BK140)</f>
        <v>0</v>
      </c>
    </row>
    <row r="139" spans="1:65" s="2" customFormat="1" ht="24.2" customHeight="1">
      <c r="A139" s="35"/>
      <c r="B139" s="36"/>
      <c r="C139" s="193" t="s">
        <v>83</v>
      </c>
      <c r="D139" s="193" t="s">
        <v>285</v>
      </c>
      <c r="E139" s="194" t="s">
        <v>4746</v>
      </c>
      <c r="F139" s="195" t="s">
        <v>4747</v>
      </c>
      <c r="G139" s="196" t="s">
        <v>472</v>
      </c>
      <c r="H139" s="197">
        <v>6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1.2000000000000002E-4</v>
      </c>
      <c r="S139" s="203">
        <v>1E-3</v>
      </c>
      <c r="T139" s="204">
        <f>S139*H139</f>
        <v>6.0000000000000001E-3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6176</v>
      </c>
    </row>
    <row r="140" spans="1:65" s="2" customFormat="1" ht="24.2" customHeight="1">
      <c r="A140" s="35"/>
      <c r="B140" s="36"/>
      <c r="C140" s="193" t="s">
        <v>85</v>
      </c>
      <c r="D140" s="193" t="s">
        <v>285</v>
      </c>
      <c r="E140" s="194" t="s">
        <v>4749</v>
      </c>
      <c r="F140" s="195" t="s">
        <v>4750</v>
      </c>
      <c r="G140" s="196" t="s">
        <v>472</v>
      </c>
      <c r="H140" s="197">
        <v>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6.0000000000000008E-5</v>
      </c>
      <c r="S140" s="203">
        <v>2E-3</v>
      </c>
      <c r="T140" s="204">
        <f>S140*H140</f>
        <v>6.0000000000000001E-3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6177</v>
      </c>
    </row>
    <row r="141" spans="1:65" s="12" customFormat="1" ht="22.9" customHeight="1">
      <c r="B141" s="177"/>
      <c r="C141" s="178"/>
      <c r="D141" s="179" t="s">
        <v>75</v>
      </c>
      <c r="E141" s="191" t="s">
        <v>4752</v>
      </c>
      <c r="F141" s="191" t="s">
        <v>4753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105</v>
      </c>
      <c r="D142" s="193" t="s">
        <v>285</v>
      </c>
      <c r="E142" s="194" t="s">
        <v>4754</v>
      </c>
      <c r="F142" s="195" t="s">
        <v>4755</v>
      </c>
      <c r="G142" s="196" t="s">
        <v>377</v>
      </c>
      <c r="H142" s="197">
        <v>1.2E-2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6178</v>
      </c>
    </row>
    <row r="143" spans="1:65" s="12" customFormat="1" ht="25.9" customHeight="1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6.699999999999999E-2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4757</v>
      </c>
      <c r="F144" s="191" t="s">
        <v>4758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SUM(P145:P151)</f>
        <v>0</v>
      </c>
      <c r="Q144" s="185"/>
      <c r="R144" s="186">
        <f>SUM(R145:R151)</f>
        <v>6.699999999999999E-2</v>
      </c>
      <c r="S144" s="185"/>
      <c r="T144" s="187">
        <f>SUM(T145:T151)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SUM(BK145:BK151)</f>
        <v>0</v>
      </c>
    </row>
    <row r="145" spans="1:65" s="2" customFormat="1" ht="24.2" customHeight="1">
      <c r="A145" s="35"/>
      <c r="B145" s="36"/>
      <c r="C145" s="193" t="s">
        <v>289</v>
      </c>
      <c r="D145" s="193" t="s">
        <v>285</v>
      </c>
      <c r="E145" s="194" t="s">
        <v>4777</v>
      </c>
      <c r="F145" s="195" t="s">
        <v>4778</v>
      </c>
      <c r="G145" s="196" t="s">
        <v>472</v>
      </c>
      <c r="H145" s="197">
        <v>500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6179</v>
      </c>
    </row>
    <row r="146" spans="1:65" s="2" customFormat="1" ht="21.75" customHeight="1">
      <c r="A146" s="35"/>
      <c r="B146" s="36"/>
      <c r="C146" s="251" t="s">
        <v>331</v>
      </c>
      <c r="D146" s="251" t="s">
        <v>1021</v>
      </c>
      <c r="E146" s="252" t="s">
        <v>4780</v>
      </c>
      <c r="F146" s="253" t="s">
        <v>4781</v>
      </c>
      <c r="G146" s="254" t="s">
        <v>472</v>
      </c>
      <c r="H146" s="255">
        <v>500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3.4999999999999996E-2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1021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6180</v>
      </c>
    </row>
    <row r="147" spans="1:65" s="2" customFormat="1" ht="24.2" customHeight="1">
      <c r="A147" s="35"/>
      <c r="B147" s="36"/>
      <c r="C147" s="193" t="s">
        <v>339</v>
      </c>
      <c r="D147" s="193" t="s">
        <v>285</v>
      </c>
      <c r="E147" s="194" t="s">
        <v>4787</v>
      </c>
      <c r="F147" s="195" t="s">
        <v>4788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6181</v>
      </c>
    </row>
    <row r="148" spans="1:65" s="2" customFormat="1" ht="21.75" customHeight="1">
      <c r="A148" s="35"/>
      <c r="B148" s="36"/>
      <c r="C148" s="251" t="s">
        <v>344</v>
      </c>
      <c r="D148" s="251" t="s">
        <v>1021</v>
      </c>
      <c r="E148" s="252" t="s">
        <v>4790</v>
      </c>
      <c r="F148" s="253" t="s">
        <v>4791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1021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6182</v>
      </c>
    </row>
    <row r="149" spans="1:65" s="2" customFormat="1" ht="24.2" customHeight="1">
      <c r="A149" s="35"/>
      <c r="B149" s="36"/>
      <c r="C149" s="193" t="s">
        <v>351</v>
      </c>
      <c r="D149" s="193" t="s">
        <v>285</v>
      </c>
      <c r="E149" s="194" t="s">
        <v>6183</v>
      </c>
      <c r="F149" s="195" t="s">
        <v>6184</v>
      </c>
      <c r="G149" s="196" t="s">
        <v>472</v>
      </c>
      <c r="H149" s="197">
        <v>260.87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6185</v>
      </c>
    </row>
    <row r="150" spans="1:65" s="2" customFormat="1" ht="16.5" customHeight="1">
      <c r="A150" s="35"/>
      <c r="B150" s="36"/>
      <c r="C150" s="251" t="s">
        <v>357</v>
      </c>
      <c r="D150" s="251" t="s">
        <v>1021</v>
      </c>
      <c r="E150" s="252" t="s">
        <v>6186</v>
      </c>
      <c r="F150" s="253" t="s">
        <v>6187</v>
      </c>
      <c r="G150" s="254" t="s">
        <v>472</v>
      </c>
      <c r="H150" s="255">
        <v>300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4.0000000000000003E-5</v>
      </c>
      <c r="R150" s="203">
        <f t="shared" si="2"/>
        <v>1.2E-2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6188</v>
      </c>
    </row>
    <row r="151" spans="1:65" s="13" customFormat="1">
      <c r="B151" s="207"/>
      <c r="C151" s="208"/>
      <c r="D151" s="209" t="s">
        <v>291</v>
      </c>
      <c r="E151" s="208"/>
      <c r="F151" s="211" t="s">
        <v>4829</v>
      </c>
      <c r="G151" s="208"/>
      <c r="H151" s="212">
        <v>300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12" customFormat="1" ht="25.9" customHeight="1">
      <c r="B152" s="177"/>
      <c r="C152" s="178"/>
      <c r="D152" s="179" t="s">
        <v>75</v>
      </c>
      <c r="E152" s="180" t="s">
        <v>1021</v>
      </c>
      <c r="F152" s="180" t="s">
        <v>5116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P153+P166+P175</f>
        <v>0</v>
      </c>
      <c r="Q152" s="185"/>
      <c r="R152" s="186">
        <f>R153+R166+R175</f>
        <v>0</v>
      </c>
      <c r="S152" s="185"/>
      <c r="T152" s="187">
        <f>T153+T166+T175</f>
        <v>0</v>
      </c>
      <c r="AR152" s="188" t="s">
        <v>105</v>
      </c>
      <c r="AT152" s="189" t="s">
        <v>75</v>
      </c>
      <c r="AU152" s="189" t="s">
        <v>76</v>
      </c>
      <c r="AY152" s="188" t="s">
        <v>283</v>
      </c>
      <c r="BK152" s="190">
        <f>BK153+BK166+BK175</f>
        <v>0</v>
      </c>
    </row>
    <row r="153" spans="1:65" s="12" customFormat="1" ht="22.9" customHeight="1">
      <c r="B153" s="177"/>
      <c r="C153" s="178"/>
      <c r="D153" s="179" t="s">
        <v>75</v>
      </c>
      <c r="E153" s="191" t="s">
        <v>6189</v>
      </c>
      <c r="F153" s="191" t="s">
        <v>6190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SUM(P154:P165)</f>
        <v>0</v>
      </c>
      <c r="Q153" s="185"/>
      <c r="R153" s="186">
        <f>SUM(R154:R165)</f>
        <v>0</v>
      </c>
      <c r="S153" s="185"/>
      <c r="T153" s="187">
        <f>SUM(T154:T165)</f>
        <v>0</v>
      </c>
      <c r="AR153" s="188" t="s">
        <v>105</v>
      </c>
      <c r="AT153" s="189" t="s">
        <v>75</v>
      </c>
      <c r="AU153" s="189" t="s">
        <v>83</v>
      </c>
      <c r="AY153" s="188" t="s">
        <v>283</v>
      </c>
      <c r="BK153" s="190">
        <f>SUM(BK154:BK165)</f>
        <v>0</v>
      </c>
    </row>
    <row r="154" spans="1:65" s="2" customFormat="1" ht="16.5" customHeight="1">
      <c r="A154" s="35"/>
      <c r="B154" s="36"/>
      <c r="C154" s="193" t="s">
        <v>362</v>
      </c>
      <c r="D154" s="193" t="s">
        <v>285</v>
      </c>
      <c r="E154" s="194" t="s">
        <v>6191</v>
      </c>
      <c r="F154" s="195" t="s">
        <v>6192</v>
      </c>
      <c r="G154" s="196" t="s">
        <v>614</v>
      </c>
      <c r="H154" s="197">
        <v>24</v>
      </c>
      <c r="I154" s="198"/>
      <c r="J154" s="199">
        <f t="shared" ref="J154:J165" si="10"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ref="P154:P165" si="11">O154*H154</f>
        <v>0</v>
      </c>
      <c r="Q154" s="203">
        <v>0</v>
      </c>
      <c r="R154" s="203">
        <f t="shared" ref="R154:R165" si="12">Q154*H154</f>
        <v>0</v>
      </c>
      <c r="S154" s="203">
        <v>0</v>
      </c>
      <c r="T154" s="204">
        <f t="shared" ref="T154:T165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ref="BE154:BE165" si="14">IF(N154="základní",J154,0)</f>
        <v>0</v>
      </c>
      <c r="BF154" s="206">
        <f t="shared" ref="BF154:BF165" si="15">IF(N154="snížená",J154,0)</f>
        <v>0</v>
      </c>
      <c r="BG154" s="206">
        <f t="shared" ref="BG154:BG165" si="16">IF(N154="zákl. přenesená",J154,0)</f>
        <v>0</v>
      </c>
      <c r="BH154" s="206">
        <f t="shared" ref="BH154:BH165" si="17">IF(N154="sníž. přenesená",J154,0)</f>
        <v>0</v>
      </c>
      <c r="BI154" s="206">
        <f t="shared" ref="BI154:BI165" si="18">IF(N154="nulová",J154,0)</f>
        <v>0</v>
      </c>
      <c r="BJ154" s="18" t="s">
        <v>83</v>
      </c>
      <c r="BK154" s="206">
        <f t="shared" ref="BK154:BK165" si="19">ROUND(I154*H154,2)</f>
        <v>0</v>
      </c>
      <c r="BL154" s="18" t="s">
        <v>680</v>
      </c>
      <c r="BM154" s="205" t="s">
        <v>6193</v>
      </c>
    </row>
    <row r="155" spans="1:65" s="2" customFormat="1" ht="24.2" customHeight="1">
      <c r="A155" s="35"/>
      <c r="B155" s="36"/>
      <c r="C155" s="251" t="s">
        <v>185</v>
      </c>
      <c r="D155" s="251" t="s">
        <v>1021</v>
      </c>
      <c r="E155" s="252" t="s">
        <v>6194</v>
      </c>
      <c r="F155" s="253" t="s">
        <v>6195</v>
      </c>
      <c r="G155" s="254" t="s">
        <v>614</v>
      </c>
      <c r="H155" s="255">
        <v>4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1021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6196</v>
      </c>
    </row>
    <row r="156" spans="1:65" s="2" customFormat="1" ht="24.2" customHeight="1">
      <c r="A156" s="35"/>
      <c r="B156" s="36"/>
      <c r="C156" s="251" t="s">
        <v>188</v>
      </c>
      <c r="D156" s="251" t="s">
        <v>1021</v>
      </c>
      <c r="E156" s="252" t="s">
        <v>6197</v>
      </c>
      <c r="F156" s="253" t="s">
        <v>6198</v>
      </c>
      <c r="G156" s="254" t="s">
        <v>614</v>
      </c>
      <c r="H156" s="255">
        <v>8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1021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289</v>
      </c>
      <c r="BM156" s="205" t="s">
        <v>6199</v>
      </c>
    </row>
    <row r="157" spans="1:65" s="2" customFormat="1" ht="24.2" customHeight="1">
      <c r="A157" s="35"/>
      <c r="B157" s="36"/>
      <c r="C157" s="251" t="s">
        <v>191</v>
      </c>
      <c r="D157" s="251" t="s">
        <v>1021</v>
      </c>
      <c r="E157" s="252" t="s">
        <v>6200</v>
      </c>
      <c r="F157" s="253" t="s">
        <v>6201</v>
      </c>
      <c r="G157" s="254" t="s">
        <v>614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1021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289</v>
      </c>
      <c r="BM157" s="205" t="s">
        <v>6202</v>
      </c>
    </row>
    <row r="158" spans="1:65" s="2" customFormat="1" ht="24.2" customHeight="1">
      <c r="A158" s="35"/>
      <c r="B158" s="36"/>
      <c r="C158" s="251" t="s">
        <v>194</v>
      </c>
      <c r="D158" s="251" t="s">
        <v>1021</v>
      </c>
      <c r="E158" s="252" t="s">
        <v>6203</v>
      </c>
      <c r="F158" s="253" t="s">
        <v>6204</v>
      </c>
      <c r="G158" s="254" t="s">
        <v>614</v>
      </c>
      <c r="H158" s="255">
        <v>8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1021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289</v>
      </c>
      <c r="BM158" s="205" t="s">
        <v>6205</v>
      </c>
    </row>
    <row r="159" spans="1:65" s="2" customFormat="1" ht="24.2" customHeight="1">
      <c r="A159" s="35"/>
      <c r="B159" s="36"/>
      <c r="C159" s="251" t="s">
        <v>8</v>
      </c>
      <c r="D159" s="251" t="s">
        <v>1021</v>
      </c>
      <c r="E159" s="252" t="s">
        <v>6206</v>
      </c>
      <c r="F159" s="253" t="s">
        <v>6207</v>
      </c>
      <c r="G159" s="254" t="s">
        <v>614</v>
      </c>
      <c r="H159" s="255">
        <v>16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1021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289</v>
      </c>
      <c r="BM159" s="205" t="s">
        <v>6208</v>
      </c>
    </row>
    <row r="160" spans="1:65" s="2" customFormat="1" ht="21.75" customHeight="1">
      <c r="A160" s="35"/>
      <c r="B160" s="36"/>
      <c r="C160" s="251" t="s">
        <v>199</v>
      </c>
      <c r="D160" s="251" t="s">
        <v>1021</v>
      </c>
      <c r="E160" s="252" t="s">
        <v>6209</v>
      </c>
      <c r="F160" s="253" t="s">
        <v>6210</v>
      </c>
      <c r="G160" s="254" t="s">
        <v>614</v>
      </c>
      <c r="H160" s="255">
        <v>300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1021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6211</v>
      </c>
    </row>
    <row r="161" spans="1:65" s="2" customFormat="1" ht="24.2" customHeight="1">
      <c r="A161" s="35"/>
      <c r="B161" s="36"/>
      <c r="C161" s="251" t="s">
        <v>202</v>
      </c>
      <c r="D161" s="251" t="s">
        <v>1021</v>
      </c>
      <c r="E161" s="252" t="s">
        <v>6212</v>
      </c>
      <c r="F161" s="253" t="s">
        <v>6213</v>
      </c>
      <c r="G161" s="254" t="s">
        <v>614</v>
      </c>
      <c r="H161" s="255">
        <v>120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1021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6214</v>
      </c>
    </row>
    <row r="162" spans="1:65" s="2" customFormat="1" ht="16.5" customHeight="1">
      <c r="A162" s="35"/>
      <c r="B162" s="36"/>
      <c r="C162" s="251" t="s">
        <v>205</v>
      </c>
      <c r="D162" s="251" t="s">
        <v>1021</v>
      </c>
      <c r="E162" s="252" t="s">
        <v>6215</v>
      </c>
      <c r="F162" s="253" t="s">
        <v>6216</v>
      </c>
      <c r="G162" s="254" t="s">
        <v>614</v>
      </c>
      <c r="H162" s="255">
        <v>7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1021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6217</v>
      </c>
    </row>
    <row r="163" spans="1:65" s="2" customFormat="1" ht="16.5" customHeight="1">
      <c r="A163" s="35"/>
      <c r="B163" s="36"/>
      <c r="C163" s="251" t="s">
        <v>417</v>
      </c>
      <c r="D163" s="251" t="s">
        <v>1021</v>
      </c>
      <c r="E163" s="252" t="s">
        <v>6218</v>
      </c>
      <c r="F163" s="253" t="s">
        <v>6219</v>
      </c>
      <c r="G163" s="254" t="s">
        <v>614</v>
      </c>
      <c r="H163" s="255">
        <v>7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1021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6220</v>
      </c>
    </row>
    <row r="164" spans="1:65" s="2" customFormat="1" ht="16.5" customHeight="1">
      <c r="A164" s="35"/>
      <c r="B164" s="36"/>
      <c r="C164" s="193" t="s">
        <v>208</v>
      </c>
      <c r="D164" s="193" t="s">
        <v>285</v>
      </c>
      <c r="E164" s="194" t="s">
        <v>6221</v>
      </c>
      <c r="F164" s="195" t="s">
        <v>6222</v>
      </c>
      <c r="G164" s="196" t="s">
        <v>5543</v>
      </c>
      <c r="H164" s="197">
        <v>20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6223</v>
      </c>
    </row>
    <row r="165" spans="1:65" s="2" customFormat="1" ht="24.2" customHeight="1">
      <c r="A165" s="35"/>
      <c r="B165" s="36"/>
      <c r="C165" s="251" t="s">
        <v>7</v>
      </c>
      <c r="D165" s="251" t="s">
        <v>1021</v>
      </c>
      <c r="E165" s="252" t="s">
        <v>6224</v>
      </c>
      <c r="F165" s="253" t="s">
        <v>6225</v>
      </c>
      <c r="G165" s="254" t="s">
        <v>614</v>
      </c>
      <c r="H165" s="255">
        <v>4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1021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6226</v>
      </c>
    </row>
    <row r="166" spans="1:65" s="12" customFormat="1" ht="22.9" customHeight="1">
      <c r="B166" s="177"/>
      <c r="C166" s="178"/>
      <c r="D166" s="179" t="s">
        <v>75</v>
      </c>
      <c r="E166" s="191" t="s">
        <v>5708</v>
      </c>
      <c r="F166" s="191" t="s">
        <v>5709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SUM(P167:P174)</f>
        <v>0</v>
      </c>
      <c r="Q166" s="185"/>
      <c r="R166" s="186">
        <f>SUM(R167:R174)</f>
        <v>0</v>
      </c>
      <c r="S166" s="185"/>
      <c r="T166" s="187">
        <f>SUM(T167:T174)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SUM(BK167:BK174)</f>
        <v>0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5716</v>
      </c>
      <c r="F167" s="195" t="s">
        <v>5717</v>
      </c>
      <c r="G167" s="196" t="s">
        <v>472</v>
      </c>
      <c r="H167" s="197">
        <v>250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6227</v>
      </c>
    </row>
    <row r="168" spans="1:65" s="2" customFormat="1" ht="39">
      <c r="A168" s="35"/>
      <c r="B168" s="36"/>
      <c r="C168" s="37"/>
      <c r="D168" s="209" t="s">
        <v>3831</v>
      </c>
      <c r="E168" s="37"/>
      <c r="F168" s="267" t="s">
        <v>5719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3831</v>
      </c>
      <c r="AU168" s="18" t="s">
        <v>85</v>
      </c>
    </row>
    <row r="169" spans="1:65" s="2" customFormat="1" ht="24.2" customHeight="1">
      <c r="A169" s="35"/>
      <c r="B169" s="36"/>
      <c r="C169" s="251" t="s">
        <v>448</v>
      </c>
      <c r="D169" s="251" t="s">
        <v>1021</v>
      </c>
      <c r="E169" s="252" t="s">
        <v>5720</v>
      </c>
      <c r="F169" s="253" t="s">
        <v>5721</v>
      </c>
      <c r="G169" s="254" t="s">
        <v>472</v>
      </c>
      <c r="H169" s="255">
        <v>150</v>
      </c>
      <c r="I169" s="256"/>
      <c r="J169" s="257">
        <f t="shared" ref="J169:J174" si="20"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ref="P169:P174" si="21">O169*H169</f>
        <v>0</v>
      </c>
      <c r="Q169" s="203">
        <v>0</v>
      </c>
      <c r="R169" s="203">
        <f t="shared" ref="R169:R174" si="22">Q169*H169</f>
        <v>0</v>
      </c>
      <c r="S169" s="203">
        <v>0</v>
      </c>
      <c r="T169" s="204">
        <f t="shared" ref="T169:T174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1021</v>
      </c>
      <c r="AU169" s="205" t="s">
        <v>85</v>
      </c>
      <c r="AY169" s="18" t="s">
        <v>283</v>
      </c>
      <c r="BE169" s="206">
        <f t="shared" ref="BE169:BE174" si="24">IF(N169="základní",J169,0)</f>
        <v>0</v>
      </c>
      <c r="BF169" s="206">
        <f t="shared" ref="BF169:BF174" si="25">IF(N169="snížená",J169,0)</f>
        <v>0</v>
      </c>
      <c r="BG169" s="206">
        <f t="shared" ref="BG169:BG174" si="26">IF(N169="zákl. přenesená",J169,0)</f>
        <v>0</v>
      </c>
      <c r="BH169" s="206">
        <f t="shared" ref="BH169:BH174" si="27">IF(N169="sníž. přenesená",J169,0)</f>
        <v>0</v>
      </c>
      <c r="BI169" s="206">
        <f t="shared" ref="BI169:BI174" si="28">IF(N169="nulová",J169,0)</f>
        <v>0</v>
      </c>
      <c r="BJ169" s="18" t="s">
        <v>83</v>
      </c>
      <c r="BK169" s="206">
        <f t="shared" ref="BK169:BK174" si="29">ROUND(I169*H169,2)</f>
        <v>0</v>
      </c>
      <c r="BL169" s="18" t="s">
        <v>680</v>
      </c>
      <c r="BM169" s="205" t="s">
        <v>6228</v>
      </c>
    </row>
    <row r="170" spans="1:65" s="2" customFormat="1" ht="24.2" customHeight="1">
      <c r="A170" s="35"/>
      <c r="B170" s="36"/>
      <c r="C170" s="251" t="s">
        <v>454</v>
      </c>
      <c r="D170" s="251" t="s">
        <v>1021</v>
      </c>
      <c r="E170" s="252" t="s">
        <v>5723</v>
      </c>
      <c r="F170" s="253" t="s">
        <v>5724</v>
      </c>
      <c r="G170" s="254" t="s">
        <v>472</v>
      </c>
      <c r="H170" s="255">
        <v>100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1021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680</v>
      </c>
      <c r="BM170" s="205" t="s">
        <v>6229</v>
      </c>
    </row>
    <row r="171" spans="1:65" s="2" customFormat="1" ht="16.5" customHeight="1">
      <c r="A171" s="35"/>
      <c r="B171" s="36"/>
      <c r="C171" s="193" t="s">
        <v>460</v>
      </c>
      <c r="D171" s="193" t="s">
        <v>285</v>
      </c>
      <c r="E171" s="194" t="s">
        <v>6230</v>
      </c>
      <c r="F171" s="195" t="s">
        <v>6231</v>
      </c>
      <c r="G171" s="196" t="s">
        <v>614</v>
      </c>
      <c r="H171" s="197">
        <v>1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680</v>
      </c>
      <c r="BM171" s="205" t="s">
        <v>6232</v>
      </c>
    </row>
    <row r="172" spans="1:65" s="2" customFormat="1" ht="16.5" customHeight="1">
      <c r="A172" s="35"/>
      <c r="B172" s="36"/>
      <c r="C172" s="193" t="s">
        <v>464</v>
      </c>
      <c r="D172" s="193" t="s">
        <v>285</v>
      </c>
      <c r="E172" s="194" t="s">
        <v>6233</v>
      </c>
      <c r="F172" s="195" t="s">
        <v>6234</v>
      </c>
      <c r="G172" s="196" t="s">
        <v>614</v>
      </c>
      <c r="H172" s="197">
        <v>4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680</v>
      </c>
      <c r="BM172" s="205" t="s">
        <v>6235</v>
      </c>
    </row>
    <row r="173" spans="1:65" s="2" customFormat="1" ht="16.5" customHeight="1">
      <c r="A173" s="35"/>
      <c r="B173" s="36"/>
      <c r="C173" s="193" t="s">
        <v>469</v>
      </c>
      <c r="D173" s="193" t="s">
        <v>285</v>
      </c>
      <c r="E173" s="194" t="s">
        <v>6236</v>
      </c>
      <c r="F173" s="195" t="s">
        <v>6237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680</v>
      </c>
      <c r="BM173" s="205" t="s">
        <v>6238</v>
      </c>
    </row>
    <row r="174" spans="1:65" s="2" customFormat="1" ht="16.5" customHeight="1">
      <c r="A174" s="35"/>
      <c r="B174" s="36"/>
      <c r="C174" s="193" t="s">
        <v>477</v>
      </c>
      <c r="D174" s="193" t="s">
        <v>285</v>
      </c>
      <c r="E174" s="194" t="s">
        <v>6239</v>
      </c>
      <c r="F174" s="195" t="s">
        <v>6240</v>
      </c>
      <c r="G174" s="196" t="s">
        <v>614</v>
      </c>
      <c r="H174" s="197">
        <v>7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680</v>
      </c>
      <c r="BM174" s="205" t="s">
        <v>6241</v>
      </c>
    </row>
    <row r="175" spans="1:65" s="12" customFormat="1" ht="22.9" customHeight="1">
      <c r="B175" s="177"/>
      <c r="C175" s="178"/>
      <c r="D175" s="179" t="s">
        <v>75</v>
      </c>
      <c r="E175" s="191" t="s">
        <v>5117</v>
      </c>
      <c r="F175" s="191" t="s">
        <v>5118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SUM(P176:P178)</f>
        <v>0</v>
      </c>
      <c r="Q175" s="185"/>
      <c r="R175" s="186">
        <f>SUM(R176:R178)</f>
        <v>0</v>
      </c>
      <c r="S175" s="185"/>
      <c r="T175" s="187">
        <f>SUM(T176:T178)</f>
        <v>0</v>
      </c>
      <c r="AR175" s="188" t="s">
        <v>105</v>
      </c>
      <c r="AT175" s="189" t="s">
        <v>75</v>
      </c>
      <c r="AU175" s="189" t="s">
        <v>83</v>
      </c>
      <c r="AY175" s="188" t="s">
        <v>283</v>
      </c>
      <c r="BK175" s="190">
        <f>SUM(BK176:BK178)</f>
        <v>0</v>
      </c>
    </row>
    <row r="176" spans="1:65" s="2" customFormat="1" ht="24.2" customHeight="1">
      <c r="A176" s="35"/>
      <c r="B176" s="36"/>
      <c r="C176" s="193" t="s">
        <v>483</v>
      </c>
      <c r="D176" s="193" t="s">
        <v>285</v>
      </c>
      <c r="E176" s="194" t="s">
        <v>5119</v>
      </c>
      <c r="F176" s="195" t="s">
        <v>5120</v>
      </c>
      <c r="G176" s="196" t="s">
        <v>472</v>
      </c>
      <c r="H176" s="197">
        <v>35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680</v>
      </c>
      <c r="BM176" s="205" t="s">
        <v>6242</v>
      </c>
    </row>
    <row r="177" spans="1:65" s="2" customFormat="1" ht="24.2" customHeight="1">
      <c r="A177" s="35"/>
      <c r="B177" s="36"/>
      <c r="C177" s="193" t="s">
        <v>488</v>
      </c>
      <c r="D177" s="193" t="s">
        <v>285</v>
      </c>
      <c r="E177" s="194" t="s">
        <v>5122</v>
      </c>
      <c r="F177" s="195" t="s">
        <v>5123</v>
      </c>
      <c r="G177" s="196" t="s">
        <v>472</v>
      </c>
      <c r="H177" s="197">
        <v>35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6243</v>
      </c>
    </row>
    <row r="178" spans="1:65" s="2" customFormat="1" ht="24.2" customHeight="1">
      <c r="A178" s="35"/>
      <c r="B178" s="36"/>
      <c r="C178" s="193" t="s">
        <v>494</v>
      </c>
      <c r="D178" s="193" t="s">
        <v>285</v>
      </c>
      <c r="E178" s="194" t="s">
        <v>5125</v>
      </c>
      <c r="F178" s="195" t="s">
        <v>5126</v>
      </c>
      <c r="G178" s="196" t="s">
        <v>472</v>
      </c>
      <c r="H178" s="197">
        <v>35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680</v>
      </c>
      <c r="BM178" s="205" t="s">
        <v>6244</v>
      </c>
    </row>
    <row r="179" spans="1:65" s="12" customFormat="1" ht="25.9" customHeight="1">
      <c r="B179" s="177"/>
      <c r="C179" s="178"/>
      <c r="D179" s="179" t="s">
        <v>75</v>
      </c>
      <c r="E179" s="180" t="s">
        <v>3374</v>
      </c>
      <c r="F179" s="180" t="s">
        <v>3375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P180+P183</f>
        <v>0</v>
      </c>
      <c r="Q179" s="185"/>
      <c r="R179" s="186">
        <f>R180+R183</f>
        <v>0</v>
      </c>
      <c r="S179" s="185"/>
      <c r="T179" s="187">
        <f>T180+T183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BK180+BK183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3376</v>
      </c>
      <c r="F180" s="191" t="s">
        <v>3377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SUM(P181:P182)</f>
        <v>0</v>
      </c>
      <c r="Q180" s="185"/>
      <c r="R180" s="186">
        <f>SUM(R181:R182)</f>
        <v>0</v>
      </c>
      <c r="S180" s="185"/>
      <c r="T180" s="187">
        <f>SUM(T181:T182)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SUM(BK181:BK182)</f>
        <v>0</v>
      </c>
    </row>
    <row r="181" spans="1:65" s="2" customFormat="1" ht="16.5" customHeight="1">
      <c r="A181" s="35"/>
      <c r="B181" s="36"/>
      <c r="C181" s="193" t="s">
        <v>499</v>
      </c>
      <c r="D181" s="193" t="s">
        <v>285</v>
      </c>
      <c r="E181" s="194" t="s">
        <v>3402</v>
      </c>
      <c r="F181" s="195" t="s">
        <v>3403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3381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3381</v>
      </c>
      <c r="BM181" s="205" t="s">
        <v>6245</v>
      </c>
    </row>
    <row r="182" spans="1:65" s="2" customFormat="1" ht="16.5" customHeight="1">
      <c r="A182" s="35"/>
      <c r="B182" s="36"/>
      <c r="C182" s="193" t="s">
        <v>504</v>
      </c>
      <c r="D182" s="193" t="s">
        <v>285</v>
      </c>
      <c r="E182" s="194" t="s">
        <v>3420</v>
      </c>
      <c r="F182" s="195" t="s">
        <v>5129</v>
      </c>
      <c r="G182" s="196" t="s">
        <v>793</v>
      </c>
      <c r="H182" s="197">
        <v>1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3381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3381</v>
      </c>
      <c r="BM182" s="205" t="s">
        <v>6246</v>
      </c>
    </row>
    <row r="183" spans="1:65" s="12" customFormat="1" ht="22.9" customHeight="1">
      <c r="B183" s="177"/>
      <c r="C183" s="178"/>
      <c r="D183" s="179" t="s">
        <v>75</v>
      </c>
      <c r="E183" s="191" t="s">
        <v>5131</v>
      </c>
      <c r="F183" s="191" t="s">
        <v>5132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SUM(P184:P189)</f>
        <v>0</v>
      </c>
      <c r="Q183" s="185"/>
      <c r="R183" s="186">
        <f>SUM(R184:R189)</f>
        <v>0</v>
      </c>
      <c r="S183" s="185"/>
      <c r="T183" s="187">
        <f>SUM(T184:T189)</f>
        <v>0</v>
      </c>
      <c r="AR183" s="188" t="s">
        <v>331</v>
      </c>
      <c r="AT183" s="189" t="s">
        <v>75</v>
      </c>
      <c r="AU183" s="189" t="s">
        <v>83</v>
      </c>
      <c r="AY183" s="188" t="s">
        <v>283</v>
      </c>
      <c r="BK183" s="190">
        <f>SUM(BK184:BK189)</f>
        <v>0</v>
      </c>
    </row>
    <row r="184" spans="1:65" s="2" customFormat="1" ht="21.75" customHeight="1">
      <c r="A184" s="35"/>
      <c r="B184" s="36"/>
      <c r="C184" s="193" t="s">
        <v>509</v>
      </c>
      <c r="D184" s="193" t="s">
        <v>285</v>
      </c>
      <c r="E184" s="194" t="s">
        <v>5133</v>
      </c>
      <c r="F184" s="195" t="s">
        <v>5945</v>
      </c>
      <c r="G184" s="196" t="s">
        <v>793</v>
      </c>
      <c r="H184" s="197">
        <v>1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3381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3381</v>
      </c>
      <c r="BM184" s="205" t="s">
        <v>6247</v>
      </c>
    </row>
    <row r="185" spans="1:65" s="2" customFormat="1" ht="29.25">
      <c r="A185" s="35"/>
      <c r="B185" s="36"/>
      <c r="C185" s="37"/>
      <c r="D185" s="209" t="s">
        <v>3831</v>
      </c>
      <c r="E185" s="37"/>
      <c r="F185" s="267" t="s">
        <v>5136</v>
      </c>
      <c r="G185" s="37"/>
      <c r="H185" s="37"/>
      <c r="I185" s="268"/>
      <c r="J185" s="37"/>
      <c r="K185" s="37"/>
      <c r="L185" s="40"/>
      <c r="M185" s="269"/>
      <c r="N185" s="27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3831</v>
      </c>
      <c r="AU185" s="18" t="s">
        <v>85</v>
      </c>
    </row>
    <row r="186" spans="1:65" s="2" customFormat="1" ht="16.5" customHeight="1">
      <c r="A186" s="35"/>
      <c r="B186" s="36"/>
      <c r="C186" s="193" t="s">
        <v>514</v>
      </c>
      <c r="D186" s="193" t="s">
        <v>285</v>
      </c>
      <c r="E186" s="194" t="s">
        <v>5137</v>
      </c>
      <c r="F186" s="195" t="s">
        <v>5138</v>
      </c>
      <c r="G186" s="196" t="s">
        <v>793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3381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3381</v>
      </c>
      <c r="BM186" s="205" t="s">
        <v>6248</v>
      </c>
    </row>
    <row r="187" spans="1:65" s="2" customFormat="1" ht="19.5">
      <c r="A187" s="35"/>
      <c r="B187" s="36"/>
      <c r="C187" s="37"/>
      <c r="D187" s="209" t="s">
        <v>3831</v>
      </c>
      <c r="E187" s="37"/>
      <c r="F187" s="267" t="s">
        <v>5140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3831</v>
      </c>
      <c r="AU187" s="18" t="s">
        <v>85</v>
      </c>
    </row>
    <row r="188" spans="1:65" s="2" customFormat="1" ht="16.5" customHeight="1">
      <c r="A188" s="35"/>
      <c r="B188" s="36"/>
      <c r="C188" s="193" t="s">
        <v>519</v>
      </c>
      <c r="D188" s="193" t="s">
        <v>285</v>
      </c>
      <c r="E188" s="194" t="s">
        <v>5141</v>
      </c>
      <c r="F188" s="195" t="s">
        <v>5142</v>
      </c>
      <c r="G188" s="196" t="s">
        <v>793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3381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3381</v>
      </c>
      <c r="BM188" s="205" t="s">
        <v>6249</v>
      </c>
    </row>
    <row r="189" spans="1:65" s="2" customFormat="1" ht="19.5">
      <c r="A189" s="35"/>
      <c r="B189" s="36"/>
      <c r="C189" s="37"/>
      <c r="D189" s="209" t="s">
        <v>3831</v>
      </c>
      <c r="E189" s="37"/>
      <c r="F189" s="267" t="s">
        <v>5144</v>
      </c>
      <c r="G189" s="37"/>
      <c r="H189" s="37"/>
      <c r="I189" s="268"/>
      <c r="J189" s="37"/>
      <c r="K189" s="37"/>
      <c r="L189" s="40"/>
      <c r="M189" s="271"/>
      <c r="N189" s="272"/>
      <c r="O189" s="264"/>
      <c r="P189" s="264"/>
      <c r="Q189" s="264"/>
      <c r="R189" s="264"/>
      <c r="S189" s="264"/>
      <c r="T189" s="2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3831</v>
      </c>
      <c r="AU189" s="18" t="s">
        <v>85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74GCb1IQXYuJpN1Ydw74nUfWZ6PvCOVHHNStXdK+bn/FRRSPMvM/MdV+EnM/tIF0fVtbXXt7BM9CrFYItj+rCg==" saltValue="QketETR29tatzpAyf0ro9+FPI69t/O7//zLXcUJu2MjJV9x8S2e7ZYQsT7r2UQ19n0o8zrhuil92YdO2dw2xlA==" spinCount="100000" sheet="1" objects="1" scenarios="1" formatColumns="0" formatRows="0" autoFilter="0"/>
  <autoFilter ref="C135:K189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157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6251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ROUND((SUM(BE133:BE343)),  2)</f>
        <v>0</v>
      </c>
      <c r="G35" s="35"/>
      <c r="H35" s="35"/>
      <c r="I35" s="131">
        <v>0.21</v>
      </c>
      <c r="J35" s="130">
        <f>ROUND(((SUM(BE133:BE343))*I35),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ROUND((SUM(BF133:BF343)),  2)</f>
        <v>0</v>
      </c>
      <c r="G36" s="35"/>
      <c r="H36" s="35"/>
      <c r="I36" s="131">
        <v>0.15</v>
      </c>
      <c r="J36" s="130">
        <f>ROUND(((SUM(BF133:BF343))*I36),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ROUND((SUM(BG133:BG343)),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ROUND((SUM(BH133:BH343)),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ROUND((SUM(BI133:BI343)),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6250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02a - Přístřešek na kola a odpad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241</v>
      </c>
      <c r="E102" s="162"/>
      <c r="F102" s="162"/>
      <c r="G102" s="162"/>
      <c r="H102" s="162"/>
      <c r="I102" s="162"/>
      <c r="J102" s="163">
        <f>J177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J198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J214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J216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246</v>
      </c>
      <c r="E106" s="162"/>
      <c r="F106" s="162"/>
      <c r="G106" s="162"/>
      <c r="H106" s="162"/>
      <c r="I106" s="162"/>
      <c r="J106" s="163">
        <f>J217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J228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255</v>
      </c>
      <c r="E109" s="162"/>
      <c r="F109" s="162"/>
      <c r="G109" s="162"/>
      <c r="H109" s="162"/>
      <c r="I109" s="162"/>
      <c r="J109" s="163">
        <f>J292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256</v>
      </c>
      <c r="E110" s="162"/>
      <c r="F110" s="162"/>
      <c r="G110" s="162"/>
      <c r="H110" s="162"/>
      <c r="I110" s="162"/>
      <c r="J110" s="163">
        <f>J312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260</v>
      </c>
      <c r="E111" s="162"/>
      <c r="F111" s="162"/>
      <c r="G111" s="162"/>
      <c r="H111" s="162"/>
      <c r="I111" s="162"/>
      <c r="J111" s="163">
        <f>J323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1" t="str">
        <f>E7</f>
        <v>MŠ Vokovická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1" t="s">
        <v>6250</v>
      </c>
      <c r="F123" s="330"/>
      <c r="G123" s="330"/>
      <c r="H123" s="330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7" t="str">
        <f>E11</f>
        <v>02a - Přístřešek na kola a odpad</v>
      </c>
      <c r="F125" s="330"/>
      <c r="G125" s="330"/>
      <c r="H125" s="330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P134+P216</f>
        <v>0</v>
      </c>
      <c r="Q133" s="80"/>
      <c r="R133" s="174">
        <f>R134+R216</f>
        <v>45.448666429999996</v>
      </c>
      <c r="S133" s="80"/>
      <c r="T133" s="175">
        <f>T134+T216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BK134+BK216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P135+P167+P177+P198+P214</f>
        <v>0</v>
      </c>
      <c r="Q134" s="185"/>
      <c r="R134" s="186">
        <f>R135+R167+R177+R198+R214</f>
        <v>40.313941579999998</v>
      </c>
      <c r="S134" s="185"/>
      <c r="T134" s="187">
        <f>T135+T167+T177+T198+T214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BK135+BK167+BK177+BK198+BK214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SUM(P136:P166)</f>
        <v>0</v>
      </c>
      <c r="Q135" s="185"/>
      <c r="R135" s="186">
        <f>SUM(R136:R166)</f>
        <v>0</v>
      </c>
      <c r="S135" s="185"/>
      <c r="T135" s="187">
        <f>SUM(T136:T166)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SUM(BK136:BK166)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285</v>
      </c>
      <c r="E136" s="194" t="s">
        <v>6252</v>
      </c>
      <c r="F136" s="195" t="s">
        <v>6253</v>
      </c>
      <c r="G136" s="196" t="s">
        <v>288</v>
      </c>
      <c r="H136" s="197">
        <v>56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6254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6255</v>
      </c>
      <c r="G137" s="208"/>
      <c r="H137" s="212">
        <v>56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56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33" customHeight="1">
      <c r="A139" s="35"/>
      <c r="B139" s="36"/>
      <c r="C139" s="193" t="s">
        <v>85</v>
      </c>
      <c r="D139" s="193" t="s">
        <v>285</v>
      </c>
      <c r="E139" s="194" t="s">
        <v>6256</v>
      </c>
      <c r="F139" s="195" t="s">
        <v>6257</v>
      </c>
      <c r="G139" s="196" t="s">
        <v>296</v>
      </c>
      <c r="H139" s="197">
        <v>9.3119999999999994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6258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6259</v>
      </c>
      <c r="G140" s="208"/>
      <c r="H140" s="212">
        <v>8.4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6260</v>
      </c>
      <c r="G141" s="208"/>
      <c r="H141" s="212">
        <v>0.91200000000000003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9.3120000000000012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105</v>
      </c>
      <c r="D143" s="193" t="s">
        <v>285</v>
      </c>
      <c r="E143" s="194" t="s">
        <v>345</v>
      </c>
      <c r="F143" s="195" t="s">
        <v>346</v>
      </c>
      <c r="G143" s="196" t="s">
        <v>296</v>
      </c>
      <c r="H143" s="197">
        <v>9.3119999999999994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6261</v>
      </c>
    </row>
    <row r="144" spans="1:65" s="2" customFormat="1" ht="37.9" customHeight="1">
      <c r="A144" s="35"/>
      <c r="B144" s="36"/>
      <c r="C144" s="193" t="s">
        <v>289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16.8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6262</v>
      </c>
    </row>
    <row r="145" spans="1:65" s="16" customFormat="1">
      <c r="B145" s="241"/>
      <c r="C145" s="242"/>
      <c r="D145" s="209" t="s">
        <v>291</v>
      </c>
      <c r="E145" s="243" t="s">
        <v>1</v>
      </c>
      <c r="F145" s="244" t="s">
        <v>348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6263</v>
      </c>
      <c r="G146" s="208"/>
      <c r="H146" s="212">
        <v>16.8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5" customFormat="1">
      <c r="B147" s="230"/>
      <c r="C147" s="231"/>
      <c r="D147" s="209" t="s">
        <v>291</v>
      </c>
      <c r="E147" s="232" t="s">
        <v>1</v>
      </c>
      <c r="F147" s="233" t="s">
        <v>307</v>
      </c>
      <c r="G147" s="231"/>
      <c r="H147" s="234">
        <v>16.8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291</v>
      </c>
      <c r="AU147" s="240" t="s">
        <v>85</v>
      </c>
      <c r="AV147" s="15" t="s">
        <v>105</v>
      </c>
      <c r="AW147" s="15" t="s">
        <v>32</v>
      </c>
      <c r="AX147" s="15" t="s">
        <v>76</v>
      </c>
      <c r="AY147" s="240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16.8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7.9" customHeight="1">
      <c r="A149" s="35"/>
      <c r="B149" s="36"/>
      <c r="C149" s="193" t="s">
        <v>331</v>
      </c>
      <c r="D149" s="193" t="s">
        <v>285</v>
      </c>
      <c r="E149" s="194" t="s">
        <v>358</v>
      </c>
      <c r="F149" s="195" t="s">
        <v>359</v>
      </c>
      <c r="G149" s="196" t="s">
        <v>296</v>
      </c>
      <c r="H149" s="197">
        <v>504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6264</v>
      </c>
    </row>
    <row r="150" spans="1:65" s="13" customFormat="1">
      <c r="B150" s="207"/>
      <c r="C150" s="208"/>
      <c r="D150" s="209" t="s">
        <v>291</v>
      </c>
      <c r="E150" s="208"/>
      <c r="F150" s="211" t="s">
        <v>6265</v>
      </c>
      <c r="G150" s="208"/>
      <c r="H150" s="212">
        <v>504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>
      <c r="A151" s="35"/>
      <c r="B151" s="36"/>
      <c r="C151" s="193" t="s">
        <v>339</v>
      </c>
      <c r="D151" s="193" t="s">
        <v>285</v>
      </c>
      <c r="E151" s="194" t="s">
        <v>371</v>
      </c>
      <c r="F151" s="195" t="s">
        <v>372</v>
      </c>
      <c r="G151" s="196" t="s">
        <v>288</v>
      </c>
      <c r="H151" s="197">
        <v>37.5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6266</v>
      </c>
    </row>
    <row r="152" spans="1:65" s="13" customFormat="1">
      <c r="B152" s="207"/>
      <c r="C152" s="208"/>
      <c r="D152" s="209" t="s">
        <v>291</v>
      </c>
      <c r="E152" s="210" t="s">
        <v>1</v>
      </c>
      <c r="F152" s="211" t="s">
        <v>6267</v>
      </c>
      <c r="G152" s="208"/>
      <c r="H152" s="212">
        <v>37.5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4" customFormat="1">
      <c r="B153" s="219"/>
      <c r="C153" s="220"/>
      <c r="D153" s="209" t="s">
        <v>291</v>
      </c>
      <c r="E153" s="221" t="s">
        <v>1</v>
      </c>
      <c r="F153" s="222" t="s">
        <v>293</v>
      </c>
      <c r="G153" s="220"/>
      <c r="H153" s="223">
        <v>37.5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291</v>
      </c>
      <c r="AU153" s="229" t="s">
        <v>85</v>
      </c>
      <c r="AV153" s="14" t="s">
        <v>289</v>
      </c>
      <c r="AW153" s="14" t="s">
        <v>32</v>
      </c>
      <c r="AX153" s="14" t="s">
        <v>83</v>
      </c>
      <c r="AY153" s="229" t="s">
        <v>283</v>
      </c>
    </row>
    <row r="154" spans="1:65" s="2" customFormat="1" ht="33" customHeight="1">
      <c r="A154" s="35"/>
      <c r="B154" s="36"/>
      <c r="C154" s="193" t="s">
        <v>344</v>
      </c>
      <c r="D154" s="193" t="s">
        <v>285</v>
      </c>
      <c r="E154" s="194" t="s">
        <v>375</v>
      </c>
      <c r="F154" s="195" t="s">
        <v>376</v>
      </c>
      <c r="G154" s="196" t="s">
        <v>377</v>
      </c>
      <c r="H154" s="197">
        <v>28.056000000000001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6268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348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6263</v>
      </c>
      <c r="G156" s="208"/>
      <c r="H156" s="212">
        <v>16.8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16.8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13" customFormat="1">
      <c r="B158" s="207"/>
      <c r="C158" s="208"/>
      <c r="D158" s="209" t="s">
        <v>291</v>
      </c>
      <c r="E158" s="208"/>
      <c r="F158" s="211" t="s">
        <v>6269</v>
      </c>
      <c r="G158" s="208"/>
      <c r="H158" s="212">
        <v>28.056000000000001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9.3119999999999994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6270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383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6271</v>
      </c>
      <c r="G161" s="208"/>
      <c r="H161" s="212">
        <v>9.3119999999999994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9.3119999999999994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16.5" customHeight="1">
      <c r="A163" s="35"/>
      <c r="B163" s="36"/>
      <c r="C163" s="193" t="s">
        <v>357</v>
      </c>
      <c r="D163" s="193" t="s">
        <v>285</v>
      </c>
      <c r="E163" s="194" t="s">
        <v>385</v>
      </c>
      <c r="F163" s="195" t="s">
        <v>381</v>
      </c>
      <c r="G163" s="196" t="s">
        <v>296</v>
      </c>
      <c r="H163" s="197">
        <v>16.8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6272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6273</v>
      </c>
      <c r="G165" s="208"/>
      <c r="H165" s="212">
        <v>16.8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16.8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405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SUM(P168:P176)</f>
        <v>0</v>
      </c>
      <c r="Q167" s="185"/>
      <c r="R167" s="186">
        <f>SUM(R168:R176)</f>
        <v>23.658292240000002</v>
      </c>
      <c r="S167" s="185"/>
      <c r="T167" s="187">
        <f>SUM(T168:T176)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SUM(BK168:BK176)</f>
        <v>0</v>
      </c>
    </row>
    <row r="168" spans="1:65" s="2" customFormat="1" ht="16.5" customHeight="1">
      <c r="A168" s="35"/>
      <c r="B168" s="36"/>
      <c r="C168" s="193" t="s">
        <v>362</v>
      </c>
      <c r="D168" s="193" t="s">
        <v>285</v>
      </c>
      <c r="E168" s="194" t="s">
        <v>6274</v>
      </c>
      <c r="F168" s="195" t="s">
        <v>6275</v>
      </c>
      <c r="G168" s="196" t="s">
        <v>296</v>
      </c>
      <c r="H168" s="197">
        <v>10.476000000000001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2.2563399999999998</v>
      </c>
      <c r="R168" s="203">
        <f>Q168*H168</f>
        <v>23.637417840000001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6276</v>
      </c>
    </row>
    <row r="169" spans="1:65" s="13" customFormat="1">
      <c r="B169" s="207"/>
      <c r="C169" s="208"/>
      <c r="D169" s="209" t="s">
        <v>291</v>
      </c>
      <c r="E169" s="210" t="s">
        <v>1</v>
      </c>
      <c r="F169" s="211" t="s">
        <v>6277</v>
      </c>
      <c r="G169" s="208"/>
      <c r="H169" s="212">
        <v>9.4499999999999993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3" customFormat="1">
      <c r="B170" s="207"/>
      <c r="C170" s="208"/>
      <c r="D170" s="209" t="s">
        <v>291</v>
      </c>
      <c r="E170" s="210" t="s">
        <v>1</v>
      </c>
      <c r="F170" s="211" t="s">
        <v>6278</v>
      </c>
      <c r="G170" s="208"/>
      <c r="H170" s="212">
        <v>1.026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10.475999999999999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>
      <c r="A172" s="35"/>
      <c r="B172" s="36"/>
      <c r="C172" s="193" t="s">
        <v>185</v>
      </c>
      <c r="D172" s="193" t="s">
        <v>285</v>
      </c>
      <c r="E172" s="194" t="s">
        <v>430</v>
      </c>
      <c r="F172" s="195" t="s">
        <v>431</v>
      </c>
      <c r="G172" s="196" t="s">
        <v>288</v>
      </c>
      <c r="H172" s="197">
        <v>7.76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2.6900000000000001E-3</v>
      </c>
      <c r="R172" s="203">
        <f>Q172*H172</f>
        <v>2.0874400000000001E-2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6279</v>
      </c>
    </row>
    <row r="173" spans="1:65" s="13" customFormat="1">
      <c r="B173" s="207"/>
      <c r="C173" s="208"/>
      <c r="D173" s="209" t="s">
        <v>291</v>
      </c>
      <c r="E173" s="210" t="s">
        <v>1</v>
      </c>
      <c r="F173" s="211" t="s">
        <v>6280</v>
      </c>
      <c r="G173" s="208"/>
      <c r="H173" s="212">
        <v>7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6281</v>
      </c>
      <c r="G174" s="208"/>
      <c r="H174" s="212">
        <v>0.76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7.76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16.5" customHeight="1">
      <c r="A176" s="35"/>
      <c r="B176" s="36"/>
      <c r="C176" s="193" t="s">
        <v>188</v>
      </c>
      <c r="D176" s="193" t="s">
        <v>285</v>
      </c>
      <c r="E176" s="194" t="s">
        <v>441</v>
      </c>
      <c r="F176" s="195" t="s">
        <v>442</v>
      </c>
      <c r="G176" s="196" t="s">
        <v>288</v>
      </c>
      <c r="H176" s="197">
        <v>7.76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6282</v>
      </c>
    </row>
    <row r="177" spans="1:65" s="12" customFormat="1" ht="22.9" customHeight="1">
      <c r="B177" s="177"/>
      <c r="C177" s="178"/>
      <c r="D177" s="179" t="s">
        <v>75</v>
      </c>
      <c r="E177" s="191" t="s">
        <v>339</v>
      </c>
      <c r="F177" s="191" t="s">
        <v>1026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SUM(P178:P197)</f>
        <v>0</v>
      </c>
      <c r="Q177" s="185"/>
      <c r="R177" s="186">
        <f>SUM(R178:R197)</f>
        <v>13.851068339999998</v>
      </c>
      <c r="S177" s="185"/>
      <c r="T177" s="187">
        <f>SUM(T178:T197)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SUM(BK178:BK197)</f>
        <v>0</v>
      </c>
    </row>
    <row r="178" spans="1:65" s="2" customFormat="1" ht="33" customHeight="1">
      <c r="A178" s="35"/>
      <c r="B178" s="36"/>
      <c r="C178" s="193" t="s">
        <v>191</v>
      </c>
      <c r="D178" s="193" t="s">
        <v>285</v>
      </c>
      <c r="E178" s="194" t="s">
        <v>1181</v>
      </c>
      <c r="F178" s="195" t="s">
        <v>6283</v>
      </c>
      <c r="G178" s="196" t="s">
        <v>296</v>
      </c>
      <c r="H178" s="197">
        <v>3.75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2.2563399999999998</v>
      </c>
      <c r="R178" s="203">
        <f>Q178*H178</f>
        <v>8.4612749999999988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6284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6285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6286</v>
      </c>
      <c r="G180" s="208"/>
      <c r="H180" s="212">
        <v>3.75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4" customFormat="1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3.75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>
      <c r="A182" s="35"/>
      <c r="B182" s="36"/>
      <c r="C182" s="193" t="s">
        <v>194</v>
      </c>
      <c r="D182" s="193" t="s">
        <v>285</v>
      </c>
      <c r="E182" s="194" t="s">
        <v>1197</v>
      </c>
      <c r="F182" s="195" t="s">
        <v>1198</v>
      </c>
      <c r="G182" s="196" t="s">
        <v>296</v>
      </c>
      <c r="H182" s="197">
        <v>3.75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6287</v>
      </c>
    </row>
    <row r="183" spans="1:65" s="2" customFormat="1" ht="33" customHeight="1">
      <c r="A183" s="35"/>
      <c r="B183" s="36"/>
      <c r="C183" s="193" t="s">
        <v>8</v>
      </c>
      <c r="D183" s="193" t="s">
        <v>285</v>
      </c>
      <c r="E183" s="194" t="s">
        <v>1205</v>
      </c>
      <c r="F183" s="195" t="s">
        <v>1206</v>
      </c>
      <c r="G183" s="196" t="s">
        <v>296</v>
      </c>
      <c r="H183" s="197">
        <v>3.75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6288</v>
      </c>
    </row>
    <row r="184" spans="1:65" s="2" customFormat="1" ht="16.5" customHeight="1">
      <c r="A184" s="35"/>
      <c r="B184" s="36"/>
      <c r="C184" s="193" t="s">
        <v>199</v>
      </c>
      <c r="D184" s="193" t="s">
        <v>285</v>
      </c>
      <c r="E184" s="194" t="s">
        <v>6289</v>
      </c>
      <c r="F184" s="195" t="s">
        <v>6290</v>
      </c>
      <c r="G184" s="196" t="s">
        <v>288</v>
      </c>
      <c r="H184" s="197">
        <v>3.5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1.3520000000000001E-2</v>
      </c>
      <c r="R184" s="203">
        <f>Q184*H184</f>
        <v>4.7320000000000001E-2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6291</v>
      </c>
    </row>
    <row r="185" spans="1:65" s="16" customFormat="1">
      <c r="B185" s="241"/>
      <c r="C185" s="242"/>
      <c r="D185" s="209" t="s">
        <v>291</v>
      </c>
      <c r="E185" s="243" t="s">
        <v>1</v>
      </c>
      <c r="F185" s="244" t="s">
        <v>6285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6292</v>
      </c>
      <c r="G186" s="208"/>
      <c r="H186" s="212">
        <v>3.5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4" customFormat="1">
      <c r="B187" s="219"/>
      <c r="C187" s="220"/>
      <c r="D187" s="209" t="s">
        <v>291</v>
      </c>
      <c r="E187" s="221" t="s">
        <v>1</v>
      </c>
      <c r="F187" s="222" t="s">
        <v>293</v>
      </c>
      <c r="G187" s="220"/>
      <c r="H187" s="223">
        <v>3.5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291</v>
      </c>
      <c r="AU187" s="229" t="s">
        <v>85</v>
      </c>
      <c r="AV187" s="14" t="s">
        <v>289</v>
      </c>
      <c r="AW187" s="14" t="s">
        <v>32</v>
      </c>
      <c r="AX187" s="14" t="s">
        <v>83</v>
      </c>
      <c r="AY187" s="229" t="s">
        <v>283</v>
      </c>
    </row>
    <row r="188" spans="1:65" s="2" customFormat="1" ht="16.5" customHeight="1">
      <c r="A188" s="35"/>
      <c r="B188" s="36"/>
      <c r="C188" s="193" t="s">
        <v>202</v>
      </c>
      <c r="D188" s="193" t="s">
        <v>285</v>
      </c>
      <c r="E188" s="194" t="s">
        <v>6293</v>
      </c>
      <c r="F188" s="195" t="s">
        <v>6294</v>
      </c>
      <c r="G188" s="196" t="s">
        <v>288</v>
      </c>
      <c r="H188" s="197">
        <v>3.5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6295</v>
      </c>
    </row>
    <row r="189" spans="1:65" s="2" customFormat="1" ht="16.5" customHeight="1">
      <c r="A189" s="35"/>
      <c r="B189" s="36"/>
      <c r="C189" s="193" t="s">
        <v>205</v>
      </c>
      <c r="D189" s="193" t="s">
        <v>285</v>
      </c>
      <c r="E189" s="194" t="s">
        <v>1209</v>
      </c>
      <c r="F189" s="195" t="s">
        <v>1210</v>
      </c>
      <c r="G189" s="196" t="s">
        <v>377</v>
      </c>
      <c r="H189" s="197">
        <v>0.14199999999999999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1.06277</v>
      </c>
      <c r="R189" s="203">
        <f>Q189*H189</f>
        <v>0.15091333999999998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6296</v>
      </c>
    </row>
    <row r="190" spans="1:65" s="16" customFormat="1">
      <c r="B190" s="241"/>
      <c r="C190" s="242"/>
      <c r="D190" s="209" t="s">
        <v>291</v>
      </c>
      <c r="E190" s="243" t="s">
        <v>1</v>
      </c>
      <c r="F190" s="244" t="s">
        <v>6285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6297</v>
      </c>
      <c r="G191" s="208"/>
      <c r="H191" s="212">
        <v>0.14199999999999999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5" customFormat="1">
      <c r="B192" s="230"/>
      <c r="C192" s="231"/>
      <c r="D192" s="209" t="s">
        <v>291</v>
      </c>
      <c r="E192" s="232" t="s">
        <v>1</v>
      </c>
      <c r="F192" s="233" t="s">
        <v>307</v>
      </c>
      <c r="G192" s="231"/>
      <c r="H192" s="234">
        <v>0.14199999999999999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291</v>
      </c>
      <c r="AU192" s="240" t="s">
        <v>85</v>
      </c>
      <c r="AV192" s="15" t="s">
        <v>105</v>
      </c>
      <c r="AW192" s="15" t="s">
        <v>32</v>
      </c>
      <c r="AX192" s="15" t="s">
        <v>76</v>
      </c>
      <c r="AY192" s="240" t="s">
        <v>283</v>
      </c>
    </row>
    <row r="193" spans="1:65" s="14" customFormat="1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0.14199999999999999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2" customFormat="1" ht="16.5" customHeight="1">
      <c r="A194" s="35"/>
      <c r="B194" s="36"/>
      <c r="C194" s="193" t="s">
        <v>417</v>
      </c>
      <c r="D194" s="193" t="s">
        <v>285</v>
      </c>
      <c r="E194" s="194" t="s">
        <v>6298</v>
      </c>
      <c r="F194" s="195" t="s">
        <v>6299</v>
      </c>
      <c r="G194" s="196" t="s">
        <v>296</v>
      </c>
      <c r="H194" s="197">
        <v>2.6219999999999999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1.98</v>
      </c>
      <c r="R194" s="203">
        <f>Q194*H194</f>
        <v>5.19156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289</v>
      </c>
      <c r="BM194" s="205" t="s">
        <v>6300</v>
      </c>
    </row>
    <row r="195" spans="1:65" s="16" customFormat="1">
      <c r="B195" s="241"/>
      <c r="C195" s="242"/>
      <c r="D195" s="209" t="s">
        <v>291</v>
      </c>
      <c r="E195" s="243" t="s">
        <v>1</v>
      </c>
      <c r="F195" s="244" t="s">
        <v>6285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>
      <c r="B196" s="207"/>
      <c r="C196" s="208"/>
      <c r="D196" s="209" t="s">
        <v>291</v>
      </c>
      <c r="E196" s="210" t="s">
        <v>1</v>
      </c>
      <c r="F196" s="211" t="s">
        <v>6301</v>
      </c>
      <c r="G196" s="208"/>
      <c r="H196" s="212">
        <v>2.6219999999999999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4" customFormat="1">
      <c r="B197" s="219"/>
      <c r="C197" s="220"/>
      <c r="D197" s="209" t="s">
        <v>291</v>
      </c>
      <c r="E197" s="221" t="s">
        <v>1</v>
      </c>
      <c r="F197" s="222" t="s">
        <v>293</v>
      </c>
      <c r="G197" s="220"/>
      <c r="H197" s="223">
        <v>2.6219999999999999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291</v>
      </c>
      <c r="AU197" s="229" t="s">
        <v>85</v>
      </c>
      <c r="AV197" s="14" t="s">
        <v>289</v>
      </c>
      <c r="AW197" s="14" t="s">
        <v>32</v>
      </c>
      <c r="AX197" s="14" t="s">
        <v>83</v>
      </c>
      <c r="AY197" s="229" t="s">
        <v>283</v>
      </c>
    </row>
    <row r="198" spans="1:65" s="12" customFormat="1" ht="22.9" customHeight="1">
      <c r="B198" s="177"/>
      <c r="C198" s="178"/>
      <c r="D198" s="179" t="s">
        <v>75</v>
      </c>
      <c r="E198" s="191" t="s">
        <v>357</v>
      </c>
      <c r="F198" s="191" t="s">
        <v>1316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SUM(P199:P213)</f>
        <v>0</v>
      </c>
      <c r="Q198" s="185"/>
      <c r="R198" s="186">
        <f>SUM(R199:R213)</f>
        <v>2.8045810000000002</v>
      </c>
      <c r="S198" s="185"/>
      <c r="T198" s="187">
        <f>SUM(T199:T213)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SUM(BK199:BK213)</f>
        <v>0</v>
      </c>
    </row>
    <row r="199" spans="1:65" s="2" customFormat="1" ht="24.2" customHeight="1">
      <c r="A199" s="35"/>
      <c r="B199" s="36"/>
      <c r="C199" s="193" t="s">
        <v>208</v>
      </c>
      <c r="D199" s="193" t="s">
        <v>285</v>
      </c>
      <c r="E199" s="194" t="s">
        <v>6302</v>
      </c>
      <c r="F199" s="195" t="s">
        <v>6303</v>
      </c>
      <c r="G199" s="196" t="s">
        <v>614</v>
      </c>
      <c r="H199" s="197">
        <v>3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8.0000000000000004E-4</v>
      </c>
      <c r="R199" s="203">
        <f>Q199*H199</f>
        <v>2.4000000000000002E-3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6304</v>
      </c>
    </row>
    <row r="200" spans="1:65" s="2" customFormat="1" ht="49.15" customHeight="1">
      <c r="A200" s="35"/>
      <c r="B200" s="36"/>
      <c r="C200" s="251" t="s">
        <v>7</v>
      </c>
      <c r="D200" s="251" t="s">
        <v>1021</v>
      </c>
      <c r="E200" s="252" t="s">
        <v>6305</v>
      </c>
      <c r="F200" s="253" t="s">
        <v>6306</v>
      </c>
      <c r="G200" s="254" t="s">
        <v>614</v>
      </c>
      <c r="H200" s="255">
        <v>3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0.03</v>
      </c>
      <c r="R200" s="203">
        <f>Q200*H200</f>
        <v>0.09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1021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6307</v>
      </c>
    </row>
    <row r="201" spans="1:65" s="2" customFormat="1" ht="24.2" customHeight="1">
      <c r="A201" s="35"/>
      <c r="B201" s="36"/>
      <c r="C201" s="193" t="s">
        <v>222</v>
      </c>
      <c r="D201" s="193" t="s">
        <v>285</v>
      </c>
      <c r="E201" s="194" t="s">
        <v>6308</v>
      </c>
      <c r="F201" s="195" t="s">
        <v>6309</v>
      </c>
      <c r="G201" s="196" t="s">
        <v>614</v>
      </c>
      <c r="H201" s="197">
        <v>3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1.1999999999999999E-3</v>
      </c>
      <c r="R201" s="203">
        <f>Q201*H201</f>
        <v>3.5999999999999999E-3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6310</v>
      </c>
    </row>
    <row r="202" spans="1:65" s="2" customFormat="1" ht="62.65" customHeight="1">
      <c r="A202" s="35"/>
      <c r="B202" s="36"/>
      <c r="C202" s="251" t="s">
        <v>448</v>
      </c>
      <c r="D202" s="251" t="s">
        <v>1021</v>
      </c>
      <c r="E202" s="252" t="s">
        <v>6311</v>
      </c>
      <c r="F202" s="253" t="s">
        <v>6312</v>
      </c>
      <c r="G202" s="254" t="s">
        <v>614</v>
      </c>
      <c r="H202" s="255">
        <v>3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0.02</v>
      </c>
      <c r="R202" s="203">
        <f>Q202*H202</f>
        <v>0.06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1021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6313</v>
      </c>
    </row>
    <row r="203" spans="1:65" s="2" customFormat="1" ht="33" customHeight="1">
      <c r="A203" s="35"/>
      <c r="B203" s="36"/>
      <c r="C203" s="193" t="s">
        <v>454</v>
      </c>
      <c r="D203" s="193" t="s">
        <v>285</v>
      </c>
      <c r="E203" s="194" t="s">
        <v>1353</v>
      </c>
      <c r="F203" s="195" t="s">
        <v>1354</v>
      </c>
      <c r="G203" s="196" t="s">
        <v>288</v>
      </c>
      <c r="H203" s="197">
        <v>68.7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1.2999999999999999E-4</v>
      </c>
      <c r="R203" s="203">
        <f>Q203*H203</f>
        <v>8.9309999999999997E-3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6314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6315</v>
      </c>
      <c r="G204" s="208"/>
      <c r="H204" s="212">
        <v>37.5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6316</v>
      </c>
      <c r="G205" s="208"/>
      <c r="H205" s="212">
        <v>31.2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4" customFormat="1">
      <c r="B206" s="219"/>
      <c r="C206" s="220"/>
      <c r="D206" s="209" t="s">
        <v>291</v>
      </c>
      <c r="E206" s="221" t="s">
        <v>1</v>
      </c>
      <c r="F206" s="222" t="s">
        <v>293</v>
      </c>
      <c r="G206" s="220"/>
      <c r="H206" s="223">
        <v>68.7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291</v>
      </c>
      <c r="AU206" s="229" t="s">
        <v>85</v>
      </c>
      <c r="AV206" s="14" t="s">
        <v>289</v>
      </c>
      <c r="AW206" s="14" t="s">
        <v>32</v>
      </c>
      <c r="AX206" s="14" t="s">
        <v>83</v>
      </c>
      <c r="AY206" s="229" t="s">
        <v>283</v>
      </c>
    </row>
    <row r="207" spans="1:65" s="2" customFormat="1" ht="24.2" customHeight="1">
      <c r="A207" s="35"/>
      <c r="B207" s="36"/>
      <c r="C207" s="193" t="s">
        <v>460</v>
      </c>
      <c r="D207" s="193" t="s">
        <v>285</v>
      </c>
      <c r="E207" s="194" t="s">
        <v>1358</v>
      </c>
      <c r="F207" s="195" t="s">
        <v>1359</v>
      </c>
      <c r="G207" s="196" t="s">
        <v>288</v>
      </c>
      <c r="H207" s="197">
        <v>37.5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4.0000000000000003E-5</v>
      </c>
      <c r="R207" s="203">
        <f>Q207*H207</f>
        <v>1.5E-3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6317</v>
      </c>
    </row>
    <row r="208" spans="1:65" s="2" customFormat="1" ht="16.5" customHeight="1">
      <c r="A208" s="35"/>
      <c r="B208" s="36"/>
      <c r="C208" s="193" t="s">
        <v>464</v>
      </c>
      <c r="D208" s="193" t="s">
        <v>285</v>
      </c>
      <c r="E208" s="194" t="s">
        <v>6318</v>
      </c>
      <c r="F208" s="195" t="s">
        <v>6319</v>
      </c>
      <c r="G208" s="196" t="s">
        <v>614</v>
      </c>
      <c r="H208" s="197">
        <v>26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1.4999999999999999E-4</v>
      </c>
      <c r="R208" s="203">
        <f>Q208*H208</f>
        <v>3.8999999999999998E-3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289</v>
      </c>
      <c r="BM208" s="205" t="s">
        <v>6320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6321</v>
      </c>
      <c r="G209" s="208"/>
      <c r="H209" s="212">
        <v>26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26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16.5" customHeight="1">
      <c r="A211" s="35"/>
      <c r="B211" s="36"/>
      <c r="C211" s="251" t="s">
        <v>469</v>
      </c>
      <c r="D211" s="251" t="s">
        <v>1021</v>
      </c>
      <c r="E211" s="252" t="s">
        <v>6322</v>
      </c>
      <c r="F211" s="253" t="s">
        <v>6323</v>
      </c>
      <c r="G211" s="254" t="s">
        <v>614</v>
      </c>
      <c r="H211" s="255">
        <v>26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0.10100000000000001</v>
      </c>
      <c r="R211" s="203">
        <f>Q211*H211</f>
        <v>2.6260000000000003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351</v>
      </c>
      <c r="AT211" s="205" t="s">
        <v>1021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6324</v>
      </c>
    </row>
    <row r="212" spans="1:65" s="2" customFormat="1" ht="16.5" customHeight="1">
      <c r="A212" s="35"/>
      <c r="B212" s="36"/>
      <c r="C212" s="193" t="s">
        <v>477</v>
      </c>
      <c r="D212" s="193" t="s">
        <v>285</v>
      </c>
      <c r="E212" s="194" t="s">
        <v>1419</v>
      </c>
      <c r="F212" s="195" t="s">
        <v>1420</v>
      </c>
      <c r="G212" s="196" t="s">
        <v>614</v>
      </c>
      <c r="H212" s="197">
        <v>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2.5000000000000001E-4</v>
      </c>
      <c r="R212" s="203">
        <f>Q212*H212</f>
        <v>2.5000000000000001E-4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6325</v>
      </c>
    </row>
    <row r="213" spans="1:65" s="2" customFormat="1" ht="24.2" customHeight="1">
      <c r="A213" s="35"/>
      <c r="B213" s="36"/>
      <c r="C213" s="251" t="s">
        <v>483</v>
      </c>
      <c r="D213" s="251" t="s">
        <v>1021</v>
      </c>
      <c r="E213" s="252" t="s">
        <v>1423</v>
      </c>
      <c r="F213" s="253" t="s">
        <v>6326</v>
      </c>
      <c r="G213" s="254" t="s">
        <v>614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8.0000000000000002E-3</v>
      </c>
      <c r="R213" s="203">
        <f>Q213*H213</f>
        <v>8.0000000000000002E-3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351</v>
      </c>
      <c r="AT213" s="205" t="s">
        <v>1021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6327</v>
      </c>
    </row>
    <row r="214" spans="1:65" s="12" customFormat="1" ht="22.9" customHeight="1">
      <c r="B214" s="177"/>
      <c r="C214" s="178"/>
      <c r="D214" s="179" t="s">
        <v>75</v>
      </c>
      <c r="E214" s="191" t="s">
        <v>1426</v>
      </c>
      <c r="F214" s="191" t="s">
        <v>1427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P215</f>
        <v>0</v>
      </c>
      <c r="Q214" s="185"/>
      <c r="R214" s="186">
        <f>R215</f>
        <v>0</v>
      </c>
      <c r="S214" s="185"/>
      <c r="T214" s="187">
        <f>T215</f>
        <v>0</v>
      </c>
      <c r="AR214" s="188" t="s">
        <v>83</v>
      </c>
      <c r="AT214" s="189" t="s">
        <v>75</v>
      </c>
      <c r="AU214" s="189" t="s">
        <v>83</v>
      </c>
      <c r="AY214" s="188" t="s">
        <v>283</v>
      </c>
      <c r="BK214" s="190">
        <f>BK215</f>
        <v>0</v>
      </c>
    </row>
    <row r="215" spans="1:65" s="2" customFormat="1" ht="16.5" customHeight="1">
      <c r="A215" s="35"/>
      <c r="B215" s="36"/>
      <c r="C215" s="193" t="s">
        <v>488</v>
      </c>
      <c r="D215" s="193" t="s">
        <v>285</v>
      </c>
      <c r="E215" s="194" t="s">
        <v>6328</v>
      </c>
      <c r="F215" s="195" t="s">
        <v>6329</v>
      </c>
      <c r="G215" s="196" t="s">
        <v>377</v>
      </c>
      <c r="H215" s="197">
        <v>40.314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289</v>
      </c>
      <c r="BM215" s="205" t="s">
        <v>6330</v>
      </c>
    </row>
    <row r="216" spans="1:65" s="12" customFormat="1" ht="25.9" customHeight="1">
      <c r="B216" s="177"/>
      <c r="C216" s="178"/>
      <c r="D216" s="179" t="s">
        <v>75</v>
      </c>
      <c r="E216" s="180" t="s">
        <v>1432</v>
      </c>
      <c r="F216" s="180" t="s">
        <v>1433</v>
      </c>
      <c r="G216" s="178"/>
      <c r="H216" s="178"/>
      <c r="I216" s="181"/>
      <c r="J216" s="182">
        <f>BK216</f>
        <v>0</v>
      </c>
      <c r="K216" s="178"/>
      <c r="L216" s="183"/>
      <c r="M216" s="184"/>
      <c r="N216" s="185"/>
      <c r="O216" s="185"/>
      <c r="P216" s="186">
        <f>P217+P228+P266+P292+P312+P323</f>
        <v>0</v>
      </c>
      <c r="Q216" s="185"/>
      <c r="R216" s="186">
        <f>R217+R228+R266+R292+R312+R323</f>
        <v>5.1347248499999996</v>
      </c>
      <c r="S216" s="185"/>
      <c r="T216" s="187">
        <f>T217+T228+T266+T292+T312+T323</f>
        <v>0</v>
      </c>
      <c r="AR216" s="188" t="s">
        <v>85</v>
      </c>
      <c r="AT216" s="189" t="s">
        <v>75</v>
      </c>
      <c r="AU216" s="189" t="s">
        <v>76</v>
      </c>
      <c r="AY216" s="188" t="s">
        <v>283</v>
      </c>
      <c r="BK216" s="190">
        <f>BK217+BK228+BK266+BK292+BK312+BK323</f>
        <v>0</v>
      </c>
    </row>
    <row r="217" spans="1:65" s="12" customFormat="1" ht="22.9" customHeight="1">
      <c r="B217" s="177"/>
      <c r="C217" s="178"/>
      <c r="D217" s="179" t="s">
        <v>75</v>
      </c>
      <c r="E217" s="191" t="s">
        <v>1503</v>
      </c>
      <c r="F217" s="191" t="s">
        <v>1504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SUM(P218:P227)</f>
        <v>0</v>
      </c>
      <c r="Q217" s="185"/>
      <c r="R217" s="186">
        <f>SUM(R218:R227)</f>
        <v>0.326957</v>
      </c>
      <c r="S217" s="185"/>
      <c r="T217" s="187">
        <f>SUM(T218:T227)</f>
        <v>0</v>
      </c>
      <c r="AR217" s="188" t="s">
        <v>85</v>
      </c>
      <c r="AT217" s="189" t="s">
        <v>75</v>
      </c>
      <c r="AU217" s="189" t="s">
        <v>83</v>
      </c>
      <c r="AY217" s="188" t="s">
        <v>283</v>
      </c>
      <c r="BK217" s="190">
        <f>SUM(BK218:BK227)</f>
        <v>0</v>
      </c>
    </row>
    <row r="218" spans="1:65" s="2" customFormat="1" ht="24.2" customHeight="1">
      <c r="A218" s="35"/>
      <c r="B218" s="36"/>
      <c r="C218" s="193" t="s">
        <v>494</v>
      </c>
      <c r="D218" s="193" t="s">
        <v>285</v>
      </c>
      <c r="E218" s="194" t="s">
        <v>1600</v>
      </c>
      <c r="F218" s="195" t="s">
        <v>1601</v>
      </c>
      <c r="G218" s="196" t="s">
        <v>288</v>
      </c>
      <c r="H218" s="197">
        <v>52.93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6331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6332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6333</v>
      </c>
      <c r="G220" s="208"/>
      <c r="H220" s="212">
        <v>52.93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52.93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37.9" customHeight="1">
      <c r="A222" s="35"/>
      <c r="B222" s="36"/>
      <c r="C222" s="251" t="s">
        <v>499</v>
      </c>
      <c r="D222" s="251" t="s">
        <v>1021</v>
      </c>
      <c r="E222" s="252" t="s">
        <v>1609</v>
      </c>
      <c r="F222" s="253" t="s">
        <v>1610</v>
      </c>
      <c r="G222" s="254" t="s">
        <v>288</v>
      </c>
      <c r="H222" s="255">
        <v>61.69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5.3E-3</v>
      </c>
      <c r="R222" s="203">
        <f>Q222*H222</f>
        <v>0.326957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1021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6334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6332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6333</v>
      </c>
      <c r="G224" s="208"/>
      <c r="H224" s="212">
        <v>52.93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52.93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3" customFormat="1">
      <c r="B226" s="207"/>
      <c r="C226" s="208"/>
      <c r="D226" s="209" t="s">
        <v>291</v>
      </c>
      <c r="E226" s="208"/>
      <c r="F226" s="211" t="s">
        <v>6335</v>
      </c>
      <c r="G226" s="208"/>
      <c r="H226" s="212">
        <v>61.69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4</v>
      </c>
      <c r="AX226" s="13" t="s">
        <v>83</v>
      </c>
      <c r="AY226" s="218" t="s">
        <v>283</v>
      </c>
    </row>
    <row r="227" spans="1:65" s="2" customFormat="1" ht="24.2" customHeight="1">
      <c r="A227" s="35"/>
      <c r="B227" s="36"/>
      <c r="C227" s="193" t="s">
        <v>504</v>
      </c>
      <c r="D227" s="193" t="s">
        <v>285</v>
      </c>
      <c r="E227" s="194" t="s">
        <v>6336</v>
      </c>
      <c r="F227" s="195" t="s">
        <v>6337</v>
      </c>
      <c r="G227" s="196" t="s">
        <v>377</v>
      </c>
      <c r="H227" s="197">
        <v>0.32700000000000001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6338</v>
      </c>
    </row>
    <row r="228" spans="1:65" s="12" customFormat="1" ht="22.9" customHeight="1">
      <c r="B228" s="177"/>
      <c r="C228" s="178"/>
      <c r="D228" s="179" t="s">
        <v>75</v>
      </c>
      <c r="E228" s="191" t="s">
        <v>1850</v>
      </c>
      <c r="F228" s="191" t="s">
        <v>1851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SUM(P229:P265)</f>
        <v>0</v>
      </c>
      <c r="Q228" s="185"/>
      <c r="R228" s="186">
        <f>SUM(R229:R265)</f>
        <v>2.2937501300000003</v>
      </c>
      <c r="S228" s="185"/>
      <c r="T228" s="187">
        <f>SUM(T229:T265)</f>
        <v>0</v>
      </c>
      <c r="AR228" s="188" t="s">
        <v>85</v>
      </c>
      <c r="AT228" s="189" t="s">
        <v>75</v>
      </c>
      <c r="AU228" s="189" t="s">
        <v>83</v>
      </c>
      <c r="AY228" s="188" t="s">
        <v>283</v>
      </c>
      <c r="BK228" s="190">
        <f>SUM(BK229:BK265)</f>
        <v>0</v>
      </c>
    </row>
    <row r="229" spans="1:65" s="2" customFormat="1" ht="24.2" customHeight="1">
      <c r="A229" s="35"/>
      <c r="B229" s="36"/>
      <c r="C229" s="193" t="s">
        <v>509</v>
      </c>
      <c r="D229" s="193" t="s">
        <v>285</v>
      </c>
      <c r="E229" s="194" t="s">
        <v>6339</v>
      </c>
      <c r="F229" s="195" t="s">
        <v>6340</v>
      </c>
      <c r="G229" s="196" t="s">
        <v>472</v>
      </c>
      <c r="H229" s="197">
        <v>163.19999999999999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6341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6342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>
      <c r="B231" s="207"/>
      <c r="C231" s="208"/>
      <c r="D231" s="209" t="s">
        <v>291</v>
      </c>
      <c r="E231" s="210" t="s">
        <v>1</v>
      </c>
      <c r="F231" s="211" t="s">
        <v>6343</v>
      </c>
      <c r="G231" s="208"/>
      <c r="H231" s="212">
        <v>163.19999999999999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163.19999999999999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163.19999999999999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16.5" customHeight="1">
      <c r="A234" s="35"/>
      <c r="B234" s="36"/>
      <c r="C234" s="251" t="s">
        <v>514</v>
      </c>
      <c r="D234" s="251" t="s">
        <v>1021</v>
      </c>
      <c r="E234" s="252" t="s">
        <v>6344</v>
      </c>
      <c r="F234" s="253" t="s">
        <v>6345</v>
      </c>
      <c r="G234" s="254" t="s">
        <v>296</v>
      </c>
      <c r="H234" s="255">
        <v>1.7949999999999999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0.55000000000000004</v>
      </c>
      <c r="R234" s="203">
        <f>Q234*H234</f>
        <v>0.98725000000000007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1021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6346</v>
      </c>
    </row>
    <row r="235" spans="1:65" s="16" customFormat="1">
      <c r="B235" s="241"/>
      <c r="C235" s="242"/>
      <c r="D235" s="209" t="s">
        <v>291</v>
      </c>
      <c r="E235" s="243" t="s">
        <v>1</v>
      </c>
      <c r="F235" s="244" t="s">
        <v>6342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>
      <c r="B236" s="207"/>
      <c r="C236" s="208"/>
      <c r="D236" s="209" t="s">
        <v>291</v>
      </c>
      <c r="E236" s="210" t="s">
        <v>1</v>
      </c>
      <c r="F236" s="211" t="s">
        <v>6347</v>
      </c>
      <c r="G236" s="208"/>
      <c r="H236" s="212">
        <v>1.6319999999999999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15" customFormat="1">
      <c r="B237" s="230"/>
      <c r="C237" s="231"/>
      <c r="D237" s="209" t="s">
        <v>291</v>
      </c>
      <c r="E237" s="232" t="s">
        <v>1</v>
      </c>
      <c r="F237" s="233" t="s">
        <v>307</v>
      </c>
      <c r="G237" s="231"/>
      <c r="H237" s="234">
        <v>1.6319999999999999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291</v>
      </c>
      <c r="AU237" s="240" t="s">
        <v>85</v>
      </c>
      <c r="AV237" s="15" t="s">
        <v>105</v>
      </c>
      <c r="AW237" s="15" t="s">
        <v>32</v>
      </c>
      <c r="AX237" s="15" t="s">
        <v>76</v>
      </c>
      <c r="AY237" s="240" t="s">
        <v>283</v>
      </c>
    </row>
    <row r="238" spans="1:65" s="14" customFormat="1">
      <c r="B238" s="219"/>
      <c r="C238" s="220"/>
      <c r="D238" s="209" t="s">
        <v>291</v>
      </c>
      <c r="E238" s="221" t="s">
        <v>1</v>
      </c>
      <c r="F238" s="222" t="s">
        <v>293</v>
      </c>
      <c r="G238" s="220"/>
      <c r="H238" s="223">
        <v>1.6319999999999999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291</v>
      </c>
      <c r="AU238" s="229" t="s">
        <v>85</v>
      </c>
      <c r="AV238" s="14" t="s">
        <v>289</v>
      </c>
      <c r="AW238" s="14" t="s">
        <v>32</v>
      </c>
      <c r="AX238" s="14" t="s">
        <v>83</v>
      </c>
      <c r="AY238" s="229" t="s">
        <v>283</v>
      </c>
    </row>
    <row r="239" spans="1:65" s="13" customFormat="1">
      <c r="B239" s="207"/>
      <c r="C239" s="208"/>
      <c r="D239" s="209" t="s">
        <v>291</v>
      </c>
      <c r="E239" s="208"/>
      <c r="F239" s="211" t="s">
        <v>6348</v>
      </c>
      <c r="G239" s="208"/>
      <c r="H239" s="212">
        <v>1.7949999999999999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4</v>
      </c>
      <c r="AX239" s="13" t="s">
        <v>83</v>
      </c>
      <c r="AY239" s="218" t="s">
        <v>283</v>
      </c>
    </row>
    <row r="240" spans="1:65" s="2" customFormat="1" ht="24.2" customHeight="1">
      <c r="A240" s="35"/>
      <c r="B240" s="36"/>
      <c r="C240" s="193" t="s">
        <v>519</v>
      </c>
      <c r="D240" s="193" t="s">
        <v>285</v>
      </c>
      <c r="E240" s="194" t="s">
        <v>6349</v>
      </c>
      <c r="F240" s="195" t="s">
        <v>6350</v>
      </c>
      <c r="G240" s="196" t="s">
        <v>296</v>
      </c>
      <c r="H240" s="197">
        <v>1.7949999999999999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1.2659999999999999E-2</v>
      </c>
      <c r="R240" s="203">
        <f>Q240*H240</f>
        <v>2.2724699999999997E-2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6351</v>
      </c>
    </row>
    <row r="241" spans="1:65" s="13" customFormat="1">
      <c r="B241" s="207"/>
      <c r="C241" s="208"/>
      <c r="D241" s="209" t="s">
        <v>291</v>
      </c>
      <c r="E241" s="210" t="s">
        <v>1</v>
      </c>
      <c r="F241" s="211" t="s">
        <v>6352</v>
      </c>
      <c r="G241" s="208"/>
      <c r="H241" s="212">
        <v>1.7949999999999999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14" customFormat="1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1.7949999999999999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>
      <c r="A243" s="35"/>
      <c r="B243" s="36"/>
      <c r="C243" s="193" t="s">
        <v>524</v>
      </c>
      <c r="D243" s="193" t="s">
        <v>285</v>
      </c>
      <c r="E243" s="194" t="s">
        <v>1853</v>
      </c>
      <c r="F243" s="195" t="s">
        <v>1854</v>
      </c>
      <c r="G243" s="196" t="s">
        <v>472</v>
      </c>
      <c r="H243" s="197">
        <v>87.1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6353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6354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6355</v>
      </c>
      <c r="G245" s="208"/>
      <c r="H245" s="212">
        <v>87.1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5" customFormat="1">
      <c r="B246" s="230"/>
      <c r="C246" s="231"/>
      <c r="D246" s="209" t="s">
        <v>291</v>
      </c>
      <c r="E246" s="232" t="s">
        <v>1</v>
      </c>
      <c r="F246" s="233" t="s">
        <v>307</v>
      </c>
      <c r="G246" s="231"/>
      <c r="H246" s="234">
        <v>87.1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291</v>
      </c>
      <c r="AU246" s="240" t="s">
        <v>85</v>
      </c>
      <c r="AV246" s="15" t="s">
        <v>105</v>
      </c>
      <c r="AW246" s="15" t="s">
        <v>32</v>
      </c>
      <c r="AX246" s="15" t="s">
        <v>76</v>
      </c>
      <c r="AY246" s="240" t="s">
        <v>283</v>
      </c>
    </row>
    <row r="247" spans="1:65" s="14" customFormat="1">
      <c r="B247" s="219"/>
      <c r="C247" s="220"/>
      <c r="D247" s="209" t="s">
        <v>291</v>
      </c>
      <c r="E247" s="221" t="s">
        <v>1</v>
      </c>
      <c r="F247" s="222" t="s">
        <v>293</v>
      </c>
      <c r="G247" s="220"/>
      <c r="H247" s="223">
        <v>87.1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291</v>
      </c>
      <c r="AU247" s="229" t="s">
        <v>85</v>
      </c>
      <c r="AV247" s="14" t="s">
        <v>289</v>
      </c>
      <c r="AW247" s="14" t="s">
        <v>32</v>
      </c>
      <c r="AX247" s="14" t="s">
        <v>83</v>
      </c>
      <c r="AY247" s="229" t="s">
        <v>283</v>
      </c>
    </row>
    <row r="248" spans="1:65" s="2" customFormat="1" ht="16.5" customHeight="1">
      <c r="A248" s="35"/>
      <c r="B248" s="36"/>
      <c r="C248" s="251" t="s">
        <v>529</v>
      </c>
      <c r="D248" s="251" t="s">
        <v>1021</v>
      </c>
      <c r="E248" s="252" t="s">
        <v>1881</v>
      </c>
      <c r="F248" s="253" t="s">
        <v>1882</v>
      </c>
      <c r="G248" s="254" t="s">
        <v>296</v>
      </c>
      <c r="H248" s="255">
        <v>0.78400000000000003</v>
      </c>
      <c r="I248" s="256"/>
      <c r="J248" s="257">
        <f>ROUND(I248*H248,2)</f>
        <v>0</v>
      </c>
      <c r="K248" s="258"/>
      <c r="L248" s="259"/>
      <c r="M248" s="260" t="s">
        <v>1</v>
      </c>
      <c r="N248" s="261" t="s">
        <v>41</v>
      </c>
      <c r="O248" s="72"/>
      <c r="P248" s="203">
        <f>O248*H248</f>
        <v>0</v>
      </c>
      <c r="Q248" s="203">
        <v>0.55000000000000004</v>
      </c>
      <c r="R248" s="203">
        <f>Q248*H248</f>
        <v>0.43120000000000003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1021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6356</v>
      </c>
    </row>
    <row r="249" spans="1:65" s="16" customFormat="1">
      <c r="B249" s="241"/>
      <c r="C249" s="242"/>
      <c r="D249" s="209" t="s">
        <v>291</v>
      </c>
      <c r="E249" s="243" t="s">
        <v>1</v>
      </c>
      <c r="F249" s="244" t="s">
        <v>6354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>
      <c r="B250" s="207"/>
      <c r="C250" s="208"/>
      <c r="D250" s="209" t="s">
        <v>291</v>
      </c>
      <c r="E250" s="210" t="s">
        <v>1</v>
      </c>
      <c r="F250" s="211" t="s">
        <v>6357</v>
      </c>
      <c r="G250" s="208"/>
      <c r="H250" s="212">
        <v>0.78400000000000003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15" customFormat="1">
      <c r="B251" s="230"/>
      <c r="C251" s="231"/>
      <c r="D251" s="209" t="s">
        <v>291</v>
      </c>
      <c r="E251" s="232" t="s">
        <v>1</v>
      </c>
      <c r="F251" s="233" t="s">
        <v>307</v>
      </c>
      <c r="G251" s="231"/>
      <c r="H251" s="234">
        <v>0.78400000000000003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291</v>
      </c>
      <c r="AU251" s="240" t="s">
        <v>85</v>
      </c>
      <c r="AV251" s="15" t="s">
        <v>105</v>
      </c>
      <c r="AW251" s="15" t="s">
        <v>32</v>
      </c>
      <c r="AX251" s="15" t="s">
        <v>76</v>
      </c>
      <c r="AY251" s="240" t="s">
        <v>283</v>
      </c>
    </row>
    <row r="252" spans="1:65" s="14" customFormat="1">
      <c r="B252" s="219"/>
      <c r="C252" s="220"/>
      <c r="D252" s="209" t="s">
        <v>291</v>
      </c>
      <c r="E252" s="221" t="s">
        <v>1</v>
      </c>
      <c r="F252" s="222" t="s">
        <v>293</v>
      </c>
      <c r="G252" s="220"/>
      <c r="H252" s="223">
        <v>0.78400000000000003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291</v>
      </c>
      <c r="AU252" s="229" t="s">
        <v>85</v>
      </c>
      <c r="AV252" s="14" t="s">
        <v>289</v>
      </c>
      <c r="AW252" s="14" t="s">
        <v>32</v>
      </c>
      <c r="AX252" s="14" t="s">
        <v>83</v>
      </c>
      <c r="AY252" s="229" t="s">
        <v>283</v>
      </c>
    </row>
    <row r="253" spans="1:65" s="2" customFormat="1" ht="33" customHeight="1">
      <c r="A253" s="35"/>
      <c r="B253" s="36"/>
      <c r="C253" s="193" t="s">
        <v>540</v>
      </c>
      <c r="D253" s="193" t="s">
        <v>285</v>
      </c>
      <c r="E253" s="194" t="s">
        <v>1891</v>
      </c>
      <c r="F253" s="195" t="s">
        <v>1892</v>
      </c>
      <c r="G253" s="196" t="s">
        <v>288</v>
      </c>
      <c r="H253" s="197">
        <v>52.93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6358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6332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6333</v>
      </c>
      <c r="G255" s="208"/>
      <c r="H255" s="212">
        <v>52.93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4" customFormat="1">
      <c r="B256" s="219"/>
      <c r="C256" s="220"/>
      <c r="D256" s="209" t="s">
        <v>291</v>
      </c>
      <c r="E256" s="221" t="s">
        <v>1</v>
      </c>
      <c r="F256" s="222" t="s">
        <v>293</v>
      </c>
      <c r="G256" s="220"/>
      <c r="H256" s="223">
        <v>52.93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291</v>
      </c>
      <c r="AU256" s="229" t="s">
        <v>85</v>
      </c>
      <c r="AV256" s="14" t="s">
        <v>289</v>
      </c>
      <c r="AW256" s="14" t="s">
        <v>32</v>
      </c>
      <c r="AX256" s="14" t="s">
        <v>83</v>
      </c>
      <c r="AY256" s="229" t="s">
        <v>283</v>
      </c>
    </row>
    <row r="257" spans="1:65" s="2" customFormat="1" ht="16.5" customHeight="1">
      <c r="A257" s="35"/>
      <c r="B257" s="36"/>
      <c r="C257" s="251" t="s">
        <v>546</v>
      </c>
      <c r="D257" s="251" t="s">
        <v>1021</v>
      </c>
      <c r="E257" s="252" t="s">
        <v>1895</v>
      </c>
      <c r="F257" s="253" t="s">
        <v>1896</v>
      </c>
      <c r="G257" s="254" t="s">
        <v>296</v>
      </c>
      <c r="H257" s="255">
        <v>1.4550000000000001</v>
      </c>
      <c r="I257" s="256"/>
      <c r="J257" s="257">
        <f>ROUND(I257*H257,2)</f>
        <v>0</v>
      </c>
      <c r="K257" s="258"/>
      <c r="L257" s="259"/>
      <c r="M257" s="260" t="s">
        <v>1</v>
      </c>
      <c r="N257" s="261" t="s">
        <v>41</v>
      </c>
      <c r="O257" s="72"/>
      <c r="P257" s="203">
        <f>O257*H257</f>
        <v>0</v>
      </c>
      <c r="Q257" s="203">
        <v>0.55000000000000004</v>
      </c>
      <c r="R257" s="203">
        <f>Q257*H257</f>
        <v>0.80025000000000013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1021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6359</v>
      </c>
    </row>
    <row r="258" spans="1:65" s="16" customFormat="1">
      <c r="B258" s="241"/>
      <c r="C258" s="242"/>
      <c r="D258" s="209" t="s">
        <v>291</v>
      </c>
      <c r="E258" s="243" t="s">
        <v>1</v>
      </c>
      <c r="F258" s="244" t="s">
        <v>6332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>
      <c r="B259" s="207"/>
      <c r="C259" s="208"/>
      <c r="D259" s="209" t="s">
        <v>291</v>
      </c>
      <c r="E259" s="210" t="s">
        <v>1</v>
      </c>
      <c r="F259" s="211" t="s">
        <v>6360</v>
      </c>
      <c r="G259" s="208"/>
      <c r="H259" s="212">
        <v>1.323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4" customFormat="1">
      <c r="B260" s="219"/>
      <c r="C260" s="220"/>
      <c r="D260" s="209" t="s">
        <v>291</v>
      </c>
      <c r="E260" s="221" t="s">
        <v>1</v>
      </c>
      <c r="F260" s="222" t="s">
        <v>293</v>
      </c>
      <c r="G260" s="220"/>
      <c r="H260" s="223">
        <v>1.323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291</v>
      </c>
      <c r="AU260" s="229" t="s">
        <v>85</v>
      </c>
      <c r="AV260" s="14" t="s">
        <v>289</v>
      </c>
      <c r="AW260" s="14" t="s">
        <v>32</v>
      </c>
      <c r="AX260" s="14" t="s">
        <v>83</v>
      </c>
      <c r="AY260" s="229" t="s">
        <v>283</v>
      </c>
    </row>
    <row r="261" spans="1:65" s="13" customFormat="1">
      <c r="B261" s="207"/>
      <c r="C261" s="208"/>
      <c r="D261" s="209" t="s">
        <v>291</v>
      </c>
      <c r="E261" s="208"/>
      <c r="F261" s="211" t="s">
        <v>6361</v>
      </c>
      <c r="G261" s="208"/>
      <c r="H261" s="212">
        <v>1.4550000000000001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4</v>
      </c>
      <c r="AX261" s="13" t="s">
        <v>83</v>
      </c>
      <c r="AY261" s="218" t="s">
        <v>283</v>
      </c>
    </row>
    <row r="262" spans="1:65" s="2" customFormat="1" ht="24.2" customHeight="1">
      <c r="A262" s="35"/>
      <c r="B262" s="36"/>
      <c r="C262" s="193" t="s">
        <v>551</v>
      </c>
      <c r="D262" s="193" t="s">
        <v>285</v>
      </c>
      <c r="E262" s="194" t="s">
        <v>1938</v>
      </c>
      <c r="F262" s="195" t="s">
        <v>1939</v>
      </c>
      <c r="G262" s="196" t="s">
        <v>296</v>
      </c>
      <c r="H262" s="197">
        <v>2.2389999999999999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2.3369999999999998E-2</v>
      </c>
      <c r="R262" s="203">
        <f>Q262*H262</f>
        <v>5.2325429999999992E-2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6362</v>
      </c>
    </row>
    <row r="263" spans="1:65" s="13" customFormat="1">
      <c r="B263" s="207"/>
      <c r="C263" s="208"/>
      <c r="D263" s="209" t="s">
        <v>291</v>
      </c>
      <c r="E263" s="210" t="s">
        <v>1</v>
      </c>
      <c r="F263" s="211" t="s">
        <v>6363</v>
      </c>
      <c r="G263" s="208"/>
      <c r="H263" s="212">
        <v>2.2389999999999999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291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283</v>
      </c>
    </row>
    <row r="264" spans="1:65" s="14" customFormat="1">
      <c r="B264" s="219"/>
      <c r="C264" s="220"/>
      <c r="D264" s="209" t="s">
        <v>291</v>
      </c>
      <c r="E264" s="221" t="s">
        <v>1</v>
      </c>
      <c r="F264" s="222" t="s">
        <v>293</v>
      </c>
      <c r="G264" s="220"/>
      <c r="H264" s="223">
        <v>2.2389999999999999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291</v>
      </c>
      <c r="AU264" s="229" t="s">
        <v>85</v>
      </c>
      <c r="AV264" s="14" t="s">
        <v>289</v>
      </c>
      <c r="AW264" s="14" t="s">
        <v>32</v>
      </c>
      <c r="AX264" s="14" t="s">
        <v>83</v>
      </c>
      <c r="AY264" s="229" t="s">
        <v>283</v>
      </c>
    </row>
    <row r="265" spans="1:65" s="2" customFormat="1" ht="24.2" customHeight="1">
      <c r="A265" s="35"/>
      <c r="B265" s="36"/>
      <c r="C265" s="193" t="s">
        <v>556</v>
      </c>
      <c r="D265" s="193" t="s">
        <v>285</v>
      </c>
      <c r="E265" s="194" t="s">
        <v>6364</v>
      </c>
      <c r="F265" s="195" t="s">
        <v>6365</v>
      </c>
      <c r="G265" s="196" t="s">
        <v>377</v>
      </c>
      <c r="H265" s="197">
        <v>2.294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6366</v>
      </c>
    </row>
    <row r="266" spans="1:65" s="12" customFormat="1" ht="22.9" customHeight="1">
      <c r="B266" s="177"/>
      <c r="C266" s="178"/>
      <c r="D266" s="179" t="s">
        <v>75</v>
      </c>
      <c r="E266" s="191" t="s">
        <v>2076</v>
      </c>
      <c r="F266" s="191" t="s">
        <v>2077</v>
      </c>
      <c r="G266" s="178"/>
      <c r="H266" s="178"/>
      <c r="I266" s="181"/>
      <c r="J266" s="192">
        <f>BK266</f>
        <v>0</v>
      </c>
      <c r="K266" s="178"/>
      <c r="L266" s="183"/>
      <c r="M266" s="184"/>
      <c r="N266" s="185"/>
      <c r="O266" s="185"/>
      <c r="P266" s="186">
        <f>SUM(P267:P291)</f>
        <v>0</v>
      </c>
      <c r="Q266" s="185"/>
      <c r="R266" s="186">
        <f>SUM(R267:R291)</f>
        <v>0.28932224000000001</v>
      </c>
      <c r="S266" s="185"/>
      <c r="T266" s="187">
        <f>SUM(T267:T291)</f>
        <v>0</v>
      </c>
      <c r="AR266" s="188" t="s">
        <v>85</v>
      </c>
      <c r="AT266" s="189" t="s">
        <v>75</v>
      </c>
      <c r="AU266" s="189" t="s">
        <v>83</v>
      </c>
      <c r="AY266" s="188" t="s">
        <v>283</v>
      </c>
      <c r="BK266" s="190">
        <f>SUM(BK267:BK291)</f>
        <v>0</v>
      </c>
    </row>
    <row r="267" spans="1:65" s="2" customFormat="1" ht="44.25" customHeight="1">
      <c r="A267" s="35"/>
      <c r="B267" s="36"/>
      <c r="C267" s="193" t="s">
        <v>561</v>
      </c>
      <c r="D267" s="193" t="s">
        <v>285</v>
      </c>
      <c r="E267" s="194" t="s">
        <v>2079</v>
      </c>
      <c r="F267" s="195" t="s">
        <v>6367</v>
      </c>
      <c r="G267" s="196" t="s">
        <v>288</v>
      </c>
      <c r="H267" s="197">
        <v>52.93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2.66E-3</v>
      </c>
      <c r="R267" s="203">
        <f>Q267*H267</f>
        <v>0.1407938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199</v>
      </c>
      <c r="BM267" s="205" t="s">
        <v>6368</v>
      </c>
    </row>
    <row r="268" spans="1:65" s="13" customFormat="1">
      <c r="B268" s="207"/>
      <c r="C268" s="208"/>
      <c r="D268" s="209" t="s">
        <v>291</v>
      </c>
      <c r="E268" s="210" t="s">
        <v>1</v>
      </c>
      <c r="F268" s="211" t="s">
        <v>6333</v>
      </c>
      <c r="G268" s="208"/>
      <c r="H268" s="212">
        <v>52.93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4" customFormat="1">
      <c r="B269" s="219"/>
      <c r="C269" s="220"/>
      <c r="D269" s="209" t="s">
        <v>291</v>
      </c>
      <c r="E269" s="221" t="s">
        <v>1</v>
      </c>
      <c r="F269" s="222" t="s">
        <v>293</v>
      </c>
      <c r="G269" s="220"/>
      <c r="H269" s="223">
        <v>52.93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291</v>
      </c>
      <c r="AU269" s="229" t="s">
        <v>85</v>
      </c>
      <c r="AV269" s="14" t="s">
        <v>289</v>
      </c>
      <c r="AW269" s="14" t="s">
        <v>32</v>
      </c>
      <c r="AX269" s="14" t="s">
        <v>83</v>
      </c>
      <c r="AY269" s="229" t="s">
        <v>283</v>
      </c>
    </row>
    <row r="270" spans="1:65" s="2" customFormat="1" ht="37.9" customHeight="1">
      <c r="A270" s="35"/>
      <c r="B270" s="36"/>
      <c r="C270" s="193" t="s">
        <v>567</v>
      </c>
      <c r="D270" s="193" t="s">
        <v>285</v>
      </c>
      <c r="E270" s="194" t="s">
        <v>6369</v>
      </c>
      <c r="F270" s="195" t="s">
        <v>6370</v>
      </c>
      <c r="G270" s="196" t="s">
        <v>472</v>
      </c>
      <c r="H270" s="197">
        <v>15.8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1.1100000000000001E-3</v>
      </c>
      <c r="R270" s="203">
        <f>Q270*H270</f>
        <v>1.7538000000000002E-2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6371</v>
      </c>
    </row>
    <row r="271" spans="1:65" s="2" customFormat="1" ht="37.9" customHeight="1">
      <c r="A271" s="35"/>
      <c r="B271" s="36"/>
      <c r="C271" s="193" t="s">
        <v>575</v>
      </c>
      <c r="D271" s="193" t="s">
        <v>285</v>
      </c>
      <c r="E271" s="194" t="s">
        <v>6372</v>
      </c>
      <c r="F271" s="195" t="s">
        <v>6373</v>
      </c>
      <c r="G271" s="196" t="s">
        <v>472</v>
      </c>
      <c r="H271" s="197">
        <v>22.5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8.8999999999999995E-4</v>
      </c>
      <c r="R271" s="203">
        <f>Q271*H271</f>
        <v>2.0024999999999998E-2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6374</v>
      </c>
    </row>
    <row r="272" spans="1:65" s="13" customFormat="1">
      <c r="B272" s="207"/>
      <c r="C272" s="208"/>
      <c r="D272" s="209" t="s">
        <v>291</v>
      </c>
      <c r="E272" s="210" t="s">
        <v>1</v>
      </c>
      <c r="F272" s="211" t="s">
        <v>6375</v>
      </c>
      <c r="G272" s="208"/>
      <c r="H272" s="212">
        <v>22.5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4" customFormat="1">
      <c r="B273" s="219"/>
      <c r="C273" s="220"/>
      <c r="D273" s="209" t="s">
        <v>291</v>
      </c>
      <c r="E273" s="221" t="s">
        <v>1</v>
      </c>
      <c r="F273" s="222" t="s">
        <v>293</v>
      </c>
      <c r="G273" s="220"/>
      <c r="H273" s="223">
        <v>22.5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291</v>
      </c>
      <c r="AU273" s="229" t="s">
        <v>85</v>
      </c>
      <c r="AV273" s="14" t="s">
        <v>289</v>
      </c>
      <c r="AW273" s="14" t="s">
        <v>32</v>
      </c>
      <c r="AX273" s="14" t="s">
        <v>83</v>
      </c>
      <c r="AY273" s="229" t="s">
        <v>283</v>
      </c>
    </row>
    <row r="274" spans="1:65" s="2" customFormat="1" ht="44.25" customHeight="1">
      <c r="A274" s="35"/>
      <c r="B274" s="36"/>
      <c r="C274" s="193" t="s">
        <v>581</v>
      </c>
      <c r="D274" s="193" t="s">
        <v>285</v>
      </c>
      <c r="E274" s="194" t="s">
        <v>6376</v>
      </c>
      <c r="F274" s="195" t="s">
        <v>6377</v>
      </c>
      <c r="G274" s="196" t="s">
        <v>472</v>
      </c>
      <c r="H274" s="197">
        <v>22.5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8.8999999999999995E-4</v>
      </c>
      <c r="R274" s="203">
        <f>Q274*H274</f>
        <v>2.0024999999999998E-2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6378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6375</v>
      </c>
      <c r="G275" s="208"/>
      <c r="H275" s="212">
        <v>22.5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4" customFormat="1">
      <c r="B276" s="219"/>
      <c r="C276" s="220"/>
      <c r="D276" s="209" t="s">
        <v>291</v>
      </c>
      <c r="E276" s="221" t="s">
        <v>1</v>
      </c>
      <c r="F276" s="222" t="s">
        <v>293</v>
      </c>
      <c r="G276" s="220"/>
      <c r="H276" s="223">
        <v>22.5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291</v>
      </c>
      <c r="AU276" s="229" t="s">
        <v>85</v>
      </c>
      <c r="AV276" s="14" t="s">
        <v>289</v>
      </c>
      <c r="AW276" s="14" t="s">
        <v>32</v>
      </c>
      <c r="AX276" s="14" t="s">
        <v>83</v>
      </c>
      <c r="AY276" s="229" t="s">
        <v>283</v>
      </c>
    </row>
    <row r="277" spans="1:65" s="2" customFormat="1" ht="37.9" customHeight="1">
      <c r="A277" s="35"/>
      <c r="B277" s="36"/>
      <c r="C277" s="193" t="s">
        <v>611</v>
      </c>
      <c r="D277" s="193" t="s">
        <v>285</v>
      </c>
      <c r="E277" s="194" t="s">
        <v>6379</v>
      </c>
      <c r="F277" s="195" t="s">
        <v>6380</v>
      </c>
      <c r="G277" s="196" t="s">
        <v>472</v>
      </c>
      <c r="H277" s="197">
        <v>15.8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1.1100000000000001E-3</v>
      </c>
      <c r="R277" s="203">
        <f>Q277*H277</f>
        <v>1.7538000000000002E-2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6381</v>
      </c>
    </row>
    <row r="278" spans="1:65" s="2" customFormat="1" ht="37.9" customHeight="1">
      <c r="A278" s="35"/>
      <c r="B278" s="36"/>
      <c r="C278" s="193" t="s">
        <v>616</v>
      </c>
      <c r="D278" s="193" t="s">
        <v>285</v>
      </c>
      <c r="E278" s="194" t="s">
        <v>6382</v>
      </c>
      <c r="F278" s="195" t="s">
        <v>6383</v>
      </c>
      <c r="G278" s="196" t="s">
        <v>472</v>
      </c>
      <c r="H278" s="197">
        <v>15.8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1.1100000000000001E-3</v>
      </c>
      <c r="R278" s="203">
        <f>Q278*H278</f>
        <v>1.7538000000000002E-2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6384</v>
      </c>
    </row>
    <row r="279" spans="1:65" s="2" customFormat="1" ht="37.9" customHeight="1">
      <c r="A279" s="35"/>
      <c r="B279" s="36"/>
      <c r="C279" s="193" t="s">
        <v>620</v>
      </c>
      <c r="D279" s="193" t="s">
        <v>285</v>
      </c>
      <c r="E279" s="194" t="s">
        <v>2136</v>
      </c>
      <c r="F279" s="195" t="s">
        <v>6385</v>
      </c>
      <c r="G279" s="196" t="s">
        <v>614</v>
      </c>
      <c r="H279" s="197">
        <v>36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8.0000000000000007E-5</v>
      </c>
      <c r="R279" s="203">
        <f>Q279*H279</f>
        <v>2.8800000000000002E-3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6386</v>
      </c>
    </row>
    <row r="280" spans="1:65" s="2" customFormat="1" ht="37.9" customHeight="1">
      <c r="A280" s="35"/>
      <c r="B280" s="36"/>
      <c r="C280" s="193" t="s">
        <v>624</v>
      </c>
      <c r="D280" s="193" t="s">
        <v>285</v>
      </c>
      <c r="E280" s="194" t="s">
        <v>2140</v>
      </c>
      <c r="F280" s="195" t="s">
        <v>6387</v>
      </c>
      <c r="G280" s="196" t="s">
        <v>472</v>
      </c>
      <c r="H280" s="197">
        <v>15.35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1.72E-3</v>
      </c>
      <c r="R280" s="203">
        <f>Q280*H280</f>
        <v>2.6401999999999998E-2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6388</v>
      </c>
    </row>
    <row r="281" spans="1:65" s="16" customFormat="1">
      <c r="B281" s="241"/>
      <c r="C281" s="242"/>
      <c r="D281" s="209" t="s">
        <v>291</v>
      </c>
      <c r="E281" s="243" t="s">
        <v>1</v>
      </c>
      <c r="F281" s="244" t="s">
        <v>6389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3" customFormat="1">
      <c r="B282" s="207"/>
      <c r="C282" s="208"/>
      <c r="D282" s="209" t="s">
        <v>291</v>
      </c>
      <c r="E282" s="210" t="s">
        <v>1</v>
      </c>
      <c r="F282" s="211" t="s">
        <v>6390</v>
      </c>
      <c r="G282" s="208"/>
      <c r="H282" s="212">
        <v>15.35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4" customFormat="1">
      <c r="B283" s="219"/>
      <c r="C283" s="220"/>
      <c r="D283" s="209" t="s">
        <v>291</v>
      </c>
      <c r="E283" s="221" t="s">
        <v>1</v>
      </c>
      <c r="F283" s="222" t="s">
        <v>293</v>
      </c>
      <c r="G283" s="220"/>
      <c r="H283" s="223">
        <v>15.35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291</v>
      </c>
      <c r="AU283" s="229" t="s">
        <v>85</v>
      </c>
      <c r="AV283" s="14" t="s">
        <v>289</v>
      </c>
      <c r="AW283" s="14" t="s">
        <v>32</v>
      </c>
      <c r="AX283" s="14" t="s">
        <v>83</v>
      </c>
      <c r="AY283" s="229" t="s">
        <v>283</v>
      </c>
    </row>
    <row r="284" spans="1:65" s="2" customFormat="1" ht="44.25" customHeight="1">
      <c r="A284" s="35"/>
      <c r="B284" s="36"/>
      <c r="C284" s="193" t="s">
        <v>628</v>
      </c>
      <c r="D284" s="193" t="s">
        <v>285</v>
      </c>
      <c r="E284" s="194" t="s">
        <v>6391</v>
      </c>
      <c r="F284" s="195" t="s">
        <v>6392</v>
      </c>
      <c r="G284" s="196" t="s">
        <v>472</v>
      </c>
      <c r="H284" s="197">
        <v>31.2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7.6999999999999996E-4</v>
      </c>
      <c r="R284" s="203">
        <f>Q284*H284</f>
        <v>2.4023999999999997E-2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6393</v>
      </c>
    </row>
    <row r="285" spans="1:65" s="13" customFormat="1">
      <c r="B285" s="207"/>
      <c r="C285" s="208"/>
      <c r="D285" s="209" t="s">
        <v>291</v>
      </c>
      <c r="E285" s="210" t="s">
        <v>1</v>
      </c>
      <c r="F285" s="211" t="s">
        <v>6394</v>
      </c>
      <c r="G285" s="208"/>
      <c r="H285" s="212">
        <v>31.2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4" customFormat="1">
      <c r="B286" s="219"/>
      <c r="C286" s="220"/>
      <c r="D286" s="209" t="s">
        <v>291</v>
      </c>
      <c r="E286" s="221" t="s">
        <v>1</v>
      </c>
      <c r="F286" s="222" t="s">
        <v>293</v>
      </c>
      <c r="G286" s="220"/>
      <c r="H286" s="223">
        <v>31.2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291</v>
      </c>
      <c r="AU286" s="229" t="s">
        <v>85</v>
      </c>
      <c r="AV286" s="14" t="s">
        <v>289</v>
      </c>
      <c r="AW286" s="14" t="s">
        <v>32</v>
      </c>
      <c r="AX286" s="14" t="s">
        <v>83</v>
      </c>
      <c r="AY286" s="229" t="s">
        <v>283</v>
      </c>
    </row>
    <row r="287" spans="1:65" s="2" customFormat="1" ht="21.75" customHeight="1">
      <c r="A287" s="35"/>
      <c r="B287" s="36"/>
      <c r="C287" s="193" t="s">
        <v>632</v>
      </c>
      <c r="D287" s="193" t="s">
        <v>285</v>
      </c>
      <c r="E287" s="194" t="s">
        <v>6395</v>
      </c>
      <c r="F287" s="195" t="s">
        <v>6396</v>
      </c>
      <c r="G287" s="196" t="s">
        <v>614</v>
      </c>
      <c r="H287" s="197">
        <v>1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1.9000000000000001E-4</v>
      </c>
      <c r="R287" s="203">
        <f>Q287*H287</f>
        <v>1.9000000000000001E-4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6397</v>
      </c>
    </row>
    <row r="288" spans="1:65" s="2" customFormat="1" ht="44.25" customHeight="1">
      <c r="A288" s="35"/>
      <c r="B288" s="36"/>
      <c r="C288" s="193" t="s">
        <v>636</v>
      </c>
      <c r="D288" s="193" t="s">
        <v>285</v>
      </c>
      <c r="E288" s="194" t="s">
        <v>6398</v>
      </c>
      <c r="F288" s="195" t="s">
        <v>6399</v>
      </c>
      <c r="G288" s="196" t="s">
        <v>472</v>
      </c>
      <c r="H288" s="197">
        <v>2.1930000000000001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1.08E-3</v>
      </c>
      <c r="R288" s="203">
        <f>Q288*H288</f>
        <v>2.3684400000000003E-3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6400</v>
      </c>
    </row>
    <row r="289" spans="1:65" s="13" customFormat="1">
      <c r="B289" s="207"/>
      <c r="C289" s="208"/>
      <c r="D289" s="209" t="s">
        <v>291</v>
      </c>
      <c r="E289" s="210" t="s">
        <v>1</v>
      </c>
      <c r="F289" s="211" t="s">
        <v>6401</v>
      </c>
      <c r="G289" s="208"/>
      <c r="H289" s="212">
        <v>2.1930000000000001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4" customFormat="1">
      <c r="B290" s="219"/>
      <c r="C290" s="220"/>
      <c r="D290" s="209" t="s">
        <v>291</v>
      </c>
      <c r="E290" s="221" t="s">
        <v>1</v>
      </c>
      <c r="F290" s="222" t="s">
        <v>293</v>
      </c>
      <c r="G290" s="220"/>
      <c r="H290" s="223">
        <v>2.1930000000000001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291</v>
      </c>
      <c r="AU290" s="229" t="s">
        <v>85</v>
      </c>
      <c r="AV290" s="14" t="s">
        <v>289</v>
      </c>
      <c r="AW290" s="14" t="s">
        <v>32</v>
      </c>
      <c r="AX290" s="14" t="s">
        <v>83</v>
      </c>
      <c r="AY290" s="229" t="s">
        <v>283</v>
      </c>
    </row>
    <row r="291" spans="1:65" s="2" customFormat="1" ht="24.2" customHeight="1">
      <c r="A291" s="35"/>
      <c r="B291" s="36"/>
      <c r="C291" s="193" t="s">
        <v>640</v>
      </c>
      <c r="D291" s="193" t="s">
        <v>285</v>
      </c>
      <c r="E291" s="194" t="s">
        <v>6402</v>
      </c>
      <c r="F291" s="195" t="s">
        <v>6403</v>
      </c>
      <c r="G291" s="196" t="s">
        <v>377</v>
      </c>
      <c r="H291" s="197">
        <v>0.28899999999999998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6404</v>
      </c>
    </row>
    <row r="292" spans="1:65" s="12" customFormat="1" ht="22.9" customHeight="1">
      <c r="B292" s="177"/>
      <c r="C292" s="178"/>
      <c r="D292" s="179" t="s">
        <v>75</v>
      </c>
      <c r="E292" s="191" t="s">
        <v>2236</v>
      </c>
      <c r="F292" s="191" t="s">
        <v>2237</v>
      </c>
      <c r="G292" s="178"/>
      <c r="H292" s="178"/>
      <c r="I292" s="181"/>
      <c r="J292" s="192">
        <f>BK292</f>
        <v>0</v>
      </c>
      <c r="K292" s="178"/>
      <c r="L292" s="183"/>
      <c r="M292" s="184"/>
      <c r="N292" s="185"/>
      <c r="O292" s="185"/>
      <c r="P292" s="186">
        <f>SUM(P293:P311)</f>
        <v>0</v>
      </c>
      <c r="Q292" s="185"/>
      <c r="R292" s="186">
        <f>SUM(R293:R311)</f>
        <v>1.6969163999999999</v>
      </c>
      <c r="S292" s="185"/>
      <c r="T292" s="187">
        <f>SUM(T293:T311)</f>
        <v>0</v>
      </c>
      <c r="AR292" s="188" t="s">
        <v>85</v>
      </c>
      <c r="AT292" s="189" t="s">
        <v>75</v>
      </c>
      <c r="AU292" s="189" t="s">
        <v>83</v>
      </c>
      <c r="AY292" s="188" t="s">
        <v>283</v>
      </c>
      <c r="BK292" s="190">
        <f>SUM(BK293:BK311)</f>
        <v>0</v>
      </c>
    </row>
    <row r="293" spans="1:65" s="2" customFormat="1" ht="21.75" customHeight="1">
      <c r="A293" s="35"/>
      <c r="B293" s="36"/>
      <c r="C293" s="193" t="s">
        <v>644</v>
      </c>
      <c r="D293" s="193" t="s">
        <v>285</v>
      </c>
      <c r="E293" s="194" t="s">
        <v>6405</v>
      </c>
      <c r="F293" s="195" t="s">
        <v>6406</v>
      </c>
      <c r="G293" s="196" t="s">
        <v>288</v>
      </c>
      <c r="H293" s="197">
        <v>60.335000000000001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6407</v>
      </c>
    </row>
    <row r="294" spans="1:65" s="16" customFormat="1">
      <c r="B294" s="241"/>
      <c r="C294" s="242"/>
      <c r="D294" s="209" t="s">
        <v>291</v>
      </c>
      <c r="E294" s="243" t="s">
        <v>1</v>
      </c>
      <c r="F294" s="244" t="s">
        <v>6408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>
      <c r="B295" s="207"/>
      <c r="C295" s="208"/>
      <c r="D295" s="209" t="s">
        <v>291</v>
      </c>
      <c r="E295" s="210" t="s">
        <v>1</v>
      </c>
      <c r="F295" s="211" t="s">
        <v>6409</v>
      </c>
      <c r="G295" s="208"/>
      <c r="H295" s="212">
        <v>71.144999999999996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13" customFormat="1">
      <c r="B296" s="207"/>
      <c r="C296" s="208"/>
      <c r="D296" s="209" t="s">
        <v>291</v>
      </c>
      <c r="E296" s="210" t="s">
        <v>1</v>
      </c>
      <c r="F296" s="211" t="s">
        <v>6410</v>
      </c>
      <c r="G296" s="208"/>
      <c r="H296" s="212">
        <v>-10.81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15" customFormat="1">
      <c r="B297" s="230"/>
      <c r="C297" s="231"/>
      <c r="D297" s="209" t="s">
        <v>291</v>
      </c>
      <c r="E297" s="232" t="s">
        <v>1</v>
      </c>
      <c r="F297" s="233" t="s">
        <v>307</v>
      </c>
      <c r="G297" s="231"/>
      <c r="H297" s="234">
        <v>60.334999999999994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291</v>
      </c>
      <c r="AU297" s="240" t="s">
        <v>85</v>
      </c>
      <c r="AV297" s="15" t="s">
        <v>105</v>
      </c>
      <c r="AW297" s="15" t="s">
        <v>32</v>
      </c>
      <c r="AX297" s="15" t="s">
        <v>76</v>
      </c>
      <c r="AY297" s="240" t="s">
        <v>283</v>
      </c>
    </row>
    <row r="298" spans="1:65" s="14" customFormat="1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60.334999999999994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66.75" customHeight="1">
      <c r="A299" s="35"/>
      <c r="B299" s="36"/>
      <c r="C299" s="251" t="s">
        <v>648</v>
      </c>
      <c r="D299" s="251" t="s">
        <v>1021</v>
      </c>
      <c r="E299" s="252" t="s">
        <v>6411</v>
      </c>
      <c r="F299" s="253" t="s">
        <v>6412</v>
      </c>
      <c r="G299" s="254" t="s">
        <v>288</v>
      </c>
      <c r="H299" s="255">
        <v>63.351999999999997</v>
      </c>
      <c r="I299" s="256"/>
      <c r="J299" s="257">
        <f>ROUND(I299*H299,2)</f>
        <v>0</v>
      </c>
      <c r="K299" s="258"/>
      <c r="L299" s="259"/>
      <c r="M299" s="260" t="s">
        <v>1</v>
      </c>
      <c r="N299" s="261" t="s">
        <v>41</v>
      </c>
      <c r="O299" s="72"/>
      <c r="P299" s="203">
        <f>O299*H299</f>
        <v>0</v>
      </c>
      <c r="Q299" s="203">
        <v>1.095E-2</v>
      </c>
      <c r="R299" s="203">
        <f>Q299*H299</f>
        <v>0.69370439999999989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499</v>
      </c>
      <c r="AT299" s="205" t="s">
        <v>1021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6413</v>
      </c>
    </row>
    <row r="300" spans="1:65" s="13" customFormat="1">
      <c r="B300" s="207"/>
      <c r="C300" s="208"/>
      <c r="D300" s="209" t="s">
        <v>291</v>
      </c>
      <c r="E300" s="208"/>
      <c r="F300" s="211" t="s">
        <v>6414</v>
      </c>
      <c r="G300" s="208"/>
      <c r="H300" s="212">
        <v>63.351999999999997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4</v>
      </c>
      <c r="AX300" s="13" t="s">
        <v>83</v>
      </c>
      <c r="AY300" s="218" t="s">
        <v>283</v>
      </c>
    </row>
    <row r="301" spans="1:65" s="2" customFormat="1" ht="21.75" customHeight="1">
      <c r="A301" s="35"/>
      <c r="B301" s="36"/>
      <c r="C301" s="193" t="s">
        <v>652</v>
      </c>
      <c r="D301" s="193" t="s">
        <v>285</v>
      </c>
      <c r="E301" s="194" t="s">
        <v>6415</v>
      </c>
      <c r="F301" s="195" t="s">
        <v>6416</v>
      </c>
      <c r="G301" s="196" t="s">
        <v>472</v>
      </c>
      <c r="H301" s="197">
        <v>47.6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6417</v>
      </c>
    </row>
    <row r="302" spans="1:65" s="13" customFormat="1">
      <c r="B302" s="207"/>
      <c r="C302" s="208"/>
      <c r="D302" s="209" t="s">
        <v>291</v>
      </c>
      <c r="E302" s="210" t="s">
        <v>1</v>
      </c>
      <c r="F302" s="211" t="s">
        <v>6418</v>
      </c>
      <c r="G302" s="208"/>
      <c r="H302" s="212">
        <v>19.600000000000001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3" customFormat="1">
      <c r="B303" s="207"/>
      <c r="C303" s="208"/>
      <c r="D303" s="209" t="s">
        <v>291</v>
      </c>
      <c r="E303" s="210" t="s">
        <v>1</v>
      </c>
      <c r="F303" s="211" t="s">
        <v>6419</v>
      </c>
      <c r="G303" s="208"/>
      <c r="H303" s="212">
        <v>22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6420</v>
      </c>
      <c r="G304" s="208"/>
      <c r="H304" s="212">
        <v>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4" customFormat="1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47.6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>
      <c r="A306" s="35"/>
      <c r="B306" s="36"/>
      <c r="C306" s="251" t="s">
        <v>656</v>
      </c>
      <c r="D306" s="251" t="s">
        <v>1021</v>
      </c>
      <c r="E306" s="252" t="s">
        <v>6421</v>
      </c>
      <c r="F306" s="253" t="s">
        <v>6422</v>
      </c>
      <c r="G306" s="254" t="s">
        <v>472</v>
      </c>
      <c r="H306" s="255">
        <v>52.36</v>
      </c>
      <c r="I306" s="256"/>
      <c r="J306" s="257">
        <f>ROUND(I306*H306,2)</f>
        <v>0</v>
      </c>
      <c r="K306" s="258"/>
      <c r="L306" s="259"/>
      <c r="M306" s="260" t="s">
        <v>1</v>
      </c>
      <c r="N306" s="261" t="s">
        <v>41</v>
      </c>
      <c r="O306" s="72"/>
      <c r="P306" s="203">
        <f>O306*H306</f>
        <v>0</v>
      </c>
      <c r="Q306" s="203">
        <v>1.8200000000000001E-2</v>
      </c>
      <c r="R306" s="203">
        <f>Q306*H306</f>
        <v>0.95295200000000002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1021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6423</v>
      </c>
    </row>
    <row r="307" spans="1:65" s="13" customFormat="1">
      <c r="B307" s="207"/>
      <c r="C307" s="208"/>
      <c r="D307" s="209" t="s">
        <v>291</v>
      </c>
      <c r="E307" s="208"/>
      <c r="F307" s="211" t="s">
        <v>6424</v>
      </c>
      <c r="G307" s="208"/>
      <c r="H307" s="212">
        <v>52.36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4</v>
      </c>
      <c r="AX307" s="13" t="s">
        <v>83</v>
      </c>
      <c r="AY307" s="218" t="s">
        <v>283</v>
      </c>
    </row>
    <row r="308" spans="1:65" s="2" customFormat="1" ht="55.5" customHeight="1">
      <c r="A308" s="35"/>
      <c r="B308" s="36"/>
      <c r="C308" s="193" t="s">
        <v>660</v>
      </c>
      <c r="D308" s="193" t="s">
        <v>285</v>
      </c>
      <c r="E308" s="194" t="s">
        <v>6425</v>
      </c>
      <c r="F308" s="195" t="s">
        <v>6426</v>
      </c>
      <c r="G308" s="196" t="s">
        <v>614</v>
      </c>
      <c r="H308" s="197">
        <v>2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8.9999999999999998E-4</v>
      </c>
      <c r="R308" s="203">
        <f>Q308*H308</f>
        <v>1.8E-3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85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6427</v>
      </c>
    </row>
    <row r="309" spans="1:65" s="2" customFormat="1" ht="66.75" customHeight="1">
      <c r="A309" s="35"/>
      <c r="B309" s="36"/>
      <c r="C309" s="251" t="s">
        <v>664</v>
      </c>
      <c r="D309" s="251" t="s">
        <v>1021</v>
      </c>
      <c r="E309" s="252" t="s">
        <v>6428</v>
      </c>
      <c r="F309" s="253" t="s">
        <v>6429</v>
      </c>
      <c r="G309" s="254" t="s">
        <v>2247</v>
      </c>
      <c r="H309" s="255">
        <v>1</v>
      </c>
      <c r="I309" s="256"/>
      <c r="J309" s="257">
        <f>ROUND(I309*H309,2)</f>
        <v>0</v>
      </c>
      <c r="K309" s="258"/>
      <c r="L309" s="259"/>
      <c r="M309" s="260" t="s">
        <v>1</v>
      </c>
      <c r="N309" s="261" t="s">
        <v>41</v>
      </c>
      <c r="O309" s="72"/>
      <c r="P309" s="203">
        <f>O309*H309</f>
        <v>0</v>
      </c>
      <c r="Q309" s="203">
        <v>2.4230000000000002E-2</v>
      </c>
      <c r="R309" s="203">
        <f>Q309*H309</f>
        <v>2.4230000000000002E-2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499</v>
      </c>
      <c r="AT309" s="205" t="s">
        <v>1021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6430</v>
      </c>
    </row>
    <row r="310" spans="1:65" s="2" customFormat="1" ht="66.75" customHeight="1">
      <c r="A310" s="35"/>
      <c r="B310" s="36"/>
      <c r="C310" s="251" t="s">
        <v>668</v>
      </c>
      <c r="D310" s="251" t="s">
        <v>1021</v>
      </c>
      <c r="E310" s="252" t="s">
        <v>6431</v>
      </c>
      <c r="F310" s="253" t="s">
        <v>6432</v>
      </c>
      <c r="G310" s="254" t="s">
        <v>2247</v>
      </c>
      <c r="H310" s="255">
        <v>1</v>
      </c>
      <c r="I310" s="256"/>
      <c r="J310" s="257">
        <f>ROUND(I310*H310,2)</f>
        <v>0</v>
      </c>
      <c r="K310" s="258"/>
      <c r="L310" s="259"/>
      <c r="M310" s="260" t="s">
        <v>1</v>
      </c>
      <c r="N310" s="261" t="s">
        <v>41</v>
      </c>
      <c r="O310" s="72"/>
      <c r="P310" s="203">
        <f>O310*H310</f>
        <v>0</v>
      </c>
      <c r="Q310" s="203">
        <v>2.4230000000000002E-2</v>
      </c>
      <c r="R310" s="203">
        <f>Q310*H310</f>
        <v>2.4230000000000002E-2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1021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6433</v>
      </c>
    </row>
    <row r="311" spans="1:65" s="2" customFormat="1" ht="24.2" customHeight="1">
      <c r="A311" s="35"/>
      <c r="B311" s="36"/>
      <c r="C311" s="193" t="s">
        <v>672</v>
      </c>
      <c r="D311" s="193" t="s">
        <v>285</v>
      </c>
      <c r="E311" s="194" t="s">
        <v>6434</v>
      </c>
      <c r="F311" s="195" t="s">
        <v>6435</v>
      </c>
      <c r="G311" s="196" t="s">
        <v>377</v>
      </c>
      <c r="H311" s="197">
        <v>1.6970000000000001</v>
      </c>
      <c r="I311" s="198"/>
      <c r="J311" s="199">
        <f>ROUND(I311*H311,2)</f>
        <v>0</v>
      </c>
      <c r="K311" s="200"/>
      <c r="L311" s="40"/>
      <c r="M311" s="201" t="s">
        <v>1</v>
      </c>
      <c r="N311" s="202" t="s">
        <v>41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199</v>
      </c>
      <c r="BM311" s="205" t="s">
        <v>6436</v>
      </c>
    </row>
    <row r="312" spans="1:65" s="12" customFormat="1" ht="22.9" customHeight="1">
      <c r="B312" s="177"/>
      <c r="C312" s="178"/>
      <c r="D312" s="179" t="s">
        <v>75</v>
      </c>
      <c r="E312" s="191" t="s">
        <v>2588</v>
      </c>
      <c r="F312" s="191" t="s">
        <v>2589</v>
      </c>
      <c r="G312" s="178"/>
      <c r="H312" s="178"/>
      <c r="I312" s="181"/>
      <c r="J312" s="192">
        <f>BK312</f>
        <v>0</v>
      </c>
      <c r="K312" s="178"/>
      <c r="L312" s="183"/>
      <c r="M312" s="184"/>
      <c r="N312" s="185"/>
      <c r="O312" s="185"/>
      <c r="P312" s="186">
        <f>SUM(P313:P322)</f>
        <v>0</v>
      </c>
      <c r="Q312" s="185"/>
      <c r="R312" s="186">
        <f>SUM(R313:R322)</f>
        <v>0.47677564</v>
      </c>
      <c r="S312" s="185"/>
      <c r="T312" s="187">
        <f>SUM(T313:T322)</f>
        <v>0</v>
      </c>
      <c r="AR312" s="188" t="s">
        <v>85</v>
      </c>
      <c r="AT312" s="189" t="s">
        <v>75</v>
      </c>
      <c r="AU312" s="189" t="s">
        <v>83</v>
      </c>
      <c r="AY312" s="188" t="s">
        <v>283</v>
      </c>
      <c r="BK312" s="190">
        <f>SUM(BK313:BK322)</f>
        <v>0</v>
      </c>
    </row>
    <row r="313" spans="1:65" s="2" customFormat="1" ht="24.2" customHeight="1">
      <c r="A313" s="35"/>
      <c r="B313" s="36"/>
      <c r="C313" s="193" t="s">
        <v>676</v>
      </c>
      <c r="D313" s="193" t="s">
        <v>285</v>
      </c>
      <c r="E313" s="194" t="s">
        <v>6437</v>
      </c>
      <c r="F313" s="195" t="s">
        <v>6438</v>
      </c>
      <c r="G313" s="196" t="s">
        <v>288</v>
      </c>
      <c r="H313" s="197">
        <v>9.6910000000000007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2.8E-3</v>
      </c>
      <c r="R313" s="203">
        <f>Q313*H313</f>
        <v>2.7134800000000001E-2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6439</v>
      </c>
    </row>
    <row r="314" spans="1:65" s="13" customFormat="1">
      <c r="B314" s="207"/>
      <c r="C314" s="208"/>
      <c r="D314" s="209" t="s">
        <v>291</v>
      </c>
      <c r="E314" s="210" t="s">
        <v>1</v>
      </c>
      <c r="F314" s="211" t="s">
        <v>6440</v>
      </c>
      <c r="G314" s="208"/>
      <c r="H314" s="212">
        <v>9.6910000000000007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9.6910000000000007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55.5" customHeight="1">
      <c r="A316" s="35"/>
      <c r="B316" s="36"/>
      <c r="C316" s="251" t="s">
        <v>680</v>
      </c>
      <c r="D316" s="251" t="s">
        <v>1021</v>
      </c>
      <c r="E316" s="252" t="s">
        <v>6441</v>
      </c>
      <c r="F316" s="253" t="s">
        <v>6442</v>
      </c>
      <c r="G316" s="254" t="s">
        <v>288</v>
      </c>
      <c r="H316" s="255">
        <v>9.6910000000000007</v>
      </c>
      <c r="I316" s="256"/>
      <c r="J316" s="257">
        <f>ROUND(I316*H316,2)</f>
        <v>0</v>
      </c>
      <c r="K316" s="258"/>
      <c r="L316" s="259"/>
      <c r="M316" s="260" t="s">
        <v>1</v>
      </c>
      <c r="N316" s="261" t="s">
        <v>41</v>
      </c>
      <c r="O316" s="72"/>
      <c r="P316" s="203">
        <f>O316*H316</f>
        <v>0</v>
      </c>
      <c r="Q316" s="203">
        <v>2.4000000000000001E-4</v>
      </c>
      <c r="R316" s="203">
        <f>Q316*H316</f>
        <v>2.32584E-3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499</v>
      </c>
      <c r="AT316" s="205" t="s">
        <v>1021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6443</v>
      </c>
    </row>
    <row r="317" spans="1:65" s="2" customFormat="1" ht="24.2" customHeight="1">
      <c r="A317" s="35"/>
      <c r="B317" s="36"/>
      <c r="C317" s="193" t="s">
        <v>684</v>
      </c>
      <c r="D317" s="193" t="s">
        <v>285</v>
      </c>
      <c r="E317" s="194" t="s">
        <v>6444</v>
      </c>
      <c r="F317" s="195" t="s">
        <v>6445</v>
      </c>
      <c r="G317" s="196" t="s">
        <v>2992</v>
      </c>
      <c r="H317" s="197">
        <v>426.3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5.0000000000000002E-5</v>
      </c>
      <c r="R317" s="203">
        <f>Q317*H317</f>
        <v>2.1315000000000001E-2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6446</v>
      </c>
    </row>
    <row r="318" spans="1:65" s="13" customFormat="1">
      <c r="B318" s="207"/>
      <c r="C318" s="208"/>
      <c r="D318" s="209" t="s">
        <v>291</v>
      </c>
      <c r="E318" s="210" t="s">
        <v>1</v>
      </c>
      <c r="F318" s="211" t="s">
        <v>6447</v>
      </c>
      <c r="G318" s="208"/>
      <c r="H318" s="212">
        <v>426.3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14" customFormat="1">
      <c r="B319" s="219"/>
      <c r="C319" s="220"/>
      <c r="D319" s="209" t="s">
        <v>291</v>
      </c>
      <c r="E319" s="221" t="s">
        <v>1</v>
      </c>
      <c r="F319" s="222" t="s">
        <v>293</v>
      </c>
      <c r="G319" s="220"/>
      <c r="H319" s="223">
        <v>426.3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291</v>
      </c>
      <c r="AU319" s="229" t="s">
        <v>85</v>
      </c>
      <c r="AV319" s="14" t="s">
        <v>289</v>
      </c>
      <c r="AW319" s="14" t="s">
        <v>32</v>
      </c>
      <c r="AX319" s="14" t="s">
        <v>83</v>
      </c>
      <c r="AY319" s="229" t="s">
        <v>283</v>
      </c>
    </row>
    <row r="320" spans="1:65" s="2" customFormat="1" ht="33" customHeight="1">
      <c r="A320" s="35"/>
      <c r="B320" s="36"/>
      <c r="C320" s="251" t="s">
        <v>690</v>
      </c>
      <c r="D320" s="251" t="s">
        <v>1021</v>
      </c>
      <c r="E320" s="252" t="s">
        <v>6448</v>
      </c>
      <c r="F320" s="253" t="s">
        <v>6449</v>
      </c>
      <c r="G320" s="254" t="s">
        <v>377</v>
      </c>
      <c r="H320" s="255">
        <v>0.42599999999999999</v>
      </c>
      <c r="I320" s="256"/>
      <c r="J320" s="257">
        <f>ROUND(I320*H320,2)</f>
        <v>0</v>
      </c>
      <c r="K320" s="258"/>
      <c r="L320" s="259"/>
      <c r="M320" s="260" t="s">
        <v>1</v>
      </c>
      <c r="N320" s="261" t="s">
        <v>41</v>
      </c>
      <c r="O320" s="72"/>
      <c r="P320" s="203">
        <f>O320*H320</f>
        <v>0</v>
      </c>
      <c r="Q320" s="203">
        <v>1</v>
      </c>
      <c r="R320" s="203">
        <f>Q320*H320</f>
        <v>0.42599999999999999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499</v>
      </c>
      <c r="AT320" s="205" t="s">
        <v>1021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6450</v>
      </c>
    </row>
    <row r="321" spans="1:65" s="13" customFormat="1">
      <c r="B321" s="207"/>
      <c r="C321" s="208"/>
      <c r="D321" s="209" t="s">
        <v>291</v>
      </c>
      <c r="E321" s="208"/>
      <c r="F321" s="211" t="s">
        <v>6451</v>
      </c>
      <c r="G321" s="208"/>
      <c r="H321" s="212">
        <v>0.42599999999999999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4</v>
      </c>
      <c r="AX321" s="13" t="s">
        <v>83</v>
      </c>
      <c r="AY321" s="218" t="s">
        <v>283</v>
      </c>
    </row>
    <row r="322" spans="1:65" s="2" customFormat="1" ht="24.2" customHeight="1">
      <c r="A322" s="35"/>
      <c r="B322" s="36"/>
      <c r="C322" s="193" t="s">
        <v>695</v>
      </c>
      <c r="D322" s="193" t="s">
        <v>285</v>
      </c>
      <c r="E322" s="194" t="s">
        <v>6452</v>
      </c>
      <c r="F322" s="195" t="s">
        <v>6453</v>
      </c>
      <c r="G322" s="196" t="s">
        <v>377</v>
      </c>
      <c r="H322" s="197">
        <v>0.47699999999999998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85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6454</v>
      </c>
    </row>
    <row r="323" spans="1:65" s="12" customFormat="1" ht="22.9" customHeight="1">
      <c r="B323" s="177"/>
      <c r="C323" s="178"/>
      <c r="D323" s="179" t="s">
        <v>75</v>
      </c>
      <c r="E323" s="191" t="s">
        <v>3246</v>
      </c>
      <c r="F323" s="191" t="s">
        <v>3247</v>
      </c>
      <c r="G323" s="178"/>
      <c r="H323" s="178"/>
      <c r="I323" s="181"/>
      <c r="J323" s="192">
        <f>BK323</f>
        <v>0</v>
      </c>
      <c r="K323" s="178"/>
      <c r="L323" s="183"/>
      <c r="M323" s="184"/>
      <c r="N323" s="185"/>
      <c r="O323" s="185"/>
      <c r="P323" s="186">
        <f>SUM(P324:P343)</f>
        <v>0</v>
      </c>
      <c r="Q323" s="185"/>
      <c r="R323" s="186">
        <f>SUM(R324:R343)</f>
        <v>5.1003439999999997E-2</v>
      </c>
      <c r="S323" s="185"/>
      <c r="T323" s="187">
        <f>SUM(T324:T343)</f>
        <v>0</v>
      </c>
      <c r="AR323" s="188" t="s">
        <v>85</v>
      </c>
      <c r="AT323" s="189" t="s">
        <v>75</v>
      </c>
      <c r="AU323" s="189" t="s">
        <v>83</v>
      </c>
      <c r="AY323" s="188" t="s">
        <v>283</v>
      </c>
      <c r="BK323" s="190">
        <f>SUM(BK324:BK343)</f>
        <v>0</v>
      </c>
    </row>
    <row r="324" spans="1:65" s="2" customFormat="1" ht="24.2" customHeight="1">
      <c r="A324" s="35"/>
      <c r="B324" s="36"/>
      <c r="C324" s="193" t="s">
        <v>700</v>
      </c>
      <c r="D324" s="193" t="s">
        <v>285</v>
      </c>
      <c r="E324" s="194" t="s">
        <v>3249</v>
      </c>
      <c r="F324" s="195" t="s">
        <v>3250</v>
      </c>
      <c r="G324" s="196" t="s">
        <v>288</v>
      </c>
      <c r="H324" s="197">
        <v>232.37799999999999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1.3999999999999999E-4</v>
      </c>
      <c r="R324" s="203">
        <f>Q324*H324</f>
        <v>3.2532919999999993E-2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6455</v>
      </c>
    </row>
    <row r="325" spans="1:65" s="16" customFormat="1">
      <c r="B325" s="241"/>
      <c r="C325" s="242"/>
      <c r="D325" s="209" t="s">
        <v>291</v>
      </c>
      <c r="E325" s="243" t="s">
        <v>1</v>
      </c>
      <c r="F325" s="244" t="s">
        <v>6354</v>
      </c>
      <c r="G325" s="242"/>
      <c r="H325" s="243" t="s">
        <v>1</v>
      </c>
      <c r="I325" s="245"/>
      <c r="J325" s="242"/>
      <c r="K325" s="242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291</v>
      </c>
      <c r="AU325" s="250" t="s">
        <v>85</v>
      </c>
      <c r="AV325" s="16" t="s">
        <v>83</v>
      </c>
      <c r="AW325" s="16" t="s">
        <v>32</v>
      </c>
      <c r="AX325" s="16" t="s">
        <v>76</v>
      </c>
      <c r="AY325" s="250" t="s">
        <v>283</v>
      </c>
    </row>
    <row r="326" spans="1:65" s="13" customFormat="1">
      <c r="B326" s="207"/>
      <c r="C326" s="208"/>
      <c r="D326" s="209" t="s">
        <v>291</v>
      </c>
      <c r="E326" s="210" t="s">
        <v>1</v>
      </c>
      <c r="F326" s="211" t="s">
        <v>6456</v>
      </c>
      <c r="G326" s="208"/>
      <c r="H326" s="212">
        <v>40.066000000000003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5" customFormat="1">
      <c r="B327" s="230"/>
      <c r="C327" s="231"/>
      <c r="D327" s="209" t="s">
        <v>291</v>
      </c>
      <c r="E327" s="232" t="s">
        <v>1</v>
      </c>
      <c r="F327" s="233" t="s">
        <v>307</v>
      </c>
      <c r="G327" s="231"/>
      <c r="H327" s="234">
        <v>40.066000000000003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291</v>
      </c>
      <c r="AU327" s="240" t="s">
        <v>85</v>
      </c>
      <c r="AV327" s="15" t="s">
        <v>105</v>
      </c>
      <c r="AW327" s="15" t="s">
        <v>32</v>
      </c>
      <c r="AX327" s="15" t="s">
        <v>76</v>
      </c>
      <c r="AY327" s="24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6457</v>
      </c>
      <c r="G328" s="208"/>
      <c r="H328" s="212">
        <v>127.032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5" customFormat="1">
      <c r="B329" s="230"/>
      <c r="C329" s="231"/>
      <c r="D329" s="209" t="s">
        <v>291</v>
      </c>
      <c r="E329" s="232" t="s">
        <v>1</v>
      </c>
      <c r="F329" s="233" t="s">
        <v>307</v>
      </c>
      <c r="G329" s="231"/>
      <c r="H329" s="234">
        <v>127.032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291</v>
      </c>
      <c r="AU329" s="240" t="s">
        <v>85</v>
      </c>
      <c r="AV329" s="15" t="s">
        <v>105</v>
      </c>
      <c r="AW329" s="15" t="s">
        <v>32</v>
      </c>
      <c r="AX329" s="15" t="s">
        <v>76</v>
      </c>
      <c r="AY329" s="240" t="s">
        <v>283</v>
      </c>
    </row>
    <row r="330" spans="1:65" s="16" customFormat="1">
      <c r="B330" s="241"/>
      <c r="C330" s="242"/>
      <c r="D330" s="209" t="s">
        <v>291</v>
      </c>
      <c r="E330" s="243" t="s">
        <v>1</v>
      </c>
      <c r="F330" s="244" t="s">
        <v>6342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>
      <c r="B331" s="207"/>
      <c r="C331" s="208"/>
      <c r="D331" s="209" t="s">
        <v>291</v>
      </c>
      <c r="E331" s="210" t="s">
        <v>1</v>
      </c>
      <c r="F331" s="211" t="s">
        <v>6458</v>
      </c>
      <c r="G331" s="208"/>
      <c r="H331" s="212">
        <v>65.28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5" customFormat="1">
      <c r="B332" s="230"/>
      <c r="C332" s="231"/>
      <c r="D332" s="209" t="s">
        <v>291</v>
      </c>
      <c r="E332" s="232" t="s">
        <v>1</v>
      </c>
      <c r="F332" s="233" t="s">
        <v>307</v>
      </c>
      <c r="G332" s="231"/>
      <c r="H332" s="234">
        <v>65.28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291</v>
      </c>
      <c r="AU332" s="240" t="s">
        <v>85</v>
      </c>
      <c r="AV332" s="15" t="s">
        <v>105</v>
      </c>
      <c r="AW332" s="15" t="s">
        <v>32</v>
      </c>
      <c r="AX332" s="15" t="s">
        <v>76</v>
      </c>
      <c r="AY332" s="240" t="s">
        <v>283</v>
      </c>
    </row>
    <row r="333" spans="1:65" s="14" customFormat="1">
      <c r="B333" s="219"/>
      <c r="C333" s="220"/>
      <c r="D333" s="209" t="s">
        <v>291</v>
      </c>
      <c r="E333" s="221" t="s">
        <v>1</v>
      </c>
      <c r="F333" s="222" t="s">
        <v>293</v>
      </c>
      <c r="G333" s="220"/>
      <c r="H333" s="223">
        <v>232.37800000000001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291</v>
      </c>
      <c r="AU333" s="229" t="s">
        <v>85</v>
      </c>
      <c r="AV333" s="14" t="s">
        <v>289</v>
      </c>
      <c r="AW333" s="14" t="s">
        <v>32</v>
      </c>
      <c r="AX333" s="14" t="s">
        <v>83</v>
      </c>
      <c r="AY333" s="229" t="s">
        <v>283</v>
      </c>
    </row>
    <row r="334" spans="1:65" s="2" customFormat="1" ht="21.75" customHeight="1">
      <c r="A334" s="35"/>
      <c r="B334" s="36"/>
      <c r="C334" s="193" t="s">
        <v>704</v>
      </c>
      <c r="D334" s="193" t="s">
        <v>285</v>
      </c>
      <c r="E334" s="194" t="s">
        <v>6459</v>
      </c>
      <c r="F334" s="195" t="s">
        <v>6460</v>
      </c>
      <c r="G334" s="196" t="s">
        <v>288</v>
      </c>
      <c r="H334" s="197">
        <v>153.92099999999999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1.2E-4</v>
      </c>
      <c r="R334" s="203">
        <f>Q334*H334</f>
        <v>1.8470520000000001E-2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6461</v>
      </c>
    </row>
    <row r="335" spans="1:65" s="16" customFormat="1">
      <c r="B335" s="241"/>
      <c r="C335" s="242"/>
      <c r="D335" s="209" t="s">
        <v>291</v>
      </c>
      <c r="E335" s="243" t="s">
        <v>1</v>
      </c>
      <c r="F335" s="244" t="s">
        <v>6354</v>
      </c>
      <c r="G335" s="242"/>
      <c r="H335" s="243" t="s">
        <v>1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291</v>
      </c>
      <c r="AU335" s="250" t="s">
        <v>85</v>
      </c>
      <c r="AV335" s="16" t="s">
        <v>83</v>
      </c>
      <c r="AW335" s="16" t="s">
        <v>32</v>
      </c>
      <c r="AX335" s="16" t="s">
        <v>76</v>
      </c>
      <c r="AY335" s="250" t="s">
        <v>283</v>
      </c>
    </row>
    <row r="336" spans="1:65" s="13" customFormat="1">
      <c r="B336" s="207"/>
      <c r="C336" s="208"/>
      <c r="D336" s="209" t="s">
        <v>291</v>
      </c>
      <c r="E336" s="210" t="s">
        <v>1</v>
      </c>
      <c r="F336" s="211" t="s">
        <v>6462</v>
      </c>
      <c r="G336" s="208"/>
      <c r="H336" s="212">
        <v>35.710999999999999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291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283</v>
      </c>
    </row>
    <row r="337" spans="1:51" s="15" customFormat="1">
      <c r="B337" s="230"/>
      <c r="C337" s="231"/>
      <c r="D337" s="209" t="s">
        <v>291</v>
      </c>
      <c r="E337" s="232" t="s">
        <v>1</v>
      </c>
      <c r="F337" s="233" t="s">
        <v>307</v>
      </c>
      <c r="G337" s="231"/>
      <c r="H337" s="234">
        <v>35.710999999999999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291</v>
      </c>
      <c r="AU337" s="240" t="s">
        <v>85</v>
      </c>
      <c r="AV337" s="15" t="s">
        <v>105</v>
      </c>
      <c r="AW337" s="15" t="s">
        <v>32</v>
      </c>
      <c r="AX337" s="15" t="s">
        <v>76</v>
      </c>
      <c r="AY337" s="240" t="s">
        <v>283</v>
      </c>
    </row>
    <row r="338" spans="1:51" s="13" customFormat="1">
      <c r="B338" s="207"/>
      <c r="C338" s="208"/>
      <c r="D338" s="209" t="s">
        <v>291</v>
      </c>
      <c r="E338" s="210" t="s">
        <v>1</v>
      </c>
      <c r="F338" s="211" t="s">
        <v>6333</v>
      </c>
      <c r="G338" s="208"/>
      <c r="H338" s="212">
        <v>52.93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51" s="15" customFormat="1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52.93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51" s="16" customFormat="1">
      <c r="B340" s="241"/>
      <c r="C340" s="242"/>
      <c r="D340" s="209" t="s">
        <v>291</v>
      </c>
      <c r="E340" s="243" t="s">
        <v>1</v>
      </c>
      <c r="F340" s="244" t="s">
        <v>6342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51" s="13" customFormat="1">
      <c r="B341" s="207"/>
      <c r="C341" s="208"/>
      <c r="D341" s="209" t="s">
        <v>291</v>
      </c>
      <c r="E341" s="210" t="s">
        <v>1</v>
      </c>
      <c r="F341" s="211" t="s">
        <v>6458</v>
      </c>
      <c r="G341" s="208"/>
      <c r="H341" s="212">
        <v>65.28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51" s="15" customFormat="1">
      <c r="B342" s="230"/>
      <c r="C342" s="231"/>
      <c r="D342" s="209" t="s">
        <v>291</v>
      </c>
      <c r="E342" s="232" t="s">
        <v>1</v>
      </c>
      <c r="F342" s="233" t="s">
        <v>307</v>
      </c>
      <c r="G342" s="231"/>
      <c r="H342" s="234">
        <v>65.28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291</v>
      </c>
      <c r="AU342" s="240" t="s">
        <v>85</v>
      </c>
      <c r="AV342" s="15" t="s">
        <v>105</v>
      </c>
      <c r="AW342" s="15" t="s">
        <v>32</v>
      </c>
      <c r="AX342" s="15" t="s">
        <v>76</v>
      </c>
      <c r="AY342" s="240" t="s">
        <v>283</v>
      </c>
    </row>
    <row r="343" spans="1:51" s="14" customFormat="1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153.92099999999999</v>
      </c>
      <c r="I343" s="224"/>
      <c r="J343" s="220"/>
      <c r="K343" s="220"/>
      <c r="L343" s="225"/>
      <c r="M343" s="274"/>
      <c r="N343" s="275"/>
      <c r="O343" s="275"/>
      <c r="P343" s="275"/>
      <c r="Q343" s="275"/>
      <c r="R343" s="275"/>
      <c r="S343" s="275"/>
      <c r="T343" s="276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51" s="2" customFormat="1" ht="6.95" customHeight="1">
      <c r="A344" s="35"/>
      <c r="B344" s="55"/>
      <c r="C344" s="56"/>
      <c r="D344" s="56"/>
      <c r="E344" s="56"/>
      <c r="F344" s="56"/>
      <c r="G344" s="56"/>
      <c r="H344" s="56"/>
      <c r="I344" s="56"/>
      <c r="J344" s="56"/>
      <c r="K344" s="56"/>
      <c r="L344" s="40"/>
      <c r="M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</sheetData>
  <sheetProtection algorithmName="SHA-512" hashValue="CQuBk7kweTKBNz/L1DfyGjrJ1j1AQMQ5wgUoBLsoI24y6zBS+l3AhlfkH1AD83zCLuHHvUXdrpyXd+8Jnvb3Bg==" saltValue="rVlxcgwOxN4cowOTUD6UjFlWMQjQldD6BXOUyK+UCNmoge3hZGU2qiiQfDPyWp90fkulY4jXpzOaRQ65hZim1Q==" spinCount="100000" sheet="1" objects="1" scenarios="1" formatColumns="0" formatRows="0" autoFilter="0"/>
  <autoFilter ref="C132:K34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160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6463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ROUND((SUM(BE134:BE371)),  2)</f>
        <v>0</v>
      </c>
      <c r="G35" s="35"/>
      <c r="H35" s="35"/>
      <c r="I35" s="131">
        <v>0.21</v>
      </c>
      <c r="J35" s="130">
        <f>ROUND(((SUM(BE134:BE371))*I35),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ROUND((SUM(BF134:BF371)),  2)</f>
        <v>0</v>
      </c>
      <c r="G36" s="35"/>
      <c r="H36" s="35"/>
      <c r="I36" s="131">
        <v>0.15</v>
      </c>
      <c r="J36" s="130">
        <f>ROUND(((SUM(BF134:BF371))*I36),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ROUND((SUM(BG134:BG371)),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ROUND((SUM(BH134:BH371)),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ROUND((SUM(BI134:BI371)),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6250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02b - Sklad zahradního nábytku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J174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J187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241</v>
      </c>
      <c r="E103" s="162"/>
      <c r="F103" s="162"/>
      <c r="G103" s="162"/>
      <c r="H103" s="162"/>
      <c r="I103" s="162"/>
      <c r="J103" s="163">
        <f>J206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242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243</v>
      </c>
      <c r="E105" s="162"/>
      <c r="F105" s="162"/>
      <c r="G105" s="162"/>
      <c r="H105" s="162"/>
      <c r="I105" s="162"/>
      <c r="J105" s="163">
        <f>J239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244</v>
      </c>
      <c r="E106" s="157"/>
      <c r="F106" s="157"/>
      <c r="G106" s="157"/>
      <c r="H106" s="157"/>
      <c r="I106" s="157"/>
      <c r="J106" s="158">
        <f>J241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246</v>
      </c>
      <c r="E107" s="162"/>
      <c r="F107" s="162"/>
      <c r="G107" s="162"/>
      <c r="H107" s="162"/>
      <c r="I107" s="162"/>
      <c r="J107" s="163">
        <f>J242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251</v>
      </c>
      <c r="E108" s="162"/>
      <c r="F108" s="162"/>
      <c r="G108" s="162"/>
      <c r="H108" s="162"/>
      <c r="I108" s="162"/>
      <c r="J108" s="163">
        <f>J253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253</v>
      </c>
      <c r="E109" s="162"/>
      <c r="F109" s="162"/>
      <c r="G109" s="162"/>
      <c r="H109" s="162"/>
      <c r="I109" s="162"/>
      <c r="J109" s="163">
        <f>J291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255</v>
      </c>
      <c r="E110" s="162"/>
      <c r="F110" s="162"/>
      <c r="G110" s="162"/>
      <c r="H110" s="162"/>
      <c r="I110" s="162"/>
      <c r="J110" s="163">
        <f>J317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256</v>
      </c>
      <c r="E111" s="162"/>
      <c r="F111" s="162"/>
      <c r="G111" s="162"/>
      <c r="H111" s="162"/>
      <c r="I111" s="162"/>
      <c r="J111" s="163">
        <f>J337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260</v>
      </c>
      <c r="E112" s="162"/>
      <c r="F112" s="162"/>
      <c r="G112" s="162"/>
      <c r="H112" s="162"/>
      <c r="I112" s="162"/>
      <c r="J112" s="163">
        <f>J351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1" t="str">
        <f>E7</f>
        <v>MŠ Vokovická</v>
      </c>
      <c r="F122" s="332"/>
      <c r="G122" s="332"/>
      <c r="H122" s="33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1" t="s">
        <v>6250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228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E11</f>
        <v>02b - Sklad zahradního nábytku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Vokovice, p.č. 1281/256, 1281/257</v>
      </c>
      <c r="G128" s="37"/>
      <c r="H128" s="37"/>
      <c r="I128" s="30" t="s">
        <v>22</v>
      </c>
      <c r="J128" s="67" t="str">
        <f>IF(J14="","",J14)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E17</f>
        <v>Městská část Praha 6, Čs. Armády 601/23</v>
      </c>
      <c r="G130" s="37"/>
      <c r="H130" s="37"/>
      <c r="I130" s="30" t="s">
        <v>30</v>
      </c>
      <c r="J130" s="33" t="str">
        <f>E23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P135+P241</f>
        <v>0</v>
      </c>
      <c r="Q134" s="80"/>
      <c r="R134" s="174">
        <f>R135+R241</f>
        <v>55.095411949999999</v>
      </c>
      <c r="S134" s="80"/>
      <c r="T134" s="175">
        <f>T135+T241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BK135+BK241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P136+P174+P187+P206+P227+P239</f>
        <v>0</v>
      </c>
      <c r="Q135" s="185"/>
      <c r="R135" s="186">
        <f>R136+R174+R187+R206+R227+R239</f>
        <v>49.653632189999996</v>
      </c>
      <c r="S135" s="185"/>
      <c r="T135" s="187">
        <f>T136+T174+T187+T206+T227+T239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BK136+BK174+BK187+BK206+BK227+BK239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83</v>
      </c>
      <c r="F136" s="191" t="s">
        <v>284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SUM(P137:P173)</f>
        <v>0</v>
      </c>
      <c r="Q136" s="185"/>
      <c r="R136" s="186">
        <f>SUM(R137:R173)</f>
        <v>0</v>
      </c>
      <c r="S136" s="185"/>
      <c r="T136" s="187">
        <f>SUM(T137:T173)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SUM(BK137:BK173)</f>
        <v>0</v>
      </c>
    </row>
    <row r="137" spans="1:65" s="2" customFormat="1" ht="24.2" customHeight="1">
      <c r="A137" s="35"/>
      <c r="B137" s="36"/>
      <c r="C137" s="193" t="s">
        <v>83</v>
      </c>
      <c r="D137" s="193" t="s">
        <v>285</v>
      </c>
      <c r="E137" s="194" t="s">
        <v>6252</v>
      </c>
      <c r="F137" s="195" t="s">
        <v>6253</v>
      </c>
      <c r="G137" s="196" t="s">
        <v>288</v>
      </c>
      <c r="H137" s="197">
        <v>95.688000000000002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6254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6464</v>
      </c>
      <c r="G138" s="208"/>
      <c r="H138" s="212">
        <v>95.688000000000002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95.688000000000002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85</v>
      </c>
      <c r="D140" s="193" t="s">
        <v>285</v>
      </c>
      <c r="E140" s="194" t="s">
        <v>6465</v>
      </c>
      <c r="F140" s="195" t="s">
        <v>6466</v>
      </c>
      <c r="G140" s="196" t="s">
        <v>296</v>
      </c>
      <c r="H140" s="197">
        <v>65.198999999999998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6467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6468</v>
      </c>
      <c r="G141" s="208"/>
      <c r="H141" s="212">
        <v>65.198999999999998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5" customFormat="1">
      <c r="B142" s="230"/>
      <c r="C142" s="231"/>
      <c r="D142" s="209" t="s">
        <v>291</v>
      </c>
      <c r="E142" s="232" t="s">
        <v>1</v>
      </c>
      <c r="F142" s="233" t="s">
        <v>307</v>
      </c>
      <c r="G142" s="231"/>
      <c r="H142" s="234">
        <v>65.198999999999998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291</v>
      </c>
      <c r="AU142" s="240" t="s">
        <v>85</v>
      </c>
      <c r="AV142" s="15" t="s">
        <v>105</v>
      </c>
      <c r="AW142" s="15" t="s">
        <v>32</v>
      </c>
      <c r="AX142" s="15" t="s">
        <v>76</v>
      </c>
      <c r="AY142" s="240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65.198999999999998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2" customFormat="1" ht="37.9" customHeight="1">
      <c r="A144" s="35"/>
      <c r="B144" s="36"/>
      <c r="C144" s="193" t="s">
        <v>105</v>
      </c>
      <c r="D144" s="193" t="s">
        <v>285</v>
      </c>
      <c r="E144" s="194" t="s">
        <v>345</v>
      </c>
      <c r="F144" s="195" t="s">
        <v>346</v>
      </c>
      <c r="G144" s="196" t="s">
        <v>296</v>
      </c>
      <c r="H144" s="197">
        <v>22.747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6261</v>
      </c>
    </row>
    <row r="145" spans="1:65" s="13" customFormat="1">
      <c r="B145" s="207"/>
      <c r="C145" s="208"/>
      <c r="D145" s="209" t="s">
        <v>291</v>
      </c>
      <c r="E145" s="210" t="s">
        <v>1</v>
      </c>
      <c r="F145" s="211" t="s">
        <v>6469</v>
      </c>
      <c r="G145" s="208"/>
      <c r="H145" s="212">
        <v>22.747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4" customFormat="1">
      <c r="B146" s="219"/>
      <c r="C146" s="220"/>
      <c r="D146" s="209" t="s">
        <v>291</v>
      </c>
      <c r="E146" s="221" t="s">
        <v>1</v>
      </c>
      <c r="F146" s="222" t="s">
        <v>293</v>
      </c>
      <c r="G146" s="220"/>
      <c r="H146" s="223">
        <v>22.747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291</v>
      </c>
      <c r="AU146" s="229" t="s">
        <v>85</v>
      </c>
      <c r="AV146" s="14" t="s">
        <v>289</v>
      </c>
      <c r="AW146" s="14" t="s">
        <v>32</v>
      </c>
      <c r="AX146" s="14" t="s">
        <v>83</v>
      </c>
      <c r="AY146" s="229" t="s">
        <v>283</v>
      </c>
    </row>
    <row r="147" spans="1:65" s="2" customFormat="1" ht="37.9" customHeight="1">
      <c r="A147" s="35"/>
      <c r="B147" s="36"/>
      <c r="C147" s="193" t="s">
        <v>289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28.706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6470</v>
      </c>
    </row>
    <row r="148" spans="1:65" s="16" customFormat="1">
      <c r="B148" s="241"/>
      <c r="C148" s="242"/>
      <c r="D148" s="209" t="s">
        <v>291</v>
      </c>
      <c r="E148" s="243" t="s">
        <v>1</v>
      </c>
      <c r="F148" s="244" t="s">
        <v>348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291</v>
      </c>
      <c r="AU148" s="250" t="s">
        <v>85</v>
      </c>
      <c r="AV148" s="16" t="s">
        <v>83</v>
      </c>
      <c r="AW148" s="16" t="s">
        <v>32</v>
      </c>
      <c r="AX148" s="16" t="s">
        <v>76</v>
      </c>
      <c r="AY148" s="250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6471</v>
      </c>
      <c r="G149" s="208"/>
      <c r="H149" s="212">
        <v>28.706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28.706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28.706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861.18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6472</v>
      </c>
    </row>
    <row r="153" spans="1:65" s="13" customFormat="1">
      <c r="B153" s="207"/>
      <c r="C153" s="208"/>
      <c r="D153" s="209" t="s">
        <v>291</v>
      </c>
      <c r="E153" s="208"/>
      <c r="F153" s="211" t="s">
        <v>6473</v>
      </c>
      <c r="G153" s="208"/>
      <c r="H153" s="212">
        <v>861.18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371</v>
      </c>
      <c r="F154" s="195" t="s">
        <v>372</v>
      </c>
      <c r="G154" s="196" t="s">
        <v>288</v>
      </c>
      <c r="H154" s="197">
        <v>40.875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6266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6474</v>
      </c>
      <c r="G155" s="208"/>
      <c r="H155" s="212">
        <v>40.875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40.875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33" customHeight="1">
      <c r="A157" s="35"/>
      <c r="B157" s="36"/>
      <c r="C157" s="193" t="s">
        <v>344</v>
      </c>
      <c r="D157" s="193" t="s">
        <v>285</v>
      </c>
      <c r="E157" s="194" t="s">
        <v>375</v>
      </c>
      <c r="F157" s="195" t="s">
        <v>376</v>
      </c>
      <c r="G157" s="196" t="s">
        <v>377</v>
      </c>
      <c r="H157" s="197">
        <v>47.939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6475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6471</v>
      </c>
      <c r="G159" s="208"/>
      <c r="H159" s="212">
        <v>28.706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28.706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13" customFormat="1">
      <c r="B161" s="207"/>
      <c r="C161" s="208"/>
      <c r="D161" s="209" t="s">
        <v>291</v>
      </c>
      <c r="E161" s="208"/>
      <c r="F161" s="211" t="s">
        <v>6476</v>
      </c>
      <c r="G161" s="208"/>
      <c r="H161" s="212">
        <v>47.939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4</v>
      </c>
      <c r="AX161" s="13" t="s">
        <v>83</v>
      </c>
      <c r="AY161" s="218" t="s">
        <v>283</v>
      </c>
    </row>
    <row r="162" spans="1:65" s="2" customFormat="1" ht="16.5" customHeight="1">
      <c r="A162" s="35"/>
      <c r="B162" s="36"/>
      <c r="C162" s="193" t="s">
        <v>351</v>
      </c>
      <c r="D162" s="193" t="s">
        <v>285</v>
      </c>
      <c r="E162" s="194" t="s">
        <v>380</v>
      </c>
      <c r="F162" s="195" t="s">
        <v>381</v>
      </c>
      <c r="G162" s="196" t="s">
        <v>296</v>
      </c>
      <c r="H162" s="197">
        <v>22.747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6270</v>
      </c>
    </row>
    <row r="163" spans="1:65" s="16" customFormat="1">
      <c r="B163" s="241"/>
      <c r="C163" s="242"/>
      <c r="D163" s="209" t="s">
        <v>291</v>
      </c>
      <c r="E163" s="243" t="s">
        <v>1</v>
      </c>
      <c r="F163" s="244" t="s">
        <v>383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3" customFormat="1">
      <c r="B164" s="207"/>
      <c r="C164" s="208"/>
      <c r="D164" s="209" t="s">
        <v>291</v>
      </c>
      <c r="E164" s="210" t="s">
        <v>1</v>
      </c>
      <c r="F164" s="211" t="s">
        <v>6477</v>
      </c>
      <c r="G164" s="208"/>
      <c r="H164" s="212">
        <v>22.747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4" customFormat="1">
      <c r="B165" s="219"/>
      <c r="C165" s="220"/>
      <c r="D165" s="209" t="s">
        <v>291</v>
      </c>
      <c r="E165" s="221" t="s">
        <v>1</v>
      </c>
      <c r="F165" s="222" t="s">
        <v>293</v>
      </c>
      <c r="G165" s="220"/>
      <c r="H165" s="223">
        <v>22.747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291</v>
      </c>
      <c r="AU165" s="229" t="s">
        <v>85</v>
      </c>
      <c r="AV165" s="14" t="s">
        <v>289</v>
      </c>
      <c r="AW165" s="14" t="s">
        <v>32</v>
      </c>
      <c r="AX165" s="14" t="s">
        <v>83</v>
      </c>
      <c r="AY165" s="229" t="s">
        <v>283</v>
      </c>
    </row>
    <row r="166" spans="1:65" s="2" customFormat="1" ht="16.5" customHeight="1">
      <c r="A166" s="35"/>
      <c r="B166" s="36"/>
      <c r="C166" s="193" t="s">
        <v>357</v>
      </c>
      <c r="D166" s="193" t="s">
        <v>285</v>
      </c>
      <c r="E166" s="194" t="s">
        <v>385</v>
      </c>
      <c r="F166" s="195" t="s">
        <v>381</v>
      </c>
      <c r="G166" s="196" t="s">
        <v>296</v>
      </c>
      <c r="H166" s="197">
        <v>28.706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6478</v>
      </c>
    </row>
    <row r="167" spans="1:65" s="16" customFormat="1">
      <c r="B167" s="241"/>
      <c r="C167" s="242"/>
      <c r="D167" s="209" t="s">
        <v>291</v>
      </c>
      <c r="E167" s="243" t="s">
        <v>1</v>
      </c>
      <c r="F167" s="244" t="s">
        <v>348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6479</v>
      </c>
      <c r="G168" s="208"/>
      <c r="H168" s="212">
        <v>28.706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28.706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>
      <c r="A170" s="35"/>
      <c r="B170" s="36"/>
      <c r="C170" s="193" t="s">
        <v>362</v>
      </c>
      <c r="D170" s="193" t="s">
        <v>285</v>
      </c>
      <c r="E170" s="194" t="s">
        <v>388</v>
      </c>
      <c r="F170" s="195" t="s">
        <v>6480</v>
      </c>
      <c r="G170" s="196" t="s">
        <v>296</v>
      </c>
      <c r="H170" s="197">
        <v>42.451999999999998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6481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6482</v>
      </c>
      <c r="G171" s="208"/>
      <c r="H171" s="212">
        <v>42.451999999999998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5" customFormat="1">
      <c r="B172" s="230"/>
      <c r="C172" s="231"/>
      <c r="D172" s="209" t="s">
        <v>291</v>
      </c>
      <c r="E172" s="232" t="s">
        <v>1</v>
      </c>
      <c r="F172" s="233" t="s">
        <v>307</v>
      </c>
      <c r="G172" s="231"/>
      <c r="H172" s="234">
        <v>42.451999999999998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291</v>
      </c>
      <c r="AU172" s="240" t="s">
        <v>85</v>
      </c>
      <c r="AV172" s="15" t="s">
        <v>105</v>
      </c>
      <c r="AW172" s="15" t="s">
        <v>32</v>
      </c>
      <c r="AX172" s="15" t="s">
        <v>76</v>
      </c>
      <c r="AY172" s="240" t="s">
        <v>283</v>
      </c>
    </row>
    <row r="173" spans="1:65" s="14" customFormat="1">
      <c r="B173" s="219"/>
      <c r="C173" s="220"/>
      <c r="D173" s="209" t="s">
        <v>291</v>
      </c>
      <c r="E173" s="221" t="s">
        <v>1</v>
      </c>
      <c r="F173" s="222" t="s">
        <v>293</v>
      </c>
      <c r="G173" s="220"/>
      <c r="H173" s="223">
        <v>42.451999999999998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291</v>
      </c>
      <c r="AU173" s="229" t="s">
        <v>85</v>
      </c>
      <c r="AV173" s="14" t="s">
        <v>289</v>
      </c>
      <c r="AW173" s="14" t="s">
        <v>32</v>
      </c>
      <c r="AX173" s="14" t="s">
        <v>83</v>
      </c>
      <c r="AY173" s="229" t="s">
        <v>283</v>
      </c>
    </row>
    <row r="174" spans="1:65" s="12" customFormat="1" ht="22.9" customHeight="1">
      <c r="B174" s="177"/>
      <c r="C174" s="178"/>
      <c r="D174" s="179" t="s">
        <v>75</v>
      </c>
      <c r="E174" s="191" t="s">
        <v>85</v>
      </c>
      <c r="F174" s="191" t="s">
        <v>405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SUM(P175:P186)</f>
        <v>0</v>
      </c>
      <c r="Q174" s="185"/>
      <c r="R174" s="186">
        <f>SUM(R175:R186)</f>
        <v>32.298928299999993</v>
      </c>
      <c r="S174" s="185"/>
      <c r="T174" s="187">
        <f>SUM(T175:T186)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SUM(BK175:BK186)</f>
        <v>0</v>
      </c>
    </row>
    <row r="175" spans="1:65" s="2" customFormat="1" ht="16.5" customHeight="1">
      <c r="A175" s="35"/>
      <c r="B175" s="36"/>
      <c r="C175" s="193" t="s">
        <v>185</v>
      </c>
      <c r="D175" s="193" t="s">
        <v>285</v>
      </c>
      <c r="E175" s="194" t="s">
        <v>6274</v>
      </c>
      <c r="F175" s="195" t="s">
        <v>6275</v>
      </c>
      <c r="G175" s="196" t="s">
        <v>296</v>
      </c>
      <c r="H175" s="197">
        <v>14.244999999999999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2.2563399999999998</v>
      </c>
      <c r="R175" s="203">
        <f>Q175*H175</f>
        <v>32.141563299999994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6276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6483</v>
      </c>
      <c r="G176" s="208"/>
      <c r="H176" s="212">
        <v>4.25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6484</v>
      </c>
      <c r="G177" s="208"/>
      <c r="H177" s="212">
        <v>3.38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6485</v>
      </c>
      <c r="G178" s="208"/>
      <c r="H178" s="212">
        <v>6.6150000000000002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4" customFormat="1">
      <c r="B179" s="219"/>
      <c r="C179" s="220"/>
      <c r="D179" s="209" t="s">
        <v>291</v>
      </c>
      <c r="E179" s="221" t="s">
        <v>1</v>
      </c>
      <c r="F179" s="222" t="s">
        <v>293</v>
      </c>
      <c r="G179" s="220"/>
      <c r="H179" s="223">
        <v>14.245000000000001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291</v>
      </c>
      <c r="AU179" s="229" t="s">
        <v>85</v>
      </c>
      <c r="AV179" s="14" t="s">
        <v>289</v>
      </c>
      <c r="AW179" s="14" t="s">
        <v>32</v>
      </c>
      <c r="AX179" s="14" t="s">
        <v>83</v>
      </c>
      <c r="AY179" s="229" t="s">
        <v>283</v>
      </c>
    </row>
    <row r="180" spans="1:65" s="2" customFormat="1" ht="16.5" customHeight="1">
      <c r="A180" s="35"/>
      <c r="B180" s="36"/>
      <c r="C180" s="193" t="s">
        <v>188</v>
      </c>
      <c r="D180" s="193" t="s">
        <v>285</v>
      </c>
      <c r="E180" s="194" t="s">
        <v>430</v>
      </c>
      <c r="F180" s="195" t="s">
        <v>431</v>
      </c>
      <c r="G180" s="196" t="s">
        <v>288</v>
      </c>
      <c r="H180" s="197">
        <v>58.5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2.6900000000000001E-3</v>
      </c>
      <c r="R180" s="203">
        <f>Q180*H180</f>
        <v>0.157365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6279</v>
      </c>
    </row>
    <row r="181" spans="1:65" s="13" customFormat="1">
      <c r="B181" s="207"/>
      <c r="C181" s="208"/>
      <c r="D181" s="209" t="s">
        <v>291</v>
      </c>
      <c r="E181" s="210" t="s">
        <v>1</v>
      </c>
      <c r="F181" s="211" t="s">
        <v>6486</v>
      </c>
      <c r="G181" s="208"/>
      <c r="H181" s="212">
        <v>15.3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6487</v>
      </c>
      <c r="G182" s="208"/>
      <c r="H182" s="212">
        <v>3.9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3" customFormat="1">
      <c r="B183" s="207"/>
      <c r="C183" s="208"/>
      <c r="D183" s="209" t="s">
        <v>291</v>
      </c>
      <c r="E183" s="210" t="s">
        <v>1</v>
      </c>
      <c r="F183" s="211" t="s">
        <v>6488</v>
      </c>
      <c r="G183" s="208"/>
      <c r="H183" s="212">
        <v>10.4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6489</v>
      </c>
      <c r="G184" s="208"/>
      <c r="H184" s="212">
        <v>28.9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58.5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16.5" customHeight="1">
      <c r="A186" s="35"/>
      <c r="B186" s="36"/>
      <c r="C186" s="193" t="s">
        <v>191</v>
      </c>
      <c r="D186" s="193" t="s">
        <v>285</v>
      </c>
      <c r="E186" s="194" t="s">
        <v>441</v>
      </c>
      <c r="F186" s="195" t="s">
        <v>442</v>
      </c>
      <c r="G186" s="196" t="s">
        <v>288</v>
      </c>
      <c r="H186" s="197">
        <v>58.5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6282</v>
      </c>
    </row>
    <row r="187" spans="1:65" s="12" customFormat="1" ht="22.9" customHeight="1">
      <c r="B187" s="177"/>
      <c r="C187" s="178"/>
      <c r="D187" s="179" t="s">
        <v>75</v>
      </c>
      <c r="E187" s="191" t="s">
        <v>105</v>
      </c>
      <c r="F187" s="191" t="s">
        <v>566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SUM(P188:P205)</f>
        <v>0</v>
      </c>
      <c r="Q187" s="185"/>
      <c r="R187" s="186">
        <f>SUM(R188:R205)</f>
        <v>1.29756067</v>
      </c>
      <c r="S187" s="185"/>
      <c r="T187" s="187">
        <f>SUM(T188:T205)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SUM(BK188:BK205)</f>
        <v>0</v>
      </c>
    </row>
    <row r="188" spans="1:65" s="2" customFormat="1" ht="21.75" customHeight="1">
      <c r="A188" s="35"/>
      <c r="B188" s="36"/>
      <c r="C188" s="193" t="s">
        <v>194</v>
      </c>
      <c r="D188" s="193" t="s">
        <v>285</v>
      </c>
      <c r="E188" s="194" t="s">
        <v>6490</v>
      </c>
      <c r="F188" s="195" t="s">
        <v>6491</v>
      </c>
      <c r="G188" s="196" t="s">
        <v>296</v>
      </c>
      <c r="H188" s="197">
        <v>6.7030000000000003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6492</v>
      </c>
    </row>
    <row r="189" spans="1:65" s="13" customFormat="1">
      <c r="B189" s="207"/>
      <c r="C189" s="208"/>
      <c r="D189" s="209" t="s">
        <v>291</v>
      </c>
      <c r="E189" s="210" t="s">
        <v>1</v>
      </c>
      <c r="F189" s="211" t="s">
        <v>6493</v>
      </c>
      <c r="G189" s="208"/>
      <c r="H189" s="212">
        <v>2.9430000000000001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6494</v>
      </c>
      <c r="G190" s="208"/>
      <c r="H190" s="212">
        <v>5.5590000000000002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6495</v>
      </c>
      <c r="G191" s="208"/>
      <c r="H191" s="212">
        <v>-1.7989999999999999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4" customFormat="1">
      <c r="B192" s="219"/>
      <c r="C192" s="220"/>
      <c r="D192" s="209" t="s">
        <v>291</v>
      </c>
      <c r="E192" s="221" t="s">
        <v>1</v>
      </c>
      <c r="F192" s="222" t="s">
        <v>293</v>
      </c>
      <c r="G192" s="220"/>
      <c r="H192" s="223">
        <v>6.7030000000000012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291</v>
      </c>
      <c r="AU192" s="229" t="s">
        <v>85</v>
      </c>
      <c r="AV192" s="14" t="s">
        <v>289</v>
      </c>
      <c r="AW192" s="14" t="s">
        <v>32</v>
      </c>
      <c r="AX192" s="14" t="s">
        <v>83</v>
      </c>
      <c r="AY192" s="229" t="s">
        <v>283</v>
      </c>
    </row>
    <row r="193" spans="1:65" s="2" customFormat="1" ht="24.2" customHeight="1">
      <c r="A193" s="35"/>
      <c r="B193" s="36"/>
      <c r="C193" s="193" t="s">
        <v>8</v>
      </c>
      <c r="D193" s="193" t="s">
        <v>285</v>
      </c>
      <c r="E193" s="194" t="s">
        <v>6496</v>
      </c>
      <c r="F193" s="195" t="s">
        <v>6497</v>
      </c>
      <c r="G193" s="196" t="s">
        <v>296</v>
      </c>
      <c r="H193" s="197">
        <v>1.7989999999999999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6498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6499</v>
      </c>
      <c r="G194" s="208"/>
      <c r="H194" s="212">
        <v>1.7989999999999999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4" customFormat="1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1.7989999999999999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24.2" customHeight="1">
      <c r="A196" s="35"/>
      <c r="B196" s="36"/>
      <c r="C196" s="193" t="s">
        <v>199</v>
      </c>
      <c r="D196" s="193" t="s">
        <v>285</v>
      </c>
      <c r="E196" s="194" t="s">
        <v>6500</v>
      </c>
      <c r="F196" s="195" t="s">
        <v>6501</v>
      </c>
      <c r="G196" s="196" t="s">
        <v>288</v>
      </c>
      <c r="H196" s="197">
        <v>52.32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2.3700000000000001E-3</v>
      </c>
      <c r="R196" s="203">
        <f>Q196*H196</f>
        <v>0.12399840000000001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6502</v>
      </c>
    </row>
    <row r="197" spans="1:65" s="13" customFormat="1">
      <c r="B197" s="207"/>
      <c r="C197" s="208"/>
      <c r="D197" s="209" t="s">
        <v>291</v>
      </c>
      <c r="E197" s="210" t="s">
        <v>1</v>
      </c>
      <c r="F197" s="211" t="s">
        <v>6503</v>
      </c>
      <c r="G197" s="208"/>
      <c r="H197" s="212">
        <v>52.32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52.32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24.2" customHeight="1">
      <c r="A199" s="35"/>
      <c r="B199" s="36"/>
      <c r="C199" s="193" t="s">
        <v>202</v>
      </c>
      <c r="D199" s="193" t="s">
        <v>285</v>
      </c>
      <c r="E199" s="194" t="s">
        <v>6504</v>
      </c>
      <c r="F199" s="195" t="s">
        <v>6505</v>
      </c>
      <c r="G199" s="196" t="s">
        <v>288</v>
      </c>
      <c r="H199" s="197">
        <v>52.32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6506</v>
      </c>
    </row>
    <row r="200" spans="1:65" s="2" customFormat="1" ht="21.75" customHeight="1">
      <c r="A200" s="35"/>
      <c r="B200" s="36"/>
      <c r="C200" s="193" t="s">
        <v>205</v>
      </c>
      <c r="D200" s="193" t="s">
        <v>285</v>
      </c>
      <c r="E200" s="194" t="s">
        <v>6507</v>
      </c>
      <c r="F200" s="195" t="s">
        <v>6508</v>
      </c>
      <c r="G200" s="196" t="s">
        <v>288</v>
      </c>
      <c r="H200" s="197">
        <v>8.9930000000000003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2.5000000000000001E-3</v>
      </c>
      <c r="R200" s="203">
        <f>Q200*H200</f>
        <v>2.2482500000000002E-2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289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6509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6510</v>
      </c>
      <c r="G201" s="208"/>
      <c r="H201" s="212">
        <v>8.9930000000000003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8.9930000000000003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1.75" customHeight="1">
      <c r="A203" s="35"/>
      <c r="B203" s="36"/>
      <c r="C203" s="193" t="s">
        <v>417</v>
      </c>
      <c r="D203" s="193" t="s">
        <v>285</v>
      </c>
      <c r="E203" s="194" t="s">
        <v>6511</v>
      </c>
      <c r="F203" s="195" t="s">
        <v>6512</v>
      </c>
      <c r="G203" s="196" t="s">
        <v>377</v>
      </c>
      <c r="H203" s="197">
        <v>1.103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1.04359</v>
      </c>
      <c r="R203" s="203">
        <f>Q203*H203</f>
        <v>1.1510797699999999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6513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6514</v>
      </c>
      <c r="G204" s="208"/>
      <c r="H204" s="212">
        <v>1.103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4" customFormat="1">
      <c r="B205" s="219"/>
      <c r="C205" s="220"/>
      <c r="D205" s="209" t="s">
        <v>291</v>
      </c>
      <c r="E205" s="221" t="s">
        <v>1</v>
      </c>
      <c r="F205" s="222" t="s">
        <v>293</v>
      </c>
      <c r="G205" s="220"/>
      <c r="H205" s="223">
        <v>1.103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291</v>
      </c>
      <c r="AU205" s="229" t="s">
        <v>85</v>
      </c>
      <c r="AV205" s="14" t="s">
        <v>289</v>
      </c>
      <c r="AW205" s="14" t="s">
        <v>32</v>
      </c>
      <c r="AX205" s="14" t="s">
        <v>83</v>
      </c>
      <c r="AY205" s="229" t="s">
        <v>283</v>
      </c>
    </row>
    <row r="206" spans="1:65" s="12" customFormat="1" ht="22.9" customHeight="1">
      <c r="B206" s="177"/>
      <c r="C206" s="178"/>
      <c r="D206" s="179" t="s">
        <v>75</v>
      </c>
      <c r="E206" s="191" t="s">
        <v>339</v>
      </c>
      <c r="F206" s="191" t="s">
        <v>1026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SUM(P207:P226)</f>
        <v>0</v>
      </c>
      <c r="Q206" s="185"/>
      <c r="R206" s="186">
        <f>SUM(R207:R226)</f>
        <v>13.30655767</v>
      </c>
      <c r="S206" s="185"/>
      <c r="T206" s="187">
        <f>SUM(T207:T226)</f>
        <v>0</v>
      </c>
      <c r="AR206" s="188" t="s">
        <v>83</v>
      </c>
      <c r="AT206" s="189" t="s">
        <v>75</v>
      </c>
      <c r="AU206" s="189" t="s">
        <v>83</v>
      </c>
      <c r="AY206" s="188" t="s">
        <v>283</v>
      </c>
      <c r="BK206" s="190">
        <f>SUM(BK207:BK226)</f>
        <v>0</v>
      </c>
    </row>
    <row r="207" spans="1:65" s="2" customFormat="1" ht="33" customHeight="1">
      <c r="A207" s="35"/>
      <c r="B207" s="36"/>
      <c r="C207" s="193" t="s">
        <v>208</v>
      </c>
      <c r="D207" s="193" t="s">
        <v>285</v>
      </c>
      <c r="E207" s="194" t="s">
        <v>1181</v>
      </c>
      <c r="F207" s="195" t="s">
        <v>6283</v>
      </c>
      <c r="G207" s="196" t="s">
        <v>296</v>
      </c>
      <c r="H207" s="197">
        <v>4.0880000000000001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2.2563399999999998</v>
      </c>
      <c r="R207" s="203">
        <f>Q207*H207</f>
        <v>9.2239179199999999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6515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6285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6516</v>
      </c>
      <c r="G209" s="208"/>
      <c r="H209" s="212">
        <v>4.0880000000000001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4.0880000000000001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24.2" customHeight="1">
      <c r="A211" s="35"/>
      <c r="B211" s="36"/>
      <c r="C211" s="193" t="s">
        <v>7</v>
      </c>
      <c r="D211" s="193" t="s">
        <v>285</v>
      </c>
      <c r="E211" s="194" t="s">
        <v>1197</v>
      </c>
      <c r="F211" s="195" t="s">
        <v>1198</v>
      </c>
      <c r="G211" s="196" t="s">
        <v>296</v>
      </c>
      <c r="H211" s="197">
        <v>4.0880000000000001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6517</v>
      </c>
    </row>
    <row r="212" spans="1:65" s="2" customFormat="1" ht="33" customHeight="1">
      <c r="A212" s="35"/>
      <c r="B212" s="36"/>
      <c r="C212" s="193" t="s">
        <v>222</v>
      </c>
      <c r="D212" s="193" t="s">
        <v>285</v>
      </c>
      <c r="E212" s="194" t="s">
        <v>1205</v>
      </c>
      <c r="F212" s="195" t="s">
        <v>1206</v>
      </c>
      <c r="G212" s="196" t="s">
        <v>296</v>
      </c>
      <c r="H212" s="197">
        <v>4.0880000000000001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6518</v>
      </c>
    </row>
    <row r="213" spans="1:65" s="2" customFormat="1" ht="16.5" customHeight="1">
      <c r="A213" s="35"/>
      <c r="B213" s="36"/>
      <c r="C213" s="193" t="s">
        <v>448</v>
      </c>
      <c r="D213" s="193" t="s">
        <v>285</v>
      </c>
      <c r="E213" s="194" t="s">
        <v>6289</v>
      </c>
      <c r="F213" s="195" t="s">
        <v>6290</v>
      </c>
      <c r="G213" s="196" t="s">
        <v>288</v>
      </c>
      <c r="H213" s="197">
        <v>3.77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1.3520000000000001E-2</v>
      </c>
      <c r="R213" s="203">
        <f>Q213*H213</f>
        <v>5.0970400000000006E-2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6291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6285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6519</v>
      </c>
      <c r="G215" s="208"/>
      <c r="H215" s="212">
        <v>3.77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3.77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16.5" customHeight="1">
      <c r="A217" s="35"/>
      <c r="B217" s="36"/>
      <c r="C217" s="193" t="s">
        <v>454</v>
      </c>
      <c r="D217" s="193" t="s">
        <v>285</v>
      </c>
      <c r="E217" s="194" t="s">
        <v>6293</v>
      </c>
      <c r="F217" s="195" t="s">
        <v>6294</v>
      </c>
      <c r="G217" s="196" t="s">
        <v>288</v>
      </c>
      <c r="H217" s="197">
        <v>3.77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6295</v>
      </c>
    </row>
    <row r="218" spans="1:65" s="2" customFormat="1" ht="16.5" customHeight="1">
      <c r="A218" s="35"/>
      <c r="B218" s="36"/>
      <c r="C218" s="193" t="s">
        <v>460</v>
      </c>
      <c r="D218" s="193" t="s">
        <v>285</v>
      </c>
      <c r="E218" s="194" t="s">
        <v>1209</v>
      </c>
      <c r="F218" s="195" t="s">
        <v>1210</v>
      </c>
      <c r="G218" s="196" t="s">
        <v>377</v>
      </c>
      <c r="H218" s="197">
        <v>0.155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1.06277</v>
      </c>
      <c r="R218" s="203">
        <f>Q218*H218</f>
        <v>0.16472935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6296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6285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6520</v>
      </c>
      <c r="G220" s="208"/>
      <c r="H220" s="212">
        <v>0.155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5" customFormat="1">
      <c r="B221" s="230"/>
      <c r="C221" s="231"/>
      <c r="D221" s="209" t="s">
        <v>291</v>
      </c>
      <c r="E221" s="232" t="s">
        <v>1</v>
      </c>
      <c r="F221" s="233" t="s">
        <v>307</v>
      </c>
      <c r="G221" s="231"/>
      <c r="H221" s="234">
        <v>0.155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291</v>
      </c>
      <c r="AU221" s="240" t="s">
        <v>85</v>
      </c>
      <c r="AV221" s="15" t="s">
        <v>105</v>
      </c>
      <c r="AW221" s="15" t="s">
        <v>32</v>
      </c>
      <c r="AX221" s="15" t="s">
        <v>76</v>
      </c>
      <c r="AY221" s="240" t="s">
        <v>283</v>
      </c>
    </row>
    <row r="222" spans="1:65" s="14" customFormat="1">
      <c r="B222" s="219"/>
      <c r="C222" s="220"/>
      <c r="D222" s="209" t="s">
        <v>291</v>
      </c>
      <c r="E222" s="221" t="s">
        <v>1</v>
      </c>
      <c r="F222" s="222" t="s">
        <v>293</v>
      </c>
      <c r="G222" s="220"/>
      <c r="H222" s="223">
        <v>0.155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291</v>
      </c>
      <c r="AU222" s="229" t="s">
        <v>85</v>
      </c>
      <c r="AV222" s="14" t="s">
        <v>289</v>
      </c>
      <c r="AW222" s="14" t="s">
        <v>32</v>
      </c>
      <c r="AX222" s="14" t="s">
        <v>83</v>
      </c>
      <c r="AY222" s="229" t="s">
        <v>283</v>
      </c>
    </row>
    <row r="223" spans="1:65" s="2" customFormat="1" ht="16.5" customHeight="1">
      <c r="A223" s="35"/>
      <c r="B223" s="36"/>
      <c r="C223" s="193" t="s">
        <v>464</v>
      </c>
      <c r="D223" s="193" t="s">
        <v>285</v>
      </c>
      <c r="E223" s="194" t="s">
        <v>6298</v>
      </c>
      <c r="F223" s="195" t="s">
        <v>6299</v>
      </c>
      <c r="G223" s="196" t="s">
        <v>296</v>
      </c>
      <c r="H223" s="197">
        <v>1.9530000000000001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1.98</v>
      </c>
      <c r="R223" s="203">
        <f>Q223*H223</f>
        <v>3.86694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289</v>
      </c>
      <c r="BM223" s="205" t="s">
        <v>6521</v>
      </c>
    </row>
    <row r="224" spans="1:65" s="16" customFormat="1">
      <c r="B224" s="241"/>
      <c r="C224" s="242"/>
      <c r="D224" s="209" t="s">
        <v>291</v>
      </c>
      <c r="E224" s="243" t="s">
        <v>1</v>
      </c>
      <c r="F224" s="244" t="s">
        <v>6285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>
      <c r="B225" s="207"/>
      <c r="C225" s="208"/>
      <c r="D225" s="209" t="s">
        <v>291</v>
      </c>
      <c r="E225" s="210" t="s">
        <v>1</v>
      </c>
      <c r="F225" s="211" t="s">
        <v>6522</v>
      </c>
      <c r="G225" s="208"/>
      <c r="H225" s="212">
        <v>1.9530000000000001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4" customFormat="1">
      <c r="B226" s="219"/>
      <c r="C226" s="220"/>
      <c r="D226" s="209" t="s">
        <v>291</v>
      </c>
      <c r="E226" s="221" t="s">
        <v>1</v>
      </c>
      <c r="F226" s="222" t="s">
        <v>293</v>
      </c>
      <c r="G226" s="220"/>
      <c r="H226" s="223">
        <v>1.9530000000000001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291</v>
      </c>
      <c r="AU226" s="229" t="s">
        <v>85</v>
      </c>
      <c r="AV226" s="14" t="s">
        <v>289</v>
      </c>
      <c r="AW226" s="14" t="s">
        <v>32</v>
      </c>
      <c r="AX226" s="14" t="s">
        <v>83</v>
      </c>
      <c r="AY226" s="229" t="s">
        <v>283</v>
      </c>
    </row>
    <row r="227" spans="1:65" s="12" customFormat="1" ht="22.9" customHeight="1">
      <c r="B227" s="177"/>
      <c r="C227" s="178"/>
      <c r="D227" s="179" t="s">
        <v>75</v>
      </c>
      <c r="E227" s="191" t="s">
        <v>357</v>
      </c>
      <c r="F227" s="191" t="s">
        <v>1316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SUM(P228:P238)</f>
        <v>0</v>
      </c>
      <c r="Q227" s="185"/>
      <c r="R227" s="186">
        <f>SUM(R228:R238)</f>
        <v>2.7505855500000003</v>
      </c>
      <c r="S227" s="185"/>
      <c r="T227" s="187">
        <f>SUM(T228:T238)</f>
        <v>0</v>
      </c>
      <c r="AR227" s="188" t="s">
        <v>83</v>
      </c>
      <c r="AT227" s="189" t="s">
        <v>75</v>
      </c>
      <c r="AU227" s="189" t="s">
        <v>83</v>
      </c>
      <c r="AY227" s="188" t="s">
        <v>283</v>
      </c>
      <c r="BK227" s="190">
        <f>SUM(BK228:BK238)</f>
        <v>0</v>
      </c>
    </row>
    <row r="228" spans="1:65" s="2" customFormat="1" ht="33" customHeight="1">
      <c r="A228" s="35"/>
      <c r="B228" s="36"/>
      <c r="C228" s="193" t="s">
        <v>469</v>
      </c>
      <c r="D228" s="193" t="s">
        <v>285</v>
      </c>
      <c r="E228" s="194" t="s">
        <v>1353</v>
      </c>
      <c r="F228" s="195" t="s">
        <v>1354</v>
      </c>
      <c r="G228" s="196" t="s">
        <v>288</v>
      </c>
      <c r="H228" s="197">
        <v>74.234999999999999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1.2999999999999999E-4</v>
      </c>
      <c r="R228" s="203">
        <f>Q228*H228</f>
        <v>9.6505499999999991E-3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6314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6474</v>
      </c>
      <c r="G229" s="208"/>
      <c r="H229" s="212">
        <v>40.875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>
      <c r="B230" s="207"/>
      <c r="C230" s="208"/>
      <c r="D230" s="209" t="s">
        <v>291</v>
      </c>
      <c r="E230" s="210" t="s">
        <v>1</v>
      </c>
      <c r="F230" s="211" t="s">
        <v>6523</v>
      </c>
      <c r="G230" s="208"/>
      <c r="H230" s="212">
        <v>33.36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4" customFormat="1">
      <c r="B231" s="219"/>
      <c r="C231" s="220"/>
      <c r="D231" s="209" t="s">
        <v>291</v>
      </c>
      <c r="E231" s="221" t="s">
        <v>1</v>
      </c>
      <c r="F231" s="222" t="s">
        <v>293</v>
      </c>
      <c r="G231" s="220"/>
      <c r="H231" s="223">
        <v>74.234999999999999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291</v>
      </c>
      <c r="AU231" s="229" t="s">
        <v>85</v>
      </c>
      <c r="AV231" s="14" t="s">
        <v>289</v>
      </c>
      <c r="AW231" s="14" t="s">
        <v>32</v>
      </c>
      <c r="AX231" s="14" t="s">
        <v>83</v>
      </c>
      <c r="AY231" s="229" t="s">
        <v>283</v>
      </c>
    </row>
    <row r="232" spans="1:65" s="2" customFormat="1" ht="24.2" customHeight="1">
      <c r="A232" s="35"/>
      <c r="B232" s="36"/>
      <c r="C232" s="193" t="s">
        <v>477</v>
      </c>
      <c r="D232" s="193" t="s">
        <v>285</v>
      </c>
      <c r="E232" s="194" t="s">
        <v>1358</v>
      </c>
      <c r="F232" s="195" t="s">
        <v>1359</v>
      </c>
      <c r="G232" s="196" t="s">
        <v>288</v>
      </c>
      <c r="H232" s="197">
        <v>40.875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4.0000000000000003E-5</v>
      </c>
      <c r="R232" s="203">
        <f>Q232*H232</f>
        <v>1.6350000000000002E-3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6317</v>
      </c>
    </row>
    <row r="233" spans="1:65" s="2" customFormat="1" ht="16.5" customHeight="1">
      <c r="A233" s="35"/>
      <c r="B233" s="36"/>
      <c r="C233" s="193" t="s">
        <v>483</v>
      </c>
      <c r="D233" s="193" t="s">
        <v>285</v>
      </c>
      <c r="E233" s="194" t="s">
        <v>6318</v>
      </c>
      <c r="F233" s="195" t="s">
        <v>6319</v>
      </c>
      <c r="G233" s="196" t="s">
        <v>614</v>
      </c>
      <c r="H233" s="197">
        <v>27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1.4999999999999999E-4</v>
      </c>
      <c r="R233" s="203">
        <f>Q233*H233</f>
        <v>4.0499999999999998E-3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6524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469</v>
      </c>
      <c r="G234" s="208"/>
      <c r="H234" s="212">
        <v>27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4" customFormat="1">
      <c r="B235" s="219"/>
      <c r="C235" s="220"/>
      <c r="D235" s="209" t="s">
        <v>291</v>
      </c>
      <c r="E235" s="221" t="s">
        <v>1</v>
      </c>
      <c r="F235" s="222" t="s">
        <v>293</v>
      </c>
      <c r="G235" s="220"/>
      <c r="H235" s="223">
        <v>27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291</v>
      </c>
      <c r="AU235" s="229" t="s">
        <v>85</v>
      </c>
      <c r="AV235" s="14" t="s">
        <v>289</v>
      </c>
      <c r="AW235" s="14" t="s">
        <v>32</v>
      </c>
      <c r="AX235" s="14" t="s">
        <v>83</v>
      </c>
      <c r="AY235" s="229" t="s">
        <v>283</v>
      </c>
    </row>
    <row r="236" spans="1:65" s="2" customFormat="1" ht="16.5" customHeight="1">
      <c r="A236" s="35"/>
      <c r="B236" s="36"/>
      <c r="C236" s="251" t="s">
        <v>488</v>
      </c>
      <c r="D236" s="251" t="s">
        <v>1021</v>
      </c>
      <c r="E236" s="252" t="s">
        <v>6322</v>
      </c>
      <c r="F236" s="253" t="s">
        <v>6323</v>
      </c>
      <c r="G236" s="254" t="s">
        <v>614</v>
      </c>
      <c r="H236" s="255">
        <v>27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0.10100000000000001</v>
      </c>
      <c r="R236" s="203">
        <f>Q236*H236</f>
        <v>2.7270000000000003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351</v>
      </c>
      <c r="AT236" s="205" t="s">
        <v>1021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6525</v>
      </c>
    </row>
    <row r="237" spans="1:65" s="2" customFormat="1" ht="16.5" customHeight="1">
      <c r="A237" s="35"/>
      <c r="B237" s="36"/>
      <c r="C237" s="193" t="s">
        <v>494</v>
      </c>
      <c r="D237" s="193" t="s">
        <v>285</v>
      </c>
      <c r="E237" s="194" t="s">
        <v>1419</v>
      </c>
      <c r="F237" s="195" t="s">
        <v>1420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2.5000000000000001E-4</v>
      </c>
      <c r="R237" s="203">
        <f>Q237*H237</f>
        <v>2.5000000000000001E-4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6325</v>
      </c>
    </row>
    <row r="238" spans="1:65" s="2" customFormat="1" ht="24.2" customHeight="1">
      <c r="A238" s="35"/>
      <c r="B238" s="36"/>
      <c r="C238" s="251" t="s">
        <v>499</v>
      </c>
      <c r="D238" s="251" t="s">
        <v>1021</v>
      </c>
      <c r="E238" s="252" t="s">
        <v>1423</v>
      </c>
      <c r="F238" s="253" t="s">
        <v>6326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8.0000000000000002E-3</v>
      </c>
      <c r="R238" s="203">
        <f>Q238*H238</f>
        <v>8.0000000000000002E-3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351</v>
      </c>
      <c r="AT238" s="205" t="s">
        <v>1021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6327</v>
      </c>
    </row>
    <row r="239" spans="1:65" s="12" customFormat="1" ht="22.9" customHeight="1">
      <c r="B239" s="177"/>
      <c r="C239" s="178"/>
      <c r="D239" s="179" t="s">
        <v>75</v>
      </c>
      <c r="E239" s="191" t="s">
        <v>1426</v>
      </c>
      <c r="F239" s="191" t="s">
        <v>1427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P240</f>
        <v>0</v>
      </c>
      <c r="Q239" s="185"/>
      <c r="R239" s="186">
        <f>R240</f>
        <v>0</v>
      </c>
      <c r="S239" s="185"/>
      <c r="T239" s="187">
        <f>T240</f>
        <v>0</v>
      </c>
      <c r="AR239" s="188" t="s">
        <v>83</v>
      </c>
      <c r="AT239" s="189" t="s">
        <v>75</v>
      </c>
      <c r="AU239" s="189" t="s">
        <v>83</v>
      </c>
      <c r="AY239" s="188" t="s">
        <v>283</v>
      </c>
      <c r="BK239" s="190">
        <f>BK240</f>
        <v>0</v>
      </c>
    </row>
    <row r="240" spans="1:65" s="2" customFormat="1" ht="16.5" customHeight="1">
      <c r="A240" s="35"/>
      <c r="B240" s="36"/>
      <c r="C240" s="193" t="s">
        <v>504</v>
      </c>
      <c r="D240" s="193" t="s">
        <v>285</v>
      </c>
      <c r="E240" s="194" t="s">
        <v>6328</v>
      </c>
      <c r="F240" s="195" t="s">
        <v>6329</v>
      </c>
      <c r="G240" s="196" t="s">
        <v>377</v>
      </c>
      <c r="H240" s="197">
        <v>49.654000000000003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6330</v>
      </c>
    </row>
    <row r="241" spans="1:65" s="12" customFormat="1" ht="25.9" customHeight="1">
      <c r="B241" s="177"/>
      <c r="C241" s="178"/>
      <c r="D241" s="179" t="s">
        <v>75</v>
      </c>
      <c r="E241" s="180" t="s">
        <v>1432</v>
      </c>
      <c r="F241" s="180" t="s">
        <v>1433</v>
      </c>
      <c r="G241" s="178"/>
      <c r="H241" s="178"/>
      <c r="I241" s="181"/>
      <c r="J241" s="182">
        <f>BK241</f>
        <v>0</v>
      </c>
      <c r="K241" s="178"/>
      <c r="L241" s="183"/>
      <c r="M241" s="184"/>
      <c r="N241" s="185"/>
      <c r="O241" s="185"/>
      <c r="P241" s="186">
        <f>P242+P253+P291+P317+P337+P351</f>
        <v>0</v>
      </c>
      <c r="Q241" s="185"/>
      <c r="R241" s="186">
        <f>R242+R253+R291+R317+R337+R351</f>
        <v>5.4417797600000011</v>
      </c>
      <c r="S241" s="185"/>
      <c r="T241" s="187">
        <f>T242+T253+T291+T317+T337+T351</f>
        <v>0</v>
      </c>
      <c r="AR241" s="188" t="s">
        <v>85</v>
      </c>
      <c r="AT241" s="189" t="s">
        <v>75</v>
      </c>
      <c r="AU241" s="189" t="s">
        <v>76</v>
      </c>
      <c r="AY241" s="188" t="s">
        <v>283</v>
      </c>
      <c r="BK241" s="190">
        <f>BK242+BK253+BK291+BK317+BK337+BK351</f>
        <v>0</v>
      </c>
    </row>
    <row r="242" spans="1:65" s="12" customFormat="1" ht="22.9" customHeight="1">
      <c r="B242" s="177"/>
      <c r="C242" s="178"/>
      <c r="D242" s="179" t="s">
        <v>75</v>
      </c>
      <c r="E242" s="191" t="s">
        <v>1503</v>
      </c>
      <c r="F242" s="191" t="s">
        <v>1504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SUM(P243:P252)</f>
        <v>0</v>
      </c>
      <c r="Q242" s="185"/>
      <c r="R242" s="186">
        <f>SUM(R243:R252)</f>
        <v>0.326957</v>
      </c>
      <c r="S242" s="185"/>
      <c r="T242" s="187">
        <f>SUM(T243:T252)</f>
        <v>0</v>
      </c>
      <c r="AR242" s="188" t="s">
        <v>85</v>
      </c>
      <c r="AT242" s="189" t="s">
        <v>75</v>
      </c>
      <c r="AU242" s="189" t="s">
        <v>83</v>
      </c>
      <c r="AY242" s="188" t="s">
        <v>283</v>
      </c>
      <c r="BK242" s="190">
        <f>SUM(BK243:BK252)</f>
        <v>0</v>
      </c>
    </row>
    <row r="243" spans="1:65" s="2" customFormat="1" ht="24.2" customHeight="1">
      <c r="A243" s="35"/>
      <c r="B243" s="36"/>
      <c r="C243" s="193" t="s">
        <v>509</v>
      </c>
      <c r="D243" s="193" t="s">
        <v>285</v>
      </c>
      <c r="E243" s="194" t="s">
        <v>1600</v>
      </c>
      <c r="F243" s="195" t="s">
        <v>1601</v>
      </c>
      <c r="G243" s="196" t="s">
        <v>288</v>
      </c>
      <c r="H243" s="197">
        <v>57.453000000000003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6331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6332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6526</v>
      </c>
      <c r="G245" s="208"/>
      <c r="H245" s="212">
        <v>57.453000000000003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57.453000000000003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37.9" customHeight="1">
      <c r="A247" s="35"/>
      <c r="B247" s="36"/>
      <c r="C247" s="251" t="s">
        <v>514</v>
      </c>
      <c r="D247" s="251" t="s">
        <v>1021</v>
      </c>
      <c r="E247" s="252" t="s">
        <v>1609</v>
      </c>
      <c r="F247" s="253" t="s">
        <v>1610</v>
      </c>
      <c r="G247" s="254" t="s">
        <v>288</v>
      </c>
      <c r="H247" s="255">
        <v>61.69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5.3E-3</v>
      </c>
      <c r="R247" s="203">
        <f>Q247*H247</f>
        <v>0.326957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1021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6334</v>
      </c>
    </row>
    <row r="248" spans="1:65" s="16" customFormat="1">
      <c r="B248" s="241"/>
      <c r="C248" s="242"/>
      <c r="D248" s="209" t="s">
        <v>291</v>
      </c>
      <c r="E248" s="243" t="s">
        <v>1</v>
      </c>
      <c r="F248" s="244" t="s">
        <v>6332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>
      <c r="B249" s="207"/>
      <c r="C249" s="208"/>
      <c r="D249" s="209" t="s">
        <v>291</v>
      </c>
      <c r="E249" s="210" t="s">
        <v>1</v>
      </c>
      <c r="F249" s="211" t="s">
        <v>6333</v>
      </c>
      <c r="G249" s="208"/>
      <c r="H249" s="212">
        <v>52.93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4" customFormat="1">
      <c r="B250" s="219"/>
      <c r="C250" s="220"/>
      <c r="D250" s="209" t="s">
        <v>291</v>
      </c>
      <c r="E250" s="221" t="s">
        <v>1</v>
      </c>
      <c r="F250" s="222" t="s">
        <v>293</v>
      </c>
      <c r="G250" s="220"/>
      <c r="H250" s="223">
        <v>52.93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291</v>
      </c>
      <c r="AU250" s="229" t="s">
        <v>85</v>
      </c>
      <c r="AV250" s="14" t="s">
        <v>289</v>
      </c>
      <c r="AW250" s="14" t="s">
        <v>32</v>
      </c>
      <c r="AX250" s="14" t="s">
        <v>83</v>
      </c>
      <c r="AY250" s="229" t="s">
        <v>283</v>
      </c>
    </row>
    <row r="251" spans="1:65" s="13" customFormat="1">
      <c r="B251" s="207"/>
      <c r="C251" s="208"/>
      <c r="D251" s="209" t="s">
        <v>291</v>
      </c>
      <c r="E251" s="208"/>
      <c r="F251" s="211" t="s">
        <v>6335</v>
      </c>
      <c r="G251" s="208"/>
      <c r="H251" s="212">
        <v>61.69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4</v>
      </c>
      <c r="AX251" s="13" t="s">
        <v>83</v>
      </c>
      <c r="AY251" s="218" t="s">
        <v>283</v>
      </c>
    </row>
    <row r="252" spans="1:65" s="2" customFormat="1" ht="24.2" customHeight="1">
      <c r="A252" s="35"/>
      <c r="B252" s="36"/>
      <c r="C252" s="193" t="s">
        <v>519</v>
      </c>
      <c r="D252" s="193" t="s">
        <v>285</v>
      </c>
      <c r="E252" s="194" t="s">
        <v>6336</v>
      </c>
      <c r="F252" s="195" t="s">
        <v>6337</v>
      </c>
      <c r="G252" s="196" t="s">
        <v>377</v>
      </c>
      <c r="H252" s="197">
        <v>0.32700000000000001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6338</v>
      </c>
    </row>
    <row r="253" spans="1:65" s="12" customFormat="1" ht="22.9" customHeight="1">
      <c r="B253" s="177"/>
      <c r="C253" s="178"/>
      <c r="D253" s="179" t="s">
        <v>75</v>
      </c>
      <c r="E253" s="191" t="s">
        <v>1850</v>
      </c>
      <c r="F253" s="191" t="s">
        <v>1851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SUM(P254:P290)</f>
        <v>0</v>
      </c>
      <c r="Q253" s="185"/>
      <c r="R253" s="186">
        <f>SUM(R254:R290)</f>
        <v>2.5205541200000003</v>
      </c>
      <c r="S253" s="185"/>
      <c r="T253" s="187">
        <f>SUM(T254:T290)</f>
        <v>0</v>
      </c>
      <c r="AR253" s="188" t="s">
        <v>85</v>
      </c>
      <c r="AT253" s="189" t="s">
        <v>75</v>
      </c>
      <c r="AU253" s="189" t="s">
        <v>83</v>
      </c>
      <c r="AY253" s="188" t="s">
        <v>283</v>
      </c>
      <c r="BK253" s="190">
        <f>SUM(BK254:BK290)</f>
        <v>0</v>
      </c>
    </row>
    <row r="254" spans="1:65" s="2" customFormat="1" ht="24.2" customHeight="1">
      <c r="A254" s="35"/>
      <c r="B254" s="36"/>
      <c r="C254" s="193" t="s">
        <v>524</v>
      </c>
      <c r="D254" s="193" t="s">
        <v>285</v>
      </c>
      <c r="E254" s="194" t="s">
        <v>6339</v>
      </c>
      <c r="F254" s="195" t="s">
        <v>6340</v>
      </c>
      <c r="G254" s="196" t="s">
        <v>472</v>
      </c>
      <c r="H254" s="197">
        <v>179.9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6341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6342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6527</v>
      </c>
      <c r="G256" s="208"/>
      <c r="H256" s="212">
        <v>179.9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5" customFormat="1">
      <c r="B257" s="230"/>
      <c r="C257" s="231"/>
      <c r="D257" s="209" t="s">
        <v>291</v>
      </c>
      <c r="E257" s="232" t="s">
        <v>1</v>
      </c>
      <c r="F257" s="233" t="s">
        <v>307</v>
      </c>
      <c r="G257" s="231"/>
      <c r="H257" s="234">
        <v>179.9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291</v>
      </c>
      <c r="AU257" s="240" t="s">
        <v>85</v>
      </c>
      <c r="AV257" s="15" t="s">
        <v>105</v>
      </c>
      <c r="AW257" s="15" t="s">
        <v>32</v>
      </c>
      <c r="AX257" s="15" t="s">
        <v>76</v>
      </c>
      <c r="AY257" s="240" t="s">
        <v>283</v>
      </c>
    </row>
    <row r="258" spans="1:65" s="14" customFormat="1">
      <c r="B258" s="219"/>
      <c r="C258" s="220"/>
      <c r="D258" s="209" t="s">
        <v>291</v>
      </c>
      <c r="E258" s="221" t="s">
        <v>1</v>
      </c>
      <c r="F258" s="222" t="s">
        <v>293</v>
      </c>
      <c r="G258" s="220"/>
      <c r="H258" s="223">
        <v>179.9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291</v>
      </c>
      <c r="AU258" s="229" t="s">
        <v>85</v>
      </c>
      <c r="AV258" s="14" t="s">
        <v>289</v>
      </c>
      <c r="AW258" s="14" t="s">
        <v>32</v>
      </c>
      <c r="AX258" s="14" t="s">
        <v>83</v>
      </c>
      <c r="AY258" s="229" t="s">
        <v>283</v>
      </c>
    </row>
    <row r="259" spans="1:65" s="2" customFormat="1" ht="16.5" customHeight="1">
      <c r="A259" s="35"/>
      <c r="B259" s="36"/>
      <c r="C259" s="251" t="s">
        <v>529</v>
      </c>
      <c r="D259" s="251" t="s">
        <v>1021</v>
      </c>
      <c r="E259" s="252" t="s">
        <v>6344</v>
      </c>
      <c r="F259" s="253" t="s">
        <v>6345</v>
      </c>
      <c r="G259" s="254" t="s">
        <v>296</v>
      </c>
      <c r="H259" s="255">
        <v>1.9790000000000001</v>
      </c>
      <c r="I259" s="256"/>
      <c r="J259" s="257">
        <f>ROUND(I259*H259,2)</f>
        <v>0</v>
      </c>
      <c r="K259" s="258"/>
      <c r="L259" s="259"/>
      <c r="M259" s="260" t="s">
        <v>1</v>
      </c>
      <c r="N259" s="261" t="s">
        <v>41</v>
      </c>
      <c r="O259" s="72"/>
      <c r="P259" s="203">
        <f>O259*H259</f>
        <v>0</v>
      </c>
      <c r="Q259" s="203">
        <v>0.55000000000000004</v>
      </c>
      <c r="R259" s="203">
        <f>Q259*H259</f>
        <v>1.0884500000000001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1021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6346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6342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6528</v>
      </c>
      <c r="G261" s="208"/>
      <c r="H261" s="212">
        <v>1.7989999999999999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5" customFormat="1">
      <c r="B262" s="230"/>
      <c r="C262" s="231"/>
      <c r="D262" s="209" t="s">
        <v>291</v>
      </c>
      <c r="E262" s="232" t="s">
        <v>1</v>
      </c>
      <c r="F262" s="233" t="s">
        <v>307</v>
      </c>
      <c r="G262" s="231"/>
      <c r="H262" s="234">
        <v>1.7989999999999999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291</v>
      </c>
      <c r="AU262" s="240" t="s">
        <v>85</v>
      </c>
      <c r="AV262" s="15" t="s">
        <v>105</v>
      </c>
      <c r="AW262" s="15" t="s">
        <v>32</v>
      </c>
      <c r="AX262" s="15" t="s">
        <v>76</v>
      </c>
      <c r="AY262" s="240" t="s">
        <v>283</v>
      </c>
    </row>
    <row r="263" spans="1:65" s="14" customFormat="1">
      <c r="B263" s="219"/>
      <c r="C263" s="220"/>
      <c r="D263" s="209" t="s">
        <v>291</v>
      </c>
      <c r="E263" s="221" t="s">
        <v>1</v>
      </c>
      <c r="F263" s="222" t="s">
        <v>293</v>
      </c>
      <c r="G263" s="220"/>
      <c r="H263" s="223">
        <v>1.7989999999999999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291</v>
      </c>
      <c r="AU263" s="229" t="s">
        <v>85</v>
      </c>
      <c r="AV263" s="14" t="s">
        <v>289</v>
      </c>
      <c r="AW263" s="14" t="s">
        <v>32</v>
      </c>
      <c r="AX263" s="14" t="s">
        <v>83</v>
      </c>
      <c r="AY263" s="229" t="s">
        <v>283</v>
      </c>
    </row>
    <row r="264" spans="1:65" s="13" customFormat="1">
      <c r="B264" s="207"/>
      <c r="C264" s="208"/>
      <c r="D264" s="209" t="s">
        <v>291</v>
      </c>
      <c r="E264" s="208"/>
      <c r="F264" s="211" t="s">
        <v>6529</v>
      </c>
      <c r="G264" s="208"/>
      <c r="H264" s="212">
        <v>1.9790000000000001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4</v>
      </c>
      <c r="AX264" s="13" t="s">
        <v>83</v>
      </c>
      <c r="AY264" s="218" t="s">
        <v>283</v>
      </c>
    </row>
    <row r="265" spans="1:65" s="2" customFormat="1" ht="24.2" customHeight="1">
      <c r="A265" s="35"/>
      <c r="B265" s="36"/>
      <c r="C265" s="193" t="s">
        <v>540</v>
      </c>
      <c r="D265" s="193" t="s">
        <v>285</v>
      </c>
      <c r="E265" s="194" t="s">
        <v>6349</v>
      </c>
      <c r="F265" s="195" t="s">
        <v>6350</v>
      </c>
      <c r="G265" s="196" t="s">
        <v>296</v>
      </c>
      <c r="H265" s="197">
        <v>1.9790000000000001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1.2659999999999999E-2</v>
      </c>
      <c r="R265" s="203">
        <f>Q265*H265</f>
        <v>2.5054139999999999E-2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6351</v>
      </c>
    </row>
    <row r="266" spans="1:65" s="13" customFormat="1">
      <c r="B266" s="207"/>
      <c r="C266" s="208"/>
      <c r="D266" s="209" t="s">
        <v>291</v>
      </c>
      <c r="E266" s="210" t="s">
        <v>1</v>
      </c>
      <c r="F266" s="211" t="s">
        <v>6530</v>
      </c>
      <c r="G266" s="208"/>
      <c r="H266" s="212">
        <v>1.9790000000000001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14" customFormat="1">
      <c r="B267" s="219"/>
      <c r="C267" s="220"/>
      <c r="D267" s="209" t="s">
        <v>291</v>
      </c>
      <c r="E267" s="221" t="s">
        <v>1</v>
      </c>
      <c r="F267" s="222" t="s">
        <v>293</v>
      </c>
      <c r="G267" s="220"/>
      <c r="H267" s="223">
        <v>1.9790000000000001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291</v>
      </c>
      <c r="AU267" s="229" t="s">
        <v>85</v>
      </c>
      <c r="AV267" s="14" t="s">
        <v>289</v>
      </c>
      <c r="AW267" s="14" t="s">
        <v>32</v>
      </c>
      <c r="AX267" s="14" t="s">
        <v>83</v>
      </c>
      <c r="AY267" s="229" t="s">
        <v>283</v>
      </c>
    </row>
    <row r="268" spans="1:65" s="2" customFormat="1" ht="24.2" customHeight="1">
      <c r="A268" s="35"/>
      <c r="B268" s="36"/>
      <c r="C268" s="193" t="s">
        <v>546</v>
      </c>
      <c r="D268" s="193" t="s">
        <v>285</v>
      </c>
      <c r="E268" s="194" t="s">
        <v>1853</v>
      </c>
      <c r="F268" s="195" t="s">
        <v>1854</v>
      </c>
      <c r="G268" s="196" t="s">
        <v>472</v>
      </c>
      <c r="H268" s="197">
        <v>97.15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199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199</v>
      </c>
      <c r="BM268" s="205" t="s">
        <v>6353</v>
      </c>
    </row>
    <row r="269" spans="1:65" s="16" customFormat="1">
      <c r="B269" s="241"/>
      <c r="C269" s="242"/>
      <c r="D269" s="209" t="s">
        <v>291</v>
      </c>
      <c r="E269" s="243" t="s">
        <v>1</v>
      </c>
      <c r="F269" s="244" t="s">
        <v>6354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>
      <c r="B270" s="207"/>
      <c r="C270" s="208"/>
      <c r="D270" s="209" t="s">
        <v>291</v>
      </c>
      <c r="E270" s="210" t="s">
        <v>1</v>
      </c>
      <c r="F270" s="211" t="s">
        <v>6531</v>
      </c>
      <c r="G270" s="208"/>
      <c r="H270" s="212">
        <v>97.15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15" customFormat="1">
      <c r="B271" s="230"/>
      <c r="C271" s="231"/>
      <c r="D271" s="209" t="s">
        <v>291</v>
      </c>
      <c r="E271" s="232" t="s">
        <v>1</v>
      </c>
      <c r="F271" s="233" t="s">
        <v>307</v>
      </c>
      <c r="G271" s="231"/>
      <c r="H271" s="234">
        <v>97.15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291</v>
      </c>
      <c r="AU271" s="240" t="s">
        <v>85</v>
      </c>
      <c r="AV271" s="15" t="s">
        <v>105</v>
      </c>
      <c r="AW271" s="15" t="s">
        <v>32</v>
      </c>
      <c r="AX271" s="15" t="s">
        <v>76</v>
      </c>
      <c r="AY271" s="240" t="s">
        <v>283</v>
      </c>
    </row>
    <row r="272" spans="1:65" s="14" customFormat="1">
      <c r="B272" s="219"/>
      <c r="C272" s="220"/>
      <c r="D272" s="209" t="s">
        <v>291</v>
      </c>
      <c r="E272" s="221" t="s">
        <v>1</v>
      </c>
      <c r="F272" s="222" t="s">
        <v>293</v>
      </c>
      <c r="G272" s="220"/>
      <c r="H272" s="223">
        <v>97.15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291</v>
      </c>
      <c r="AU272" s="229" t="s">
        <v>85</v>
      </c>
      <c r="AV272" s="14" t="s">
        <v>289</v>
      </c>
      <c r="AW272" s="14" t="s">
        <v>32</v>
      </c>
      <c r="AX272" s="14" t="s">
        <v>83</v>
      </c>
      <c r="AY272" s="229" t="s">
        <v>283</v>
      </c>
    </row>
    <row r="273" spans="1:65" s="2" customFormat="1" ht="16.5" customHeight="1">
      <c r="A273" s="35"/>
      <c r="B273" s="36"/>
      <c r="C273" s="251" t="s">
        <v>551</v>
      </c>
      <c r="D273" s="251" t="s">
        <v>1021</v>
      </c>
      <c r="E273" s="252" t="s">
        <v>1881</v>
      </c>
      <c r="F273" s="253" t="s">
        <v>1882</v>
      </c>
      <c r="G273" s="254" t="s">
        <v>296</v>
      </c>
      <c r="H273" s="255">
        <v>0.874</v>
      </c>
      <c r="I273" s="256"/>
      <c r="J273" s="257">
        <f>ROUND(I273*H273,2)</f>
        <v>0</v>
      </c>
      <c r="K273" s="258"/>
      <c r="L273" s="259"/>
      <c r="M273" s="260" t="s">
        <v>1</v>
      </c>
      <c r="N273" s="261" t="s">
        <v>41</v>
      </c>
      <c r="O273" s="72"/>
      <c r="P273" s="203">
        <f>O273*H273</f>
        <v>0</v>
      </c>
      <c r="Q273" s="203">
        <v>0.55000000000000004</v>
      </c>
      <c r="R273" s="203">
        <f>Q273*H273</f>
        <v>0.48070000000000002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499</v>
      </c>
      <c r="AT273" s="205" t="s">
        <v>1021</v>
      </c>
      <c r="AU273" s="205" t="s">
        <v>85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6356</v>
      </c>
    </row>
    <row r="274" spans="1:65" s="16" customFormat="1">
      <c r="B274" s="241"/>
      <c r="C274" s="242"/>
      <c r="D274" s="209" t="s">
        <v>291</v>
      </c>
      <c r="E274" s="243" t="s">
        <v>1</v>
      </c>
      <c r="F274" s="244" t="s">
        <v>6354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6532</v>
      </c>
      <c r="G275" s="208"/>
      <c r="H275" s="212">
        <v>0.874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5" customFormat="1">
      <c r="B276" s="230"/>
      <c r="C276" s="231"/>
      <c r="D276" s="209" t="s">
        <v>291</v>
      </c>
      <c r="E276" s="232" t="s">
        <v>1</v>
      </c>
      <c r="F276" s="233" t="s">
        <v>307</v>
      </c>
      <c r="G276" s="231"/>
      <c r="H276" s="234">
        <v>0.874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291</v>
      </c>
      <c r="AU276" s="240" t="s">
        <v>85</v>
      </c>
      <c r="AV276" s="15" t="s">
        <v>105</v>
      </c>
      <c r="AW276" s="15" t="s">
        <v>32</v>
      </c>
      <c r="AX276" s="15" t="s">
        <v>76</v>
      </c>
      <c r="AY276" s="240" t="s">
        <v>283</v>
      </c>
    </row>
    <row r="277" spans="1:65" s="14" customFormat="1">
      <c r="B277" s="219"/>
      <c r="C277" s="220"/>
      <c r="D277" s="209" t="s">
        <v>291</v>
      </c>
      <c r="E277" s="221" t="s">
        <v>1</v>
      </c>
      <c r="F277" s="222" t="s">
        <v>293</v>
      </c>
      <c r="G277" s="220"/>
      <c r="H277" s="223">
        <v>0.874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291</v>
      </c>
      <c r="AU277" s="229" t="s">
        <v>85</v>
      </c>
      <c r="AV277" s="14" t="s">
        <v>289</v>
      </c>
      <c r="AW277" s="14" t="s">
        <v>32</v>
      </c>
      <c r="AX277" s="14" t="s">
        <v>83</v>
      </c>
      <c r="AY277" s="229" t="s">
        <v>283</v>
      </c>
    </row>
    <row r="278" spans="1:65" s="2" customFormat="1" ht="33" customHeight="1">
      <c r="A278" s="35"/>
      <c r="B278" s="36"/>
      <c r="C278" s="193" t="s">
        <v>556</v>
      </c>
      <c r="D278" s="193" t="s">
        <v>285</v>
      </c>
      <c r="E278" s="194" t="s">
        <v>1891</v>
      </c>
      <c r="F278" s="195" t="s">
        <v>1892</v>
      </c>
      <c r="G278" s="196" t="s">
        <v>288</v>
      </c>
      <c r="H278" s="197">
        <v>57.453000000000003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6358</v>
      </c>
    </row>
    <row r="279" spans="1:65" s="16" customFormat="1">
      <c r="B279" s="241"/>
      <c r="C279" s="242"/>
      <c r="D279" s="209" t="s">
        <v>291</v>
      </c>
      <c r="E279" s="243" t="s">
        <v>1</v>
      </c>
      <c r="F279" s="244" t="s">
        <v>6332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6526</v>
      </c>
      <c r="G280" s="208"/>
      <c r="H280" s="212">
        <v>57.453000000000003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4" customFormat="1">
      <c r="B281" s="219"/>
      <c r="C281" s="220"/>
      <c r="D281" s="209" t="s">
        <v>291</v>
      </c>
      <c r="E281" s="221" t="s">
        <v>1</v>
      </c>
      <c r="F281" s="222" t="s">
        <v>293</v>
      </c>
      <c r="G281" s="220"/>
      <c r="H281" s="223">
        <v>57.453000000000003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291</v>
      </c>
      <c r="AU281" s="229" t="s">
        <v>85</v>
      </c>
      <c r="AV281" s="14" t="s">
        <v>289</v>
      </c>
      <c r="AW281" s="14" t="s">
        <v>32</v>
      </c>
      <c r="AX281" s="14" t="s">
        <v>83</v>
      </c>
      <c r="AY281" s="229" t="s">
        <v>283</v>
      </c>
    </row>
    <row r="282" spans="1:65" s="2" customFormat="1" ht="16.5" customHeight="1">
      <c r="A282" s="35"/>
      <c r="B282" s="36"/>
      <c r="C282" s="251" t="s">
        <v>561</v>
      </c>
      <c r="D282" s="251" t="s">
        <v>1021</v>
      </c>
      <c r="E282" s="252" t="s">
        <v>1895</v>
      </c>
      <c r="F282" s="253" t="s">
        <v>1896</v>
      </c>
      <c r="G282" s="254" t="s">
        <v>296</v>
      </c>
      <c r="H282" s="255">
        <v>1.58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0.55000000000000004</v>
      </c>
      <c r="R282" s="203">
        <f>Q282*H282</f>
        <v>0.86900000000000011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1021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6359</v>
      </c>
    </row>
    <row r="283" spans="1:65" s="16" customFormat="1">
      <c r="B283" s="241"/>
      <c r="C283" s="242"/>
      <c r="D283" s="209" t="s">
        <v>291</v>
      </c>
      <c r="E283" s="243" t="s">
        <v>1</v>
      </c>
      <c r="F283" s="244" t="s">
        <v>6332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>
      <c r="B284" s="207"/>
      <c r="C284" s="208"/>
      <c r="D284" s="209" t="s">
        <v>291</v>
      </c>
      <c r="E284" s="210" t="s">
        <v>1</v>
      </c>
      <c r="F284" s="211" t="s">
        <v>6533</v>
      </c>
      <c r="G284" s="208"/>
      <c r="H284" s="212">
        <v>1.4359999999999999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14" customFormat="1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1.4359999999999999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3" customFormat="1">
      <c r="B286" s="207"/>
      <c r="C286" s="208"/>
      <c r="D286" s="209" t="s">
        <v>291</v>
      </c>
      <c r="E286" s="208"/>
      <c r="F286" s="211" t="s">
        <v>6534</v>
      </c>
      <c r="G286" s="208"/>
      <c r="H286" s="212">
        <v>1.58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291</v>
      </c>
      <c r="AU286" s="218" t="s">
        <v>85</v>
      </c>
      <c r="AV286" s="13" t="s">
        <v>85</v>
      </c>
      <c r="AW286" s="13" t="s">
        <v>4</v>
      </c>
      <c r="AX286" s="13" t="s">
        <v>83</v>
      </c>
      <c r="AY286" s="218" t="s">
        <v>283</v>
      </c>
    </row>
    <row r="287" spans="1:65" s="2" customFormat="1" ht="24.2" customHeight="1">
      <c r="A287" s="35"/>
      <c r="B287" s="36"/>
      <c r="C287" s="193" t="s">
        <v>567</v>
      </c>
      <c r="D287" s="193" t="s">
        <v>285</v>
      </c>
      <c r="E287" s="194" t="s">
        <v>1938</v>
      </c>
      <c r="F287" s="195" t="s">
        <v>1939</v>
      </c>
      <c r="G287" s="196" t="s">
        <v>296</v>
      </c>
      <c r="H287" s="197">
        <v>2.4540000000000002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2.3369999999999998E-2</v>
      </c>
      <c r="R287" s="203">
        <f>Q287*H287</f>
        <v>5.7349980000000002E-2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6362</v>
      </c>
    </row>
    <row r="288" spans="1:65" s="13" customFormat="1">
      <c r="B288" s="207"/>
      <c r="C288" s="208"/>
      <c r="D288" s="209" t="s">
        <v>291</v>
      </c>
      <c r="E288" s="210" t="s">
        <v>1</v>
      </c>
      <c r="F288" s="211" t="s">
        <v>6535</v>
      </c>
      <c r="G288" s="208"/>
      <c r="H288" s="212">
        <v>2.4540000000000002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291</v>
      </c>
      <c r="AU288" s="218" t="s">
        <v>85</v>
      </c>
      <c r="AV288" s="13" t="s">
        <v>85</v>
      </c>
      <c r="AW288" s="13" t="s">
        <v>32</v>
      </c>
      <c r="AX288" s="13" t="s">
        <v>76</v>
      </c>
      <c r="AY288" s="218" t="s">
        <v>283</v>
      </c>
    </row>
    <row r="289" spans="1:65" s="14" customFormat="1">
      <c r="B289" s="219"/>
      <c r="C289" s="220"/>
      <c r="D289" s="209" t="s">
        <v>291</v>
      </c>
      <c r="E289" s="221" t="s">
        <v>1</v>
      </c>
      <c r="F289" s="222" t="s">
        <v>293</v>
      </c>
      <c r="G289" s="220"/>
      <c r="H289" s="223">
        <v>2.4540000000000002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291</v>
      </c>
      <c r="AU289" s="229" t="s">
        <v>85</v>
      </c>
      <c r="AV289" s="14" t="s">
        <v>289</v>
      </c>
      <c r="AW289" s="14" t="s">
        <v>32</v>
      </c>
      <c r="AX289" s="14" t="s">
        <v>83</v>
      </c>
      <c r="AY289" s="229" t="s">
        <v>283</v>
      </c>
    </row>
    <row r="290" spans="1:65" s="2" customFormat="1" ht="24.2" customHeight="1">
      <c r="A290" s="35"/>
      <c r="B290" s="36"/>
      <c r="C290" s="193" t="s">
        <v>575</v>
      </c>
      <c r="D290" s="193" t="s">
        <v>285</v>
      </c>
      <c r="E290" s="194" t="s">
        <v>6364</v>
      </c>
      <c r="F290" s="195" t="s">
        <v>6365</v>
      </c>
      <c r="G290" s="196" t="s">
        <v>377</v>
      </c>
      <c r="H290" s="197">
        <v>2.5209999999999999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6366</v>
      </c>
    </row>
    <row r="291" spans="1:65" s="12" customFormat="1" ht="22.9" customHeight="1">
      <c r="B291" s="177"/>
      <c r="C291" s="178"/>
      <c r="D291" s="179" t="s">
        <v>75</v>
      </c>
      <c r="E291" s="191" t="s">
        <v>2076</v>
      </c>
      <c r="F291" s="191" t="s">
        <v>2077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SUM(P292:P316)</f>
        <v>0</v>
      </c>
      <c r="Q291" s="185"/>
      <c r="R291" s="186">
        <f>SUM(R292:R316)</f>
        <v>0.33081840000000007</v>
      </c>
      <c r="S291" s="185"/>
      <c r="T291" s="187">
        <f>SUM(T292:T316)</f>
        <v>0</v>
      </c>
      <c r="AR291" s="188" t="s">
        <v>85</v>
      </c>
      <c r="AT291" s="189" t="s">
        <v>75</v>
      </c>
      <c r="AU291" s="189" t="s">
        <v>83</v>
      </c>
      <c r="AY291" s="188" t="s">
        <v>283</v>
      </c>
      <c r="BK291" s="190">
        <f>SUM(BK292:BK316)</f>
        <v>0</v>
      </c>
    </row>
    <row r="292" spans="1:65" s="2" customFormat="1" ht="44.25" customHeight="1">
      <c r="A292" s="35"/>
      <c r="B292" s="36"/>
      <c r="C292" s="193" t="s">
        <v>581</v>
      </c>
      <c r="D292" s="193" t="s">
        <v>285</v>
      </c>
      <c r="E292" s="194" t="s">
        <v>2079</v>
      </c>
      <c r="F292" s="195" t="s">
        <v>6367</v>
      </c>
      <c r="G292" s="196" t="s">
        <v>288</v>
      </c>
      <c r="H292" s="197">
        <v>57.453000000000003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2.66E-3</v>
      </c>
      <c r="R292" s="203">
        <f>Q292*H292</f>
        <v>0.15282498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6368</v>
      </c>
    </row>
    <row r="293" spans="1:65" s="13" customFormat="1">
      <c r="B293" s="207"/>
      <c r="C293" s="208"/>
      <c r="D293" s="209" t="s">
        <v>291</v>
      </c>
      <c r="E293" s="210" t="s">
        <v>1</v>
      </c>
      <c r="F293" s="211" t="s">
        <v>6526</v>
      </c>
      <c r="G293" s="208"/>
      <c r="H293" s="212">
        <v>57.453000000000003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4" customFormat="1">
      <c r="B294" s="219"/>
      <c r="C294" s="220"/>
      <c r="D294" s="209" t="s">
        <v>291</v>
      </c>
      <c r="E294" s="221" t="s">
        <v>1</v>
      </c>
      <c r="F294" s="222" t="s">
        <v>293</v>
      </c>
      <c r="G294" s="220"/>
      <c r="H294" s="223">
        <v>57.453000000000003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291</v>
      </c>
      <c r="AU294" s="229" t="s">
        <v>85</v>
      </c>
      <c r="AV294" s="14" t="s">
        <v>289</v>
      </c>
      <c r="AW294" s="14" t="s">
        <v>32</v>
      </c>
      <c r="AX294" s="14" t="s">
        <v>83</v>
      </c>
      <c r="AY294" s="229" t="s">
        <v>283</v>
      </c>
    </row>
    <row r="295" spans="1:65" s="2" customFormat="1" ht="37.9" customHeight="1">
      <c r="A295" s="35"/>
      <c r="B295" s="36"/>
      <c r="C295" s="193" t="s">
        <v>611</v>
      </c>
      <c r="D295" s="193" t="s">
        <v>285</v>
      </c>
      <c r="E295" s="194" t="s">
        <v>6369</v>
      </c>
      <c r="F295" s="195" t="s">
        <v>6536</v>
      </c>
      <c r="G295" s="196" t="s">
        <v>472</v>
      </c>
      <c r="H295" s="197">
        <v>17.149999999999999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1.1100000000000001E-3</v>
      </c>
      <c r="R295" s="203">
        <f>Q295*H295</f>
        <v>1.9036500000000001E-2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6371</v>
      </c>
    </row>
    <row r="296" spans="1:65" s="2" customFormat="1" ht="37.9" customHeight="1">
      <c r="A296" s="35"/>
      <c r="B296" s="36"/>
      <c r="C296" s="193" t="s">
        <v>616</v>
      </c>
      <c r="D296" s="193" t="s">
        <v>285</v>
      </c>
      <c r="E296" s="194" t="s">
        <v>6372</v>
      </c>
      <c r="F296" s="195" t="s">
        <v>6373</v>
      </c>
      <c r="G296" s="196" t="s">
        <v>472</v>
      </c>
      <c r="H296" s="197">
        <v>23.891999999999999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8.8999999999999995E-4</v>
      </c>
      <c r="R296" s="203">
        <f>Q296*H296</f>
        <v>2.1263879999999999E-2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199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199</v>
      </c>
      <c r="BM296" s="205" t="s">
        <v>6537</v>
      </c>
    </row>
    <row r="297" spans="1:65" s="13" customFormat="1">
      <c r="B297" s="207"/>
      <c r="C297" s="208"/>
      <c r="D297" s="209" t="s">
        <v>291</v>
      </c>
      <c r="E297" s="210" t="s">
        <v>1</v>
      </c>
      <c r="F297" s="211" t="s">
        <v>6538</v>
      </c>
      <c r="G297" s="208"/>
      <c r="H297" s="212">
        <v>23.891999999999999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1:65" s="14" customFormat="1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23.891999999999999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44.25" customHeight="1">
      <c r="A299" s="35"/>
      <c r="B299" s="36"/>
      <c r="C299" s="193" t="s">
        <v>620</v>
      </c>
      <c r="D299" s="193" t="s">
        <v>285</v>
      </c>
      <c r="E299" s="194" t="s">
        <v>6376</v>
      </c>
      <c r="F299" s="195" t="s">
        <v>6377</v>
      </c>
      <c r="G299" s="196" t="s">
        <v>472</v>
      </c>
      <c r="H299" s="197">
        <v>23.891999999999999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8.8999999999999995E-4</v>
      </c>
      <c r="R299" s="203">
        <f>Q299*H299</f>
        <v>2.1263879999999999E-2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6539</v>
      </c>
    </row>
    <row r="300" spans="1:65" s="13" customFormat="1">
      <c r="B300" s="207"/>
      <c r="C300" s="208"/>
      <c r="D300" s="209" t="s">
        <v>291</v>
      </c>
      <c r="E300" s="210" t="s">
        <v>1</v>
      </c>
      <c r="F300" s="211" t="s">
        <v>6538</v>
      </c>
      <c r="G300" s="208"/>
      <c r="H300" s="212">
        <v>23.891999999999999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4" customFormat="1">
      <c r="B301" s="219"/>
      <c r="C301" s="220"/>
      <c r="D301" s="209" t="s">
        <v>291</v>
      </c>
      <c r="E301" s="221" t="s">
        <v>1</v>
      </c>
      <c r="F301" s="222" t="s">
        <v>293</v>
      </c>
      <c r="G301" s="220"/>
      <c r="H301" s="223">
        <v>23.891999999999999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291</v>
      </c>
      <c r="AU301" s="229" t="s">
        <v>85</v>
      </c>
      <c r="AV301" s="14" t="s">
        <v>289</v>
      </c>
      <c r="AW301" s="14" t="s">
        <v>32</v>
      </c>
      <c r="AX301" s="14" t="s">
        <v>83</v>
      </c>
      <c r="AY301" s="229" t="s">
        <v>283</v>
      </c>
    </row>
    <row r="302" spans="1:65" s="2" customFormat="1" ht="37.9" customHeight="1">
      <c r="A302" s="35"/>
      <c r="B302" s="36"/>
      <c r="C302" s="193" t="s">
        <v>624</v>
      </c>
      <c r="D302" s="193" t="s">
        <v>285</v>
      </c>
      <c r="E302" s="194" t="s">
        <v>6379</v>
      </c>
      <c r="F302" s="195" t="s">
        <v>6380</v>
      </c>
      <c r="G302" s="196" t="s">
        <v>472</v>
      </c>
      <c r="H302" s="197">
        <v>17.149999999999999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1.1100000000000001E-3</v>
      </c>
      <c r="R302" s="203">
        <f>Q302*H302</f>
        <v>1.9036500000000001E-2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6540</v>
      </c>
    </row>
    <row r="303" spans="1:65" s="2" customFormat="1" ht="37.9" customHeight="1">
      <c r="A303" s="35"/>
      <c r="B303" s="36"/>
      <c r="C303" s="193" t="s">
        <v>628</v>
      </c>
      <c r="D303" s="193" t="s">
        <v>285</v>
      </c>
      <c r="E303" s="194" t="s">
        <v>6382</v>
      </c>
      <c r="F303" s="195" t="s">
        <v>6383</v>
      </c>
      <c r="G303" s="196" t="s">
        <v>472</v>
      </c>
      <c r="H303" s="197">
        <v>17.149999999999999</v>
      </c>
      <c r="I303" s="198"/>
      <c r="J303" s="199">
        <f>ROUND(I303*H303,2)</f>
        <v>0</v>
      </c>
      <c r="K303" s="200"/>
      <c r="L303" s="40"/>
      <c r="M303" s="201" t="s">
        <v>1</v>
      </c>
      <c r="N303" s="202" t="s">
        <v>41</v>
      </c>
      <c r="O303" s="72"/>
      <c r="P303" s="203">
        <f>O303*H303</f>
        <v>0</v>
      </c>
      <c r="Q303" s="203">
        <v>1.1100000000000001E-3</v>
      </c>
      <c r="R303" s="203">
        <f>Q303*H303</f>
        <v>1.9036500000000001E-2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199</v>
      </c>
      <c r="BM303" s="205" t="s">
        <v>6541</v>
      </c>
    </row>
    <row r="304" spans="1:65" s="2" customFormat="1" ht="37.9" customHeight="1">
      <c r="A304" s="35"/>
      <c r="B304" s="36"/>
      <c r="C304" s="193" t="s">
        <v>632</v>
      </c>
      <c r="D304" s="193" t="s">
        <v>285</v>
      </c>
      <c r="E304" s="194" t="s">
        <v>2136</v>
      </c>
      <c r="F304" s="195" t="s">
        <v>6385</v>
      </c>
      <c r="G304" s="196" t="s">
        <v>614</v>
      </c>
      <c r="H304" s="197">
        <v>39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8.0000000000000007E-5</v>
      </c>
      <c r="R304" s="203">
        <f>Q304*H304</f>
        <v>3.1200000000000004E-3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6386</v>
      </c>
    </row>
    <row r="305" spans="1:65" s="2" customFormat="1" ht="37.9" customHeight="1">
      <c r="A305" s="35"/>
      <c r="B305" s="36"/>
      <c r="C305" s="193" t="s">
        <v>636</v>
      </c>
      <c r="D305" s="193" t="s">
        <v>285</v>
      </c>
      <c r="E305" s="194" t="s">
        <v>2140</v>
      </c>
      <c r="F305" s="195" t="s">
        <v>6387</v>
      </c>
      <c r="G305" s="196" t="s">
        <v>472</v>
      </c>
      <c r="H305" s="197">
        <v>16.649999999999999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1.72E-3</v>
      </c>
      <c r="R305" s="203">
        <f>Q305*H305</f>
        <v>2.8637999999999997E-2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6388</v>
      </c>
    </row>
    <row r="306" spans="1:65" s="16" customFormat="1">
      <c r="B306" s="241"/>
      <c r="C306" s="242"/>
      <c r="D306" s="209" t="s">
        <v>291</v>
      </c>
      <c r="E306" s="243" t="s">
        <v>1</v>
      </c>
      <c r="F306" s="244" t="s">
        <v>6389</v>
      </c>
      <c r="G306" s="242"/>
      <c r="H306" s="243" t="s">
        <v>1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291</v>
      </c>
      <c r="AU306" s="250" t="s">
        <v>85</v>
      </c>
      <c r="AV306" s="16" t="s">
        <v>83</v>
      </c>
      <c r="AW306" s="16" t="s">
        <v>32</v>
      </c>
      <c r="AX306" s="16" t="s">
        <v>76</v>
      </c>
      <c r="AY306" s="250" t="s">
        <v>283</v>
      </c>
    </row>
    <row r="307" spans="1:65" s="13" customFormat="1">
      <c r="B307" s="207"/>
      <c r="C307" s="208"/>
      <c r="D307" s="209" t="s">
        <v>291</v>
      </c>
      <c r="E307" s="210" t="s">
        <v>1</v>
      </c>
      <c r="F307" s="211" t="s">
        <v>6542</v>
      </c>
      <c r="G307" s="208"/>
      <c r="H307" s="212">
        <v>16.649999999999999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283</v>
      </c>
    </row>
    <row r="308" spans="1:65" s="14" customFormat="1">
      <c r="B308" s="219"/>
      <c r="C308" s="220"/>
      <c r="D308" s="209" t="s">
        <v>291</v>
      </c>
      <c r="E308" s="221" t="s">
        <v>1</v>
      </c>
      <c r="F308" s="222" t="s">
        <v>293</v>
      </c>
      <c r="G308" s="220"/>
      <c r="H308" s="223">
        <v>16.649999999999999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291</v>
      </c>
      <c r="AU308" s="229" t="s">
        <v>85</v>
      </c>
      <c r="AV308" s="14" t="s">
        <v>289</v>
      </c>
      <c r="AW308" s="14" t="s">
        <v>32</v>
      </c>
      <c r="AX308" s="14" t="s">
        <v>83</v>
      </c>
      <c r="AY308" s="229" t="s">
        <v>283</v>
      </c>
    </row>
    <row r="309" spans="1:65" s="2" customFormat="1" ht="44.25" customHeight="1">
      <c r="A309" s="35"/>
      <c r="B309" s="36"/>
      <c r="C309" s="193" t="s">
        <v>640</v>
      </c>
      <c r="D309" s="193" t="s">
        <v>285</v>
      </c>
      <c r="E309" s="194" t="s">
        <v>6391</v>
      </c>
      <c r="F309" s="195" t="s">
        <v>6392</v>
      </c>
      <c r="G309" s="196" t="s">
        <v>472</v>
      </c>
      <c r="H309" s="197">
        <v>56.2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7.6999999999999996E-4</v>
      </c>
      <c r="R309" s="203">
        <f>Q309*H309</f>
        <v>4.3274E-2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6393</v>
      </c>
    </row>
    <row r="310" spans="1:65" s="13" customFormat="1">
      <c r="B310" s="207"/>
      <c r="C310" s="208"/>
      <c r="D310" s="209" t="s">
        <v>291</v>
      </c>
      <c r="E310" s="210" t="s">
        <v>1</v>
      </c>
      <c r="F310" s="211" t="s">
        <v>6543</v>
      </c>
      <c r="G310" s="208"/>
      <c r="H310" s="212">
        <v>56.2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4" customFormat="1">
      <c r="B311" s="219"/>
      <c r="C311" s="220"/>
      <c r="D311" s="209" t="s">
        <v>291</v>
      </c>
      <c r="E311" s="221" t="s">
        <v>1</v>
      </c>
      <c r="F311" s="222" t="s">
        <v>293</v>
      </c>
      <c r="G311" s="220"/>
      <c r="H311" s="223">
        <v>56.2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291</v>
      </c>
      <c r="AU311" s="229" t="s">
        <v>85</v>
      </c>
      <c r="AV311" s="14" t="s">
        <v>289</v>
      </c>
      <c r="AW311" s="14" t="s">
        <v>32</v>
      </c>
      <c r="AX311" s="14" t="s">
        <v>83</v>
      </c>
      <c r="AY311" s="229" t="s">
        <v>283</v>
      </c>
    </row>
    <row r="312" spans="1:65" s="2" customFormat="1" ht="21.75" customHeight="1">
      <c r="A312" s="35"/>
      <c r="B312" s="36"/>
      <c r="C312" s="193" t="s">
        <v>644</v>
      </c>
      <c r="D312" s="193" t="s">
        <v>285</v>
      </c>
      <c r="E312" s="194" t="s">
        <v>6395</v>
      </c>
      <c r="F312" s="195" t="s">
        <v>6396</v>
      </c>
      <c r="G312" s="196" t="s">
        <v>614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1.9000000000000001E-4</v>
      </c>
      <c r="R312" s="203">
        <f>Q312*H312</f>
        <v>1.9000000000000001E-4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6397</v>
      </c>
    </row>
    <row r="313" spans="1:65" s="2" customFormat="1" ht="44.25" customHeight="1">
      <c r="A313" s="35"/>
      <c r="B313" s="36"/>
      <c r="C313" s="193" t="s">
        <v>648</v>
      </c>
      <c r="D313" s="193" t="s">
        <v>285</v>
      </c>
      <c r="E313" s="194" t="s">
        <v>6398</v>
      </c>
      <c r="F313" s="195" t="s">
        <v>6544</v>
      </c>
      <c r="G313" s="196" t="s">
        <v>472</v>
      </c>
      <c r="H313" s="197">
        <v>2.9020000000000001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1.08E-3</v>
      </c>
      <c r="R313" s="203">
        <f>Q313*H313</f>
        <v>3.13416E-3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6400</v>
      </c>
    </row>
    <row r="314" spans="1:65" s="13" customFormat="1">
      <c r="B314" s="207"/>
      <c r="C314" s="208"/>
      <c r="D314" s="209" t="s">
        <v>291</v>
      </c>
      <c r="E314" s="210" t="s">
        <v>1</v>
      </c>
      <c r="F314" s="211" t="s">
        <v>6545</v>
      </c>
      <c r="G314" s="208"/>
      <c r="H314" s="212">
        <v>2.9020000000000001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2.9020000000000001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24.2" customHeight="1">
      <c r="A316" s="35"/>
      <c r="B316" s="36"/>
      <c r="C316" s="193" t="s">
        <v>652</v>
      </c>
      <c r="D316" s="193" t="s">
        <v>285</v>
      </c>
      <c r="E316" s="194" t="s">
        <v>6402</v>
      </c>
      <c r="F316" s="195" t="s">
        <v>6403</v>
      </c>
      <c r="G316" s="196" t="s">
        <v>377</v>
      </c>
      <c r="H316" s="197">
        <v>0.33100000000000002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6404</v>
      </c>
    </row>
    <row r="317" spans="1:65" s="12" customFormat="1" ht="22.9" customHeight="1">
      <c r="B317" s="177"/>
      <c r="C317" s="178"/>
      <c r="D317" s="179" t="s">
        <v>75</v>
      </c>
      <c r="E317" s="191" t="s">
        <v>2236</v>
      </c>
      <c r="F317" s="191" t="s">
        <v>2237</v>
      </c>
      <c r="G317" s="178"/>
      <c r="H317" s="178"/>
      <c r="I317" s="181"/>
      <c r="J317" s="192">
        <f>BK317</f>
        <v>0</v>
      </c>
      <c r="K317" s="178"/>
      <c r="L317" s="183"/>
      <c r="M317" s="184"/>
      <c r="N317" s="185"/>
      <c r="O317" s="185"/>
      <c r="P317" s="186">
        <f>SUM(P318:P336)</f>
        <v>0</v>
      </c>
      <c r="Q317" s="185"/>
      <c r="R317" s="186">
        <f>SUM(R318:R336)</f>
        <v>1.6528723999999999</v>
      </c>
      <c r="S317" s="185"/>
      <c r="T317" s="187">
        <f>SUM(T318:T336)</f>
        <v>0</v>
      </c>
      <c r="AR317" s="188" t="s">
        <v>85</v>
      </c>
      <c r="AT317" s="189" t="s">
        <v>75</v>
      </c>
      <c r="AU317" s="189" t="s">
        <v>83</v>
      </c>
      <c r="AY317" s="188" t="s">
        <v>283</v>
      </c>
      <c r="BK317" s="190">
        <f>SUM(BK318:BK336)</f>
        <v>0</v>
      </c>
    </row>
    <row r="318" spans="1:65" s="2" customFormat="1" ht="21.75" customHeight="1">
      <c r="A318" s="35"/>
      <c r="B318" s="36"/>
      <c r="C318" s="193" t="s">
        <v>656</v>
      </c>
      <c r="D318" s="193" t="s">
        <v>285</v>
      </c>
      <c r="E318" s="194" t="s">
        <v>6405</v>
      </c>
      <c r="F318" s="195" t="s">
        <v>6406</v>
      </c>
      <c r="G318" s="196" t="s">
        <v>288</v>
      </c>
      <c r="H318" s="197">
        <v>60.335000000000001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6407</v>
      </c>
    </row>
    <row r="319" spans="1:65" s="16" customFormat="1">
      <c r="B319" s="241"/>
      <c r="C319" s="242"/>
      <c r="D319" s="209" t="s">
        <v>291</v>
      </c>
      <c r="E319" s="243" t="s">
        <v>1</v>
      </c>
      <c r="F319" s="244" t="s">
        <v>6408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>
      <c r="B320" s="207"/>
      <c r="C320" s="208"/>
      <c r="D320" s="209" t="s">
        <v>291</v>
      </c>
      <c r="E320" s="210" t="s">
        <v>1</v>
      </c>
      <c r="F320" s="211" t="s">
        <v>6409</v>
      </c>
      <c r="G320" s="208"/>
      <c r="H320" s="212">
        <v>71.144999999999996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3" customFormat="1">
      <c r="B321" s="207"/>
      <c r="C321" s="208"/>
      <c r="D321" s="209" t="s">
        <v>291</v>
      </c>
      <c r="E321" s="210" t="s">
        <v>1</v>
      </c>
      <c r="F321" s="211" t="s">
        <v>6410</v>
      </c>
      <c r="G321" s="208"/>
      <c r="H321" s="212">
        <v>-10.81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5" customFormat="1">
      <c r="B322" s="230"/>
      <c r="C322" s="231"/>
      <c r="D322" s="209" t="s">
        <v>291</v>
      </c>
      <c r="E322" s="232" t="s">
        <v>1</v>
      </c>
      <c r="F322" s="233" t="s">
        <v>307</v>
      </c>
      <c r="G322" s="231"/>
      <c r="H322" s="234">
        <v>60.334999999999994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291</v>
      </c>
      <c r="AU322" s="240" t="s">
        <v>85</v>
      </c>
      <c r="AV322" s="15" t="s">
        <v>105</v>
      </c>
      <c r="AW322" s="15" t="s">
        <v>32</v>
      </c>
      <c r="AX322" s="15" t="s">
        <v>76</v>
      </c>
      <c r="AY322" s="240" t="s">
        <v>283</v>
      </c>
    </row>
    <row r="323" spans="1:65" s="14" customFormat="1">
      <c r="B323" s="219"/>
      <c r="C323" s="220"/>
      <c r="D323" s="209" t="s">
        <v>291</v>
      </c>
      <c r="E323" s="221" t="s">
        <v>1</v>
      </c>
      <c r="F323" s="222" t="s">
        <v>293</v>
      </c>
      <c r="G323" s="220"/>
      <c r="H323" s="223">
        <v>60.334999999999994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291</v>
      </c>
      <c r="AU323" s="229" t="s">
        <v>85</v>
      </c>
      <c r="AV323" s="14" t="s">
        <v>289</v>
      </c>
      <c r="AW323" s="14" t="s">
        <v>32</v>
      </c>
      <c r="AX323" s="14" t="s">
        <v>83</v>
      </c>
      <c r="AY323" s="229" t="s">
        <v>283</v>
      </c>
    </row>
    <row r="324" spans="1:65" s="2" customFormat="1" ht="66.75" customHeight="1">
      <c r="A324" s="35"/>
      <c r="B324" s="36"/>
      <c r="C324" s="251" t="s">
        <v>660</v>
      </c>
      <c r="D324" s="251" t="s">
        <v>1021</v>
      </c>
      <c r="E324" s="252" t="s">
        <v>6411</v>
      </c>
      <c r="F324" s="253" t="s">
        <v>6412</v>
      </c>
      <c r="G324" s="254" t="s">
        <v>288</v>
      </c>
      <c r="H324" s="255">
        <v>63.351999999999997</v>
      </c>
      <c r="I324" s="256"/>
      <c r="J324" s="257">
        <f>ROUND(I324*H324,2)</f>
        <v>0</v>
      </c>
      <c r="K324" s="258"/>
      <c r="L324" s="259"/>
      <c r="M324" s="260" t="s">
        <v>1</v>
      </c>
      <c r="N324" s="261" t="s">
        <v>41</v>
      </c>
      <c r="O324" s="72"/>
      <c r="P324" s="203">
        <f>O324*H324</f>
        <v>0</v>
      </c>
      <c r="Q324" s="203">
        <v>1.095E-2</v>
      </c>
      <c r="R324" s="203">
        <f>Q324*H324</f>
        <v>0.69370439999999989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499</v>
      </c>
      <c r="AT324" s="205" t="s">
        <v>1021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6413</v>
      </c>
    </row>
    <row r="325" spans="1:65" s="13" customFormat="1">
      <c r="B325" s="207"/>
      <c r="C325" s="208"/>
      <c r="D325" s="209" t="s">
        <v>291</v>
      </c>
      <c r="E325" s="208"/>
      <c r="F325" s="211" t="s">
        <v>6414</v>
      </c>
      <c r="G325" s="208"/>
      <c r="H325" s="212">
        <v>63.351999999999997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4</v>
      </c>
      <c r="AX325" s="13" t="s">
        <v>83</v>
      </c>
      <c r="AY325" s="218" t="s">
        <v>283</v>
      </c>
    </row>
    <row r="326" spans="1:65" s="2" customFormat="1" ht="21.75" customHeight="1">
      <c r="A326" s="35"/>
      <c r="B326" s="36"/>
      <c r="C326" s="193" t="s">
        <v>664</v>
      </c>
      <c r="D326" s="193" t="s">
        <v>285</v>
      </c>
      <c r="E326" s="194" t="s">
        <v>6415</v>
      </c>
      <c r="F326" s="195" t="s">
        <v>6416</v>
      </c>
      <c r="G326" s="196" t="s">
        <v>472</v>
      </c>
      <c r="H326" s="197">
        <v>45.4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6546</v>
      </c>
    </row>
    <row r="327" spans="1:65" s="13" customFormat="1">
      <c r="B327" s="207"/>
      <c r="C327" s="208"/>
      <c r="D327" s="209" t="s">
        <v>291</v>
      </c>
      <c r="E327" s="210" t="s">
        <v>1</v>
      </c>
      <c r="F327" s="211" t="s">
        <v>6418</v>
      </c>
      <c r="G327" s="208"/>
      <c r="H327" s="212">
        <v>19.600000000000001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6547</v>
      </c>
      <c r="G328" s="208"/>
      <c r="H328" s="212">
        <v>19.8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>
      <c r="B329" s="207"/>
      <c r="C329" s="208"/>
      <c r="D329" s="209" t="s">
        <v>291</v>
      </c>
      <c r="E329" s="210" t="s">
        <v>1</v>
      </c>
      <c r="F329" s="211" t="s">
        <v>6420</v>
      </c>
      <c r="G329" s="208"/>
      <c r="H329" s="212">
        <v>6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4" customFormat="1">
      <c r="B330" s="219"/>
      <c r="C330" s="220"/>
      <c r="D330" s="209" t="s">
        <v>291</v>
      </c>
      <c r="E330" s="221" t="s">
        <v>1</v>
      </c>
      <c r="F330" s="222" t="s">
        <v>293</v>
      </c>
      <c r="G330" s="220"/>
      <c r="H330" s="223">
        <v>45.400000000000006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291</v>
      </c>
      <c r="AU330" s="229" t="s">
        <v>85</v>
      </c>
      <c r="AV330" s="14" t="s">
        <v>289</v>
      </c>
      <c r="AW330" s="14" t="s">
        <v>32</v>
      </c>
      <c r="AX330" s="14" t="s">
        <v>83</v>
      </c>
      <c r="AY330" s="229" t="s">
        <v>283</v>
      </c>
    </row>
    <row r="331" spans="1:65" s="2" customFormat="1" ht="16.5" customHeight="1">
      <c r="A331" s="35"/>
      <c r="B331" s="36"/>
      <c r="C331" s="251" t="s">
        <v>668</v>
      </c>
      <c r="D331" s="251" t="s">
        <v>1021</v>
      </c>
      <c r="E331" s="252" t="s">
        <v>6421</v>
      </c>
      <c r="F331" s="253" t="s">
        <v>6422</v>
      </c>
      <c r="G331" s="254" t="s">
        <v>472</v>
      </c>
      <c r="H331" s="255">
        <v>49.94</v>
      </c>
      <c r="I331" s="256"/>
      <c r="J331" s="257">
        <f>ROUND(I331*H331,2)</f>
        <v>0</v>
      </c>
      <c r="K331" s="258"/>
      <c r="L331" s="259"/>
      <c r="M331" s="260" t="s">
        <v>1</v>
      </c>
      <c r="N331" s="261" t="s">
        <v>41</v>
      </c>
      <c r="O331" s="72"/>
      <c r="P331" s="203">
        <f>O331*H331</f>
        <v>0</v>
      </c>
      <c r="Q331" s="203">
        <v>1.8200000000000001E-2</v>
      </c>
      <c r="R331" s="203">
        <f>Q331*H331</f>
        <v>0.90890800000000005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499</v>
      </c>
      <c r="AT331" s="205" t="s">
        <v>1021</v>
      </c>
      <c r="AU331" s="205" t="s">
        <v>85</v>
      </c>
      <c r="AY331" s="18" t="s">
        <v>283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199</v>
      </c>
      <c r="BM331" s="205" t="s">
        <v>6548</v>
      </c>
    </row>
    <row r="332" spans="1:65" s="13" customFormat="1">
      <c r="B332" s="207"/>
      <c r="C332" s="208"/>
      <c r="D332" s="209" t="s">
        <v>291</v>
      </c>
      <c r="E332" s="208"/>
      <c r="F332" s="211" t="s">
        <v>6549</v>
      </c>
      <c r="G332" s="208"/>
      <c r="H332" s="212">
        <v>49.94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4</v>
      </c>
      <c r="AX332" s="13" t="s">
        <v>83</v>
      </c>
      <c r="AY332" s="218" t="s">
        <v>283</v>
      </c>
    </row>
    <row r="333" spans="1:65" s="2" customFormat="1" ht="55.5" customHeight="1">
      <c r="A333" s="35"/>
      <c r="B333" s="36"/>
      <c r="C333" s="193" t="s">
        <v>672</v>
      </c>
      <c r="D333" s="193" t="s">
        <v>285</v>
      </c>
      <c r="E333" s="194" t="s">
        <v>6425</v>
      </c>
      <c r="F333" s="195" t="s">
        <v>6426</v>
      </c>
      <c r="G333" s="196" t="s">
        <v>614</v>
      </c>
      <c r="H333" s="197">
        <v>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8.9999999999999998E-4</v>
      </c>
      <c r="R333" s="203">
        <f>Q333*H333</f>
        <v>1.8E-3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6427</v>
      </c>
    </row>
    <row r="334" spans="1:65" s="2" customFormat="1" ht="76.349999999999994" customHeight="1">
      <c r="A334" s="35"/>
      <c r="B334" s="36"/>
      <c r="C334" s="251" t="s">
        <v>676</v>
      </c>
      <c r="D334" s="251" t="s">
        <v>1021</v>
      </c>
      <c r="E334" s="252" t="s">
        <v>6428</v>
      </c>
      <c r="F334" s="253" t="s">
        <v>6550</v>
      </c>
      <c r="G334" s="254" t="s">
        <v>2247</v>
      </c>
      <c r="H334" s="255">
        <v>1</v>
      </c>
      <c r="I334" s="256"/>
      <c r="J334" s="257">
        <f>ROUND(I334*H334,2)</f>
        <v>0</v>
      </c>
      <c r="K334" s="258"/>
      <c r="L334" s="259"/>
      <c r="M334" s="260" t="s">
        <v>1</v>
      </c>
      <c r="N334" s="261" t="s">
        <v>41</v>
      </c>
      <c r="O334" s="72"/>
      <c r="P334" s="203">
        <f>O334*H334</f>
        <v>0</v>
      </c>
      <c r="Q334" s="203">
        <v>2.4230000000000002E-2</v>
      </c>
      <c r="R334" s="203">
        <f>Q334*H334</f>
        <v>2.4230000000000002E-2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499</v>
      </c>
      <c r="AT334" s="205" t="s">
        <v>1021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6430</v>
      </c>
    </row>
    <row r="335" spans="1:65" s="2" customFormat="1" ht="66.75" customHeight="1">
      <c r="A335" s="35"/>
      <c r="B335" s="36"/>
      <c r="C335" s="251" t="s">
        <v>680</v>
      </c>
      <c r="D335" s="251" t="s">
        <v>1021</v>
      </c>
      <c r="E335" s="252" t="s">
        <v>6431</v>
      </c>
      <c r="F335" s="253" t="s">
        <v>6551</v>
      </c>
      <c r="G335" s="254" t="s">
        <v>2247</v>
      </c>
      <c r="H335" s="255">
        <v>1</v>
      </c>
      <c r="I335" s="256"/>
      <c r="J335" s="257">
        <f>ROUND(I335*H335,2)</f>
        <v>0</v>
      </c>
      <c r="K335" s="258"/>
      <c r="L335" s="259"/>
      <c r="M335" s="260" t="s">
        <v>1</v>
      </c>
      <c r="N335" s="261" t="s">
        <v>41</v>
      </c>
      <c r="O335" s="72"/>
      <c r="P335" s="203">
        <f>O335*H335</f>
        <v>0</v>
      </c>
      <c r="Q335" s="203">
        <v>2.4230000000000002E-2</v>
      </c>
      <c r="R335" s="203">
        <f>Q335*H335</f>
        <v>2.4230000000000002E-2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499</v>
      </c>
      <c r="AT335" s="205" t="s">
        <v>1021</v>
      </c>
      <c r="AU335" s="205" t="s">
        <v>85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6552</v>
      </c>
    </row>
    <row r="336" spans="1:65" s="2" customFormat="1" ht="24.2" customHeight="1">
      <c r="A336" s="35"/>
      <c r="B336" s="36"/>
      <c r="C336" s="193" t="s">
        <v>684</v>
      </c>
      <c r="D336" s="193" t="s">
        <v>285</v>
      </c>
      <c r="E336" s="194" t="s">
        <v>6434</v>
      </c>
      <c r="F336" s="195" t="s">
        <v>6435</v>
      </c>
      <c r="G336" s="196" t="s">
        <v>377</v>
      </c>
      <c r="H336" s="197">
        <v>1.653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6436</v>
      </c>
    </row>
    <row r="337" spans="1:65" s="12" customFormat="1" ht="22.9" customHeight="1">
      <c r="B337" s="177"/>
      <c r="C337" s="178"/>
      <c r="D337" s="179" t="s">
        <v>75</v>
      </c>
      <c r="E337" s="191" t="s">
        <v>2588</v>
      </c>
      <c r="F337" s="191" t="s">
        <v>2589</v>
      </c>
      <c r="G337" s="178"/>
      <c r="H337" s="178"/>
      <c r="I337" s="181"/>
      <c r="J337" s="192">
        <f>BK337</f>
        <v>0</v>
      </c>
      <c r="K337" s="178"/>
      <c r="L337" s="183"/>
      <c r="M337" s="184"/>
      <c r="N337" s="185"/>
      <c r="O337" s="185"/>
      <c r="P337" s="186">
        <f>SUM(P338:P350)</f>
        <v>0</v>
      </c>
      <c r="Q337" s="185"/>
      <c r="R337" s="186">
        <f>SUM(R338:R350)</f>
        <v>0.55463353999999998</v>
      </c>
      <c r="S337" s="185"/>
      <c r="T337" s="187">
        <f>SUM(T338:T350)</f>
        <v>0</v>
      </c>
      <c r="AR337" s="188" t="s">
        <v>85</v>
      </c>
      <c r="AT337" s="189" t="s">
        <v>75</v>
      </c>
      <c r="AU337" s="189" t="s">
        <v>83</v>
      </c>
      <c r="AY337" s="188" t="s">
        <v>283</v>
      </c>
      <c r="BK337" s="190">
        <f>SUM(BK338:BK350)</f>
        <v>0</v>
      </c>
    </row>
    <row r="338" spans="1:65" s="2" customFormat="1" ht="24.2" customHeight="1">
      <c r="A338" s="35"/>
      <c r="B338" s="36"/>
      <c r="C338" s="193" t="s">
        <v>690</v>
      </c>
      <c r="D338" s="193" t="s">
        <v>285</v>
      </c>
      <c r="E338" s="194" t="s">
        <v>6437</v>
      </c>
      <c r="F338" s="195" t="s">
        <v>6438</v>
      </c>
      <c r="G338" s="196" t="s">
        <v>288</v>
      </c>
      <c r="H338" s="197">
        <v>23.905999999999999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2.8E-3</v>
      </c>
      <c r="R338" s="203">
        <f>Q338*H338</f>
        <v>6.6936799999999991E-2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85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6439</v>
      </c>
    </row>
    <row r="339" spans="1:65" s="13" customFormat="1">
      <c r="B339" s="207"/>
      <c r="C339" s="208"/>
      <c r="D339" s="209" t="s">
        <v>291</v>
      </c>
      <c r="E339" s="210" t="s">
        <v>1</v>
      </c>
      <c r="F339" s="211" t="s">
        <v>6553</v>
      </c>
      <c r="G339" s="208"/>
      <c r="H339" s="212">
        <v>5.7640000000000002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3" customFormat="1">
      <c r="B340" s="207"/>
      <c r="C340" s="208"/>
      <c r="D340" s="209" t="s">
        <v>291</v>
      </c>
      <c r="E340" s="210" t="s">
        <v>1</v>
      </c>
      <c r="F340" s="211" t="s">
        <v>6554</v>
      </c>
      <c r="G340" s="208"/>
      <c r="H340" s="212">
        <v>2.4580000000000002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3" customFormat="1">
      <c r="B341" s="207"/>
      <c r="C341" s="208"/>
      <c r="D341" s="209" t="s">
        <v>291</v>
      </c>
      <c r="E341" s="210" t="s">
        <v>1</v>
      </c>
      <c r="F341" s="211" t="s">
        <v>6555</v>
      </c>
      <c r="G341" s="208"/>
      <c r="H341" s="212">
        <v>9.92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6553</v>
      </c>
      <c r="G342" s="208"/>
      <c r="H342" s="212">
        <v>5.7640000000000002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4" customFormat="1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23.906000000000002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65" s="2" customFormat="1" ht="55.5" customHeight="1">
      <c r="A344" s="35"/>
      <c r="B344" s="36"/>
      <c r="C344" s="251" t="s">
        <v>695</v>
      </c>
      <c r="D344" s="251" t="s">
        <v>1021</v>
      </c>
      <c r="E344" s="252" t="s">
        <v>6441</v>
      </c>
      <c r="F344" s="253" t="s">
        <v>6556</v>
      </c>
      <c r="G344" s="254" t="s">
        <v>288</v>
      </c>
      <c r="H344" s="255">
        <v>23.905999999999999</v>
      </c>
      <c r="I344" s="256"/>
      <c r="J344" s="257">
        <f>ROUND(I344*H344,2)</f>
        <v>0</v>
      </c>
      <c r="K344" s="258"/>
      <c r="L344" s="259"/>
      <c r="M344" s="260" t="s">
        <v>1</v>
      </c>
      <c r="N344" s="261" t="s">
        <v>41</v>
      </c>
      <c r="O344" s="72"/>
      <c r="P344" s="203">
        <f>O344*H344</f>
        <v>0</v>
      </c>
      <c r="Q344" s="203">
        <v>2.4000000000000001E-4</v>
      </c>
      <c r="R344" s="203">
        <f>Q344*H344</f>
        <v>5.7374399999999999E-3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499</v>
      </c>
      <c r="AT344" s="205" t="s">
        <v>1021</v>
      </c>
      <c r="AU344" s="205" t="s">
        <v>85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6443</v>
      </c>
    </row>
    <row r="345" spans="1:65" s="2" customFormat="1" ht="24.2" customHeight="1">
      <c r="A345" s="35"/>
      <c r="B345" s="36"/>
      <c r="C345" s="193" t="s">
        <v>700</v>
      </c>
      <c r="D345" s="193" t="s">
        <v>285</v>
      </c>
      <c r="E345" s="194" t="s">
        <v>6444</v>
      </c>
      <c r="F345" s="195" t="s">
        <v>6445</v>
      </c>
      <c r="G345" s="196" t="s">
        <v>2992</v>
      </c>
      <c r="H345" s="197">
        <v>459.18599999999998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41</v>
      </c>
      <c r="O345" s="72"/>
      <c r="P345" s="203">
        <f>O345*H345</f>
        <v>0</v>
      </c>
      <c r="Q345" s="203">
        <v>5.0000000000000002E-5</v>
      </c>
      <c r="R345" s="203">
        <f>Q345*H345</f>
        <v>2.2959299999999998E-2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199</v>
      </c>
      <c r="AT345" s="205" t="s">
        <v>285</v>
      </c>
      <c r="AU345" s="205" t="s">
        <v>85</v>
      </c>
      <c r="AY345" s="18" t="s">
        <v>283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199</v>
      </c>
      <c r="BM345" s="205" t="s">
        <v>6557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6558</v>
      </c>
      <c r="G346" s="208"/>
      <c r="H346" s="212">
        <v>459.18599999999998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4" customFormat="1">
      <c r="B347" s="219"/>
      <c r="C347" s="220"/>
      <c r="D347" s="209" t="s">
        <v>291</v>
      </c>
      <c r="E347" s="221" t="s">
        <v>1</v>
      </c>
      <c r="F347" s="222" t="s">
        <v>293</v>
      </c>
      <c r="G347" s="220"/>
      <c r="H347" s="223">
        <v>459.18599999999998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291</v>
      </c>
      <c r="AU347" s="229" t="s">
        <v>85</v>
      </c>
      <c r="AV347" s="14" t="s">
        <v>289</v>
      </c>
      <c r="AW347" s="14" t="s">
        <v>32</v>
      </c>
      <c r="AX347" s="14" t="s">
        <v>83</v>
      </c>
      <c r="AY347" s="229" t="s">
        <v>283</v>
      </c>
    </row>
    <row r="348" spans="1:65" s="2" customFormat="1" ht="33" customHeight="1">
      <c r="A348" s="35"/>
      <c r="B348" s="36"/>
      <c r="C348" s="251" t="s">
        <v>704</v>
      </c>
      <c r="D348" s="251" t="s">
        <v>1021</v>
      </c>
      <c r="E348" s="252" t="s">
        <v>6448</v>
      </c>
      <c r="F348" s="253" t="s">
        <v>6449</v>
      </c>
      <c r="G348" s="254" t="s">
        <v>377</v>
      </c>
      <c r="H348" s="255">
        <v>0.45900000000000002</v>
      </c>
      <c r="I348" s="256"/>
      <c r="J348" s="257">
        <f>ROUND(I348*H348,2)</f>
        <v>0</v>
      </c>
      <c r="K348" s="258"/>
      <c r="L348" s="259"/>
      <c r="M348" s="260" t="s">
        <v>1</v>
      </c>
      <c r="N348" s="261" t="s">
        <v>41</v>
      </c>
      <c r="O348" s="72"/>
      <c r="P348" s="203">
        <f>O348*H348</f>
        <v>0</v>
      </c>
      <c r="Q348" s="203">
        <v>1</v>
      </c>
      <c r="R348" s="203">
        <f>Q348*H348</f>
        <v>0.45900000000000002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499</v>
      </c>
      <c r="AT348" s="205" t="s">
        <v>1021</v>
      </c>
      <c r="AU348" s="205" t="s">
        <v>85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6559</v>
      </c>
    </row>
    <row r="349" spans="1:65" s="13" customFormat="1">
      <c r="B349" s="207"/>
      <c r="C349" s="208"/>
      <c r="D349" s="209" t="s">
        <v>291</v>
      </c>
      <c r="E349" s="208"/>
      <c r="F349" s="211" t="s">
        <v>6560</v>
      </c>
      <c r="G349" s="208"/>
      <c r="H349" s="212">
        <v>0.45900000000000002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291</v>
      </c>
      <c r="AU349" s="218" t="s">
        <v>85</v>
      </c>
      <c r="AV349" s="13" t="s">
        <v>85</v>
      </c>
      <c r="AW349" s="13" t="s">
        <v>4</v>
      </c>
      <c r="AX349" s="13" t="s">
        <v>83</v>
      </c>
      <c r="AY349" s="218" t="s">
        <v>283</v>
      </c>
    </row>
    <row r="350" spans="1:65" s="2" customFormat="1" ht="24.2" customHeight="1">
      <c r="A350" s="35"/>
      <c r="B350" s="36"/>
      <c r="C350" s="193" t="s">
        <v>710</v>
      </c>
      <c r="D350" s="193" t="s">
        <v>285</v>
      </c>
      <c r="E350" s="194" t="s">
        <v>6452</v>
      </c>
      <c r="F350" s="195" t="s">
        <v>6453</v>
      </c>
      <c r="G350" s="196" t="s">
        <v>377</v>
      </c>
      <c r="H350" s="197">
        <v>0.55500000000000005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85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6454</v>
      </c>
    </row>
    <row r="351" spans="1:65" s="12" customFormat="1" ht="22.9" customHeight="1">
      <c r="B351" s="177"/>
      <c r="C351" s="178"/>
      <c r="D351" s="179" t="s">
        <v>75</v>
      </c>
      <c r="E351" s="191" t="s">
        <v>3246</v>
      </c>
      <c r="F351" s="191" t="s">
        <v>3247</v>
      </c>
      <c r="G351" s="178"/>
      <c r="H351" s="178"/>
      <c r="I351" s="181"/>
      <c r="J351" s="192">
        <f>BK351</f>
        <v>0</v>
      </c>
      <c r="K351" s="178"/>
      <c r="L351" s="183"/>
      <c r="M351" s="184"/>
      <c r="N351" s="185"/>
      <c r="O351" s="185"/>
      <c r="P351" s="186">
        <f>SUM(P352:P371)</f>
        <v>0</v>
      </c>
      <c r="Q351" s="185"/>
      <c r="R351" s="186">
        <f>SUM(R352:R371)</f>
        <v>5.5944300000000002E-2</v>
      </c>
      <c r="S351" s="185"/>
      <c r="T351" s="187">
        <f>SUM(T352:T371)</f>
        <v>0</v>
      </c>
      <c r="AR351" s="188" t="s">
        <v>85</v>
      </c>
      <c r="AT351" s="189" t="s">
        <v>75</v>
      </c>
      <c r="AU351" s="189" t="s">
        <v>83</v>
      </c>
      <c r="AY351" s="188" t="s">
        <v>283</v>
      </c>
      <c r="BK351" s="190">
        <f>SUM(BK352:BK371)</f>
        <v>0</v>
      </c>
    </row>
    <row r="352" spans="1:65" s="2" customFormat="1" ht="24.2" customHeight="1">
      <c r="A352" s="35"/>
      <c r="B352" s="36"/>
      <c r="C352" s="193" t="s">
        <v>728</v>
      </c>
      <c r="D352" s="193" t="s">
        <v>285</v>
      </c>
      <c r="E352" s="194" t="s">
        <v>3249</v>
      </c>
      <c r="F352" s="195" t="s">
        <v>3250</v>
      </c>
      <c r="G352" s="196" t="s">
        <v>288</v>
      </c>
      <c r="H352" s="197">
        <v>254.535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1.3999999999999999E-4</v>
      </c>
      <c r="R352" s="203">
        <f>Q352*H352</f>
        <v>3.5634899999999997E-2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6455</v>
      </c>
    </row>
    <row r="353" spans="1:65" s="16" customFormat="1">
      <c r="B353" s="241"/>
      <c r="C353" s="242"/>
      <c r="D353" s="209" t="s">
        <v>291</v>
      </c>
      <c r="E353" s="243" t="s">
        <v>1</v>
      </c>
      <c r="F353" s="244" t="s">
        <v>6354</v>
      </c>
      <c r="G353" s="242"/>
      <c r="H353" s="243" t="s">
        <v>1</v>
      </c>
      <c r="I353" s="245"/>
      <c r="J353" s="242"/>
      <c r="K353" s="242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291</v>
      </c>
      <c r="AU353" s="250" t="s">
        <v>85</v>
      </c>
      <c r="AV353" s="16" t="s">
        <v>83</v>
      </c>
      <c r="AW353" s="16" t="s">
        <v>32</v>
      </c>
      <c r="AX353" s="16" t="s">
        <v>76</v>
      </c>
      <c r="AY353" s="250" t="s">
        <v>283</v>
      </c>
    </row>
    <row r="354" spans="1:65" s="13" customFormat="1">
      <c r="B354" s="207"/>
      <c r="C354" s="208"/>
      <c r="D354" s="209" t="s">
        <v>291</v>
      </c>
      <c r="E354" s="210" t="s">
        <v>1</v>
      </c>
      <c r="F354" s="211" t="s">
        <v>6561</v>
      </c>
      <c r="G354" s="208"/>
      <c r="H354" s="212">
        <v>44.689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291</v>
      </c>
      <c r="AU354" s="218" t="s">
        <v>85</v>
      </c>
      <c r="AV354" s="13" t="s">
        <v>85</v>
      </c>
      <c r="AW354" s="13" t="s">
        <v>32</v>
      </c>
      <c r="AX354" s="13" t="s">
        <v>76</v>
      </c>
      <c r="AY354" s="218" t="s">
        <v>283</v>
      </c>
    </row>
    <row r="355" spans="1:65" s="15" customFormat="1">
      <c r="B355" s="230"/>
      <c r="C355" s="231"/>
      <c r="D355" s="209" t="s">
        <v>291</v>
      </c>
      <c r="E355" s="232" t="s">
        <v>1</v>
      </c>
      <c r="F355" s="233" t="s">
        <v>307</v>
      </c>
      <c r="G355" s="231"/>
      <c r="H355" s="234">
        <v>44.689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291</v>
      </c>
      <c r="AU355" s="240" t="s">
        <v>85</v>
      </c>
      <c r="AV355" s="15" t="s">
        <v>105</v>
      </c>
      <c r="AW355" s="15" t="s">
        <v>32</v>
      </c>
      <c r="AX355" s="15" t="s">
        <v>76</v>
      </c>
      <c r="AY355" s="240" t="s">
        <v>283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6562</v>
      </c>
      <c r="G356" s="208"/>
      <c r="H356" s="212">
        <v>137.886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5" customFormat="1">
      <c r="B357" s="230"/>
      <c r="C357" s="231"/>
      <c r="D357" s="209" t="s">
        <v>291</v>
      </c>
      <c r="E357" s="232" t="s">
        <v>1</v>
      </c>
      <c r="F357" s="233" t="s">
        <v>307</v>
      </c>
      <c r="G357" s="231"/>
      <c r="H357" s="234">
        <v>137.886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291</v>
      </c>
      <c r="AU357" s="240" t="s">
        <v>85</v>
      </c>
      <c r="AV357" s="15" t="s">
        <v>105</v>
      </c>
      <c r="AW357" s="15" t="s">
        <v>32</v>
      </c>
      <c r="AX357" s="15" t="s">
        <v>76</v>
      </c>
      <c r="AY357" s="240" t="s">
        <v>283</v>
      </c>
    </row>
    <row r="358" spans="1:65" s="16" customFormat="1">
      <c r="B358" s="241"/>
      <c r="C358" s="242"/>
      <c r="D358" s="209" t="s">
        <v>291</v>
      </c>
      <c r="E358" s="243" t="s">
        <v>1</v>
      </c>
      <c r="F358" s="244" t="s">
        <v>6342</v>
      </c>
      <c r="G358" s="242"/>
      <c r="H358" s="243" t="s">
        <v>1</v>
      </c>
      <c r="I358" s="245"/>
      <c r="J358" s="242"/>
      <c r="K358" s="242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291</v>
      </c>
      <c r="AU358" s="250" t="s">
        <v>85</v>
      </c>
      <c r="AV358" s="16" t="s">
        <v>83</v>
      </c>
      <c r="AW358" s="16" t="s">
        <v>32</v>
      </c>
      <c r="AX358" s="16" t="s">
        <v>76</v>
      </c>
      <c r="AY358" s="250" t="s">
        <v>283</v>
      </c>
    </row>
    <row r="359" spans="1:65" s="13" customFormat="1">
      <c r="B359" s="207"/>
      <c r="C359" s="208"/>
      <c r="D359" s="209" t="s">
        <v>291</v>
      </c>
      <c r="E359" s="210" t="s">
        <v>1</v>
      </c>
      <c r="F359" s="211" t="s">
        <v>6563</v>
      </c>
      <c r="G359" s="208"/>
      <c r="H359" s="212">
        <v>71.959999999999994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291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283</v>
      </c>
    </row>
    <row r="360" spans="1:65" s="15" customFormat="1">
      <c r="B360" s="230"/>
      <c r="C360" s="231"/>
      <c r="D360" s="209" t="s">
        <v>291</v>
      </c>
      <c r="E360" s="232" t="s">
        <v>1</v>
      </c>
      <c r="F360" s="233" t="s">
        <v>307</v>
      </c>
      <c r="G360" s="231"/>
      <c r="H360" s="234">
        <v>71.959999999999994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291</v>
      </c>
      <c r="AU360" s="240" t="s">
        <v>85</v>
      </c>
      <c r="AV360" s="15" t="s">
        <v>105</v>
      </c>
      <c r="AW360" s="15" t="s">
        <v>32</v>
      </c>
      <c r="AX360" s="15" t="s">
        <v>76</v>
      </c>
      <c r="AY360" s="240" t="s">
        <v>283</v>
      </c>
    </row>
    <row r="361" spans="1:65" s="14" customFormat="1">
      <c r="B361" s="219"/>
      <c r="C361" s="220"/>
      <c r="D361" s="209" t="s">
        <v>291</v>
      </c>
      <c r="E361" s="221" t="s">
        <v>1</v>
      </c>
      <c r="F361" s="222" t="s">
        <v>293</v>
      </c>
      <c r="G361" s="220"/>
      <c r="H361" s="223">
        <v>254.53499999999997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291</v>
      </c>
      <c r="AU361" s="229" t="s">
        <v>85</v>
      </c>
      <c r="AV361" s="14" t="s">
        <v>289</v>
      </c>
      <c r="AW361" s="14" t="s">
        <v>32</v>
      </c>
      <c r="AX361" s="14" t="s">
        <v>83</v>
      </c>
      <c r="AY361" s="229" t="s">
        <v>283</v>
      </c>
    </row>
    <row r="362" spans="1:65" s="2" customFormat="1" ht="21.75" customHeight="1">
      <c r="A362" s="35"/>
      <c r="B362" s="36"/>
      <c r="C362" s="193" t="s">
        <v>737</v>
      </c>
      <c r="D362" s="193" t="s">
        <v>285</v>
      </c>
      <c r="E362" s="194" t="s">
        <v>6459</v>
      </c>
      <c r="F362" s="195" t="s">
        <v>6460</v>
      </c>
      <c r="G362" s="196" t="s">
        <v>288</v>
      </c>
      <c r="H362" s="197">
        <v>169.245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1.2E-4</v>
      </c>
      <c r="R362" s="203">
        <f>Q362*H362</f>
        <v>2.0309400000000002E-2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85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6461</v>
      </c>
    </row>
    <row r="363" spans="1:65" s="16" customFormat="1">
      <c r="B363" s="241"/>
      <c r="C363" s="242"/>
      <c r="D363" s="209" t="s">
        <v>291</v>
      </c>
      <c r="E363" s="243" t="s">
        <v>1</v>
      </c>
      <c r="F363" s="244" t="s">
        <v>6354</v>
      </c>
      <c r="G363" s="242"/>
      <c r="H363" s="243" t="s">
        <v>1</v>
      </c>
      <c r="I363" s="245"/>
      <c r="J363" s="242"/>
      <c r="K363" s="242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291</v>
      </c>
      <c r="AU363" s="250" t="s">
        <v>85</v>
      </c>
      <c r="AV363" s="16" t="s">
        <v>83</v>
      </c>
      <c r="AW363" s="16" t="s">
        <v>32</v>
      </c>
      <c r="AX363" s="16" t="s">
        <v>76</v>
      </c>
      <c r="AY363" s="250" t="s">
        <v>283</v>
      </c>
    </row>
    <row r="364" spans="1:65" s="13" customFormat="1">
      <c r="B364" s="207"/>
      <c r="C364" s="208"/>
      <c r="D364" s="209" t="s">
        <v>291</v>
      </c>
      <c r="E364" s="210" t="s">
        <v>1</v>
      </c>
      <c r="F364" s="211" t="s">
        <v>6564</v>
      </c>
      <c r="G364" s="208"/>
      <c r="H364" s="212">
        <v>39.832000000000001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291</v>
      </c>
      <c r="AU364" s="218" t="s">
        <v>85</v>
      </c>
      <c r="AV364" s="13" t="s">
        <v>85</v>
      </c>
      <c r="AW364" s="13" t="s">
        <v>32</v>
      </c>
      <c r="AX364" s="13" t="s">
        <v>76</v>
      </c>
      <c r="AY364" s="218" t="s">
        <v>283</v>
      </c>
    </row>
    <row r="365" spans="1:65" s="15" customFormat="1">
      <c r="B365" s="230"/>
      <c r="C365" s="231"/>
      <c r="D365" s="209" t="s">
        <v>291</v>
      </c>
      <c r="E365" s="232" t="s">
        <v>1</v>
      </c>
      <c r="F365" s="233" t="s">
        <v>307</v>
      </c>
      <c r="G365" s="231"/>
      <c r="H365" s="234">
        <v>39.832000000000001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291</v>
      </c>
      <c r="AU365" s="240" t="s">
        <v>85</v>
      </c>
      <c r="AV365" s="15" t="s">
        <v>105</v>
      </c>
      <c r="AW365" s="15" t="s">
        <v>32</v>
      </c>
      <c r="AX365" s="15" t="s">
        <v>76</v>
      </c>
      <c r="AY365" s="240" t="s">
        <v>283</v>
      </c>
    </row>
    <row r="366" spans="1:65" s="13" customFormat="1">
      <c r="B366" s="207"/>
      <c r="C366" s="208"/>
      <c r="D366" s="209" t="s">
        <v>291</v>
      </c>
      <c r="E366" s="210" t="s">
        <v>1</v>
      </c>
      <c r="F366" s="211" t="s">
        <v>6526</v>
      </c>
      <c r="G366" s="208"/>
      <c r="H366" s="212">
        <v>57.453000000000003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291</v>
      </c>
      <c r="AU366" s="218" t="s">
        <v>85</v>
      </c>
      <c r="AV366" s="13" t="s">
        <v>85</v>
      </c>
      <c r="AW366" s="13" t="s">
        <v>32</v>
      </c>
      <c r="AX366" s="13" t="s">
        <v>76</v>
      </c>
      <c r="AY366" s="218" t="s">
        <v>283</v>
      </c>
    </row>
    <row r="367" spans="1:65" s="15" customFormat="1">
      <c r="B367" s="230"/>
      <c r="C367" s="231"/>
      <c r="D367" s="209" t="s">
        <v>291</v>
      </c>
      <c r="E367" s="232" t="s">
        <v>1</v>
      </c>
      <c r="F367" s="233" t="s">
        <v>307</v>
      </c>
      <c r="G367" s="231"/>
      <c r="H367" s="234">
        <v>57.453000000000003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291</v>
      </c>
      <c r="AU367" s="240" t="s">
        <v>85</v>
      </c>
      <c r="AV367" s="15" t="s">
        <v>105</v>
      </c>
      <c r="AW367" s="15" t="s">
        <v>32</v>
      </c>
      <c r="AX367" s="15" t="s">
        <v>76</v>
      </c>
      <c r="AY367" s="240" t="s">
        <v>283</v>
      </c>
    </row>
    <row r="368" spans="1:65" s="16" customFormat="1">
      <c r="B368" s="241"/>
      <c r="C368" s="242"/>
      <c r="D368" s="209" t="s">
        <v>291</v>
      </c>
      <c r="E368" s="243" t="s">
        <v>1</v>
      </c>
      <c r="F368" s="244" t="s">
        <v>6342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51" s="13" customFormat="1">
      <c r="B369" s="207"/>
      <c r="C369" s="208"/>
      <c r="D369" s="209" t="s">
        <v>291</v>
      </c>
      <c r="E369" s="210" t="s">
        <v>1</v>
      </c>
      <c r="F369" s="211" t="s">
        <v>6563</v>
      </c>
      <c r="G369" s="208"/>
      <c r="H369" s="212">
        <v>71.959999999999994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51" s="15" customFormat="1">
      <c r="B370" s="230"/>
      <c r="C370" s="231"/>
      <c r="D370" s="209" t="s">
        <v>291</v>
      </c>
      <c r="E370" s="232" t="s">
        <v>1</v>
      </c>
      <c r="F370" s="233" t="s">
        <v>307</v>
      </c>
      <c r="G370" s="231"/>
      <c r="H370" s="234">
        <v>71.959999999999994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291</v>
      </c>
      <c r="AU370" s="240" t="s">
        <v>85</v>
      </c>
      <c r="AV370" s="15" t="s">
        <v>105</v>
      </c>
      <c r="AW370" s="15" t="s">
        <v>32</v>
      </c>
      <c r="AX370" s="15" t="s">
        <v>76</v>
      </c>
      <c r="AY370" s="240" t="s">
        <v>283</v>
      </c>
    </row>
    <row r="371" spans="1:51" s="14" customFormat="1">
      <c r="B371" s="219"/>
      <c r="C371" s="220"/>
      <c r="D371" s="209" t="s">
        <v>291</v>
      </c>
      <c r="E371" s="221" t="s">
        <v>1</v>
      </c>
      <c r="F371" s="222" t="s">
        <v>293</v>
      </c>
      <c r="G371" s="220"/>
      <c r="H371" s="223">
        <v>169.245</v>
      </c>
      <c r="I371" s="224"/>
      <c r="J371" s="220"/>
      <c r="K371" s="220"/>
      <c r="L371" s="225"/>
      <c r="M371" s="274"/>
      <c r="N371" s="275"/>
      <c r="O371" s="275"/>
      <c r="P371" s="275"/>
      <c r="Q371" s="275"/>
      <c r="R371" s="275"/>
      <c r="S371" s="275"/>
      <c r="T371" s="276"/>
      <c r="AT371" s="229" t="s">
        <v>291</v>
      </c>
      <c r="AU371" s="229" t="s">
        <v>85</v>
      </c>
      <c r="AV371" s="14" t="s">
        <v>289</v>
      </c>
      <c r="AW371" s="14" t="s">
        <v>32</v>
      </c>
      <c r="AX371" s="14" t="s">
        <v>83</v>
      </c>
      <c r="AY371" s="229" t="s">
        <v>283</v>
      </c>
    </row>
    <row r="372" spans="1:51" s="2" customFormat="1" ht="6.95" customHeight="1">
      <c r="A372" s="35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40"/>
      <c r="M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</sheetData>
  <sheetProtection algorithmName="SHA-512" hashValue="iQcjD/yLQRCmFVmwgH+1p6sLgtqjDBK/gGyAEnk7OjzUC3UBeiAxlLXhKxN1go3zINzD1hXz7UNO2jcE7kT/yA==" saltValue="KoHqjxedZexuvT+SDbWoiEeZMP/G02MFDrtfnIopuoEjhHgz4wOoXEELsqCFssTEAQtojnhv8N/O15sgn2mZpQ==" spinCount="100000" sheet="1" objects="1" scenarios="1" formatColumns="0" formatRows="0" autoFilter="0"/>
  <autoFilter ref="C133:K371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163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6565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ROUND((SUM(BE127:BE207)),  2)</f>
        <v>0</v>
      </c>
      <c r="G35" s="35"/>
      <c r="H35" s="35"/>
      <c r="I35" s="131">
        <v>0.21</v>
      </c>
      <c r="J35" s="130">
        <f>ROUND(((SUM(BE127:BE207))*I35),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ROUND((SUM(BF127:BF207)),  2)</f>
        <v>0</v>
      </c>
      <c r="G36" s="35"/>
      <c r="H36" s="35"/>
      <c r="I36" s="131">
        <v>0.15</v>
      </c>
      <c r="J36" s="130">
        <f>ROUND(((SUM(BF127:BF207))*I36),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ROUND((SUM(BG127:BG207)),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ROUND((SUM(BH127:BH207)),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ROUND((SUM(BI127:BI207)),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6250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02c - Oplocení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J153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J200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J202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255</v>
      </c>
      <c r="E105" s="162"/>
      <c r="F105" s="162"/>
      <c r="G105" s="162"/>
      <c r="H105" s="162"/>
      <c r="I105" s="162"/>
      <c r="J105" s="163">
        <f>J203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1" t="str">
        <f>E7</f>
        <v>MŠ Vokovická</v>
      </c>
      <c r="F115" s="332"/>
      <c r="G115" s="332"/>
      <c r="H115" s="33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1" t="s">
        <v>6250</v>
      </c>
      <c r="F117" s="330"/>
      <c r="G117" s="330"/>
      <c r="H117" s="330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7" t="str">
        <f>E11</f>
        <v>02c - Oplocení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Vokovice, p.č. 1281/256, 1281/257</v>
      </c>
      <c r="G121" s="37"/>
      <c r="H121" s="37"/>
      <c r="I121" s="30" t="s">
        <v>22</v>
      </c>
      <c r="J121" s="67" t="str">
        <f>IF(J14="","",J14)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Praha 6, Čs. Armády 601/23</v>
      </c>
      <c r="G123" s="37"/>
      <c r="H123" s="37"/>
      <c r="I123" s="30" t="s">
        <v>30</v>
      </c>
      <c r="J123" s="33" t="str">
        <f>E23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P128+P202</f>
        <v>0</v>
      </c>
      <c r="Q127" s="80"/>
      <c r="R127" s="174">
        <f>R128+R202</f>
        <v>22.476763449999996</v>
      </c>
      <c r="S127" s="80"/>
      <c r="T127" s="175">
        <f>T128+T202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BK128+BK202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281</v>
      </c>
      <c r="F128" s="180" t="s">
        <v>282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P129+P153+P163+P200</f>
        <v>0</v>
      </c>
      <c r="Q128" s="185"/>
      <c r="R128" s="186">
        <f>R129+R153+R163+R200</f>
        <v>22.383563449999997</v>
      </c>
      <c r="S128" s="185"/>
      <c r="T128" s="187">
        <f>T129+T153+T163+T200</f>
        <v>0</v>
      </c>
      <c r="AR128" s="188" t="s">
        <v>83</v>
      </c>
      <c r="AT128" s="189" t="s">
        <v>75</v>
      </c>
      <c r="AU128" s="189" t="s">
        <v>76</v>
      </c>
      <c r="AY128" s="188" t="s">
        <v>283</v>
      </c>
      <c r="BK128" s="190">
        <f>BK129+BK153+BK163+BK200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83</v>
      </c>
      <c r="F129" s="191" t="s">
        <v>284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SUM(P130:P152)</f>
        <v>0</v>
      </c>
      <c r="Q129" s="185"/>
      <c r="R129" s="186">
        <f>SUM(R130:R152)</f>
        <v>0</v>
      </c>
      <c r="S129" s="185"/>
      <c r="T129" s="187">
        <f>SUM(T130:T152)</f>
        <v>0</v>
      </c>
      <c r="AR129" s="188" t="s">
        <v>83</v>
      </c>
      <c r="AT129" s="189" t="s">
        <v>75</v>
      </c>
      <c r="AU129" s="189" t="s">
        <v>83</v>
      </c>
      <c r="AY129" s="188" t="s">
        <v>283</v>
      </c>
      <c r="BK129" s="190">
        <f>SUM(BK130:BK152)</f>
        <v>0</v>
      </c>
    </row>
    <row r="130" spans="1:65" s="2" customFormat="1" ht="24.2" customHeight="1">
      <c r="A130" s="35"/>
      <c r="B130" s="36"/>
      <c r="C130" s="193" t="s">
        <v>83</v>
      </c>
      <c r="D130" s="193" t="s">
        <v>285</v>
      </c>
      <c r="E130" s="194" t="s">
        <v>6566</v>
      </c>
      <c r="F130" s="195" t="s">
        <v>6567</v>
      </c>
      <c r="G130" s="196" t="s">
        <v>472</v>
      </c>
      <c r="H130" s="197">
        <v>65.55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6568</v>
      </c>
    </row>
    <row r="131" spans="1:65" s="13" customFormat="1">
      <c r="B131" s="207"/>
      <c r="C131" s="208"/>
      <c r="D131" s="209" t="s">
        <v>291</v>
      </c>
      <c r="E131" s="210" t="s">
        <v>1</v>
      </c>
      <c r="F131" s="211" t="s">
        <v>6569</v>
      </c>
      <c r="G131" s="208"/>
      <c r="H131" s="212">
        <v>62.7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6570</v>
      </c>
      <c r="G132" s="208"/>
      <c r="H132" s="212">
        <v>2.85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65.55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33" customHeight="1">
      <c r="A134" s="35"/>
      <c r="B134" s="36"/>
      <c r="C134" s="193" t="s">
        <v>85</v>
      </c>
      <c r="D134" s="193" t="s">
        <v>285</v>
      </c>
      <c r="E134" s="194" t="s">
        <v>6256</v>
      </c>
      <c r="F134" s="195" t="s">
        <v>6257</v>
      </c>
      <c r="G134" s="196" t="s">
        <v>296</v>
      </c>
      <c r="H134" s="197">
        <v>0.61799999999999999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6571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6572</v>
      </c>
      <c r="G135" s="208"/>
      <c r="H135" s="212">
        <v>0.61799999999999999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5" customFormat="1">
      <c r="B136" s="230"/>
      <c r="C136" s="231"/>
      <c r="D136" s="209" t="s">
        <v>291</v>
      </c>
      <c r="E136" s="232" t="s">
        <v>1</v>
      </c>
      <c r="F136" s="233" t="s">
        <v>307</v>
      </c>
      <c r="G136" s="231"/>
      <c r="H136" s="234">
        <v>0.61799999999999999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291</v>
      </c>
      <c r="AU136" s="240" t="s">
        <v>85</v>
      </c>
      <c r="AV136" s="15" t="s">
        <v>105</v>
      </c>
      <c r="AW136" s="15" t="s">
        <v>32</v>
      </c>
      <c r="AX136" s="15" t="s">
        <v>76</v>
      </c>
      <c r="AY136" s="240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0.61799999999999999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105</v>
      </c>
      <c r="D138" s="193" t="s">
        <v>285</v>
      </c>
      <c r="E138" s="194" t="s">
        <v>345</v>
      </c>
      <c r="F138" s="195" t="s">
        <v>346</v>
      </c>
      <c r="G138" s="196" t="s">
        <v>296</v>
      </c>
      <c r="H138" s="197">
        <v>3.5430000000000001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6573</v>
      </c>
    </row>
    <row r="139" spans="1:65" s="13" customFormat="1">
      <c r="B139" s="207"/>
      <c r="C139" s="208"/>
      <c r="D139" s="209" t="s">
        <v>291</v>
      </c>
      <c r="E139" s="210" t="s">
        <v>1</v>
      </c>
      <c r="F139" s="211" t="s">
        <v>6574</v>
      </c>
      <c r="G139" s="208"/>
      <c r="H139" s="212">
        <v>2.9249999999999998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6575</v>
      </c>
      <c r="G140" s="208"/>
      <c r="H140" s="212">
        <v>0.61799999999999999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4" customFormat="1">
      <c r="B141" s="219"/>
      <c r="C141" s="220"/>
      <c r="D141" s="209" t="s">
        <v>291</v>
      </c>
      <c r="E141" s="221" t="s">
        <v>1</v>
      </c>
      <c r="F141" s="222" t="s">
        <v>293</v>
      </c>
      <c r="G141" s="220"/>
      <c r="H141" s="223">
        <v>3.5429999999999997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291</v>
      </c>
      <c r="AU141" s="229" t="s">
        <v>85</v>
      </c>
      <c r="AV141" s="14" t="s">
        <v>289</v>
      </c>
      <c r="AW141" s="14" t="s">
        <v>32</v>
      </c>
      <c r="AX141" s="14" t="s">
        <v>83</v>
      </c>
      <c r="AY141" s="229" t="s">
        <v>283</v>
      </c>
    </row>
    <row r="142" spans="1:65" s="2" customFormat="1" ht="24.2" customHeight="1">
      <c r="A142" s="35"/>
      <c r="B142" s="36"/>
      <c r="C142" s="193" t="s">
        <v>289</v>
      </c>
      <c r="D142" s="193" t="s">
        <v>285</v>
      </c>
      <c r="E142" s="194" t="s">
        <v>6576</v>
      </c>
      <c r="F142" s="195" t="s">
        <v>6577</v>
      </c>
      <c r="G142" s="196" t="s">
        <v>296</v>
      </c>
      <c r="H142" s="197">
        <v>2.9249999999999998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6578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6579</v>
      </c>
      <c r="G143" s="208"/>
      <c r="H143" s="212">
        <v>2.9249999999999998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5" customFormat="1">
      <c r="B144" s="230"/>
      <c r="C144" s="231"/>
      <c r="D144" s="209" t="s">
        <v>291</v>
      </c>
      <c r="E144" s="232" t="s">
        <v>1</v>
      </c>
      <c r="F144" s="233" t="s">
        <v>307</v>
      </c>
      <c r="G144" s="231"/>
      <c r="H144" s="234">
        <v>2.9249999999999998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291</v>
      </c>
      <c r="AU144" s="240" t="s">
        <v>85</v>
      </c>
      <c r="AV144" s="15" t="s">
        <v>105</v>
      </c>
      <c r="AW144" s="15" t="s">
        <v>32</v>
      </c>
      <c r="AX144" s="15" t="s">
        <v>76</v>
      </c>
      <c r="AY144" s="240" t="s">
        <v>283</v>
      </c>
    </row>
    <row r="145" spans="1:65" s="14" customFormat="1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2.9249999999999998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85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16.5" customHeight="1">
      <c r="A146" s="35"/>
      <c r="B146" s="36"/>
      <c r="C146" s="193" t="s">
        <v>331</v>
      </c>
      <c r="D146" s="193" t="s">
        <v>285</v>
      </c>
      <c r="E146" s="194" t="s">
        <v>380</v>
      </c>
      <c r="F146" s="195" t="s">
        <v>381</v>
      </c>
      <c r="G146" s="196" t="s">
        <v>296</v>
      </c>
      <c r="H146" s="197">
        <v>3.5430000000000001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6580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383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6581</v>
      </c>
      <c r="G148" s="208"/>
      <c r="H148" s="212">
        <v>3.5430000000000001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4" customFormat="1">
      <c r="B149" s="219"/>
      <c r="C149" s="220"/>
      <c r="D149" s="209" t="s">
        <v>291</v>
      </c>
      <c r="E149" s="221" t="s">
        <v>1</v>
      </c>
      <c r="F149" s="222" t="s">
        <v>293</v>
      </c>
      <c r="G149" s="220"/>
      <c r="H149" s="223">
        <v>3.5430000000000001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291</v>
      </c>
      <c r="AU149" s="229" t="s">
        <v>85</v>
      </c>
      <c r="AV149" s="14" t="s">
        <v>289</v>
      </c>
      <c r="AW149" s="14" t="s">
        <v>32</v>
      </c>
      <c r="AX149" s="14" t="s">
        <v>83</v>
      </c>
      <c r="AY149" s="229" t="s">
        <v>283</v>
      </c>
    </row>
    <row r="150" spans="1:65" s="2" customFormat="1" ht="24.2" customHeight="1">
      <c r="A150" s="35"/>
      <c r="B150" s="36"/>
      <c r="C150" s="193" t="s">
        <v>339</v>
      </c>
      <c r="D150" s="193" t="s">
        <v>285</v>
      </c>
      <c r="E150" s="194" t="s">
        <v>6582</v>
      </c>
      <c r="F150" s="195" t="s">
        <v>6583</v>
      </c>
      <c r="G150" s="196" t="s">
        <v>296</v>
      </c>
      <c r="H150" s="197">
        <v>1.706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6584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6585</v>
      </c>
      <c r="G151" s="208"/>
      <c r="H151" s="212">
        <v>1.706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1.706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405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SUM(P154:P162)</f>
        <v>0</v>
      </c>
      <c r="Q153" s="185"/>
      <c r="R153" s="186">
        <f>SUM(R154:R162)</f>
        <v>2.0764194499999999</v>
      </c>
      <c r="S153" s="185"/>
      <c r="T153" s="187">
        <f>SUM(T154:T162)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SUM(BK154:BK162)</f>
        <v>0</v>
      </c>
    </row>
    <row r="154" spans="1:65" s="2" customFormat="1" ht="16.5" customHeight="1">
      <c r="A154" s="35"/>
      <c r="B154" s="36"/>
      <c r="C154" s="193" t="s">
        <v>344</v>
      </c>
      <c r="D154" s="193" t="s">
        <v>285</v>
      </c>
      <c r="E154" s="194" t="s">
        <v>6586</v>
      </c>
      <c r="F154" s="195" t="s">
        <v>6587</v>
      </c>
      <c r="G154" s="196" t="s">
        <v>296</v>
      </c>
      <c r="H154" s="197">
        <v>0.84499999999999997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2.45329</v>
      </c>
      <c r="R154" s="203">
        <f>Q154*H154</f>
        <v>2.0730300499999998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6588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6589</v>
      </c>
      <c r="G155" s="208"/>
      <c r="H155" s="212">
        <v>0.84499999999999997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5" customFormat="1">
      <c r="B156" s="230"/>
      <c r="C156" s="231"/>
      <c r="D156" s="209" t="s">
        <v>291</v>
      </c>
      <c r="E156" s="232" t="s">
        <v>1</v>
      </c>
      <c r="F156" s="233" t="s">
        <v>307</v>
      </c>
      <c r="G156" s="231"/>
      <c r="H156" s="234">
        <v>0.84499999999999997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291</v>
      </c>
      <c r="AU156" s="240" t="s">
        <v>85</v>
      </c>
      <c r="AV156" s="15" t="s">
        <v>105</v>
      </c>
      <c r="AW156" s="15" t="s">
        <v>32</v>
      </c>
      <c r="AX156" s="15" t="s">
        <v>76</v>
      </c>
      <c r="AY156" s="240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0.84499999999999997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>
      <c r="A158" s="35"/>
      <c r="B158" s="36"/>
      <c r="C158" s="193" t="s">
        <v>351</v>
      </c>
      <c r="D158" s="193" t="s">
        <v>285</v>
      </c>
      <c r="E158" s="194" t="s">
        <v>430</v>
      </c>
      <c r="F158" s="195" t="s">
        <v>431</v>
      </c>
      <c r="G158" s="196" t="s">
        <v>288</v>
      </c>
      <c r="H158" s="197">
        <v>1.26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2.6900000000000001E-3</v>
      </c>
      <c r="R158" s="203">
        <f>Q158*H158</f>
        <v>3.3894000000000003E-3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6590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6591</v>
      </c>
      <c r="G159" s="208"/>
      <c r="H159" s="212">
        <v>1.26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5" customFormat="1">
      <c r="B160" s="230"/>
      <c r="C160" s="231"/>
      <c r="D160" s="209" t="s">
        <v>291</v>
      </c>
      <c r="E160" s="232" t="s">
        <v>1</v>
      </c>
      <c r="F160" s="233" t="s">
        <v>307</v>
      </c>
      <c r="G160" s="231"/>
      <c r="H160" s="234">
        <v>1.26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291</v>
      </c>
      <c r="AU160" s="240" t="s">
        <v>85</v>
      </c>
      <c r="AV160" s="15" t="s">
        <v>105</v>
      </c>
      <c r="AW160" s="15" t="s">
        <v>32</v>
      </c>
      <c r="AX160" s="15" t="s">
        <v>76</v>
      </c>
      <c r="AY160" s="240" t="s">
        <v>283</v>
      </c>
    </row>
    <row r="161" spans="1:65" s="14" customFormat="1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1.26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2" customFormat="1" ht="16.5" customHeight="1">
      <c r="A162" s="35"/>
      <c r="B162" s="36"/>
      <c r="C162" s="193" t="s">
        <v>357</v>
      </c>
      <c r="D162" s="193" t="s">
        <v>285</v>
      </c>
      <c r="E162" s="194" t="s">
        <v>441</v>
      </c>
      <c r="F162" s="195" t="s">
        <v>442</v>
      </c>
      <c r="G162" s="196" t="s">
        <v>288</v>
      </c>
      <c r="H162" s="197">
        <v>1.26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6592</v>
      </c>
    </row>
    <row r="163" spans="1:65" s="12" customFormat="1" ht="22.9" customHeight="1">
      <c r="B163" s="177"/>
      <c r="C163" s="178"/>
      <c r="D163" s="179" t="s">
        <v>75</v>
      </c>
      <c r="E163" s="191" t="s">
        <v>105</v>
      </c>
      <c r="F163" s="191" t="s">
        <v>566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SUM(P164:P199)</f>
        <v>0</v>
      </c>
      <c r="Q163" s="185"/>
      <c r="R163" s="186">
        <f>SUM(R164:R199)</f>
        <v>20.307143999999997</v>
      </c>
      <c r="S163" s="185"/>
      <c r="T163" s="187">
        <f>SUM(T164:T199)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SUM(BK164:BK199)</f>
        <v>0</v>
      </c>
    </row>
    <row r="164" spans="1:65" s="2" customFormat="1" ht="33" customHeight="1">
      <c r="A164" s="35"/>
      <c r="B164" s="36"/>
      <c r="C164" s="193" t="s">
        <v>362</v>
      </c>
      <c r="D164" s="193" t="s">
        <v>285</v>
      </c>
      <c r="E164" s="194" t="s">
        <v>6593</v>
      </c>
      <c r="F164" s="195" t="s">
        <v>6594</v>
      </c>
      <c r="G164" s="196" t="s">
        <v>614</v>
      </c>
      <c r="H164" s="197">
        <v>66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0.17488999999999999</v>
      </c>
      <c r="R164" s="203">
        <f>Q164*H164</f>
        <v>11.542739999999998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6595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6596</v>
      </c>
      <c r="G165" s="208"/>
      <c r="H165" s="212">
        <v>66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66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2" customFormat="1" ht="37.9" customHeight="1">
      <c r="A167" s="35"/>
      <c r="B167" s="36"/>
      <c r="C167" s="251" t="s">
        <v>185</v>
      </c>
      <c r="D167" s="251" t="s">
        <v>1021</v>
      </c>
      <c r="E167" s="252" t="s">
        <v>6597</v>
      </c>
      <c r="F167" s="253" t="s">
        <v>6598</v>
      </c>
      <c r="G167" s="254" t="s">
        <v>614</v>
      </c>
      <c r="H167" s="255">
        <v>66</v>
      </c>
      <c r="I167" s="256"/>
      <c r="J167" s="257">
        <f t="shared" ref="J167:J175" si="0"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ref="P167:P175" si="1">O167*H167</f>
        <v>0</v>
      </c>
      <c r="Q167" s="203">
        <v>0</v>
      </c>
      <c r="R167" s="203">
        <f t="shared" ref="R167:R175" si="2">Q167*H167</f>
        <v>0</v>
      </c>
      <c r="S167" s="203">
        <v>0</v>
      </c>
      <c r="T167" s="204">
        <f t="shared" ref="T167:T175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1021</v>
      </c>
      <c r="AU167" s="205" t="s">
        <v>85</v>
      </c>
      <c r="AY167" s="18" t="s">
        <v>283</v>
      </c>
      <c r="BE167" s="206">
        <f t="shared" ref="BE167:BE175" si="4">IF(N167="základní",J167,0)</f>
        <v>0</v>
      </c>
      <c r="BF167" s="206">
        <f t="shared" ref="BF167:BF175" si="5">IF(N167="snížená",J167,0)</f>
        <v>0</v>
      </c>
      <c r="BG167" s="206">
        <f t="shared" ref="BG167:BG175" si="6">IF(N167="zákl. přenesená",J167,0)</f>
        <v>0</v>
      </c>
      <c r="BH167" s="206">
        <f t="shared" ref="BH167:BH175" si="7">IF(N167="sníž. přenesená",J167,0)</f>
        <v>0</v>
      </c>
      <c r="BI167" s="206">
        <f t="shared" ref="BI167:BI175" si="8">IF(N167="nulová",J167,0)</f>
        <v>0</v>
      </c>
      <c r="BJ167" s="18" t="s">
        <v>83</v>
      </c>
      <c r="BK167" s="206">
        <f t="shared" ref="BK167:BK175" si="9">ROUND(I167*H167,2)</f>
        <v>0</v>
      </c>
      <c r="BL167" s="18" t="s">
        <v>289</v>
      </c>
      <c r="BM167" s="205" t="s">
        <v>6599</v>
      </c>
    </row>
    <row r="168" spans="1:65" s="2" customFormat="1" ht="37.9" customHeight="1">
      <c r="A168" s="35"/>
      <c r="B168" s="36"/>
      <c r="C168" s="251" t="s">
        <v>188</v>
      </c>
      <c r="D168" s="251" t="s">
        <v>1021</v>
      </c>
      <c r="E168" s="252" t="s">
        <v>6600</v>
      </c>
      <c r="F168" s="253" t="s">
        <v>6601</v>
      </c>
      <c r="G168" s="254" t="s">
        <v>614</v>
      </c>
      <c r="H168" s="255">
        <v>3</v>
      </c>
      <c r="I168" s="256"/>
      <c r="J168" s="257">
        <f t="shared" si="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1021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289</v>
      </c>
      <c r="BM168" s="205" t="s">
        <v>6602</v>
      </c>
    </row>
    <row r="169" spans="1:65" s="2" customFormat="1" ht="24.2" customHeight="1">
      <c r="A169" s="35"/>
      <c r="B169" s="36"/>
      <c r="C169" s="193" t="s">
        <v>191</v>
      </c>
      <c r="D169" s="193" t="s">
        <v>285</v>
      </c>
      <c r="E169" s="194" t="s">
        <v>6603</v>
      </c>
      <c r="F169" s="195" t="s">
        <v>6604</v>
      </c>
      <c r="G169" s="196" t="s">
        <v>614</v>
      </c>
      <c r="H169" s="197">
        <v>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289</v>
      </c>
      <c r="BM169" s="205" t="s">
        <v>6605</v>
      </c>
    </row>
    <row r="170" spans="1:65" s="2" customFormat="1" ht="66.75" customHeight="1">
      <c r="A170" s="35"/>
      <c r="B170" s="36"/>
      <c r="C170" s="251" t="s">
        <v>194</v>
      </c>
      <c r="D170" s="251" t="s">
        <v>1021</v>
      </c>
      <c r="E170" s="252" t="s">
        <v>6606</v>
      </c>
      <c r="F170" s="253" t="s">
        <v>6607</v>
      </c>
      <c r="G170" s="254" t="s">
        <v>614</v>
      </c>
      <c r="H170" s="255">
        <v>1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7.8799999999999995E-2</v>
      </c>
      <c r="R170" s="203">
        <f t="shared" si="2"/>
        <v>7.8799999999999995E-2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1021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289</v>
      </c>
      <c r="BM170" s="205" t="s">
        <v>6608</v>
      </c>
    </row>
    <row r="171" spans="1:65" s="2" customFormat="1" ht="24.2" customHeight="1">
      <c r="A171" s="35"/>
      <c r="B171" s="36"/>
      <c r="C171" s="193" t="s">
        <v>8</v>
      </c>
      <c r="D171" s="193" t="s">
        <v>285</v>
      </c>
      <c r="E171" s="194" t="s">
        <v>6609</v>
      </c>
      <c r="F171" s="195" t="s">
        <v>6610</v>
      </c>
      <c r="G171" s="196" t="s">
        <v>614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289</v>
      </c>
      <c r="BM171" s="205" t="s">
        <v>6611</v>
      </c>
    </row>
    <row r="172" spans="1:65" s="2" customFormat="1" ht="66.75" customHeight="1">
      <c r="A172" s="35"/>
      <c r="B172" s="36"/>
      <c r="C172" s="251" t="s">
        <v>199</v>
      </c>
      <c r="D172" s="251" t="s">
        <v>1021</v>
      </c>
      <c r="E172" s="252" t="s">
        <v>6612</v>
      </c>
      <c r="F172" s="253" t="s">
        <v>6613</v>
      </c>
      <c r="G172" s="254" t="s">
        <v>614</v>
      </c>
      <c r="H172" s="255">
        <v>1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1021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289</v>
      </c>
      <c r="BM172" s="205" t="s">
        <v>6614</v>
      </c>
    </row>
    <row r="173" spans="1:65" s="2" customFormat="1" ht="16.5" customHeight="1">
      <c r="A173" s="35"/>
      <c r="B173" s="36"/>
      <c r="C173" s="193" t="s">
        <v>202</v>
      </c>
      <c r="D173" s="193" t="s">
        <v>285</v>
      </c>
      <c r="E173" s="194" t="s">
        <v>6615</v>
      </c>
      <c r="F173" s="195" t="s">
        <v>6616</v>
      </c>
      <c r="G173" s="196" t="s">
        <v>614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289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289</v>
      </c>
      <c r="BM173" s="205" t="s">
        <v>6617</v>
      </c>
    </row>
    <row r="174" spans="1:65" s="2" customFormat="1" ht="49.15" customHeight="1">
      <c r="A174" s="35"/>
      <c r="B174" s="36"/>
      <c r="C174" s="251" t="s">
        <v>205</v>
      </c>
      <c r="D174" s="251" t="s">
        <v>1021</v>
      </c>
      <c r="E174" s="252" t="s">
        <v>6618</v>
      </c>
      <c r="F174" s="253" t="s">
        <v>6619</v>
      </c>
      <c r="G174" s="254" t="s">
        <v>614</v>
      </c>
      <c r="H174" s="255">
        <v>1</v>
      </c>
      <c r="I174" s="256"/>
      <c r="J174" s="257">
        <f t="shared" si="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1021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289</v>
      </c>
      <c r="BM174" s="205" t="s">
        <v>6620</v>
      </c>
    </row>
    <row r="175" spans="1:65" s="2" customFormat="1" ht="24.2" customHeight="1">
      <c r="A175" s="35"/>
      <c r="B175" s="36"/>
      <c r="C175" s="193" t="s">
        <v>417</v>
      </c>
      <c r="D175" s="193" t="s">
        <v>285</v>
      </c>
      <c r="E175" s="194" t="s">
        <v>6621</v>
      </c>
      <c r="F175" s="195" t="s">
        <v>6622</v>
      </c>
      <c r="G175" s="196" t="s">
        <v>614</v>
      </c>
      <c r="H175" s="197">
        <v>64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4.0000000000000002E-4</v>
      </c>
      <c r="R175" s="203">
        <f t="shared" si="2"/>
        <v>2.5600000000000001E-2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289</v>
      </c>
      <c r="BM175" s="205" t="s">
        <v>6623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6624</v>
      </c>
      <c r="G176" s="208"/>
      <c r="H176" s="212">
        <v>17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7</v>
      </c>
      <c r="G177" s="208"/>
      <c r="H177" s="212">
        <v>21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6625</v>
      </c>
      <c r="G178" s="208"/>
      <c r="H178" s="212">
        <v>11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3" customFormat="1">
      <c r="B179" s="207"/>
      <c r="C179" s="208"/>
      <c r="D179" s="209" t="s">
        <v>291</v>
      </c>
      <c r="E179" s="210" t="s">
        <v>1</v>
      </c>
      <c r="F179" s="211" t="s">
        <v>6626</v>
      </c>
      <c r="G179" s="208"/>
      <c r="H179" s="212">
        <v>15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15" customFormat="1">
      <c r="B180" s="230"/>
      <c r="C180" s="231"/>
      <c r="D180" s="209" t="s">
        <v>291</v>
      </c>
      <c r="E180" s="232" t="s">
        <v>1</v>
      </c>
      <c r="F180" s="233" t="s">
        <v>307</v>
      </c>
      <c r="G180" s="231"/>
      <c r="H180" s="234">
        <v>64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291</v>
      </c>
      <c r="AU180" s="240" t="s">
        <v>85</v>
      </c>
      <c r="AV180" s="15" t="s">
        <v>105</v>
      </c>
      <c r="AW180" s="15" t="s">
        <v>32</v>
      </c>
      <c r="AX180" s="15" t="s">
        <v>76</v>
      </c>
      <c r="AY180" s="240" t="s">
        <v>283</v>
      </c>
    </row>
    <row r="181" spans="1:65" s="14" customFormat="1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64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>
      <c r="A182" s="35"/>
      <c r="B182" s="36"/>
      <c r="C182" s="251" t="s">
        <v>208</v>
      </c>
      <c r="D182" s="251" t="s">
        <v>1021</v>
      </c>
      <c r="E182" s="252" t="s">
        <v>6627</v>
      </c>
      <c r="F182" s="253" t="s">
        <v>6628</v>
      </c>
      <c r="G182" s="254" t="s">
        <v>472</v>
      </c>
      <c r="H182" s="255">
        <v>190.02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3.2000000000000001E-2</v>
      </c>
      <c r="R182" s="203">
        <f>Q182*H182</f>
        <v>6.0806400000000007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1021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6629</v>
      </c>
    </row>
    <row r="183" spans="1:65" s="13" customFormat="1">
      <c r="B183" s="207"/>
      <c r="C183" s="208"/>
      <c r="D183" s="209" t="s">
        <v>291</v>
      </c>
      <c r="E183" s="210" t="s">
        <v>1</v>
      </c>
      <c r="F183" s="211" t="s">
        <v>6630</v>
      </c>
      <c r="G183" s="208"/>
      <c r="H183" s="212">
        <v>50.091000000000001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6631</v>
      </c>
      <c r="G184" s="208"/>
      <c r="H184" s="212">
        <v>63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3" customFormat="1">
      <c r="B185" s="207"/>
      <c r="C185" s="208"/>
      <c r="D185" s="209" t="s">
        <v>291</v>
      </c>
      <c r="E185" s="210" t="s">
        <v>1</v>
      </c>
      <c r="F185" s="211" t="s">
        <v>6632</v>
      </c>
      <c r="G185" s="208"/>
      <c r="H185" s="212">
        <v>32.499000000000002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6633</v>
      </c>
      <c r="G186" s="208"/>
      <c r="H186" s="212">
        <v>44.43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5" customFormat="1">
      <c r="B187" s="230"/>
      <c r="C187" s="231"/>
      <c r="D187" s="209" t="s">
        <v>291</v>
      </c>
      <c r="E187" s="232" t="s">
        <v>1</v>
      </c>
      <c r="F187" s="233" t="s">
        <v>307</v>
      </c>
      <c r="G187" s="231"/>
      <c r="H187" s="234">
        <v>190.02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291</v>
      </c>
      <c r="AU187" s="240" t="s">
        <v>85</v>
      </c>
      <c r="AV187" s="15" t="s">
        <v>105</v>
      </c>
      <c r="AW187" s="15" t="s">
        <v>32</v>
      </c>
      <c r="AX187" s="15" t="s">
        <v>76</v>
      </c>
      <c r="AY187" s="240" t="s">
        <v>283</v>
      </c>
    </row>
    <row r="188" spans="1:65" s="14" customFormat="1">
      <c r="B188" s="219"/>
      <c r="C188" s="220"/>
      <c r="D188" s="209" t="s">
        <v>291</v>
      </c>
      <c r="E188" s="221" t="s">
        <v>1</v>
      </c>
      <c r="F188" s="222" t="s">
        <v>293</v>
      </c>
      <c r="G188" s="220"/>
      <c r="H188" s="223">
        <v>190.02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291</v>
      </c>
      <c r="AU188" s="229" t="s">
        <v>85</v>
      </c>
      <c r="AV188" s="14" t="s">
        <v>289</v>
      </c>
      <c r="AW188" s="14" t="s">
        <v>32</v>
      </c>
      <c r="AX188" s="14" t="s">
        <v>83</v>
      </c>
      <c r="AY188" s="229" t="s">
        <v>283</v>
      </c>
    </row>
    <row r="189" spans="1:65" s="2" customFormat="1" ht="16.5" customHeight="1">
      <c r="A189" s="35"/>
      <c r="B189" s="36"/>
      <c r="C189" s="193" t="s">
        <v>7</v>
      </c>
      <c r="D189" s="193" t="s">
        <v>285</v>
      </c>
      <c r="E189" s="194" t="s">
        <v>6634</v>
      </c>
      <c r="F189" s="195" t="s">
        <v>6635</v>
      </c>
      <c r="G189" s="196" t="s">
        <v>472</v>
      </c>
      <c r="H189" s="197">
        <v>190.02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6636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6630</v>
      </c>
      <c r="G190" s="208"/>
      <c r="H190" s="212">
        <v>50.091000000000001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6631</v>
      </c>
      <c r="G191" s="208"/>
      <c r="H191" s="212">
        <v>63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6632</v>
      </c>
      <c r="G192" s="208"/>
      <c r="H192" s="212">
        <v>32.499000000000002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3" customFormat="1">
      <c r="B193" s="207"/>
      <c r="C193" s="208"/>
      <c r="D193" s="209" t="s">
        <v>291</v>
      </c>
      <c r="E193" s="210" t="s">
        <v>1</v>
      </c>
      <c r="F193" s="211" t="s">
        <v>6633</v>
      </c>
      <c r="G193" s="208"/>
      <c r="H193" s="212">
        <v>44.43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5" customFormat="1">
      <c r="B194" s="230"/>
      <c r="C194" s="231"/>
      <c r="D194" s="209" t="s">
        <v>291</v>
      </c>
      <c r="E194" s="232" t="s">
        <v>1</v>
      </c>
      <c r="F194" s="233" t="s">
        <v>307</v>
      </c>
      <c r="G194" s="231"/>
      <c r="H194" s="234">
        <v>190.02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291</v>
      </c>
      <c r="AU194" s="240" t="s">
        <v>85</v>
      </c>
      <c r="AV194" s="15" t="s">
        <v>105</v>
      </c>
      <c r="AW194" s="15" t="s">
        <v>32</v>
      </c>
      <c r="AX194" s="15" t="s">
        <v>76</v>
      </c>
      <c r="AY194" s="240" t="s">
        <v>283</v>
      </c>
    </row>
    <row r="195" spans="1:65" s="14" customFormat="1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190.02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37.9" customHeight="1">
      <c r="A196" s="35"/>
      <c r="B196" s="36"/>
      <c r="C196" s="251" t="s">
        <v>222</v>
      </c>
      <c r="D196" s="251" t="s">
        <v>1021</v>
      </c>
      <c r="E196" s="252" t="s">
        <v>6637</v>
      </c>
      <c r="F196" s="253" t="s">
        <v>6638</v>
      </c>
      <c r="G196" s="254" t="s">
        <v>472</v>
      </c>
      <c r="H196" s="255">
        <v>190.02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5.0000000000000001E-3</v>
      </c>
      <c r="R196" s="203">
        <f>Q196*H196</f>
        <v>0.95010000000000006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1021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6639</v>
      </c>
    </row>
    <row r="197" spans="1:65" s="2" customFormat="1" ht="24.2" customHeight="1">
      <c r="A197" s="35"/>
      <c r="B197" s="36"/>
      <c r="C197" s="193" t="s">
        <v>448</v>
      </c>
      <c r="D197" s="193" t="s">
        <v>285</v>
      </c>
      <c r="E197" s="194" t="s">
        <v>6640</v>
      </c>
      <c r="F197" s="195" t="s">
        <v>6641</v>
      </c>
      <c r="G197" s="196" t="s">
        <v>288</v>
      </c>
      <c r="H197" s="197">
        <v>2.08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0.7833</v>
      </c>
      <c r="R197" s="203">
        <f>Q197*H197</f>
        <v>1.629264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289</v>
      </c>
      <c r="BM197" s="205" t="s">
        <v>6642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6643</v>
      </c>
      <c r="G198" s="208"/>
      <c r="H198" s="212">
        <v>2.08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4" customFormat="1">
      <c r="B199" s="219"/>
      <c r="C199" s="220"/>
      <c r="D199" s="209" t="s">
        <v>291</v>
      </c>
      <c r="E199" s="221" t="s">
        <v>1</v>
      </c>
      <c r="F199" s="222" t="s">
        <v>293</v>
      </c>
      <c r="G199" s="220"/>
      <c r="H199" s="223">
        <v>2.08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291</v>
      </c>
      <c r="AU199" s="229" t="s">
        <v>85</v>
      </c>
      <c r="AV199" s="14" t="s">
        <v>289</v>
      </c>
      <c r="AW199" s="14" t="s">
        <v>32</v>
      </c>
      <c r="AX199" s="14" t="s">
        <v>83</v>
      </c>
      <c r="AY199" s="229" t="s">
        <v>283</v>
      </c>
    </row>
    <row r="200" spans="1:65" s="12" customFormat="1" ht="22.9" customHeight="1">
      <c r="B200" s="177"/>
      <c r="C200" s="178"/>
      <c r="D200" s="179" t="s">
        <v>75</v>
      </c>
      <c r="E200" s="191" t="s">
        <v>1426</v>
      </c>
      <c r="F200" s="191" t="s">
        <v>1427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P201</f>
        <v>0</v>
      </c>
      <c r="Q200" s="185"/>
      <c r="R200" s="186">
        <f>R201</f>
        <v>0</v>
      </c>
      <c r="S200" s="185"/>
      <c r="T200" s="187">
        <f>T201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BK201</f>
        <v>0</v>
      </c>
    </row>
    <row r="201" spans="1:65" s="2" customFormat="1" ht="44.25" customHeight="1">
      <c r="A201" s="35"/>
      <c r="B201" s="36"/>
      <c r="C201" s="193" t="s">
        <v>454</v>
      </c>
      <c r="D201" s="193" t="s">
        <v>285</v>
      </c>
      <c r="E201" s="194" t="s">
        <v>6644</v>
      </c>
      <c r="F201" s="195" t="s">
        <v>6645</v>
      </c>
      <c r="G201" s="196" t="s">
        <v>377</v>
      </c>
      <c r="H201" s="197">
        <v>22.384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6646</v>
      </c>
    </row>
    <row r="202" spans="1:65" s="12" customFormat="1" ht="25.9" customHeight="1">
      <c r="B202" s="177"/>
      <c r="C202" s="178"/>
      <c r="D202" s="179" t="s">
        <v>75</v>
      </c>
      <c r="E202" s="180" t="s">
        <v>1432</v>
      </c>
      <c r="F202" s="180" t="s">
        <v>1433</v>
      </c>
      <c r="G202" s="178"/>
      <c r="H202" s="178"/>
      <c r="I202" s="181"/>
      <c r="J202" s="182">
        <f>BK202</f>
        <v>0</v>
      </c>
      <c r="K202" s="178"/>
      <c r="L202" s="183"/>
      <c r="M202" s="184"/>
      <c r="N202" s="185"/>
      <c r="O202" s="185"/>
      <c r="P202" s="186">
        <f>P203</f>
        <v>0</v>
      </c>
      <c r="Q202" s="185"/>
      <c r="R202" s="186">
        <f>R203</f>
        <v>9.3200000000000005E-2</v>
      </c>
      <c r="S202" s="185"/>
      <c r="T202" s="187">
        <f>T203</f>
        <v>0</v>
      </c>
      <c r="AR202" s="188" t="s">
        <v>85</v>
      </c>
      <c r="AT202" s="189" t="s">
        <v>75</v>
      </c>
      <c r="AU202" s="189" t="s">
        <v>76</v>
      </c>
      <c r="AY202" s="188" t="s">
        <v>283</v>
      </c>
      <c r="BK202" s="190">
        <f>BK203</f>
        <v>0</v>
      </c>
    </row>
    <row r="203" spans="1:65" s="12" customFormat="1" ht="22.9" customHeight="1">
      <c r="B203" s="177"/>
      <c r="C203" s="178"/>
      <c r="D203" s="179" t="s">
        <v>75</v>
      </c>
      <c r="E203" s="191" t="s">
        <v>2236</v>
      </c>
      <c r="F203" s="191" t="s">
        <v>2237</v>
      </c>
      <c r="G203" s="178"/>
      <c r="H203" s="178"/>
      <c r="I203" s="181"/>
      <c r="J203" s="192">
        <f>BK203</f>
        <v>0</v>
      </c>
      <c r="K203" s="178"/>
      <c r="L203" s="183"/>
      <c r="M203" s="184"/>
      <c r="N203" s="185"/>
      <c r="O203" s="185"/>
      <c r="P203" s="186">
        <f>SUM(P204:P207)</f>
        <v>0</v>
      </c>
      <c r="Q203" s="185"/>
      <c r="R203" s="186">
        <f>SUM(R204:R207)</f>
        <v>9.3200000000000005E-2</v>
      </c>
      <c r="S203" s="185"/>
      <c r="T203" s="187">
        <f>SUM(T204:T207)</f>
        <v>0</v>
      </c>
      <c r="AR203" s="188" t="s">
        <v>85</v>
      </c>
      <c r="AT203" s="189" t="s">
        <v>75</v>
      </c>
      <c r="AU203" s="189" t="s">
        <v>83</v>
      </c>
      <c r="AY203" s="188" t="s">
        <v>283</v>
      </c>
      <c r="BK203" s="190">
        <f>SUM(BK204:BK207)</f>
        <v>0</v>
      </c>
    </row>
    <row r="204" spans="1:65" s="2" customFormat="1" ht="24.2" customHeight="1">
      <c r="A204" s="35"/>
      <c r="B204" s="36"/>
      <c r="C204" s="193" t="s">
        <v>460</v>
      </c>
      <c r="D204" s="193" t="s">
        <v>285</v>
      </c>
      <c r="E204" s="194" t="s">
        <v>6647</v>
      </c>
      <c r="F204" s="195" t="s">
        <v>6648</v>
      </c>
      <c r="G204" s="196" t="s">
        <v>614</v>
      </c>
      <c r="H204" s="197">
        <v>8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6649</v>
      </c>
    </row>
    <row r="205" spans="1:65" s="2" customFormat="1" ht="44.25" customHeight="1">
      <c r="A205" s="35"/>
      <c r="B205" s="36"/>
      <c r="C205" s="251" t="s">
        <v>464</v>
      </c>
      <c r="D205" s="251" t="s">
        <v>1021</v>
      </c>
      <c r="E205" s="252" t="s">
        <v>6650</v>
      </c>
      <c r="F205" s="253" t="s">
        <v>6651</v>
      </c>
      <c r="G205" s="254" t="s">
        <v>614</v>
      </c>
      <c r="H205" s="255">
        <v>4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1.0800000000000001E-2</v>
      </c>
      <c r="R205" s="203">
        <f>Q205*H205</f>
        <v>4.3200000000000002E-2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1021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6652</v>
      </c>
    </row>
    <row r="206" spans="1:65" s="2" customFormat="1" ht="44.25" customHeight="1">
      <c r="A206" s="35"/>
      <c r="B206" s="36"/>
      <c r="C206" s="251" t="s">
        <v>469</v>
      </c>
      <c r="D206" s="251" t="s">
        <v>1021</v>
      </c>
      <c r="E206" s="252" t="s">
        <v>6653</v>
      </c>
      <c r="F206" s="253" t="s">
        <v>6654</v>
      </c>
      <c r="G206" s="254" t="s">
        <v>614</v>
      </c>
      <c r="H206" s="255">
        <v>4</v>
      </c>
      <c r="I206" s="256"/>
      <c r="J206" s="257">
        <f>ROUND(I206*H206,2)</f>
        <v>0</v>
      </c>
      <c r="K206" s="258"/>
      <c r="L206" s="259"/>
      <c r="M206" s="260" t="s">
        <v>1</v>
      </c>
      <c r="N206" s="261" t="s">
        <v>41</v>
      </c>
      <c r="O206" s="72"/>
      <c r="P206" s="203">
        <f>O206*H206</f>
        <v>0</v>
      </c>
      <c r="Q206" s="203">
        <v>1.2500000000000001E-2</v>
      </c>
      <c r="R206" s="203">
        <f>Q206*H206</f>
        <v>0.05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1021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199</v>
      </c>
      <c r="BM206" s="205" t="s">
        <v>6655</v>
      </c>
    </row>
    <row r="207" spans="1:65" s="2" customFormat="1" ht="24.2" customHeight="1">
      <c r="A207" s="35"/>
      <c r="B207" s="36"/>
      <c r="C207" s="193" t="s">
        <v>477</v>
      </c>
      <c r="D207" s="193" t="s">
        <v>285</v>
      </c>
      <c r="E207" s="194" t="s">
        <v>6434</v>
      </c>
      <c r="F207" s="195" t="s">
        <v>6435</v>
      </c>
      <c r="G207" s="196" t="s">
        <v>377</v>
      </c>
      <c r="H207" s="197">
        <v>9.2999999999999999E-2</v>
      </c>
      <c r="I207" s="198"/>
      <c r="J207" s="199">
        <f>ROUND(I207*H207,2)</f>
        <v>0</v>
      </c>
      <c r="K207" s="200"/>
      <c r="L207" s="40"/>
      <c r="M207" s="262" t="s">
        <v>1</v>
      </c>
      <c r="N207" s="263" t="s">
        <v>41</v>
      </c>
      <c r="O207" s="264"/>
      <c r="P207" s="265">
        <f>O207*H207</f>
        <v>0</v>
      </c>
      <c r="Q207" s="265">
        <v>0</v>
      </c>
      <c r="R207" s="265">
        <f>Q207*H207</f>
        <v>0</v>
      </c>
      <c r="S207" s="265">
        <v>0</v>
      </c>
      <c r="T207" s="26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6656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O3tDZyYOOmeKvIwXHJBgzUKwFZpeD5T8nYk0RF6GkhYDl9f65NkcOoW3ZC++/sqD8ufp1qER64m/zhbE3eKbrw==" saltValue="1ad+keMn7ODbCS+DsrhdEK9L+w48c1tiHYVNZLc9AoR3n03Cvr5JjoIX2KtFaR2gK4W/+H5uyq8eJLLkF+5qVA==" spinCount="100000" sheet="1" objects="1" scenarios="1" formatColumns="0" formatRows="0" autoFilter="0"/>
  <autoFilter ref="C126:K20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166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6657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ROUND((SUM(BE128:BE187)),  2)</f>
        <v>0</v>
      </c>
      <c r="G35" s="35"/>
      <c r="H35" s="35"/>
      <c r="I35" s="131">
        <v>0.21</v>
      </c>
      <c r="J35" s="130">
        <f>ROUND(((SUM(BE128:BE187))*I35),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ROUND((SUM(BF128:BF187)),  2)</f>
        <v>0</v>
      </c>
      <c r="G36" s="35"/>
      <c r="H36" s="35"/>
      <c r="I36" s="131">
        <v>0.15</v>
      </c>
      <c r="J36" s="130">
        <f>ROUND(((SUM(BF128:BF187))*I36),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ROUND((SUM(BG128:BG187)),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ROUND((SUM(BH128:BH187)),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ROUND((SUM(BI128:BI187)),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6250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02d - Hřiště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J130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238</v>
      </c>
      <c r="E101" s="162"/>
      <c r="F101" s="162"/>
      <c r="G101" s="162"/>
      <c r="H101" s="162"/>
      <c r="I101" s="162"/>
      <c r="J101" s="163">
        <f>J162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J171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J179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J181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256</v>
      </c>
      <c r="E106" s="162"/>
      <c r="F106" s="162"/>
      <c r="G106" s="162"/>
      <c r="H106" s="162"/>
      <c r="I106" s="162"/>
      <c r="J106" s="163">
        <f>J182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1" t="str">
        <f>E7</f>
        <v>MŠ Vokovická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226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1" t="s">
        <v>6250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228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7" t="str">
        <f>E11</f>
        <v>02d - Hřiště</v>
      </c>
      <c r="F120" s="330"/>
      <c r="G120" s="330"/>
      <c r="H120" s="33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Vokovice, p.č. 1281/256, 1281/257</v>
      </c>
      <c r="G122" s="37"/>
      <c r="H122" s="37"/>
      <c r="I122" s="30" t="s">
        <v>22</v>
      </c>
      <c r="J122" s="67" t="str">
        <f>IF(J14="","",J14)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Městská část Praha 6, Čs. Armády 601/23</v>
      </c>
      <c r="G124" s="37"/>
      <c r="H124" s="37"/>
      <c r="I124" s="30" t="s">
        <v>30</v>
      </c>
      <c r="J124" s="33" t="str">
        <f>E23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20.77658353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281</v>
      </c>
      <c r="F129" s="180" t="s">
        <v>282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P130+P162+P165+P171+P179</f>
        <v>0</v>
      </c>
      <c r="Q129" s="185"/>
      <c r="R129" s="186">
        <f>R130+R162+R165+R171+R179</f>
        <v>20.698966250000002</v>
      </c>
      <c r="S129" s="185"/>
      <c r="T129" s="187">
        <f>T130+T162+T165+T171+T179</f>
        <v>0</v>
      </c>
      <c r="AR129" s="188" t="s">
        <v>83</v>
      </c>
      <c r="AT129" s="189" t="s">
        <v>75</v>
      </c>
      <c r="AU129" s="189" t="s">
        <v>76</v>
      </c>
      <c r="AY129" s="188" t="s">
        <v>283</v>
      </c>
      <c r="BK129" s="190">
        <f>BK130+BK162+BK165+BK171+BK179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83</v>
      </c>
      <c r="F130" s="191" t="s">
        <v>284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SUM(P131:P161)</f>
        <v>0</v>
      </c>
      <c r="Q130" s="185"/>
      <c r="R130" s="186">
        <f>SUM(R131:R161)</f>
        <v>0</v>
      </c>
      <c r="S130" s="185"/>
      <c r="T130" s="187">
        <f>SUM(T131:T161)</f>
        <v>0</v>
      </c>
      <c r="AR130" s="188" t="s">
        <v>83</v>
      </c>
      <c r="AT130" s="189" t="s">
        <v>75</v>
      </c>
      <c r="AU130" s="189" t="s">
        <v>83</v>
      </c>
      <c r="AY130" s="188" t="s">
        <v>283</v>
      </c>
      <c r="BK130" s="190">
        <f>SUM(BK131:BK161)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285</v>
      </c>
      <c r="E131" s="194" t="s">
        <v>6658</v>
      </c>
      <c r="F131" s="195" t="s">
        <v>6659</v>
      </c>
      <c r="G131" s="196" t="s">
        <v>288</v>
      </c>
      <c r="H131" s="197">
        <v>122.727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6660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6661</v>
      </c>
      <c r="G132" s="208"/>
      <c r="H132" s="212">
        <v>122.727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122.727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24.2" customHeight="1">
      <c r="A134" s="35"/>
      <c r="B134" s="36"/>
      <c r="C134" s="193" t="s">
        <v>85</v>
      </c>
      <c r="D134" s="193" t="s">
        <v>285</v>
      </c>
      <c r="E134" s="194" t="s">
        <v>6662</v>
      </c>
      <c r="F134" s="195" t="s">
        <v>6663</v>
      </c>
      <c r="G134" s="196" t="s">
        <v>296</v>
      </c>
      <c r="H134" s="197">
        <v>0.57599999999999996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6664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6665</v>
      </c>
      <c r="G135" s="208"/>
      <c r="H135" s="212">
        <v>0.57599999999999996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4" customFormat="1">
      <c r="B136" s="219"/>
      <c r="C136" s="220"/>
      <c r="D136" s="209" t="s">
        <v>291</v>
      </c>
      <c r="E136" s="221" t="s">
        <v>1</v>
      </c>
      <c r="F136" s="222" t="s">
        <v>293</v>
      </c>
      <c r="G136" s="220"/>
      <c r="H136" s="223">
        <v>0.57599999999999996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291</v>
      </c>
      <c r="AU136" s="229" t="s">
        <v>85</v>
      </c>
      <c r="AV136" s="14" t="s">
        <v>289</v>
      </c>
      <c r="AW136" s="14" t="s">
        <v>32</v>
      </c>
      <c r="AX136" s="14" t="s">
        <v>83</v>
      </c>
      <c r="AY136" s="229" t="s">
        <v>283</v>
      </c>
    </row>
    <row r="137" spans="1:65" s="2" customFormat="1" ht="37.9" customHeight="1">
      <c r="A137" s="35"/>
      <c r="B137" s="36"/>
      <c r="C137" s="193" t="s">
        <v>105</v>
      </c>
      <c r="D137" s="193" t="s">
        <v>285</v>
      </c>
      <c r="E137" s="194" t="s">
        <v>345</v>
      </c>
      <c r="F137" s="195" t="s">
        <v>346</v>
      </c>
      <c r="G137" s="196" t="s">
        <v>296</v>
      </c>
      <c r="H137" s="197">
        <v>0.57599999999999996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6666</v>
      </c>
    </row>
    <row r="138" spans="1:65" s="2" customFormat="1" ht="37.9" customHeight="1">
      <c r="A138" s="35"/>
      <c r="B138" s="36"/>
      <c r="C138" s="193" t="s">
        <v>289</v>
      </c>
      <c r="D138" s="193" t="s">
        <v>285</v>
      </c>
      <c r="E138" s="194" t="s">
        <v>352</v>
      </c>
      <c r="F138" s="195" t="s">
        <v>353</v>
      </c>
      <c r="G138" s="196" t="s">
        <v>296</v>
      </c>
      <c r="H138" s="197">
        <v>36.817999999999998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6667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6668</v>
      </c>
      <c r="G140" s="208"/>
      <c r="H140" s="212">
        <v>36.817999999999998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36.817999999999998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36.817999999999998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331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1104.54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6669</v>
      </c>
    </row>
    <row r="144" spans="1:65" s="13" customFormat="1">
      <c r="B144" s="207"/>
      <c r="C144" s="208"/>
      <c r="D144" s="209" t="s">
        <v>291</v>
      </c>
      <c r="E144" s="208"/>
      <c r="F144" s="211" t="s">
        <v>6670</v>
      </c>
      <c r="G144" s="208"/>
      <c r="H144" s="212">
        <v>1104.54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24.2" customHeight="1">
      <c r="A145" s="35"/>
      <c r="B145" s="36"/>
      <c r="C145" s="193" t="s">
        <v>339</v>
      </c>
      <c r="D145" s="193" t="s">
        <v>285</v>
      </c>
      <c r="E145" s="194" t="s">
        <v>6576</v>
      </c>
      <c r="F145" s="195" t="s">
        <v>6577</v>
      </c>
      <c r="G145" s="196" t="s">
        <v>296</v>
      </c>
      <c r="H145" s="197">
        <v>0.57599999999999996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6671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371</v>
      </c>
      <c r="F146" s="195" t="s">
        <v>372</v>
      </c>
      <c r="G146" s="196" t="s">
        <v>288</v>
      </c>
      <c r="H146" s="197">
        <v>122.727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6672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6661</v>
      </c>
      <c r="G147" s="208"/>
      <c r="H147" s="212">
        <v>122.727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122.727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3" customHeight="1">
      <c r="A149" s="35"/>
      <c r="B149" s="36"/>
      <c r="C149" s="193" t="s">
        <v>351</v>
      </c>
      <c r="D149" s="193" t="s">
        <v>285</v>
      </c>
      <c r="E149" s="194" t="s">
        <v>375</v>
      </c>
      <c r="F149" s="195" t="s">
        <v>376</v>
      </c>
      <c r="G149" s="196" t="s">
        <v>377</v>
      </c>
      <c r="H149" s="197">
        <v>61.485999999999997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6673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348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6668</v>
      </c>
      <c r="G151" s="208"/>
      <c r="H151" s="212">
        <v>36.817999999999998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36.817999999999998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3" customFormat="1">
      <c r="B153" s="207"/>
      <c r="C153" s="208"/>
      <c r="D153" s="209" t="s">
        <v>291</v>
      </c>
      <c r="E153" s="208"/>
      <c r="F153" s="211" t="s">
        <v>6674</v>
      </c>
      <c r="G153" s="208"/>
      <c r="H153" s="212">
        <v>61.485999999999997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16.5" customHeight="1">
      <c r="A154" s="35"/>
      <c r="B154" s="36"/>
      <c r="C154" s="193" t="s">
        <v>357</v>
      </c>
      <c r="D154" s="193" t="s">
        <v>285</v>
      </c>
      <c r="E154" s="194" t="s">
        <v>380</v>
      </c>
      <c r="F154" s="195" t="s">
        <v>381</v>
      </c>
      <c r="G154" s="196" t="s">
        <v>296</v>
      </c>
      <c r="H154" s="197">
        <v>0.57599999999999996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6675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383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6676</v>
      </c>
      <c r="G156" s="208"/>
      <c r="H156" s="212">
        <v>0.57599999999999996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0.57599999999999996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>
      <c r="A158" s="35"/>
      <c r="B158" s="36"/>
      <c r="C158" s="193" t="s">
        <v>362</v>
      </c>
      <c r="D158" s="193" t="s">
        <v>285</v>
      </c>
      <c r="E158" s="194" t="s">
        <v>385</v>
      </c>
      <c r="F158" s="195" t="s">
        <v>381</v>
      </c>
      <c r="G158" s="196" t="s">
        <v>296</v>
      </c>
      <c r="H158" s="197">
        <v>36.817999999999998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6677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348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6678</v>
      </c>
      <c r="G160" s="208"/>
      <c r="H160" s="212">
        <v>36.817999999999998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4" customFormat="1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36.817999999999998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12" customFormat="1" ht="22.9" customHeight="1">
      <c r="B162" s="177"/>
      <c r="C162" s="178"/>
      <c r="D162" s="179" t="s">
        <v>75</v>
      </c>
      <c r="E162" s="191" t="s">
        <v>105</v>
      </c>
      <c r="F162" s="191" t="s">
        <v>566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SUM(P163:P164)</f>
        <v>0</v>
      </c>
      <c r="Q162" s="185"/>
      <c r="R162" s="186">
        <f>SUM(R163:R164)</f>
        <v>1.08894</v>
      </c>
      <c r="S162" s="185"/>
      <c r="T162" s="187">
        <f>SUM(T163:T164)</f>
        <v>0</v>
      </c>
      <c r="AR162" s="188" t="s">
        <v>83</v>
      </c>
      <c r="AT162" s="189" t="s">
        <v>75</v>
      </c>
      <c r="AU162" s="189" t="s">
        <v>83</v>
      </c>
      <c r="AY162" s="188" t="s">
        <v>283</v>
      </c>
      <c r="BK162" s="190">
        <f>SUM(BK163:BK164)</f>
        <v>0</v>
      </c>
    </row>
    <row r="163" spans="1:65" s="2" customFormat="1" ht="24.2" customHeight="1">
      <c r="A163" s="35"/>
      <c r="B163" s="36"/>
      <c r="C163" s="193" t="s">
        <v>185</v>
      </c>
      <c r="D163" s="193" t="s">
        <v>285</v>
      </c>
      <c r="E163" s="194" t="s">
        <v>6679</v>
      </c>
      <c r="F163" s="195" t="s">
        <v>6680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0.17488999999999999</v>
      </c>
      <c r="R163" s="203">
        <f>Q163*H163</f>
        <v>1.0493399999999999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6681</v>
      </c>
    </row>
    <row r="164" spans="1:65" s="2" customFormat="1" ht="33" customHeight="1">
      <c r="A164" s="35"/>
      <c r="B164" s="36"/>
      <c r="C164" s="251" t="s">
        <v>188</v>
      </c>
      <c r="D164" s="251" t="s">
        <v>1021</v>
      </c>
      <c r="E164" s="252" t="s">
        <v>6682</v>
      </c>
      <c r="F164" s="253" t="s">
        <v>6683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6.6E-3</v>
      </c>
      <c r="R164" s="203">
        <f>Q164*H164</f>
        <v>3.9599999999999996E-2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6684</v>
      </c>
    </row>
    <row r="165" spans="1:65" s="12" customFormat="1" ht="22.9" customHeight="1">
      <c r="B165" s="177"/>
      <c r="C165" s="178"/>
      <c r="D165" s="179" t="s">
        <v>75</v>
      </c>
      <c r="E165" s="191" t="s">
        <v>331</v>
      </c>
      <c r="F165" s="191" t="s">
        <v>992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SUM(P166:P170)</f>
        <v>0</v>
      </c>
      <c r="Q165" s="185"/>
      <c r="R165" s="186">
        <f>SUM(R166:R170)</f>
        <v>18.62382225</v>
      </c>
      <c r="S165" s="185"/>
      <c r="T165" s="187">
        <f>SUM(T166:T170)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SUM(BK166:BK170)</f>
        <v>0</v>
      </c>
    </row>
    <row r="166" spans="1:65" s="2" customFormat="1" ht="24.2" customHeight="1">
      <c r="A166" s="35"/>
      <c r="B166" s="36"/>
      <c r="C166" s="193" t="s">
        <v>191</v>
      </c>
      <c r="D166" s="193" t="s">
        <v>285</v>
      </c>
      <c r="E166" s="194" t="s">
        <v>1003</v>
      </c>
      <c r="F166" s="195" t="s">
        <v>1004</v>
      </c>
      <c r="G166" s="196" t="s">
        <v>288</v>
      </c>
      <c r="H166" s="197">
        <v>122.727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6685</v>
      </c>
    </row>
    <row r="167" spans="1:65" s="2" customFormat="1" ht="24.2" customHeight="1">
      <c r="A167" s="35"/>
      <c r="B167" s="36"/>
      <c r="C167" s="193" t="s">
        <v>194</v>
      </c>
      <c r="D167" s="193" t="s">
        <v>285</v>
      </c>
      <c r="E167" s="194" t="s">
        <v>1013</v>
      </c>
      <c r="F167" s="195" t="s">
        <v>1014</v>
      </c>
      <c r="G167" s="196" t="s">
        <v>288</v>
      </c>
      <c r="H167" s="197">
        <v>122.727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289</v>
      </c>
      <c r="BM167" s="205" t="s">
        <v>6686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6661</v>
      </c>
      <c r="G168" s="208"/>
      <c r="H168" s="212">
        <v>122.727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122.727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>
      <c r="A170" s="35"/>
      <c r="B170" s="36"/>
      <c r="C170" s="193" t="s">
        <v>8</v>
      </c>
      <c r="D170" s="193" t="s">
        <v>285</v>
      </c>
      <c r="E170" s="194" t="s">
        <v>6687</v>
      </c>
      <c r="F170" s="195" t="s">
        <v>6688</v>
      </c>
      <c r="G170" s="196" t="s">
        <v>288</v>
      </c>
      <c r="H170" s="197">
        <v>122.727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0.15175</v>
      </c>
      <c r="R170" s="203">
        <f>Q170*H170</f>
        <v>18.62382225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6689</v>
      </c>
    </row>
    <row r="171" spans="1:65" s="12" customFormat="1" ht="22.9" customHeight="1">
      <c r="B171" s="177"/>
      <c r="C171" s="178"/>
      <c r="D171" s="179" t="s">
        <v>75</v>
      </c>
      <c r="E171" s="191" t="s">
        <v>357</v>
      </c>
      <c r="F171" s="191" t="s">
        <v>1316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SUM(P172:P178)</f>
        <v>0</v>
      </c>
      <c r="Q171" s="185"/>
      <c r="R171" s="186">
        <f>SUM(R172:R178)</f>
        <v>0.98620400000000008</v>
      </c>
      <c r="S171" s="185"/>
      <c r="T171" s="187">
        <f>SUM(T172:T178)</f>
        <v>0</v>
      </c>
      <c r="AR171" s="188" t="s">
        <v>83</v>
      </c>
      <c r="AT171" s="189" t="s">
        <v>75</v>
      </c>
      <c r="AU171" s="189" t="s">
        <v>83</v>
      </c>
      <c r="AY171" s="188" t="s">
        <v>283</v>
      </c>
      <c r="BK171" s="190">
        <f>SUM(BK172:BK178)</f>
        <v>0</v>
      </c>
    </row>
    <row r="172" spans="1:65" s="2" customFormat="1" ht="33" customHeight="1">
      <c r="A172" s="35"/>
      <c r="B172" s="36"/>
      <c r="C172" s="193" t="s">
        <v>199</v>
      </c>
      <c r="D172" s="193" t="s">
        <v>285</v>
      </c>
      <c r="E172" s="194" t="s">
        <v>6690</v>
      </c>
      <c r="F172" s="195" t="s">
        <v>6691</v>
      </c>
      <c r="G172" s="196" t="s">
        <v>472</v>
      </c>
      <c r="H172" s="197">
        <v>31.12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3.014E-2</v>
      </c>
      <c r="R172" s="203">
        <f>Q172*H172</f>
        <v>0.93795680000000003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6692</v>
      </c>
    </row>
    <row r="173" spans="1:65" s="13" customFormat="1">
      <c r="B173" s="207"/>
      <c r="C173" s="208"/>
      <c r="D173" s="209" t="s">
        <v>291</v>
      </c>
      <c r="E173" s="210" t="s">
        <v>1</v>
      </c>
      <c r="F173" s="211" t="s">
        <v>6693</v>
      </c>
      <c r="G173" s="208"/>
      <c r="H173" s="212">
        <v>31.12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4" customFormat="1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31.12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2" customFormat="1" ht="24.2" customHeight="1">
      <c r="A175" s="35"/>
      <c r="B175" s="36"/>
      <c r="C175" s="193" t="s">
        <v>202</v>
      </c>
      <c r="D175" s="193" t="s">
        <v>285</v>
      </c>
      <c r="E175" s="194" t="s">
        <v>6694</v>
      </c>
      <c r="F175" s="195" t="s">
        <v>6695</v>
      </c>
      <c r="G175" s="196" t="s">
        <v>288</v>
      </c>
      <c r="H175" s="197">
        <v>134.02000000000001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3.6000000000000002E-4</v>
      </c>
      <c r="R175" s="203">
        <f>Q175*H175</f>
        <v>4.8247200000000004E-2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6696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6661</v>
      </c>
      <c r="G176" s="208"/>
      <c r="H176" s="212">
        <v>122.727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6697</v>
      </c>
      <c r="G177" s="208"/>
      <c r="H177" s="212">
        <v>11.292999999999999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4" customFormat="1">
      <c r="B178" s="219"/>
      <c r="C178" s="220"/>
      <c r="D178" s="209" t="s">
        <v>291</v>
      </c>
      <c r="E178" s="221" t="s">
        <v>1</v>
      </c>
      <c r="F178" s="222" t="s">
        <v>293</v>
      </c>
      <c r="G178" s="220"/>
      <c r="H178" s="223">
        <v>134.02000000000001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291</v>
      </c>
      <c r="AU178" s="229" t="s">
        <v>85</v>
      </c>
      <c r="AV178" s="14" t="s">
        <v>289</v>
      </c>
      <c r="AW178" s="14" t="s">
        <v>32</v>
      </c>
      <c r="AX178" s="14" t="s">
        <v>83</v>
      </c>
      <c r="AY178" s="229" t="s">
        <v>283</v>
      </c>
    </row>
    <row r="179" spans="1:65" s="12" customFormat="1" ht="22.9" customHeight="1">
      <c r="B179" s="177"/>
      <c r="C179" s="178"/>
      <c r="D179" s="179" t="s">
        <v>75</v>
      </c>
      <c r="E179" s="191" t="s">
        <v>1426</v>
      </c>
      <c r="F179" s="191" t="s">
        <v>1427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83</v>
      </c>
      <c r="AT179" s="189" t="s">
        <v>75</v>
      </c>
      <c r="AU179" s="189" t="s">
        <v>83</v>
      </c>
      <c r="AY179" s="188" t="s">
        <v>283</v>
      </c>
      <c r="BK179" s="190">
        <f>BK180</f>
        <v>0</v>
      </c>
    </row>
    <row r="180" spans="1:65" s="2" customFormat="1" ht="16.5" customHeight="1">
      <c r="A180" s="35"/>
      <c r="B180" s="36"/>
      <c r="C180" s="193" t="s">
        <v>205</v>
      </c>
      <c r="D180" s="193" t="s">
        <v>285</v>
      </c>
      <c r="E180" s="194" t="s">
        <v>6698</v>
      </c>
      <c r="F180" s="195" t="s">
        <v>6699</v>
      </c>
      <c r="G180" s="196" t="s">
        <v>377</v>
      </c>
      <c r="H180" s="197">
        <v>20.699000000000002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6700</v>
      </c>
    </row>
    <row r="181" spans="1:65" s="12" customFormat="1" ht="25.9" customHeight="1">
      <c r="B181" s="177"/>
      <c r="C181" s="178"/>
      <c r="D181" s="179" t="s">
        <v>75</v>
      </c>
      <c r="E181" s="180" t="s">
        <v>1432</v>
      </c>
      <c r="F181" s="180" t="s">
        <v>1433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7.7617279999999997E-2</v>
      </c>
      <c r="S181" s="185"/>
      <c r="T181" s="187">
        <f>T182</f>
        <v>0</v>
      </c>
      <c r="AR181" s="188" t="s">
        <v>85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2588</v>
      </c>
      <c r="F182" s="191" t="s">
        <v>2589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SUM(P183:P187)</f>
        <v>0</v>
      </c>
      <c r="Q182" s="185"/>
      <c r="R182" s="186">
        <f>SUM(R183:R187)</f>
        <v>7.7617279999999997E-2</v>
      </c>
      <c r="S182" s="185"/>
      <c r="T182" s="187">
        <f>SUM(T183:T187)</f>
        <v>0</v>
      </c>
      <c r="AR182" s="188" t="s">
        <v>85</v>
      </c>
      <c r="AT182" s="189" t="s">
        <v>75</v>
      </c>
      <c r="AU182" s="189" t="s">
        <v>83</v>
      </c>
      <c r="AY182" s="188" t="s">
        <v>283</v>
      </c>
      <c r="BK182" s="190">
        <f>SUM(BK183:BK187)</f>
        <v>0</v>
      </c>
    </row>
    <row r="183" spans="1:65" s="2" customFormat="1" ht="24.2" customHeight="1">
      <c r="A183" s="35"/>
      <c r="B183" s="36"/>
      <c r="C183" s="193" t="s">
        <v>417</v>
      </c>
      <c r="D183" s="193" t="s">
        <v>285</v>
      </c>
      <c r="E183" s="194" t="s">
        <v>6701</v>
      </c>
      <c r="F183" s="195" t="s">
        <v>6702</v>
      </c>
      <c r="G183" s="196" t="s">
        <v>288</v>
      </c>
      <c r="H183" s="197">
        <v>25.532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2.8E-3</v>
      </c>
      <c r="R183" s="203">
        <f>Q183*H183</f>
        <v>7.14896E-2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6703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6704</v>
      </c>
      <c r="G184" s="208"/>
      <c r="H184" s="212">
        <v>25.532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25.532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37.9" customHeight="1">
      <c r="A186" s="35"/>
      <c r="B186" s="36"/>
      <c r="C186" s="251" t="s">
        <v>208</v>
      </c>
      <c r="D186" s="251" t="s">
        <v>1021</v>
      </c>
      <c r="E186" s="252" t="s">
        <v>6705</v>
      </c>
      <c r="F186" s="253" t="s">
        <v>6706</v>
      </c>
      <c r="G186" s="254" t="s">
        <v>288</v>
      </c>
      <c r="H186" s="255">
        <v>25.532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2.4000000000000001E-4</v>
      </c>
      <c r="R186" s="203">
        <f>Q186*H186</f>
        <v>6.1276799999999999E-3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1021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6707</v>
      </c>
    </row>
    <row r="187" spans="1:65" s="2" customFormat="1" ht="24.2" customHeight="1">
      <c r="A187" s="35"/>
      <c r="B187" s="36"/>
      <c r="C187" s="193" t="s">
        <v>7</v>
      </c>
      <c r="D187" s="193" t="s">
        <v>285</v>
      </c>
      <c r="E187" s="194" t="s">
        <v>6452</v>
      </c>
      <c r="F187" s="195" t="s">
        <v>6453</v>
      </c>
      <c r="G187" s="196" t="s">
        <v>377</v>
      </c>
      <c r="H187" s="197">
        <v>7.8E-2</v>
      </c>
      <c r="I187" s="198"/>
      <c r="J187" s="199">
        <f>ROUND(I187*H187,2)</f>
        <v>0</v>
      </c>
      <c r="K187" s="200"/>
      <c r="L187" s="40"/>
      <c r="M187" s="262" t="s">
        <v>1</v>
      </c>
      <c r="N187" s="263" t="s">
        <v>41</v>
      </c>
      <c r="O187" s="264"/>
      <c r="P187" s="265">
        <f>O187*H187</f>
        <v>0</v>
      </c>
      <c r="Q187" s="265">
        <v>0</v>
      </c>
      <c r="R187" s="265">
        <f>Q187*H187</f>
        <v>0</v>
      </c>
      <c r="S187" s="265">
        <v>0</v>
      </c>
      <c r="T187" s="26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6708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Cdga3M44xDcLOY5MoSFYxUaPsAcqbJrA6RubTBJ2Riaut6QwibXWblr88FvVM8g9SUeQFFPwzFuusuCWW9Ijpg==" saltValue="t7XuMEou9NVbKNisHaS+hD3jM89q0Ogn/sq1CCmLMKBzRzUuy4awuhIHQCUkO6bsXYggl71sewTrY+R494TiBg==" spinCount="100000" sheet="1" objects="1" scenarios="1" formatColumns="0" formatRows="0" autoFilter="0"/>
  <autoFilter ref="C127:K18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169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6709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ROUND((SUM(BE124:BE166)),  2)</f>
        <v>0</v>
      </c>
      <c r="G35" s="35"/>
      <c r="H35" s="35"/>
      <c r="I35" s="131">
        <v>0.21</v>
      </c>
      <c r="J35" s="130">
        <f>ROUND(((SUM(BE124:BE166))*I35),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ROUND((SUM(BF124:BF166)),  2)</f>
        <v>0</v>
      </c>
      <c r="G36" s="35"/>
      <c r="H36" s="35"/>
      <c r="I36" s="131">
        <v>0.15</v>
      </c>
      <c r="J36" s="130">
        <f>ROUND(((SUM(BF124:BF166))*I36),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ROUND((SUM(BG124:BG166)),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ROUND((SUM(BH124:BH166)),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ROUND((SUM(BI124:BI166)),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6250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02e - Pískoviště 1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1" t="s">
        <v>6250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E11</f>
        <v>02e - Pískoviště 1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68.569476000000009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P126+P149+P165</f>
        <v>0</v>
      </c>
      <c r="Q125" s="185"/>
      <c r="R125" s="186">
        <f>R126+R149+R165</f>
        <v>68.569476000000009</v>
      </c>
      <c r="S125" s="185"/>
      <c r="T125" s="187">
        <f>T126+T149+T165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BK126+BK149+BK165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6710</v>
      </c>
      <c r="F127" s="195" t="s">
        <v>6711</v>
      </c>
      <c r="G127" s="196" t="s">
        <v>288</v>
      </c>
      <c r="H127" s="197">
        <v>134.935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6712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6713</v>
      </c>
      <c r="G128" s="208"/>
      <c r="H128" s="212">
        <v>134.935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134.935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40.481000000000002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6714</v>
      </c>
    </row>
    <row r="131" spans="1:65" s="16" customFormat="1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6715</v>
      </c>
      <c r="G132" s="208"/>
      <c r="H132" s="212">
        <v>40.481000000000002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40.481000000000002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40.481000000000002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1214.43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6716</v>
      </c>
    </row>
    <row r="136" spans="1:65" s="13" customFormat="1">
      <c r="B136" s="207"/>
      <c r="C136" s="208"/>
      <c r="D136" s="209" t="s">
        <v>291</v>
      </c>
      <c r="E136" s="208"/>
      <c r="F136" s="211" t="s">
        <v>6717</v>
      </c>
      <c r="G136" s="208"/>
      <c r="H136" s="212">
        <v>1214.43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134.935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6718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6713</v>
      </c>
      <c r="G138" s="208"/>
      <c r="H138" s="212">
        <v>134.935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134.935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67.602999999999994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6719</v>
      </c>
    </row>
    <row r="141" spans="1:65" s="16" customFormat="1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6715</v>
      </c>
      <c r="G142" s="208"/>
      <c r="H142" s="212">
        <v>40.481000000000002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40.481000000000002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>
      <c r="B144" s="207"/>
      <c r="C144" s="208"/>
      <c r="D144" s="209" t="s">
        <v>291</v>
      </c>
      <c r="E144" s="208"/>
      <c r="F144" s="211" t="s">
        <v>6720</v>
      </c>
      <c r="G144" s="208"/>
      <c r="H144" s="212">
        <v>67.602999999999994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>
      <c r="A145" s="35"/>
      <c r="B145" s="36"/>
      <c r="C145" s="193" t="s">
        <v>339</v>
      </c>
      <c r="D145" s="193" t="s">
        <v>285</v>
      </c>
      <c r="E145" s="194" t="s">
        <v>385</v>
      </c>
      <c r="F145" s="195" t="s">
        <v>381</v>
      </c>
      <c r="G145" s="196" t="s">
        <v>296</v>
      </c>
      <c r="H145" s="197">
        <v>40.481000000000002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6721</v>
      </c>
    </row>
    <row r="146" spans="1:65" s="16" customFormat="1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6722</v>
      </c>
      <c r="G147" s="208"/>
      <c r="H147" s="212">
        <v>40.481000000000002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40.481000000000002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SUM(P150:P164)</f>
        <v>0</v>
      </c>
      <c r="Q149" s="185"/>
      <c r="R149" s="186">
        <f>SUM(R150:R164)</f>
        <v>68.569476000000009</v>
      </c>
      <c r="S149" s="185"/>
      <c r="T149" s="187">
        <f>SUM(T150:T164)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SUM(BK150:BK164)</f>
        <v>0</v>
      </c>
    </row>
    <row r="150" spans="1:65" s="2" customFormat="1" ht="33" customHeight="1">
      <c r="A150" s="35"/>
      <c r="B150" s="36"/>
      <c r="C150" s="193" t="s">
        <v>344</v>
      </c>
      <c r="D150" s="193" t="s">
        <v>285</v>
      </c>
      <c r="E150" s="194" t="s">
        <v>6690</v>
      </c>
      <c r="F150" s="195" t="s">
        <v>6691</v>
      </c>
      <c r="G150" s="196" t="s">
        <v>472</v>
      </c>
      <c r="H150" s="197">
        <v>53.7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1.6185180000000001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6723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6724</v>
      </c>
      <c r="G151" s="208"/>
      <c r="H151" s="212">
        <v>53.7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53.7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>
      <c r="A153" s="35"/>
      <c r="B153" s="36"/>
      <c r="C153" s="193" t="s">
        <v>351</v>
      </c>
      <c r="D153" s="193" t="s">
        <v>285</v>
      </c>
      <c r="E153" s="194" t="s">
        <v>6694</v>
      </c>
      <c r="F153" s="195" t="s">
        <v>6695</v>
      </c>
      <c r="G153" s="196" t="s">
        <v>288</v>
      </c>
      <c r="H153" s="197">
        <v>151.04499999999999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5.43762E-2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6725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6713</v>
      </c>
      <c r="G154" s="208"/>
      <c r="H154" s="212">
        <v>134.935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6726</v>
      </c>
      <c r="G155" s="208"/>
      <c r="H155" s="212">
        <v>16.11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151.04500000000002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62.65" customHeight="1">
      <c r="A157" s="35"/>
      <c r="B157" s="36"/>
      <c r="C157" s="193" t="s">
        <v>357</v>
      </c>
      <c r="D157" s="193" t="s">
        <v>285</v>
      </c>
      <c r="E157" s="194" t="s">
        <v>6727</v>
      </c>
      <c r="F157" s="195" t="s">
        <v>6728</v>
      </c>
      <c r="G157" s="196" t="s">
        <v>614</v>
      </c>
      <c r="H157" s="197">
        <v>1</v>
      </c>
      <c r="I157" s="198"/>
      <c r="J157" s="199">
        <f t="shared" ref="J157:J162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2" si="1">O157*H157</f>
        <v>0</v>
      </c>
      <c r="Q157" s="203">
        <v>0.25</v>
      </c>
      <c r="R157" s="203">
        <f t="shared" ref="R157:R162" si="2">Q157*H157</f>
        <v>0.25</v>
      </c>
      <c r="S157" s="203">
        <v>0</v>
      </c>
      <c r="T157" s="204">
        <f t="shared" ref="T157:T162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 t="shared" ref="BE157:BE162" si="4">IF(N157="základní",J157,0)</f>
        <v>0</v>
      </c>
      <c r="BF157" s="206">
        <f t="shared" ref="BF157:BF162" si="5">IF(N157="snížená",J157,0)</f>
        <v>0</v>
      </c>
      <c r="BG157" s="206">
        <f t="shared" ref="BG157:BG162" si="6">IF(N157="zákl. přenesená",J157,0)</f>
        <v>0</v>
      </c>
      <c r="BH157" s="206">
        <f t="shared" ref="BH157:BH162" si="7">IF(N157="sníž. přenesená",J157,0)</f>
        <v>0</v>
      </c>
      <c r="BI157" s="206">
        <f t="shared" ref="BI157:BI162" si="8">IF(N157="nulová",J157,0)</f>
        <v>0</v>
      </c>
      <c r="BJ157" s="18" t="s">
        <v>83</v>
      </c>
      <c r="BK157" s="206">
        <f t="shared" ref="BK157:BK162" si="9">ROUND(I157*H157,2)</f>
        <v>0</v>
      </c>
      <c r="BL157" s="18" t="s">
        <v>289</v>
      </c>
      <c r="BM157" s="205" t="s">
        <v>6729</v>
      </c>
    </row>
    <row r="158" spans="1:65" s="2" customFormat="1" ht="66.75" customHeight="1">
      <c r="A158" s="35"/>
      <c r="B158" s="36"/>
      <c r="C158" s="193" t="s">
        <v>362</v>
      </c>
      <c r="D158" s="193" t="s">
        <v>285</v>
      </c>
      <c r="E158" s="194" t="s">
        <v>6730</v>
      </c>
      <c r="F158" s="195" t="s">
        <v>6731</v>
      </c>
      <c r="G158" s="196" t="s">
        <v>614</v>
      </c>
      <c r="H158" s="197">
        <v>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0.97499999999999998</v>
      </c>
      <c r="R158" s="203">
        <f t="shared" si="2"/>
        <v>0.97499999999999998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6732</v>
      </c>
    </row>
    <row r="159" spans="1:65" s="2" customFormat="1" ht="49.15" customHeight="1">
      <c r="A159" s="35"/>
      <c r="B159" s="36"/>
      <c r="C159" s="193" t="s">
        <v>185</v>
      </c>
      <c r="D159" s="193" t="s">
        <v>285</v>
      </c>
      <c r="E159" s="194" t="s">
        <v>6733</v>
      </c>
      <c r="F159" s="195" t="s">
        <v>6734</v>
      </c>
      <c r="G159" s="196" t="s">
        <v>614</v>
      </c>
      <c r="H159" s="197">
        <v>1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0.34100000000000003</v>
      </c>
      <c r="R159" s="203">
        <f t="shared" si="2"/>
        <v>0.34100000000000003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6735</v>
      </c>
    </row>
    <row r="160" spans="1:65" s="2" customFormat="1" ht="66.75" customHeight="1">
      <c r="A160" s="35"/>
      <c r="B160" s="36"/>
      <c r="C160" s="193" t="s">
        <v>188</v>
      </c>
      <c r="D160" s="193" t="s">
        <v>285</v>
      </c>
      <c r="E160" s="194" t="s">
        <v>6736</v>
      </c>
      <c r="F160" s="195" t="s">
        <v>6737</v>
      </c>
      <c r="G160" s="196" t="s">
        <v>614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0.26200000000000001</v>
      </c>
      <c r="R160" s="203">
        <f t="shared" si="2"/>
        <v>0.26200000000000001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6738</v>
      </c>
    </row>
    <row r="161" spans="1:65" s="2" customFormat="1" ht="66.75" customHeight="1">
      <c r="A161" s="35"/>
      <c r="B161" s="36"/>
      <c r="C161" s="193" t="s">
        <v>191</v>
      </c>
      <c r="D161" s="193" t="s">
        <v>285</v>
      </c>
      <c r="E161" s="194" t="s">
        <v>6739</v>
      </c>
      <c r="F161" s="195" t="s">
        <v>6740</v>
      </c>
      <c r="G161" s="196" t="s">
        <v>614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0.26200000000000001</v>
      </c>
      <c r="R161" s="203">
        <f t="shared" si="2"/>
        <v>0.26200000000000001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6741</v>
      </c>
    </row>
    <row r="162" spans="1:65" s="2" customFormat="1" ht="24.2" customHeight="1">
      <c r="A162" s="35"/>
      <c r="B162" s="36"/>
      <c r="C162" s="193" t="s">
        <v>194</v>
      </c>
      <c r="D162" s="193" t="s">
        <v>285</v>
      </c>
      <c r="E162" s="194" t="s">
        <v>6742</v>
      </c>
      <c r="F162" s="195" t="s">
        <v>6743</v>
      </c>
      <c r="G162" s="196" t="s">
        <v>288</v>
      </c>
      <c r="H162" s="197">
        <v>134.935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0.48027999999999998</v>
      </c>
      <c r="R162" s="203">
        <f t="shared" si="2"/>
        <v>64.806581800000004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289</v>
      </c>
      <c r="BM162" s="205" t="s">
        <v>6744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6713</v>
      </c>
      <c r="G163" s="208"/>
      <c r="H163" s="212">
        <v>134.935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4" customFormat="1">
      <c r="B164" s="219"/>
      <c r="C164" s="220"/>
      <c r="D164" s="209" t="s">
        <v>291</v>
      </c>
      <c r="E164" s="221" t="s">
        <v>1</v>
      </c>
      <c r="F164" s="222" t="s">
        <v>293</v>
      </c>
      <c r="G164" s="220"/>
      <c r="H164" s="223">
        <v>134.935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291</v>
      </c>
      <c r="AU164" s="229" t="s">
        <v>85</v>
      </c>
      <c r="AV164" s="14" t="s">
        <v>289</v>
      </c>
      <c r="AW164" s="14" t="s">
        <v>32</v>
      </c>
      <c r="AX164" s="14" t="s">
        <v>83</v>
      </c>
      <c r="AY164" s="229" t="s">
        <v>283</v>
      </c>
    </row>
    <row r="165" spans="1:65" s="12" customFormat="1" ht="22.9" customHeight="1">
      <c r="B165" s="177"/>
      <c r="C165" s="178"/>
      <c r="D165" s="179" t="s">
        <v>75</v>
      </c>
      <c r="E165" s="191" t="s">
        <v>1426</v>
      </c>
      <c r="F165" s="191" t="s">
        <v>1427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8</v>
      </c>
      <c r="D166" s="193" t="s">
        <v>285</v>
      </c>
      <c r="E166" s="194" t="s">
        <v>6698</v>
      </c>
      <c r="F166" s="195" t="s">
        <v>6699</v>
      </c>
      <c r="G166" s="196" t="s">
        <v>377</v>
      </c>
      <c r="H166" s="197">
        <v>68.569000000000003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6745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7T2MOQeOI/kCjWVJTs3ZKSJCigRqlWrKjrlWwjgBInmHUwe2Du/IKHKDc7nHGWfpt5VoXvptWqHOjXX5B4Gnww==" saltValue="LxD7PQpFF1mgCyABqMtMhxE7eE9pO1u8nDE49JwKmAx1g4KzhBqoReQF2G0yt0DqZOjUEzxsZR9N0Bu9rZoRKw==" spinCount="100000" sheet="1" objects="1" scenarios="1" formatColumns="0" formatRows="0" autoFilter="0"/>
  <autoFilter ref="C123:K16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172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6746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ROUND((SUM(BE124:BE164)),  2)</f>
        <v>0</v>
      </c>
      <c r="G35" s="35"/>
      <c r="H35" s="35"/>
      <c r="I35" s="131">
        <v>0.21</v>
      </c>
      <c r="J35" s="130">
        <f>ROUND(((SUM(BE124:BE164))*I35),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ROUND((SUM(BF124:BF164)),  2)</f>
        <v>0</v>
      </c>
      <c r="G36" s="35"/>
      <c r="H36" s="35"/>
      <c r="I36" s="131">
        <v>0.15</v>
      </c>
      <c r="J36" s="130">
        <f>ROUND(((SUM(BF124:BF164))*I36),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ROUND((SUM(BG124:BG164)),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ROUND((SUM(BH124:BH164)),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ROUND((SUM(BI124:BI164)),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6250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02f - Pískoviště 2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1" t="s">
        <v>6250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E11</f>
        <v>02f - Pískoviště 2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36.560328799999994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P126+P149+P163</f>
        <v>0</v>
      </c>
      <c r="Q125" s="185"/>
      <c r="R125" s="186">
        <f>R126+R149+R163</f>
        <v>36.560328799999994</v>
      </c>
      <c r="S125" s="185"/>
      <c r="T125" s="187">
        <f>T126+T149+T163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BK126+BK149+BK163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6252</v>
      </c>
      <c r="F127" s="195" t="s">
        <v>6253</v>
      </c>
      <c r="G127" s="196" t="s">
        <v>288</v>
      </c>
      <c r="H127" s="197">
        <v>71.16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6747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6748</v>
      </c>
      <c r="G128" s="208"/>
      <c r="H128" s="212">
        <v>71.16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71.16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21.347999999999999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6749</v>
      </c>
    </row>
    <row r="131" spans="1:65" s="16" customFormat="1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6750</v>
      </c>
      <c r="G132" s="208"/>
      <c r="H132" s="212">
        <v>21.347999999999999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21.347999999999999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21.347999999999999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640.44000000000005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6751</v>
      </c>
    </row>
    <row r="136" spans="1:65" s="13" customFormat="1">
      <c r="B136" s="207"/>
      <c r="C136" s="208"/>
      <c r="D136" s="209" t="s">
        <v>291</v>
      </c>
      <c r="E136" s="208"/>
      <c r="F136" s="211" t="s">
        <v>6752</v>
      </c>
      <c r="G136" s="208"/>
      <c r="H136" s="212">
        <v>640.44000000000005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71.16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6718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6748</v>
      </c>
      <c r="G138" s="208"/>
      <c r="H138" s="212">
        <v>71.16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71.16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35.651000000000003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6753</v>
      </c>
    </row>
    <row r="141" spans="1:65" s="16" customFormat="1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6750</v>
      </c>
      <c r="G142" s="208"/>
      <c r="H142" s="212">
        <v>21.347999999999999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21.347999999999999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>
      <c r="B144" s="207"/>
      <c r="C144" s="208"/>
      <c r="D144" s="209" t="s">
        <v>291</v>
      </c>
      <c r="E144" s="208"/>
      <c r="F144" s="211" t="s">
        <v>6754</v>
      </c>
      <c r="G144" s="208"/>
      <c r="H144" s="212">
        <v>35.651000000000003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>
      <c r="A145" s="35"/>
      <c r="B145" s="36"/>
      <c r="C145" s="193" t="s">
        <v>339</v>
      </c>
      <c r="D145" s="193" t="s">
        <v>285</v>
      </c>
      <c r="E145" s="194" t="s">
        <v>385</v>
      </c>
      <c r="F145" s="195" t="s">
        <v>381</v>
      </c>
      <c r="G145" s="196" t="s">
        <v>296</v>
      </c>
      <c r="H145" s="197">
        <v>21.347999999999999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6755</v>
      </c>
    </row>
    <row r="146" spans="1:65" s="16" customFormat="1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6756</v>
      </c>
      <c r="G147" s="208"/>
      <c r="H147" s="212">
        <v>21.347999999999999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21.347999999999999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SUM(P150:P162)</f>
        <v>0</v>
      </c>
      <c r="Q149" s="185"/>
      <c r="R149" s="186">
        <f>SUM(R150:R162)</f>
        <v>36.560328799999994</v>
      </c>
      <c r="S149" s="185"/>
      <c r="T149" s="187">
        <f>SUM(T150:T162)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SUM(BK150:BK162)</f>
        <v>0</v>
      </c>
    </row>
    <row r="150" spans="1:65" s="2" customFormat="1" ht="33" customHeight="1">
      <c r="A150" s="35"/>
      <c r="B150" s="36"/>
      <c r="C150" s="193" t="s">
        <v>344</v>
      </c>
      <c r="D150" s="193" t="s">
        <v>285</v>
      </c>
      <c r="E150" s="194" t="s">
        <v>6690</v>
      </c>
      <c r="F150" s="195" t="s">
        <v>6691</v>
      </c>
      <c r="G150" s="196" t="s">
        <v>472</v>
      </c>
      <c r="H150" s="197">
        <v>44.3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1.335202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6723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6757</v>
      </c>
      <c r="G151" s="208"/>
      <c r="H151" s="212">
        <v>44.3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44.3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>
      <c r="A153" s="35"/>
      <c r="B153" s="36"/>
      <c r="C153" s="193" t="s">
        <v>351</v>
      </c>
      <c r="D153" s="193" t="s">
        <v>285</v>
      </c>
      <c r="E153" s="194" t="s">
        <v>6694</v>
      </c>
      <c r="F153" s="195" t="s">
        <v>6695</v>
      </c>
      <c r="G153" s="196" t="s">
        <v>288</v>
      </c>
      <c r="H153" s="197">
        <v>84.45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3.0402000000000002E-2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6725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6748</v>
      </c>
      <c r="G154" s="208"/>
      <c r="H154" s="212">
        <v>71.16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6758</v>
      </c>
      <c r="G155" s="208"/>
      <c r="H155" s="212">
        <v>13.29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84.449999999999989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49.15" customHeight="1">
      <c r="A157" s="35"/>
      <c r="B157" s="36"/>
      <c r="C157" s="193" t="s">
        <v>357</v>
      </c>
      <c r="D157" s="193" t="s">
        <v>285</v>
      </c>
      <c r="E157" s="194" t="s">
        <v>6759</v>
      </c>
      <c r="F157" s="195" t="s">
        <v>6760</v>
      </c>
      <c r="G157" s="196" t="s">
        <v>614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0.26200000000000001</v>
      </c>
      <c r="R157" s="203">
        <f>Q157*H157</f>
        <v>0.26200000000000001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6761</v>
      </c>
    </row>
    <row r="158" spans="1:65" s="2" customFormat="1" ht="66.75" customHeight="1">
      <c r="A158" s="35"/>
      <c r="B158" s="36"/>
      <c r="C158" s="193" t="s">
        <v>362</v>
      </c>
      <c r="D158" s="193" t="s">
        <v>285</v>
      </c>
      <c r="E158" s="194" t="s">
        <v>6739</v>
      </c>
      <c r="F158" s="195" t="s">
        <v>6740</v>
      </c>
      <c r="G158" s="196" t="s">
        <v>614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0.21099999999999999</v>
      </c>
      <c r="R158" s="203">
        <f>Q158*H158</f>
        <v>0.21099999999999999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6741</v>
      </c>
    </row>
    <row r="159" spans="1:65" s="2" customFormat="1" ht="66.75" customHeight="1">
      <c r="A159" s="35"/>
      <c r="B159" s="36"/>
      <c r="C159" s="193" t="s">
        <v>185</v>
      </c>
      <c r="D159" s="193" t="s">
        <v>285</v>
      </c>
      <c r="E159" s="194" t="s">
        <v>6762</v>
      </c>
      <c r="F159" s="195" t="s">
        <v>6763</v>
      </c>
      <c r="G159" s="196" t="s">
        <v>614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0.54500000000000004</v>
      </c>
      <c r="R159" s="203">
        <f>Q159*H159</f>
        <v>0.54500000000000004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6764</v>
      </c>
    </row>
    <row r="160" spans="1:65" s="2" customFormat="1" ht="24.2" customHeight="1">
      <c r="A160" s="35"/>
      <c r="B160" s="36"/>
      <c r="C160" s="193" t="s">
        <v>188</v>
      </c>
      <c r="D160" s="193" t="s">
        <v>285</v>
      </c>
      <c r="E160" s="194" t="s">
        <v>6742</v>
      </c>
      <c r="F160" s="195" t="s">
        <v>6743</v>
      </c>
      <c r="G160" s="196" t="s">
        <v>288</v>
      </c>
      <c r="H160" s="197">
        <v>71.16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0.48027999999999998</v>
      </c>
      <c r="R160" s="203">
        <f>Q160*H160</f>
        <v>34.176724799999995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6744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6748</v>
      </c>
      <c r="G161" s="208"/>
      <c r="H161" s="212">
        <v>71.16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71.16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12" customFormat="1" ht="22.9" customHeight="1">
      <c r="B163" s="177"/>
      <c r="C163" s="178"/>
      <c r="D163" s="179" t="s">
        <v>75</v>
      </c>
      <c r="E163" s="191" t="s">
        <v>1426</v>
      </c>
      <c r="F163" s="191" t="s">
        <v>1427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P164</f>
        <v>0</v>
      </c>
      <c r="Q163" s="185"/>
      <c r="R163" s="186">
        <f>R164</f>
        <v>0</v>
      </c>
      <c r="S163" s="185"/>
      <c r="T163" s="187">
        <f>T164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BK164</f>
        <v>0</v>
      </c>
    </row>
    <row r="164" spans="1:65" s="2" customFormat="1" ht="16.5" customHeight="1">
      <c r="A164" s="35"/>
      <c r="B164" s="36"/>
      <c r="C164" s="193" t="s">
        <v>191</v>
      </c>
      <c r="D164" s="193" t="s">
        <v>285</v>
      </c>
      <c r="E164" s="194" t="s">
        <v>6698</v>
      </c>
      <c r="F164" s="195" t="s">
        <v>6699</v>
      </c>
      <c r="G164" s="196" t="s">
        <v>377</v>
      </c>
      <c r="H164" s="197">
        <v>36.56</v>
      </c>
      <c r="I164" s="198"/>
      <c r="J164" s="199">
        <f>ROUND(I164*H164,2)</f>
        <v>0</v>
      </c>
      <c r="K164" s="200"/>
      <c r="L164" s="40"/>
      <c r="M164" s="262" t="s">
        <v>1</v>
      </c>
      <c r="N164" s="263" t="s">
        <v>41</v>
      </c>
      <c r="O164" s="264"/>
      <c r="P164" s="265">
        <f>O164*H164</f>
        <v>0</v>
      </c>
      <c r="Q164" s="265">
        <v>0</v>
      </c>
      <c r="R164" s="265">
        <f>Q164*H164</f>
        <v>0</v>
      </c>
      <c r="S164" s="265">
        <v>0</v>
      </c>
      <c r="T164" s="26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6745</v>
      </c>
    </row>
    <row r="165" spans="1:65" s="2" customFormat="1" ht="6.95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UtTgSE7GiSDPboPTR+gXGyiDZa3smg5+x6VU/hc5SaSTOhKzQujEx/Q+9+zX/WrE43BIYo70l2by5WWub+JPsQ==" saltValue="WFyeAdFm6DWmiI1cORlez4wn9iuxFe6jgLTq7ES7xYwnwTWoTxXTmnohJyCXyMHZOasNUfStl7E0yDJ2JVel/Q==" spinCount="100000" sheet="1" objects="1" scenarios="1" formatColumns="0" formatRows="0" autoFilter="0"/>
  <autoFilter ref="C123:K16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175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6765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ROUND((SUM(BE124:BE148)),  2)</f>
        <v>0</v>
      </c>
      <c r="G35" s="35"/>
      <c r="H35" s="35"/>
      <c r="I35" s="131">
        <v>0.21</v>
      </c>
      <c r="J35" s="130">
        <f>ROUND(((SUM(BE124:BE148))*I35),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ROUND((SUM(BF124:BF148)),  2)</f>
        <v>0</v>
      </c>
      <c r="G36" s="35"/>
      <c r="H36" s="35"/>
      <c r="I36" s="131">
        <v>0.15</v>
      </c>
      <c r="J36" s="130">
        <f>ROUND(((SUM(BF124:BF148))*I36),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6250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02g - Lanovka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1" t="s">
        <v>6250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E11</f>
        <v>02g - Lanovka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1.3571569999999999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P126+P145+P147</f>
        <v>0</v>
      </c>
      <c r="Q125" s="185"/>
      <c r="R125" s="186">
        <f>R126+R145+R147</f>
        <v>1.3571569999999999</v>
      </c>
      <c r="S125" s="185"/>
      <c r="T125" s="187">
        <f>T126+T145+T147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BK126+BK145+BK147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SUM(P127:P144)</f>
        <v>0</v>
      </c>
      <c r="Q126" s="185"/>
      <c r="R126" s="186">
        <f>SUM(R127:R144)</f>
        <v>2.1570000000000001E-3</v>
      </c>
      <c r="S126" s="185"/>
      <c r="T126" s="187">
        <f>SUM(T127:T144)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SUM(BK127:BK144)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6766</v>
      </c>
      <c r="F127" s="195" t="s">
        <v>6767</v>
      </c>
      <c r="G127" s="196" t="s">
        <v>288</v>
      </c>
      <c r="H127" s="197">
        <v>107.834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6768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6769</v>
      </c>
      <c r="G128" s="208"/>
      <c r="H128" s="212">
        <v>23.02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6770</v>
      </c>
      <c r="G129" s="208"/>
      <c r="H129" s="212">
        <v>84.813999999999993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107.83399999999999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24.2" customHeight="1">
      <c r="A131" s="35"/>
      <c r="B131" s="36"/>
      <c r="C131" s="193" t="s">
        <v>85</v>
      </c>
      <c r="D131" s="193" t="s">
        <v>285</v>
      </c>
      <c r="E131" s="194" t="s">
        <v>6771</v>
      </c>
      <c r="F131" s="195" t="s">
        <v>6772</v>
      </c>
      <c r="G131" s="196" t="s">
        <v>296</v>
      </c>
      <c r="H131" s="197">
        <v>6.7930000000000001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6773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6774</v>
      </c>
      <c r="G132" s="208"/>
      <c r="H132" s="212">
        <v>11.397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3" customFormat="1">
      <c r="B133" s="207"/>
      <c r="C133" s="208"/>
      <c r="D133" s="209" t="s">
        <v>291</v>
      </c>
      <c r="E133" s="210" t="s">
        <v>1</v>
      </c>
      <c r="F133" s="211" t="s">
        <v>6775</v>
      </c>
      <c r="G133" s="208"/>
      <c r="H133" s="212">
        <v>-4.6040000000000001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6.7930000000000001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24.2" customHeight="1">
      <c r="A135" s="35"/>
      <c r="B135" s="36"/>
      <c r="C135" s="193" t="s">
        <v>105</v>
      </c>
      <c r="D135" s="193" t="s">
        <v>285</v>
      </c>
      <c r="E135" s="194" t="s">
        <v>6776</v>
      </c>
      <c r="F135" s="195" t="s">
        <v>6777</v>
      </c>
      <c r="G135" s="196" t="s">
        <v>288</v>
      </c>
      <c r="H135" s="197">
        <v>107.834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6778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6769</v>
      </c>
      <c r="G136" s="208"/>
      <c r="H136" s="212">
        <v>23.02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6770</v>
      </c>
      <c r="G137" s="208"/>
      <c r="H137" s="212">
        <v>84.813999999999993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107.83399999999999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16.5" customHeight="1">
      <c r="A139" s="35"/>
      <c r="B139" s="36"/>
      <c r="C139" s="251" t="s">
        <v>289</v>
      </c>
      <c r="D139" s="251" t="s">
        <v>1021</v>
      </c>
      <c r="E139" s="252" t="s">
        <v>6779</v>
      </c>
      <c r="F139" s="253" t="s">
        <v>6780</v>
      </c>
      <c r="G139" s="254" t="s">
        <v>2992</v>
      </c>
      <c r="H139" s="255">
        <v>2.157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2.1570000000000001E-3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1021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6781</v>
      </c>
    </row>
    <row r="140" spans="1:65" s="13" customFormat="1">
      <c r="B140" s="207"/>
      <c r="C140" s="208"/>
      <c r="D140" s="209" t="s">
        <v>291</v>
      </c>
      <c r="E140" s="208"/>
      <c r="F140" s="211" t="s">
        <v>6782</v>
      </c>
      <c r="G140" s="208"/>
      <c r="H140" s="212">
        <v>2.157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4</v>
      </c>
      <c r="AX140" s="13" t="s">
        <v>83</v>
      </c>
      <c r="AY140" s="218" t="s">
        <v>283</v>
      </c>
    </row>
    <row r="141" spans="1:65" s="2" customFormat="1" ht="24.2" customHeight="1">
      <c r="A141" s="35"/>
      <c r="B141" s="36"/>
      <c r="C141" s="193" t="s">
        <v>331</v>
      </c>
      <c r="D141" s="193" t="s">
        <v>285</v>
      </c>
      <c r="E141" s="194" t="s">
        <v>6783</v>
      </c>
      <c r="F141" s="195" t="s">
        <v>6784</v>
      </c>
      <c r="G141" s="196" t="s">
        <v>288</v>
      </c>
      <c r="H141" s="197">
        <v>107.834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6785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6769</v>
      </c>
      <c r="G142" s="208"/>
      <c r="H142" s="212">
        <v>23.02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6770</v>
      </c>
      <c r="G143" s="208"/>
      <c r="H143" s="212">
        <v>84.813999999999993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107.83399999999999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12" customFormat="1" ht="22.9" customHeight="1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P146</f>
        <v>0</v>
      </c>
      <c r="Q145" s="185"/>
      <c r="R145" s="186">
        <f>R146</f>
        <v>1.355</v>
      </c>
      <c r="S145" s="185"/>
      <c r="T145" s="187">
        <f>T146</f>
        <v>0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BK146</f>
        <v>0</v>
      </c>
    </row>
    <row r="146" spans="1:65" s="2" customFormat="1" ht="78" customHeight="1">
      <c r="A146" s="35"/>
      <c r="B146" s="36"/>
      <c r="C146" s="193" t="s">
        <v>339</v>
      </c>
      <c r="D146" s="193" t="s">
        <v>285</v>
      </c>
      <c r="E146" s="194" t="s">
        <v>6786</v>
      </c>
      <c r="F146" s="195" t="s">
        <v>6787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1.355</v>
      </c>
      <c r="R146" s="203">
        <f>Q146*H146</f>
        <v>1.355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6788</v>
      </c>
    </row>
    <row r="147" spans="1:65" s="12" customFormat="1" ht="22.9" customHeight="1">
      <c r="B147" s="177"/>
      <c r="C147" s="178"/>
      <c r="D147" s="179" t="s">
        <v>75</v>
      </c>
      <c r="E147" s="191" t="s">
        <v>1426</v>
      </c>
      <c r="F147" s="191" t="s">
        <v>1427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0</v>
      </c>
      <c r="S147" s="185"/>
      <c r="T147" s="187">
        <f>T148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BK148</f>
        <v>0</v>
      </c>
    </row>
    <row r="148" spans="1:65" s="2" customFormat="1" ht="16.5" customHeight="1">
      <c r="A148" s="35"/>
      <c r="B148" s="36"/>
      <c r="C148" s="193" t="s">
        <v>344</v>
      </c>
      <c r="D148" s="193" t="s">
        <v>285</v>
      </c>
      <c r="E148" s="194" t="s">
        <v>6698</v>
      </c>
      <c r="F148" s="195" t="s">
        <v>6699</v>
      </c>
      <c r="G148" s="196" t="s">
        <v>377</v>
      </c>
      <c r="H148" s="197">
        <v>1.357</v>
      </c>
      <c r="I148" s="198"/>
      <c r="J148" s="199">
        <f>ROUND(I148*H148,2)</f>
        <v>0</v>
      </c>
      <c r="K148" s="200"/>
      <c r="L148" s="40"/>
      <c r="M148" s="262" t="s">
        <v>1</v>
      </c>
      <c r="N148" s="263" t="s">
        <v>41</v>
      </c>
      <c r="O148" s="264"/>
      <c r="P148" s="265">
        <f>O148*H148</f>
        <v>0</v>
      </c>
      <c r="Q148" s="265">
        <v>0</v>
      </c>
      <c r="R148" s="265">
        <f>Q148*H148</f>
        <v>0</v>
      </c>
      <c r="S148" s="265">
        <v>0</v>
      </c>
      <c r="T148" s="26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6745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atv9EMmCrgJyUZNKDj1mBVsOvNbiZiAdoft86AtAC/Luteib5WxLRcPnHL9TqYJU1sN8twV+9mnMvMshnYwtpg==" saltValue="VbWh9IYLWy03hytlwBM8/GXjvMWJeZPz4hd1nZfdCl/dnNYHXOW+nqwuyTVbI+UHJsyzxKU886DETIpDgdOHMA==" spinCount="100000" sheet="1" objects="1" scenarios="1" formatColumns="0" formatRows="0" autoFilter="0"/>
  <autoFilter ref="C123:K1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178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6789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ROUND((SUM(BE126:BE250)),  2)</f>
        <v>0</v>
      </c>
      <c r="G35" s="35"/>
      <c r="H35" s="35"/>
      <c r="I35" s="131">
        <v>0.21</v>
      </c>
      <c r="J35" s="130">
        <f>ROUND(((SUM(BE126:BE250))*I35),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ROUND((SUM(BF126:BF250)),  2)</f>
        <v>0</v>
      </c>
      <c r="G36" s="35"/>
      <c r="H36" s="35"/>
      <c r="I36" s="131">
        <v>0.15</v>
      </c>
      <c r="J36" s="130">
        <f>ROUND(((SUM(BF126:BF250))*I36),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ROUND((SUM(BG126:BG250)),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ROUND((SUM(BH126:BH250)),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ROUND((SUM(BI126:BI250)),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6250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02h-m - Samostatné herní prvky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J194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J205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J226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1" t="str">
        <f>E7</f>
        <v>MŠ Vokovická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31" t="s">
        <v>6250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7" t="str">
        <f>E11</f>
        <v>02h-m - Samostatné herní prvky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Vokovice, p.č. 1281/256, 1281/257</v>
      </c>
      <c r="G120" s="37"/>
      <c r="H120" s="37"/>
      <c r="I120" s="30" t="s">
        <v>22</v>
      </c>
      <c r="J120" s="67" t="str">
        <f>IF(J14="","",J14)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E17</f>
        <v>Městská část Praha 6, Čs. Armády 601/23</v>
      </c>
      <c r="G122" s="37"/>
      <c r="H122" s="37"/>
      <c r="I122" s="30" t="s">
        <v>30</v>
      </c>
      <c r="J122" s="33" t="str">
        <f>E23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</f>
        <v>0</v>
      </c>
      <c r="Q126" s="80"/>
      <c r="R126" s="174">
        <f>R127</f>
        <v>29.323675929999997</v>
      </c>
      <c r="S126" s="80"/>
      <c r="T126" s="175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281</v>
      </c>
      <c r="F127" s="180" t="s">
        <v>282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P128+P194+P205+P226+P249</f>
        <v>0</v>
      </c>
      <c r="Q127" s="185"/>
      <c r="R127" s="186">
        <f>R128+R194+R205+R226+R249</f>
        <v>29.323675929999997</v>
      </c>
      <c r="S127" s="185"/>
      <c r="T127" s="187">
        <f>T128+T194+T205+T226+T249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BK128+BK194+BK205+BK226+BK249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284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SUM(P129:P193)</f>
        <v>0</v>
      </c>
      <c r="Q128" s="185"/>
      <c r="R128" s="186">
        <f>SUM(R129:R193)</f>
        <v>1.678E-3</v>
      </c>
      <c r="S128" s="185"/>
      <c r="T128" s="187">
        <f>SUM(T129:T193)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SUM(BK129:BK193)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285</v>
      </c>
      <c r="E129" s="194" t="s">
        <v>6252</v>
      </c>
      <c r="F129" s="195" t="s">
        <v>6790</v>
      </c>
      <c r="G129" s="196" t="s">
        <v>288</v>
      </c>
      <c r="H129" s="197">
        <v>119.42700000000001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6791</v>
      </c>
    </row>
    <row r="130" spans="1:65" s="16" customFormat="1">
      <c r="B130" s="241"/>
      <c r="C130" s="242"/>
      <c r="D130" s="209" t="s">
        <v>291</v>
      </c>
      <c r="E130" s="243" t="s">
        <v>1</v>
      </c>
      <c r="F130" s="244" t="s">
        <v>6792</v>
      </c>
      <c r="G130" s="242"/>
      <c r="H130" s="243" t="s">
        <v>1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291</v>
      </c>
      <c r="AU130" s="250" t="s">
        <v>85</v>
      </c>
      <c r="AV130" s="16" t="s">
        <v>83</v>
      </c>
      <c r="AW130" s="16" t="s">
        <v>32</v>
      </c>
      <c r="AX130" s="16" t="s">
        <v>76</v>
      </c>
      <c r="AY130" s="250" t="s">
        <v>283</v>
      </c>
    </row>
    <row r="131" spans="1:65" s="13" customFormat="1">
      <c r="B131" s="207"/>
      <c r="C131" s="208"/>
      <c r="D131" s="209" t="s">
        <v>291</v>
      </c>
      <c r="E131" s="210" t="s">
        <v>1</v>
      </c>
      <c r="F131" s="211" t="s">
        <v>6793</v>
      </c>
      <c r="G131" s="208"/>
      <c r="H131" s="212">
        <v>17.37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6" customFormat="1">
      <c r="B132" s="241"/>
      <c r="C132" s="242"/>
      <c r="D132" s="209" t="s">
        <v>291</v>
      </c>
      <c r="E132" s="243" t="s">
        <v>1</v>
      </c>
      <c r="F132" s="244" t="s">
        <v>6794</v>
      </c>
      <c r="G132" s="242"/>
      <c r="H132" s="243" t="s">
        <v>1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291</v>
      </c>
      <c r="AU132" s="250" t="s">
        <v>85</v>
      </c>
      <c r="AV132" s="16" t="s">
        <v>83</v>
      </c>
      <c r="AW132" s="16" t="s">
        <v>32</v>
      </c>
      <c r="AX132" s="16" t="s">
        <v>76</v>
      </c>
      <c r="AY132" s="250" t="s">
        <v>283</v>
      </c>
    </row>
    <row r="133" spans="1:65" s="13" customFormat="1">
      <c r="B133" s="207"/>
      <c r="C133" s="208"/>
      <c r="D133" s="209" t="s">
        <v>291</v>
      </c>
      <c r="E133" s="210" t="s">
        <v>1</v>
      </c>
      <c r="F133" s="211" t="s">
        <v>6795</v>
      </c>
      <c r="G133" s="208"/>
      <c r="H133" s="212">
        <v>45.381999999999998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6" customFormat="1">
      <c r="B134" s="241"/>
      <c r="C134" s="242"/>
      <c r="D134" s="209" t="s">
        <v>291</v>
      </c>
      <c r="E134" s="243" t="s">
        <v>1</v>
      </c>
      <c r="F134" s="244" t="s">
        <v>6796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6797</v>
      </c>
      <c r="G135" s="208"/>
      <c r="H135" s="212">
        <v>21.17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>
      <c r="B136" s="241"/>
      <c r="C136" s="242"/>
      <c r="D136" s="209" t="s">
        <v>291</v>
      </c>
      <c r="E136" s="243" t="s">
        <v>1</v>
      </c>
      <c r="F136" s="244" t="s">
        <v>6798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6799</v>
      </c>
      <c r="G137" s="208"/>
      <c r="H137" s="212">
        <v>12.305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6" customFormat="1">
      <c r="B138" s="241"/>
      <c r="C138" s="242"/>
      <c r="D138" s="209" t="s">
        <v>291</v>
      </c>
      <c r="E138" s="243" t="s">
        <v>1</v>
      </c>
      <c r="F138" s="244" t="s">
        <v>6800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291</v>
      </c>
      <c r="AU138" s="250" t="s">
        <v>85</v>
      </c>
      <c r="AV138" s="16" t="s">
        <v>83</v>
      </c>
      <c r="AW138" s="16" t="s">
        <v>32</v>
      </c>
      <c r="AX138" s="16" t="s">
        <v>76</v>
      </c>
      <c r="AY138" s="250" t="s">
        <v>283</v>
      </c>
    </row>
    <row r="139" spans="1:65" s="13" customFormat="1">
      <c r="B139" s="207"/>
      <c r="C139" s="208"/>
      <c r="D139" s="209" t="s">
        <v>291</v>
      </c>
      <c r="E139" s="210" t="s">
        <v>1</v>
      </c>
      <c r="F139" s="211" t="s">
        <v>6801</v>
      </c>
      <c r="G139" s="208"/>
      <c r="H139" s="212">
        <v>23.2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4" customFormat="1">
      <c r="B140" s="219"/>
      <c r="C140" s="220"/>
      <c r="D140" s="209" t="s">
        <v>291</v>
      </c>
      <c r="E140" s="221" t="s">
        <v>1</v>
      </c>
      <c r="F140" s="222" t="s">
        <v>293</v>
      </c>
      <c r="G140" s="220"/>
      <c r="H140" s="223">
        <v>119.42700000000001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291</v>
      </c>
      <c r="AU140" s="229" t="s">
        <v>85</v>
      </c>
      <c r="AV140" s="14" t="s">
        <v>289</v>
      </c>
      <c r="AW140" s="14" t="s">
        <v>32</v>
      </c>
      <c r="AX140" s="14" t="s">
        <v>83</v>
      </c>
      <c r="AY140" s="229" t="s">
        <v>283</v>
      </c>
    </row>
    <row r="141" spans="1:65" s="2" customFormat="1" ht="24.2" customHeight="1">
      <c r="A141" s="35"/>
      <c r="B141" s="36"/>
      <c r="C141" s="193" t="s">
        <v>85</v>
      </c>
      <c r="D141" s="193" t="s">
        <v>285</v>
      </c>
      <c r="E141" s="194" t="s">
        <v>6662</v>
      </c>
      <c r="F141" s="195" t="s">
        <v>6663</v>
      </c>
      <c r="G141" s="196" t="s">
        <v>296</v>
      </c>
      <c r="H141" s="197">
        <v>0.18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6802</v>
      </c>
    </row>
    <row r="142" spans="1:65" s="16" customFormat="1">
      <c r="B142" s="241"/>
      <c r="C142" s="242"/>
      <c r="D142" s="209" t="s">
        <v>291</v>
      </c>
      <c r="E142" s="243" t="s">
        <v>1</v>
      </c>
      <c r="F142" s="244" t="s">
        <v>6800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6803</v>
      </c>
      <c r="G143" s="208"/>
      <c r="H143" s="212">
        <v>0.18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0.18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2" customFormat="1" ht="37.9" customHeight="1">
      <c r="A145" s="35"/>
      <c r="B145" s="36"/>
      <c r="C145" s="193" t="s">
        <v>105</v>
      </c>
      <c r="D145" s="193" t="s">
        <v>285</v>
      </c>
      <c r="E145" s="194" t="s">
        <v>345</v>
      </c>
      <c r="F145" s="195" t="s">
        <v>346</v>
      </c>
      <c r="G145" s="196" t="s">
        <v>296</v>
      </c>
      <c r="H145" s="197">
        <v>0.18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6804</v>
      </c>
    </row>
    <row r="146" spans="1:65" s="2" customFormat="1" ht="37.9" customHeight="1">
      <c r="A146" s="35"/>
      <c r="B146" s="36"/>
      <c r="C146" s="193" t="s">
        <v>289</v>
      </c>
      <c r="D146" s="193" t="s">
        <v>285</v>
      </c>
      <c r="E146" s="194" t="s">
        <v>352</v>
      </c>
      <c r="F146" s="195" t="s">
        <v>353</v>
      </c>
      <c r="G146" s="196" t="s">
        <v>296</v>
      </c>
      <c r="H146" s="197">
        <v>10.651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6805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348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6806</v>
      </c>
      <c r="G148" s="208"/>
      <c r="H148" s="212">
        <v>35.828000000000003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6807</v>
      </c>
      <c r="G149" s="208"/>
      <c r="H149" s="212">
        <v>-25.177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10.651000000000003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10.651000000000003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319.52999999999997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6808</v>
      </c>
    </row>
    <row r="153" spans="1:65" s="13" customFormat="1">
      <c r="B153" s="207"/>
      <c r="C153" s="208"/>
      <c r="D153" s="209" t="s">
        <v>291</v>
      </c>
      <c r="E153" s="208"/>
      <c r="F153" s="211" t="s">
        <v>6809</v>
      </c>
      <c r="G153" s="208"/>
      <c r="H153" s="212">
        <v>319.52999999999997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6576</v>
      </c>
      <c r="F154" s="195" t="s">
        <v>6577</v>
      </c>
      <c r="G154" s="196" t="s">
        <v>296</v>
      </c>
      <c r="H154" s="197">
        <v>0.18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6810</v>
      </c>
    </row>
    <row r="155" spans="1:65" s="2" customFormat="1" ht="24.2" customHeight="1">
      <c r="A155" s="35"/>
      <c r="B155" s="36"/>
      <c r="C155" s="193" t="s">
        <v>344</v>
      </c>
      <c r="D155" s="193" t="s">
        <v>285</v>
      </c>
      <c r="E155" s="194" t="s">
        <v>371</v>
      </c>
      <c r="F155" s="195" t="s">
        <v>372</v>
      </c>
      <c r="G155" s="196" t="s">
        <v>288</v>
      </c>
      <c r="H155" s="197">
        <v>56.674999999999997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6811</v>
      </c>
    </row>
    <row r="156" spans="1:65" s="16" customFormat="1">
      <c r="B156" s="241"/>
      <c r="C156" s="242"/>
      <c r="D156" s="209" t="s">
        <v>291</v>
      </c>
      <c r="E156" s="243" t="s">
        <v>1</v>
      </c>
      <c r="F156" s="244" t="s">
        <v>6798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6799</v>
      </c>
      <c r="G157" s="208"/>
      <c r="H157" s="212">
        <v>12.305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6800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6801</v>
      </c>
      <c r="G159" s="208"/>
      <c r="H159" s="212">
        <v>23.2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6796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6797</v>
      </c>
      <c r="G161" s="208"/>
      <c r="H161" s="212">
        <v>21.17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56.674999999999997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33" customHeight="1">
      <c r="A163" s="35"/>
      <c r="B163" s="36"/>
      <c r="C163" s="193" t="s">
        <v>351</v>
      </c>
      <c r="D163" s="193" t="s">
        <v>285</v>
      </c>
      <c r="E163" s="194" t="s">
        <v>375</v>
      </c>
      <c r="F163" s="195" t="s">
        <v>376</v>
      </c>
      <c r="G163" s="196" t="s">
        <v>377</v>
      </c>
      <c r="H163" s="197">
        <v>17.786999999999999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6812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6813</v>
      </c>
      <c r="G165" s="208"/>
      <c r="H165" s="212">
        <v>10.651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10.651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3" customFormat="1">
      <c r="B167" s="207"/>
      <c r="C167" s="208"/>
      <c r="D167" s="209" t="s">
        <v>291</v>
      </c>
      <c r="E167" s="208"/>
      <c r="F167" s="211" t="s">
        <v>6814</v>
      </c>
      <c r="G167" s="208"/>
      <c r="H167" s="212">
        <v>17.786999999999999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4</v>
      </c>
      <c r="AX167" s="13" t="s">
        <v>83</v>
      </c>
      <c r="AY167" s="218" t="s">
        <v>283</v>
      </c>
    </row>
    <row r="168" spans="1:65" s="2" customFormat="1" ht="16.5" customHeight="1">
      <c r="A168" s="35"/>
      <c r="B168" s="36"/>
      <c r="C168" s="193" t="s">
        <v>357</v>
      </c>
      <c r="D168" s="193" t="s">
        <v>285</v>
      </c>
      <c r="E168" s="194" t="s">
        <v>380</v>
      </c>
      <c r="F168" s="195" t="s">
        <v>381</v>
      </c>
      <c r="G168" s="196" t="s">
        <v>296</v>
      </c>
      <c r="H168" s="197">
        <v>0.18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6815</v>
      </c>
    </row>
    <row r="169" spans="1:65" s="16" customFormat="1">
      <c r="B169" s="241"/>
      <c r="C169" s="242"/>
      <c r="D169" s="209" t="s">
        <v>291</v>
      </c>
      <c r="E169" s="243" t="s">
        <v>1</v>
      </c>
      <c r="F169" s="244" t="s">
        <v>383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1:65" s="13" customFormat="1">
      <c r="B170" s="207"/>
      <c r="C170" s="208"/>
      <c r="D170" s="209" t="s">
        <v>291</v>
      </c>
      <c r="E170" s="210" t="s">
        <v>1</v>
      </c>
      <c r="F170" s="211" t="s">
        <v>6816</v>
      </c>
      <c r="G170" s="208"/>
      <c r="H170" s="212">
        <v>0.18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0.18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>
      <c r="A172" s="35"/>
      <c r="B172" s="36"/>
      <c r="C172" s="193" t="s">
        <v>362</v>
      </c>
      <c r="D172" s="193" t="s">
        <v>285</v>
      </c>
      <c r="E172" s="194" t="s">
        <v>385</v>
      </c>
      <c r="F172" s="195" t="s">
        <v>381</v>
      </c>
      <c r="G172" s="196" t="s">
        <v>296</v>
      </c>
      <c r="H172" s="197">
        <v>10.651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6817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348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6813</v>
      </c>
      <c r="G174" s="208"/>
      <c r="H174" s="212">
        <v>10.651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10.651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24.2" customHeight="1">
      <c r="A176" s="35"/>
      <c r="B176" s="36"/>
      <c r="C176" s="193" t="s">
        <v>185</v>
      </c>
      <c r="D176" s="193" t="s">
        <v>285</v>
      </c>
      <c r="E176" s="194" t="s">
        <v>6776</v>
      </c>
      <c r="F176" s="195" t="s">
        <v>6777</v>
      </c>
      <c r="G176" s="196" t="s">
        <v>288</v>
      </c>
      <c r="H176" s="197">
        <v>83.921999999999997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6818</v>
      </c>
    </row>
    <row r="177" spans="1:65" s="16" customFormat="1">
      <c r="B177" s="241"/>
      <c r="C177" s="242"/>
      <c r="D177" s="209" t="s">
        <v>291</v>
      </c>
      <c r="E177" s="243" t="s">
        <v>1</v>
      </c>
      <c r="F177" s="244" t="s">
        <v>6792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6793</v>
      </c>
      <c r="G178" s="208"/>
      <c r="H178" s="212">
        <v>17.37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6794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6795</v>
      </c>
      <c r="G180" s="208"/>
      <c r="H180" s="212">
        <v>45.381999999999998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6" customFormat="1">
      <c r="B181" s="241"/>
      <c r="C181" s="242"/>
      <c r="D181" s="209" t="s">
        <v>291</v>
      </c>
      <c r="E181" s="243" t="s">
        <v>1</v>
      </c>
      <c r="F181" s="244" t="s">
        <v>6796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6797</v>
      </c>
      <c r="G182" s="208"/>
      <c r="H182" s="212">
        <v>21.17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4" customFormat="1">
      <c r="B183" s="219"/>
      <c r="C183" s="220"/>
      <c r="D183" s="209" t="s">
        <v>291</v>
      </c>
      <c r="E183" s="221" t="s">
        <v>1</v>
      </c>
      <c r="F183" s="222" t="s">
        <v>293</v>
      </c>
      <c r="G183" s="220"/>
      <c r="H183" s="223">
        <v>83.921999999999997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291</v>
      </c>
      <c r="AU183" s="229" t="s">
        <v>85</v>
      </c>
      <c r="AV183" s="14" t="s">
        <v>289</v>
      </c>
      <c r="AW183" s="14" t="s">
        <v>32</v>
      </c>
      <c r="AX183" s="14" t="s">
        <v>83</v>
      </c>
      <c r="AY183" s="229" t="s">
        <v>283</v>
      </c>
    </row>
    <row r="184" spans="1:65" s="2" customFormat="1" ht="16.5" customHeight="1">
      <c r="A184" s="35"/>
      <c r="B184" s="36"/>
      <c r="C184" s="251" t="s">
        <v>188</v>
      </c>
      <c r="D184" s="251" t="s">
        <v>1021</v>
      </c>
      <c r="E184" s="252" t="s">
        <v>6779</v>
      </c>
      <c r="F184" s="253" t="s">
        <v>6780</v>
      </c>
      <c r="G184" s="254" t="s">
        <v>2992</v>
      </c>
      <c r="H184" s="255">
        <v>1.6779999999999999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1E-3</v>
      </c>
      <c r="R184" s="203">
        <f>Q184*H184</f>
        <v>1.678E-3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1021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6819</v>
      </c>
    </row>
    <row r="185" spans="1:65" s="13" customFormat="1">
      <c r="B185" s="207"/>
      <c r="C185" s="208"/>
      <c r="D185" s="209" t="s">
        <v>291</v>
      </c>
      <c r="E185" s="208"/>
      <c r="F185" s="211" t="s">
        <v>6820</v>
      </c>
      <c r="G185" s="208"/>
      <c r="H185" s="212">
        <v>1.6779999999999999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>
      <c r="A186" s="35"/>
      <c r="B186" s="36"/>
      <c r="C186" s="193" t="s">
        <v>191</v>
      </c>
      <c r="D186" s="193" t="s">
        <v>285</v>
      </c>
      <c r="E186" s="194" t="s">
        <v>6821</v>
      </c>
      <c r="F186" s="195" t="s">
        <v>6822</v>
      </c>
      <c r="G186" s="196" t="s">
        <v>288</v>
      </c>
      <c r="H186" s="197">
        <v>83.921999999999997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6823</v>
      </c>
    </row>
    <row r="187" spans="1:65" s="16" customFormat="1">
      <c r="B187" s="241"/>
      <c r="C187" s="242"/>
      <c r="D187" s="209" t="s">
        <v>291</v>
      </c>
      <c r="E187" s="243" t="s">
        <v>1</v>
      </c>
      <c r="F187" s="244" t="s">
        <v>6792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1:65" s="13" customFormat="1">
      <c r="B188" s="207"/>
      <c r="C188" s="208"/>
      <c r="D188" s="209" t="s">
        <v>291</v>
      </c>
      <c r="E188" s="210" t="s">
        <v>1</v>
      </c>
      <c r="F188" s="211" t="s">
        <v>6793</v>
      </c>
      <c r="G188" s="208"/>
      <c r="H188" s="212">
        <v>17.37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1:65" s="16" customFormat="1">
      <c r="B189" s="241"/>
      <c r="C189" s="242"/>
      <c r="D189" s="209" t="s">
        <v>291</v>
      </c>
      <c r="E189" s="243" t="s">
        <v>1</v>
      </c>
      <c r="F189" s="244" t="s">
        <v>6794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6795</v>
      </c>
      <c r="G190" s="208"/>
      <c r="H190" s="212">
        <v>45.381999999999998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>
      <c r="B191" s="241"/>
      <c r="C191" s="242"/>
      <c r="D191" s="209" t="s">
        <v>291</v>
      </c>
      <c r="E191" s="243" t="s">
        <v>1</v>
      </c>
      <c r="F191" s="244" t="s">
        <v>6796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6797</v>
      </c>
      <c r="G192" s="208"/>
      <c r="H192" s="212">
        <v>21.17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4" customFormat="1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83.921999999999997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12" customFormat="1" ht="22.9" customHeight="1">
      <c r="B194" s="177"/>
      <c r="C194" s="178"/>
      <c r="D194" s="179" t="s">
        <v>75</v>
      </c>
      <c r="E194" s="191" t="s">
        <v>85</v>
      </c>
      <c r="F194" s="191" t="s">
        <v>405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SUM(P195:P204)</f>
        <v>0</v>
      </c>
      <c r="Q194" s="185"/>
      <c r="R194" s="186">
        <f>SUM(R195:R204)</f>
        <v>9.2429999999999997E-4</v>
      </c>
      <c r="S194" s="185"/>
      <c r="T194" s="187">
        <f>SUM(T195:T204)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SUM(BK195:BK204)</f>
        <v>0</v>
      </c>
    </row>
    <row r="195" spans="1:65" s="2" customFormat="1" ht="24.2" customHeight="1">
      <c r="A195" s="35"/>
      <c r="B195" s="36"/>
      <c r="C195" s="193" t="s">
        <v>194</v>
      </c>
      <c r="D195" s="193" t="s">
        <v>285</v>
      </c>
      <c r="E195" s="194" t="s">
        <v>6824</v>
      </c>
      <c r="F195" s="195" t="s">
        <v>6825</v>
      </c>
      <c r="G195" s="196" t="s">
        <v>296</v>
      </c>
      <c r="H195" s="197">
        <v>0.18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6826</v>
      </c>
    </row>
    <row r="196" spans="1:65" s="16" customFormat="1">
      <c r="B196" s="241"/>
      <c r="C196" s="242"/>
      <c r="D196" s="209" t="s">
        <v>291</v>
      </c>
      <c r="E196" s="243" t="s">
        <v>1</v>
      </c>
      <c r="F196" s="244" t="s">
        <v>6800</v>
      </c>
      <c r="G196" s="242"/>
      <c r="H196" s="243" t="s">
        <v>1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291</v>
      </c>
      <c r="AU196" s="250" t="s">
        <v>85</v>
      </c>
      <c r="AV196" s="16" t="s">
        <v>83</v>
      </c>
      <c r="AW196" s="16" t="s">
        <v>32</v>
      </c>
      <c r="AX196" s="16" t="s">
        <v>76</v>
      </c>
      <c r="AY196" s="250" t="s">
        <v>283</v>
      </c>
    </row>
    <row r="197" spans="1:65" s="13" customFormat="1">
      <c r="B197" s="207"/>
      <c r="C197" s="208"/>
      <c r="D197" s="209" t="s">
        <v>291</v>
      </c>
      <c r="E197" s="210" t="s">
        <v>1</v>
      </c>
      <c r="F197" s="211" t="s">
        <v>6803</v>
      </c>
      <c r="G197" s="208"/>
      <c r="H197" s="212">
        <v>0.18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0.18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33" customHeight="1">
      <c r="A199" s="35"/>
      <c r="B199" s="36"/>
      <c r="C199" s="193" t="s">
        <v>8</v>
      </c>
      <c r="D199" s="193" t="s">
        <v>285</v>
      </c>
      <c r="E199" s="194" t="s">
        <v>6827</v>
      </c>
      <c r="F199" s="195" t="s">
        <v>6828</v>
      </c>
      <c r="G199" s="196" t="s">
        <v>288</v>
      </c>
      <c r="H199" s="197">
        <v>1.69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3.1E-4</v>
      </c>
      <c r="R199" s="203">
        <f>Q199*H199</f>
        <v>5.239E-4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6829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6800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6830</v>
      </c>
      <c r="G201" s="208"/>
      <c r="H201" s="212">
        <v>1.69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1.69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4.2" customHeight="1">
      <c r="A203" s="35"/>
      <c r="B203" s="36"/>
      <c r="C203" s="251" t="s">
        <v>199</v>
      </c>
      <c r="D203" s="251" t="s">
        <v>1021</v>
      </c>
      <c r="E203" s="252" t="s">
        <v>6831</v>
      </c>
      <c r="F203" s="253" t="s">
        <v>6832</v>
      </c>
      <c r="G203" s="254" t="s">
        <v>288</v>
      </c>
      <c r="H203" s="255">
        <v>2.0019999999999998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2.0000000000000001E-4</v>
      </c>
      <c r="R203" s="203">
        <f>Q203*H203</f>
        <v>4.0039999999999997E-4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1021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6833</v>
      </c>
    </row>
    <row r="204" spans="1:65" s="13" customFormat="1">
      <c r="B204" s="207"/>
      <c r="C204" s="208"/>
      <c r="D204" s="209" t="s">
        <v>291</v>
      </c>
      <c r="E204" s="208"/>
      <c r="F204" s="211" t="s">
        <v>6834</v>
      </c>
      <c r="G204" s="208"/>
      <c r="H204" s="212">
        <v>2.0019999999999998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12" customFormat="1" ht="22.9" customHeight="1">
      <c r="B205" s="177"/>
      <c r="C205" s="178"/>
      <c r="D205" s="179" t="s">
        <v>75</v>
      </c>
      <c r="E205" s="191" t="s">
        <v>331</v>
      </c>
      <c r="F205" s="191" t="s">
        <v>992</v>
      </c>
      <c r="G205" s="178"/>
      <c r="H205" s="178"/>
      <c r="I205" s="181"/>
      <c r="J205" s="192">
        <f>BK205</f>
        <v>0</v>
      </c>
      <c r="K205" s="178"/>
      <c r="L205" s="183"/>
      <c r="M205" s="184"/>
      <c r="N205" s="185"/>
      <c r="O205" s="185"/>
      <c r="P205" s="186">
        <f>SUM(P206:P225)</f>
        <v>0</v>
      </c>
      <c r="Q205" s="185"/>
      <c r="R205" s="186">
        <f>SUM(R206:R225)</f>
        <v>20.798483749999995</v>
      </c>
      <c r="S205" s="185"/>
      <c r="T205" s="187">
        <f>SUM(T206:T225)</f>
        <v>0</v>
      </c>
      <c r="AR205" s="188" t="s">
        <v>83</v>
      </c>
      <c r="AT205" s="189" t="s">
        <v>75</v>
      </c>
      <c r="AU205" s="189" t="s">
        <v>83</v>
      </c>
      <c r="AY205" s="188" t="s">
        <v>283</v>
      </c>
      <c r="BK205" s="190">
        <f>SUM(BK206:BK225)</f>
        <v>0</v>
      </c>
    </row>
    <row r="206" spans="1:65" s="2" customFormat="1" ht="24.2" customHeight="1">
      <c r="A206" s="35"/>
      <c r="B206" s="36"/>
      <c r="C206" s="193" t="s">
        <v>202</v>
      </c>
      <c r="D206" s="193" t="s">
        <v>285</v>
      </c>
      <c r="E206" s="194" t="s">
        <v>1003</v>
      </c>
      <c r="F206" s="195" t="s">
        <v>1004</v>
      </c>
      <c r="G206" s="196" t="s">
        <v>288</v>
      </c>
      <c r="H206" s="197">
        <v>12.305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289</v>
      </c>
      <c r="BM206" s="205" t="s">
        <v>6835</v>
      </c>
    </row>
    <row r="207" spans="1:65" s="16" customFormat="1">
      <c r="B207" s="241"/>
      <c r="C207" s="242"/>
      <c r="D207" s="209" t="s">
        <v>291</v>
      </c>
      <c r="E207" s="243" t="s">
        <v>1</v>
      </c>
      <c r="F207" s="244" t="s">
        <v>6798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>
      <c r="B208" s="207"/>
      <c r="C208" s="208"/>
      <c r="D208" s="209" t="s">
        <v>291</v>
      </c>
      <c r="E208" s="210" t="s">
        <v>1</v>
      </c>
      <c r="F208" s="211" t="s">
        <v>6799</v>
      </c>
      <c r="G208" s="208"/>
      <c r="H208" s="212">
        <v>12.305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4" customFormat="1">
      <c r="B209" s="219"/>
      <c r="C209" s="220"/>
      <c r="D209" s="209" t="s">
        <v>291</v>
      </c>
      <c r="E209" s="221" t="s">
        <v>1</v>
      </c>
      <c r="F209" s="222" t="s">
        <v>293</v>
      </c>
      <c r="G209" s="220"/>
      <c r="H209" s="223">
        <v>12.305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291</v>
      </c>
      <c r="AU209" s="229" t="s">
        <v>85</v>
      </c>
      <c r="AV209" s="14" t="s">
        <v>289</v>
      </c>
      <c r="AW209" s="14" t="s">
        <v>32</v>
      </c>
      <c r="AX209" s="14" t="s">
        <v>83</v>
      </c>
      <c r="AY209" s="229" t="s">
        <v>283</v>
      </c>
    </row>
    <row r="210" spans="1:65" s="2" customFormat="1" ht="24.2" customHeight="1">
      <c r="A210" s="35"/>
      <c r="B210" s="36"/>
      <c r="C210" s="193" t="s">
        <v>205</v>
      </c>
      <c r="D210" s="193" t="s">
        <v>285</v>
      </c>
      <c r="E210" s="194" t="s">
        <v>1013</v>
      </c>
      <c r="F210" s="195" t="s">
        <v>1014</v>
      </c>
      <c r="G210" s="196" t="s">
        <v>288</v>
      </c>
      <c r="H210" s="197">
        <v>12.305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6836</v>
      </c>
    </row>
    <row r="211" spans="1:65" s="16" customFormat="1">
      <c r="B211" s="241"/>
      <c r="C211" s="242"/>
      <c r="D211" s="209" t="s">
        <v>291</v>
      </c>
      <c r="E211" s="243" t="s">
        <v>1</v>
      </c>
      <c r="F211" s="244" t="s">
        <v>6798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291</v>
      </c>
      <c r="AU211" s="250" t="s">
        <v>85</v>
      </c>
      <c r="AV211" s="16" t="s">
        <v>83</v>
      </c>
      <c r="AW211" s="16" t="s">
        <v>32</v>
      </c>
      <c r="AX211" s="16" t="s">
        <v>76</v>
      </c>
      <c r="AY211" s="250" t="s">
        <v>283</v>
      </c>
    </row>
    <row r="212" spans="1:65" s="13" customFormat="1">
      <c r="B212" s="207"/>
      <c r="C212" s="208"/>
      <c r="D212" s="209" t="s">
        <v>291</v>
      </c>
      <c r="E212" s="210" t="s">
        <v>1</v>
      </c>
      <c r="F212" s="211" t="s">
        <v>6799</v>
      </c>
      <c r="G212" s="208"/>
      <c r="H212" s="212">
        <v>12.305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291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283</v>
      </c>
    </row>
    <row r="213" spans="1:65" s="14" customFormat="1">
      <c r="B213" s="219"/>
      <c r="C213" s="220"/>
      <c r="D213" s="209" t="s">
        <v>291</v>
      </c>
      <c r="E213" s="221" t="s">
        <v>1</v>
      </c>
      <c r="F213" s="222" t="s">
        <v>293</v>
      </c>
      <c r="G213" s="220"/>
      <c r="H213" s="223">
        <v>12.305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291</v>
      </c>
      <c r="AU213" s="229" t="s">
        <v>85</v>
      </c>
      <c r="AV213" s="14" t="s">
        <v>289</v>
      </c>
      <c r="AW213" s="14" t="s">
        <v>32</v>
      </c>
      <c r="AX213" s="14" t="s">
        <v>83</v>
      </c>
      <c r="AY213" s="229" t="s">
        <v>283</v>
      </c>
    </row>
    <row r="214" spans="1:65" s="2" customFormat="1" ht="24.2" customHeight="1">
      <c r="A214" s="35"/>
      <c r="B214" s="36"/>
      <c r="C214" s="193" t="s">
        <v>417</v>
      </c>
      <c r="D214" s="193" t="s">
        <v>285</v>
      </c>
      <c r="E214" s="194" t="s">
        <v>6837</v>
      </c>
      <c r="F214" s="195" t="s">
        <v>6838</v>
      </c>
      <c r="G214" s="196" t="s">
        <v>288</v>
      </c>
      <c r="H214" s="197">
        <v>23.2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0.40799999999999997</v>
      </c>
      <c r="R214" s="203">
        <f>Q214*H214</f>
        <v>9.4655999999999985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289</v>
      </c>
      <c r="AT214" s="205" t="s">
        <v>285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289</v>
      </c>
      <c r="BM214" s="205" t="s">
        <v>6839</v>
      </c>
    </row>
    <row r="215" spans="1:65" s="16" customFormat="1">
      <c r="B215" s="241"/>
      <c r="C215" s="242"/>
      <c r="D215" s="209" t="s">
        <v>291</v>
      </c>
      <c r="E215" s="243" t="s">
        <v>1</v>
      </c>
      <c r="F215" s="244" t="s">
        <v>6800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>
      <c r="B216" s="207"/>
      <c r="C216" s="208"/>
      <c r="D216" s="209" t="s">
        <v>291</v>
      </c>
      <c r="E216" s="210" t="s">
        <v>1</v>
      </c>
      <c r="F216" s="211" t="s">
        <v>6801</v>
      </c>
      <c r="G216" s="208"/>
      <c r="H216" s="212">
        <v>23.2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4" customFormat="1">
      <c r="B217" s="219"/>
      <c r="C217" s="220"/>
      <c r="D217" s="209" t="s">
        <v>291</v>
      </c>
      <c r="E217" s="221" t="s">
        <v>1</v>
      </c>
      <c r="F217" s="222" t="s">
        <v>293</v>
      </c>
      <c r="G217" s="220"/>
      <c r="H217" s="223">
        <v>23.2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291</v>
      </c>
      <c r="AU217" s="229" t="s">
        <v>85</v>
      </c>
      <c r="AV217" s="14" t="s">
        <v>289</v>
      </c>
      <c r="AW217" s="14" t="s">
        <v>32</v>
      </c>
      <c r="AX217" s="14" t="s">
        <v>83</v>
      </c>
      <c r="AY217" s="229" t="s">
        <v>283</v>
      </c>
    </row>
    <row r="218" spans="1:65" s="2" customFormat="1" ht="24.2" customHeight="1">
      <c r="A218" s="35"/>
      <c r="B218" s="36"/>
      <c r="C218" s="193" t="s">
        <v>208</v>
      </c>
      <c r="D218" s="193" t="s">
        <v>285</v>
      </c>
      <c r="E218" s="194" t="s">
        <v>6840</v>
      </c>
      <c r="F218" s="195" t="s">
        <v>6841</v>
      </c>
      <c r="G218" s="196" t="s">
        <v>288</v>
      </c>
      <c r="H218" s="197">
        <v>23.2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0.40799999999999997</v>
      </c>
      <c r="R218" s="203">
        <f>Q218*H218</f>
        <v>9.4655999999999985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6842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6800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6801</v>
      </c>
      <c r="G220" s="208"/>
      <c r="H220" s="212">
        <v>23.2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23.2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24.2" customHeight="1">
      <c r="A222" s="35"/>
      <c r="B222" s="36"/>
      <c r="C222" s="193" t="s">
        <v>7</v>
      </c>
      <c r="D222" s="193" t="s">
        <v>285</v>
      </c>
      <c r="E222" s="194" t="s">
        <v>6687</v>
      </c>
      <c r="F222" s="195" t="s">
        <v>6688</v>
      </c>
      <c r="G222" s="196" t="s">
        <v>288</v>
      </c>
      <c r="H222" s="197">
        <v>12.305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0.15175</v>
      </c>
      <c r="R222" s="203">
        <f>Q222*H222</f>
        <v>1.8672837499999999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6843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6798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6799</v>
      </c>
      <c r="G224" s="208"/>
      <c r="H224" s="212">
        <v>12.305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12.305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2" customFormat="1" ht="22.9" customHeight="1">
      <c r="B226" s="177"/>
      <c r="C226" s="178"/>
      <c r="D226" s="179" t="s">
        <v>75</v>
      </c>
      <c r="E226" s="191" t="s">
        <v>357</v>
      </c>
      <c r="F226" s="191" t="s">
        <v>1316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SUM(P227:P248)</f>
        <v>0</v>
      </c>
      <c r="Q226" s="185"/>
      <c r="R226" s="186">
        <f>SUM(R227:R248)</f>
        <v>8.5225898800000017</v>
      </c>
      <c r="S226" s="185"/>
      <c r="T226" s="187">
        <f>SUM(T227:T248)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SUM(BK227:BK248)</f>
        <v>0</v>
      </c>
    </row>
    <row r="227" spans="1:65" s="2" customFormat="1" ht="24.2" customHeight="1">
      <c r="A227" s="35"/>
      <c r="B227" s="36"/>
      <c r="C227" s="193" t="s">
        <v>222</v>
      </c>
      <c r="D227" s="193" t="s">
        <v>285</v>
      </c>
      <c r="E227" s="194" t="s">
        <v>6694</v>
      </c>
      <c r="F227" s="195" t="s">
        <v>6695</v>
      </c>
      <c r="G227" s="196" t="s">
        <v>288</v>
      </c>
      <c r="H227" s="197">
        <v>46.082999999999998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3.6000000000000002E-4</v>
      </c>
      <c r="R227" s="203">
        <f>Q227*H227</f>
        <v>1.6589880000000001E-2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6844</v>
      </c>
    </row>
    <row r="228" spans="1:65" s="16" customFormat="1">
      <c r="B228" s="241"/>
      <c r="C228" s="242"/>
      <c r="D228" s="209" t="s">
        <v>291</v>
      </c>
      <c r="E228" s="243" t="s">
        <v>1</v>
      </c>
      <c r="F228" s="244" t="s">
        <v>6798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6799</v>
      </c>
      <c r="G229" s="208"/>
      <c r="H229" s="212">
        <v>12.305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>
      <c r="B230" s="207"/>
      <c r="C230" s="208"/>
      <c r="D230" s="209" t="s">
        <v>291</v>
      </c>
      <c r="E230" s="210" t="s">
        <v>1</v>
      </c>
      <c r="F230" s="211" t="s">
        <v>6845</v>
      </c>
      <c r="G230" s="208"/>
      <c r="H230" s="212">
        <v>4.9619999999999997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6800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>
      <c r="B232" s="207"/>
      <c r="C232" s="208"/>
      <c r="D232" s="209" t="s">
        <v>291</v>
      </c>
      <c r="E232" s="210" t="s">
        <v>1</v>
      </c>
      <c r="F232" s="211" t="s">
        <v>6801</v>
      </c>
      <c r="G232" s="208"/>
      <c r="H232" s="212">
        <v>23.2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3" customFormat="1">
      <c r="B233" s="207"/>
      <c r="C233" s="208"/>
      <c r="D233" s="209" t="s">
        <v>291</v>
      </c>
      <c r="E233" s="210" t="s">
        <v>1</v>
      </c>
      <c r="F233" s="211" t="s">
        <v>6846</v>
      </c>
      <c r="G233" s="208"/>
      <c r="H233" s="212">
        <v>5.6159999999999997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4" customFormat="1">
      <c r="B234" s="219"/>
      <c r="C234" s="220"/>
      <c r="D234" s="209" t="s">
        <v>291</v>
      </c>
      <c r="E234" s="221" t="s">
        <v>1</v>
      </c>
      <c r="F234" s="222" t="s">
        <v>293</v>
      </c>
      <c r="G234" s="220"/>
      <c r="H234" s="223">
        <v>46.082999999999998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291</v>
      </c>
      <c r="AU234" s="229" t="s">
        <v>85</v>
      </c>
      <c r="AV234" s="14" t="s">
        <v>289</v>
      </c>
      <c r="AW234" s="14" t="s">
        <v>32</v>
      </c>
      <c r="AX234" s="14" t="s">
        <v>83</v>
      </c>
      <c r="AY234" s="229" t="s">
        <v>283</v>
      </c>
    </row>
    <row r="235" spans="1:65" s="2" customFormat="1" ht="49.15" customHeight="1">
      <c r="A235" s="35"/>
      <c r="B235" s="36"/>
      <c r="C235" s="193" t="s">
        <v>448</v>
      </c>
      <c r="D235" s="193" t="s">
        <v>285</v>
      </c>
      <c r="E235" s="194" t="s">
        <v>6847</v>
      </c>
      <c r="F235" s="195" t="s">
        <v>6848</v>
      </c>
      <c r="G235" s="196" t="s">
        <v>614</v>
      </c>
      <c r="H235" s="197">
        <v>2</v>
      </c>
      <c r="I235" s="198"/>
      <c r="J235" s="199">
        <f t="shared" ref="J235:J248" si="0"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ref="P235:P248" si="1">O235*H235</f>
        <v>0</v>
      </c>
      <c r="Q235" s="203">
        <v>0.255</v>
      </c>
      <c r="R235" s="203">
        <f t="shared" ref="R235:R248" si="2">Q235*H235</f>
        <v>0.51</v>
      </c>
      <c r="S235" s="203">
        <v>0</v>
      </c>
      <c r="T235" s="204">
        <f t="shared" ref="T235:T248" si="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289</v>
      </c>
      <c r="AT235" s="205" t="s">
        <v>285</v>
      </c>
      <c r="AU235" s="205" t="s">
        <v>85</v>
      </c>
      <c r="AY235" s="18" t="s">
        <v>283</v>
      </c>
      <c r="BE235" s="206">
        <f t="shared" ref="BE235:BE248" si="4">IF(N235="základní",J235,0)</f>
        <v>0</v>
      </c>
      <c r="BF235" s="206">
        <f t="shared" ref="BF235:BF248" si="5">IF(N235="snížená",J235,0)</f>
        <v>0</v>
      </c>
      <c r="BG235" s="206">
        <f t="shared" ref="BG235:BG248" si="6">IF(N235="zákl. přenesená",J235,0)</f>
        <v>0</v>
      </c>
      <c r="BH235" s="206">
        <f t="shared" ref="BH235:BH248" si="7">IF(N235="sníž. přenesená",J235,0)</f>
        <v>0</v>
      </c>
      <c r="BI235" s="206">
        <f t="shared" ref="BI235:BI248" si="8">IF(N235="nulová",J235,0)</f>
        <v>0</v>
      </c>
      <c r="BJ235" s="18" t="s">
        <v>83</v>
      </c>
      <c r="BK235" s="206">
        <f t="shared" ref="BK235:BK248" si="9">ROUND(I235*H235,2)</f>
        <v>0</v>
      </c>
      <c r="BL235" s="18" t="s">
        <v>289</v>
      </c>
      <c r="BM235" s="205" t="s">
        <v>6849</v>
      </c>
    </row>
    <row r="236" spans="1:65" s="2" customFormat="1" ht="55.5" customHeight="1">
      <c r="A236" s="35"/>
      <c r="B236" s="36"/>
      <c r="C236" s="193" t="s">
        <v>454</v>
      </c>
      <c r="D236" s="193" t="s">
        <v>285</v>
      </c>
      <c r="E236" s="194" t="s">
        <v>6850</v>
      </c>
      <c r="F236" s="195" t="s">
        <v>6851</v>
      </c>
      <c r="G236" s="196" t="s">
        <v>614</v>
      </c>
      <c r="H236" s="197">
        <v>1</v>
      </c>
      <c r="I236" s="198"/>
      <c r="J236" s="199">
        <f t="shared" si="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1"/>
        <v>0</v>
      </c>
      <c r="Q236" s="203">
        <v>0.12</v>
      </c>
      <c r="R236" s="203">
        <f t="shared" si="2"/>
        <v>0.12</v>
      </c>
      <c r="S236" s="203">
        <v>0</v>
      </c>
      <c r="T236" s="204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 t="shared" si="4"/>
        <v>0</v>
      </c>
      <c r="BF236" s="206">
        <f t="shared" si="5"/>
        <v>0</v>
      </c>
      <c r="BG236" s="206">
        <f t="shared" si="6"/>
        <v>0</v>
      </c>
      <c r="BH236" s="206">
        <f t="shared" si="7"/>
        <v>0</v>
      </c>
      <c r="BI236" s="206">
        <f t="shared" si="8"/>
        <v>0</v>
      </c>
      <c r="BJ236" s="18" t="s">
        <v>83</v>
      </c>
      <c r="BK236" s="206">
        <f t="shared" si="9"/>
        <v>0</v>
      </c>
      <c r="BL236" s="18" t="s">
        <v>289</v>
      </c>
      <c r="BM236" s="205" t="s">
        <v>6852</v>
      </c>
    </row>
    <row r="237" spans="1:65" s="2" customFormat="1" ht="55.5" customHeight="1">
      <c r="A237" s="35"/>
      <c r="B237" s="36"/>
      <c r="C237" s="193" t="s">
        <v>460</v>
      </c>
      <c r="D237" s="193" t="s">
        <v>285</v>
      </c>
      <c r="E237" s="194" t="s">
        <v>6853</v>
      </c>
      <c r="F237" s="195" t="s">
        <v>6854</v>
      </c>
      <c r="G237" s="196" t="s">
        <v>614</v>
      </c>
      <c r="H237" s="197">
        <v>1</v>
      </c>
      <c r="I237" s="198"/>
      <c r="J237" s="199">
        <f t="shared" si="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"/>
        <v>0</v>
      </c>
      <c r="Q237" s="203">
        <v>1.28</v>
      </c>
      <c r="R237" s="203">
        <f t="shared" si="2"/>
        <v>1.28</v>
      </c>
      <c r="S237" s="203">
        <v>0</v>
      </c>
      <c r="T237" s="204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 t="shared" si="4"/>
        <v>0</v>
      </c>
      <c r="BF237" s="206">
        <f t="shared" si="5"/>
        <v>0</v>
      </c>
      <c r="BG237" s="206">
        <f t="shared" si="6"/>
        <v>0</v>
      </c>
      <c r="BH237" s="206">
        <f t="shared" si="7"/>
        <v>0</v>
      </c>
      <c r="BI237" s="206">
        <f t="shared" si="8"/>
        <v>0</v>
      </c>
      <c r="BJ237" s="18" t="s">
        <v>83</v>
      </c>
      <c r="BK237" s="206">
        <f t="shared" si="9"/>
        <v>0</v>
      </c>
      <c r="BL237" s="18" t="s">
        <v>289</v>
      </c>
      <c r="BM237" s="205" t="s">
        <v>6855</v>
      </c>
    </row>
    <row r="238" spans="1:65" s="2" customFormat="1" ht="55.5" customHeight="1">
      <c r="A238" s="35"/>
      <c r="B238" s="36"/>
      <c r="C238" s="193" t="s">
        <v>464</v>
      </c>
      <c r="D238" s="193" t="s">
        <v>285</v>
      </c>
      <c r="E238" s="194" t="s">
        <v>6856</v>
      </c>
      <c r="F238" s="195" t="s">
        <v>6857</v>
      </c>
      <c r="G238" s="196" t="s">
        <v>614</v>
      </c>
      <c r="H238" s="197">
        <v>1</v>
      </c>
      <c r="I238" s="198"/>
      <c r="J238" s="199">
        <f t="shared" si="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1"/>
        <v>0</v>
      </c>
      <c r="Q238" s="203">
        <v>1.28</v>
      </c>
      <c r="R238" s="203">
        <f t="shared" si="2"/>
        <v>1.28</v>
      </c>
      <c r="S238" s="203">
        <v>0</v>
      </c>
      <c r="T238" s="204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 t="shared" si="4"/>
        <v>0</v>
      </c>
      <c r="BF238" s="206">
        <f t="shared" si="5"/>
        <v>0</v>
      </c>
      <c r="BG238" s="206">
        <f t="shared" si="6"/>
        <v>0</v>
      </c>
      <c r="BH238" s="206">
        <f t="shared" si="7"/>
        <v>0</v>
      </c>
      <c r="BI238" s="206">
        <f t="shared" si="8"/>
        <v>0</v>
      </c>
      <c r="BJ238" s="18" t="s">
        <v>83</v>
      </c>
      <c r="BK238" s="206">
        <f t="shared" si="9"/>
        <v>0</v>
      </c>
      <c r="BL238" s="18" t="s">
        <v>289</v>
      </c>
      <c r="BM238" s="205" t="s">
        <v>6858</v>
      </c>
    </row>
    <row r="239" spans="1:65" s="2" customFormat="1" ht="62.65" customHeight="1">
      <c r="A239" s="35"/>
      <c r="B239" s="36"/>
      <c r="C239" s="193" t="s">
        <v>469</v>
      </c>
      <c r="D239" s="193" t="s">
        <v>285</v>
      </c>
      <c r="E239" s="194" t="s">
        <v>6859</v>
      </c>
      <c r="F239" s="195" t="s">
        <v>6860</v>
      </c>
      <c r="G239" s="196" t="s">
        <v>614</v>
      </c>
      <c r="H239" s="197">
        <v>1</v>
      </c>
      <c r="I239" s="198"/>
      <c r="J239" s="199">
        <f t="shared" si="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"/>
        <v>0</v>
      </c>
      <c r="Q239" s="203">
        <v>1.28</v>
      </c>
      <c r="R239" s="203">
        <f t="shared" si="2"/>
        <v>1.28</v>
      </c>
      <c r="S239" s="203">
        <v>0</v>
      </c>
      <c r="T239" s="204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 t="shared" si="4"/>
        <v>0</v>
      </c>
      <c r="BF239" s="206">
        <f t="shared" si="5"/>
        <v>0</v>
      </c>
      <c r="BG239" s="206">
        <f t="shared" si="6"/>
        <v>0</v>
      </c>
      <c r="BH239" s="206">
        <f t="shared" si="7"/>
        <v>0</v>
      </c>
      <c r="BI239" s="206">
        <f t="shared" si="8"/>
        <v>0</v>
      </c>
      <c r="BJ239" s="18" t="s">
        <v>83</v>
      </c>
      <c r="BK239" s="206">
        <f t="shared" si="9"/>
        <v>0</v>
      </c>
      <c r="BL239" s="18" t="s">
        <v>289</v>
      </c>
      <c r="BM239" s="205" t="s">
        <v>6861</v>
      </c>
    </row>
    <row r="240" spans="1:65" s="2" customFormat="1" ht="49.15" customHeight="1">
      <c r="A240" s="35"/>
      <c r="B240" s="36"/>
      <c r="C240" s="193" t="s">
        <v>477</v>
      </c>
      <c r="D240" s="193" t="s">
        <v>285</v>
      </c>
      <c r="E240" s="194" t="s">
        <v>6862</v>
      </c>
      <c r="F240" s="195" t="s">
        <v>6863</v>
      </c>
      <c r="G240" s="196" t="s">
        <v>614</v>
      </c>
      <c r="H240" s="197">
        <v>1</v>
      </c>
      <c r="I240" s="198"/>
      <c r="J240" s="199">
        <f t="shared" si="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1"/>
        <v>0</v>
      </c>
      <c r="Q240" s="203">
        <v>1.28</v>
      </c>
      <c r="R240" s="203">
        <f t="shared" si="2"/>
        <v>1.28</v>
      </c>
      <c r="S240" s="203">
        <v>0</v>
      </c>
      <c r="T240" s="204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 t="shared" si="4"/>
        <v>0</v>
      </c>
      <c r="BF240" s="206">
        <f t="shared" si="5"/>
        <v>0</v>
      </c>
      <c r="BG240" s="206">
        <f t="shared" si="6"/>
        <v>0</v>
      </c>
      <c r="BH240" s="206">
        <f t="shared" si="7"/>
        <v>0</v>
      </c>
      <c r="BI240" s="206">
        <f t="shared" si="8"/>
        <v>0</v>
      </c>
      <c r="BJ240" s="18" t="s">
        <v>83</v>
      </c>
      <c r="BK240" s="206">
        <f t="shared" si="9"/>
        <v>0</v>
      </c>
      <c r="BL240" s="18" t="s">
        <v>289</v>
      </c>
      <c r="BM240" s="205" t="s">
        <v>6864</v>
      </c>
    </row>
    <row r="241" spans="1:65" s="2" customFormat="1" ht="66.75" customHeight="1">
      <c r="A241" s="35"/>
      <c r="B241" s="36"/>
      <c r="C241" s="193" t="s">
        <v>483</v>
      </c>
      <c r="D241" s="193" t="s">
        <v>285</v>
      </c>
      <c r="E241" s="194" t="s">
        <v>6865</v>
      </c>
      <c r="F241" s="195" t="s">
        <v>6866</v>
      </c>
      <c r="G241" s="196" t="s">
        <v>614</v>
      </c>
      <c r="H241" s="197">
        <v>1</v>
      </c>
      <c r="I241" s="198"/>
      <c r="J241" s="199">
        <f t="shared" si="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"/>
        <v>0</v>
      </c>
      <c r="Q241" s="203">
        <v>1.28</v>
      </c>
      <c r="R241" s="203">
        <f t="shared" si="2"/>
        <v>1.28</v>
      </c>
      <c r="S241" s="203">
        <v>0</v>
      </c>
      <c r="T241" s="204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289</v>
      </c>
      <c r="AT241" s="205" t="s">
        <v>285</v>
      </c>
      <c r="AU241" s="205" t="s">
        <v>85</v>
      </c>
      <c r="AY241" s="18" t="s">
        <v>283</v>
      </c>
      <c r="BE241" s="206">
        <f t="shared" si="4"/>
        <v>0</v>
      </c>
      <c r="BF241" s="206">
        <f t="shared" si="5"/>
        <v>0</v>
      </c>
      <c r="BG241" s="206">
        <f t="shared" si="6"/>
        <v>0</v>
      </c>
      <c r="BH241" s="206">
        <f t="shared" si="7"/>
        <v>0</v>
      </c>
      <c r="BI241" s="206">
        <f t="shared" si="8"/>
        <v>0</v>
      </c>
      <c r="BJ241" s="18" t="s">
        <v>83</v>
      </c>
      <c r="BK241" s="206">
        <f t="shared" si="9"/>
        <v>0</v>
      </c>
      <c r="BL241" s="18" t="s">
        <v>289</v>
      </c>
      <c r="BM241" s="205" t="s">
        <v>6867</v>
      </c>
    </row>
    <row r="242" spans="1:65" s="2" customFormat="1" ht="62.65" customHeight="1">
      <c r="A242" s="35"/>
      <c r="B242" s="36"/>
      <c r="C242" s="193" t="s">
        <v>488</v>
      </c>
      <c r="D242" s="193" t="s">
        <v>285</v>
      </c>
      <c r="E242" s="194" t="s">
        <v>6868</v>
      </c>
      <c r="F242" s="195" t="s">
        <v>6869</v>
      </c>
      <c r="G242" s="196" t="s">
        <v>614</v>
      </c>
      <c r="H242" s="197">
        <v>1</v>
      </c>
      <c r="I242" s="198"/>
      <c r="J242" s="199">
        <f t="shared" si="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1"/>
        <v>0</v>
      </c>
      <c r="Q242" s="203">
        <v>1.28</v>
      </c>
      <c r="R242" s="203">
        <f t="shared" si="2"/>
        <v>1.28</v>
      </c>
      <c r="S242" s="203">
        <v>0</v>
      </c>
      <c r="T242" s="204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 t="shared" si="4"/>
        <v>0</v>
      </c>
      <c r="BF242" s="206">
        <f t="shared" si="5"/>
        <v>0</v>
      </c>
      <c r="BG242" s="206">
        <f t="shared" si="6"/>
        <v>0</v>
      </c>
      <c r="BH242" s="206">
        <f t="shared" si="7"/>
        <v>0</v>
      </c>
      <c r="BI242" s="206">
        <f t="shared" si="8"/>
        <v>0</v>
      </c>
      <c r="BJ242" s="18" t="s">
        <v>83</v>
      </c>
      <c r="BK242" s="206">
        <f t="shared" si="9"/>
        <v>0</v>
      </c>
      <c r="BL242" s="18" t="s">
        <v>289</v>
      </c>
      <c r="BM242" s="205" t="s">
        <v>6870</v>
      </c>
    </row>
    <row r="243" spans="1:65" s="2" customFormat="1" ht="37.9" customHeight="1">
      <c r="A243" s="35"/>
      <c r="B243" s="36"/>
      <c r="C243" s="193" t="s">
        <v>494</v>
      </c>
      <c r="D243" s="193" t="s">
        <v>285</v>
      </c>
      <c r="E243" s="194" t="s">
        <v>6871</v>
      </c>
      <c r="F243" s="195" t="s">
        <v>6872</v>
      </c>
      <c r="G243" s="196" t="s">
        <v>614</v>
      </c>
      <c r="H243" s="197">
        <v>1</v>
      </c>
      <c r="I243" s="198"/>
      <c r="J243" s="199">
        <f t="shared" si="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"/>
        <v>0</v>
      </c>
      <c r="Q243" s="203">
        <v>2.8000000000000001E-2</v>
      </c>
      <c r="R243" s="203">
        <f t="shared" si="2"/>
        <v>2.8000000000000001E-2</v>
      </c>
      <c r="S243" s="203">
        <v>0</v>
      </c>
      <c r="T243" s="204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 t="shared" si="4"/>
        <v>0</v>
      </c>
      <c r="BF243" s="206">
        <f t="shared" si="5"/>
        <v>0</v>
      </c>
      <c r="BG243" s="206">
        <f t="shared" si="6"/>
        <v>0</v>
      </c>
      <c r="BH243" s="206">
        <f t="shared" si="7"/>
        <v>0</v>
      </c>
      <c r="BI243" s="206">
        <f t="shared" si="8"/>
        <v>0</v>
      </c>
      <c r="BJ243" s="18" t="s">
        <v>83</v>
      </c>
      <c r="BK243" s="206">
        <f t="shared" si="9"/>
        <v>0</v>
      </c>
      <c r="BL243" s="18" t="s">
        <v>289</v>
      </c>
      <c r="BM243" s="205" t="s">
        <v>6873</v>
      </c>
    </row>
    <row r="244" spans="1:65" s="2" customFormat="1" ht="37.9" customHeight="1">
      <c r="A244" s="35"/>
      <c r="B244" s="36"/>
      <c r="C244" s="193" t="s">
        <v>499</v>
      </c>
      <c r="D244" s="193" t="s">
        <v>285</v>
      </c>
      <c r="E244" s="194" t="s">
        <v>6874</v>
      </c>
      <c r="F244" s="195" t="s">
        <v>6875</v>
      </c>
      <c r="G244" s="196" t="s">
        <v>614</v>
      </c>
      <c r="H244" s="197">
        <v>1</v>
      </c>
      <c r="I244" s="198"/>
      <c r="J244" s="199">
        <f t="shared" si="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1"/>
        <v>0</v>
      </c>
      <c r="Q244" s="203">
        <v>2.8000000000000001E-2</v>
      </c>
      <c r="R244" s="203">
        <f t="shared" si="2"/>
        <v>2.8000000000000001E-2</v>
      </c>
      <c r="S244" s="203">
        <v>0</v>
      </c>
      <c r="T244" s="20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 t="shared" si="4"/>
        <v>0</v>
      </c>
      <c r="BF244" s="206">
        <f t="shared" si="5"/>
        <v>0</v>
      </c>
      <c r="BG244" s="206">
        <f t="shared" si="6"/>
        <v>0</v>
      </c>
      <c r="BH244" s="206">
        <f t="shared" si="7"/>
        <v>0</v>
      </c>
      <c r="BI244" s="206">
        <f t="shared" si="8"/>
        <v>0</v>
      </c>
      <c r="BJ244" s="18" t="s">
        <v>83</v>
      </c>
      <c r="BK244" s="206">
        <f t="shared" si="9"/>
        <v>0</v>
      </c>
      <c r="BL244" s="18" t="s">
        <v>289</v>
      </c>
      <c r="BM244" s="205" t="s">
        <v>6876</v>
      </c>
    </row>
    <row r="245" spans="1:65" s="2" customFormat="1" ht="76.349999999999994" customHeight="1">
      <c r="A245" s="35"/>
      <c r="B245" s="36"/>
      <c r="C245" s="193" t="s">
        <v>504</v>
      </c>
      <c r="D245" s="193" t="s">
        <v>285</v>
      </c>
      <c r="E245" s="194" t="s">
        <v>6877</v>
      </c>
      <c r="F245" s="195" t="s">
        <v>6878</v>
      </c>
      <c r="G245" s="196" t="s">
        <v>614</v>
      </c>
      <c r="H245" s="197">
        <v>1</v>
      </c>
      <c r="I245" s="198"/>
      <c r="J245" s="199">
        <f t="shared" si="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"/>
        <v>0</v>
      </c>
      <c r="Q245" s="203">
        <v>2.8000000000000001E-2</v>
      </c>
      <c r="R245" s="203">
        <f t="shared" si="2"/>
        <v>2.8000000000000001E-2</v>
      </c>
      <c r="S245" s="203">
        <v>0</v>
      </c>
      <c r="T245" s="20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 t="shared" si="4"/>
        <v>0</v>
      </c>
      <c r="BF245" s="206">
        <f t="shared" si="5"/>
        <v>0</v>
      </c>
      <c r="BG245" s="206">
        <f t="shared" si="6"/>
        <v>0</v>
      </c>
      <c r="BH245" s="206">
        <f t="shared" si="7"/>
        <v>0</v>
      </c>
      <c r="BI245" s="206">
        <f t="shared" si="8"/>
        <v>0</v>
      </c>
      <c r="BJ245" s="18" t="s">
        <v>83</v>
      </c>
      <c r="BK245" s="206">
        <f t="shared" si="9"/>
        <v>0</v>
      </c>
      <c r="BL245" s="18" t="s">
        <v>289</v>
      </c>
      <c r="BM245" s="205" t="s">
        <v>6879</v>
      </c>
    </row>
    <row r="246" spans="1:65" s="2" customFormat="1" ht="76.349999999999994" customHeight="1">
      <c r="A246" s="35"/>
      <c r="B246" s="36"/>
      <c r="C246" s="193" t="s">
        <v>509</v>
      </c>
      <c r="D246" s="193" t="s">
        <v>285</v>
      </c>
      <c r="E246" s="194" t="s">
        <v>6880</v>
      </c>
      <c r="F246" s="195" t="s">
        <v>6881</v>
      </c>
      <c r="G246" s="196" t="s">
        <v>614</v>
      </c>
      <c r="H246" s="197">
        <v>1</v>
      </c>
      <c r="I246" s="198"/>
      <c r="J246" s="199">
        <f t="shared" si="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1"/>
        <v>0</v>
      </c>
      <c r="Q246" s="203">
        <v>2.8000000000000001E-2</v>
      </c>
      <c r="R246" s="203">
        <f t="shared" si="2"/>
        <v>2.8000000000000001E-2</v>
      </c>
      <c r="S246" s="203">
        <v>0</v>
      </c>
      <c r="T246" s="20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 t="shared" si="4"/>
        <v>0</v>
      </c>
      <c r="BF246" s="206">
        <f t="shared" si="5"/>
        <v>0</v>
      </c>
      <c r="BG246" s="206">
        <f t="shared" si="6"/>
        <v>0</v>
      </c>
      <c r="BH246" s="206">
        <f t="shared" si="7"/>
        <v>0</v>
      </c>
      <c r="BI246" s="206">
        <f t="shared" si="8"/>
        <v>0</v>
      </c>
      <c r="BJ246" s="18" t="s">
        <v>83</v>
      </c>
      <c r="BK246" s="206">
        <f t="shared" si="9"/>
        <v>0</v>
      </c>
      <c r="BL246" s="18" t="s">
        <v>289</v>
      </c>
      <c r="BM246" s="205" t="s">
        <v>6882</v>
      </c>
    </row>
    <row r="247" spans="1:65" s="2" customFormat="1" ht="49.15" customHeight="1">
      <c r="A247" s="35"/>
      <c r="B247" s="36"/>
      <c r="C247" s="193" t="s">
        <v>514</v>
      </c>
      <c r="D247" s="193" t="s">
        <v>285</v>
      </c>
      <c r="E247" s="194" t="s">
        <v>6883</v>
      </c>
      <c r="F247" s="195" t="s">
        <v>6884</v>
      </c>
      <c r="G247" s="196" t="s">
        <v>614</v>
      </c>
      <c r="H247" s="197">
        <v>1</v>
      </c>
      <c r="I247" s="198"/>
      <c r="J247" s="199">
        <f t="shared" si="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1"/>
        <v>0</v>
      </c>
      <c r="Q247" s="203">
        <v>2.8000000000000001E-2</v>
      </c>
      <c r="R247" s="203">
        <f t="shared" si="2"/>
        <v>2.8000000000000001E-2</v>
      </c>
      <c r="S247" s="203">
        <v>0</v>
      </c>
      <c r="T247" s="20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 t="shared" si="4"/>
        <v>0</v>
      </c>
      <c r="BF247" s="206">
        <f t="shared" si="5"/>
        <v>0</v>
      </c>
      <c r="BG247" s="206">
        <f t="shared" si="6"/>
        <v>0</v>
      </c>
      <c r="BH247" s="206">
        <f t="shared" si="7"/>
        <v>0</v>
      </c>
      <c r="BI247" s="206">
        <f t="shared" si="8"/>
        <v>0</v>
      </c>
      <c r="BJ247" s="18" t="s">
        <v>83</v>
      </c>
      <c r="BK247" s="206">
        <f t="shared" si="9"/>
        <v>0</v>
      </c>
      <c r="BL247" s="18" t="s">
        <v>289</v>
      </c>
      <c r="BM247" s="205" t="s">
        <v>6885</v>
      </c>
    </row>
    <row r="248" spans="1:65" s="2" customFormat="1" ht="24.2" customHeight="1">
      <c r="A248" s="35"/>
      <c r="B248" s="36"/>
      <c r="C248" s="193" t="s">
        <v>519</v>
      </c>
      <c r="D248" s="193" t="s">
        <v>285</v>
      </c>
      <c r="E248" s="194" t="s">
        <v>6886</v>
      </c>
      <c r="F248" s="195" t="s">
        <v>6887</v>
      </c>
      <c r="G248" s="196" t="s">
        <v>614</v>
      </c>
      <c r="H248" s="197">
        <v>2</v>
      </c>
      <c r="I248" s="198"/>
      <c r="J248" s="199">
        <f t="shared" si="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1"/>
        <v>0</v>
      </c>
      <c r="Q248" s="203">
        <v>2.8000000000000001E-2</v>
      </c>
      <c r="R248" s="203">
        <f t="shared" si="2"/>
        <v>5.6000000000000001E-2</v>
      </c>
      <c r="S248" s="203">
        <v>0</v>
      </c>
      <c r="T248" s="20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 t="shared" si="4"/>
        <v>0</v>
      </c>
      <c r="BF248" s="206">
        <f t="shared" si="5"/>
        <v>0</v>
      </c>
      <c r="BG248" s="206">
        <f t="shared" si="6"/>
        <v>0</v>
      </c>
      <c r="BH248" s="206">
        <f t="shared" si="7"/>
        <v>0</v>
      </c>
      <c r="BI248" s="206">
        <f t="shared" si="8"/>
        <v>0</v>
      </c>
      <c r="BJ248" s="18" t="s">
        <v>83</v>
      </c>
      <c r="BK248" s="206">
        <f t="shared" si="9"/>
        <v>0</v>
      </c>
      <c r="BL248" s="18" t="s">
        <v>289</v>
      </c>
      <c r="BM248" s="205" t="s">
        <v>6888</v>
      </c>
    </row>
    <row r="249" spans="1:65" s="12" customFormat="1" ht="22.9" customHeight="1">
      <c r="B249" s="177"/>
      <c r="C249" s="178"/>
      <c r="D249" s="179" t="s">
        <v>75</v>
      </c>
      <c r="E249" s="191" t="s">
        <v>1426</v>
      </c>
      <c r="F249" s="191" t="s">
        <v>1427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P250</f>
        <v>0</v>
      </c>
      <c r="Q249" s="185"/>
      <c r="R249" s="186">
        <f>R250</f>
        <v>0</v>
      </c>
      <c r="S249" s="185"/>
      <c r="T249" s="187">
        <f>T250</f>
        <v>0</v>
      </c>
      <c r="AR249" s="188" t="s">
        <v>83</v>
      </c>
      <c r="AT249" s="189" t="s">
        <v>75</v>
      </c>
      <c r="AU249" s="189" t="s">
        <v>83</v>
      </c>
      <c r="AY249" s="188" t="s">
        <v>283</v>
      </c>
      <c r="BK249" s="190">
        <f>BK250</f>
        <v>0</v>
      </c>
    </row>
    <row r="250" spans="1:65" s="2" customFormat="1" ht="16.5" customHeight="1">
      <c r="A250" s="35"/>
      <c r="B250" s="36"/>
      <c r="C250" s="193" t="s">
        <v>524</v>
      </c>
      <c r="D250" s="193" t="s">
        <v>285</v>
      </c>
      <c r="E250" s="194" t="s">
        <v>6698</v>
      </c>
      <c r="F250" s="195" t="s">
        <v>6699</v>
      </c>
      <c r="G250" s="196" t="s">
        <v>377</v>
      </c>
      <c r="H250" s="197">
        <v>29.324000000000002</v>
      </c>
      <c r="I250" s="198"/>
      <c r="J250" s="199">
        <f>ROUND(I250*H250,2)</f>
        <v>0</v>
      </c>
      <c r="K250" s="200"/>
      <c r="L250" s="40"/>
      <c r="M250" s="262" t="s">
        <v>1</v>
      </c>
      <c r="N250" s="263" t="s">
        <v>41</v>
      </c>
      <c r="O250" s="264"/>
      <c r="P250" s="265">
        <f>O250*H250</f>
        <v>0</v>
      </c>
      <c r="Q250" s="265">
        <v>0</v>
      </c>
      <c r="R250" s="265">
        <f>Q250*H250</f>
        <v>0</v>
      </c>
      <c r="S250" s="265">
        <v>0</v>
      </c>
      <c r="T250" s="26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6889</v>
      </c>
    </row>
    <row r="251" spans="1:65" s="2" customFormat="1" ht="6.95" customHeight="1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OteX6C1rA0H1a2UgNgHYxuAUQBt6KwrlX8w7QTCB/l7nekrWsRred64gtFnQsXQZnD47J2DYBCEVPZy8opm29w==" saltValue="aUryd+NQZoyNasalLY9dWUsYusLPV+4DBpTetcl8f4RPxTQxDN+C5lktYElGfu/5KN5CnMiY7DXVwbiw7az/+g==" spinCount="100000" sheet="1" objects="1" scenarios="1" formatColumns="0" formatRows="0" autoFilter="0"/>
  <autoFilter ref="C125:K25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181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6890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ROUND((SUM(BE120:BE196)),  2)</f>
        <v>0</v>
      </c>
      <c r="G33" s="35"/>
      <c r="H33" s="35"/>
      <c r="I33" s="131">
        <v>0.21</v>
      </c>
      <c r="J33" s="130">
        <f>ROUND(((SUM(BE120:BE196))*I33),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ROUND((SUM(BF120:BF196)),  2)</f>
        <v>0</v>
      </c>
      <c r="G34" s="35"/>
      <c r="H34" s="35"/>
      <c r="I34" s="131">
        <v>0.15</v>
      </c>
      <c r="J34" s="130">
        <f>ROUND(((SUM(BF120:BF196))*I34),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ROUND((SUM(BG120:BG196)),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ROUND((SUM(BH120:BH196)),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ROUND((SUM(BI120:BI196)),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03 - SO 03 - Komunikace a DTÚ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235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236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240</v>
      </c>
      <c r="E99" s="162"/>
      <c r="F99" s="162"/>
      <c r="G99" s="162"/>
      <c r="H99" s="162"/>
      <c r="I99" s="162"/>
      <c r="J99" s="163">
        <f>J163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242</v>
      </c>
      <c r="E100" s="162"/>
      <c r="F100" s="162"/>
      <c r="G100" s="162"/>
      <c r="H100" s="162"/>
      <c r="I100" s="162"/>
      <c r="J100" s="163">
        <f>J182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268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1" t="str">
        <f>E7</f>
        <v>MŠ Vokovická</v>
      </c>
      <c r="F110" s="332"/>
      <c r="G110" s="332"/>
      <c r="H110" s="33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226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7" t="str">
        <f>E9</f>
        <v>03 - SO 03 - Komunikace a DTÚ</v>
      </c>
      <c r="F112" s="330"/>
      <c r="G112" s="330"/>
      <c r="H112" s="33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Vokovice, p.č. 1281/256, 1281/257</v>
      </c>
      <c r="G114" s="37"/>
      <c r="H114" s="37"/>
      <c r="I114" s="30" t="s">
        <v>22</v>
      </c>
      <c r="J114" s="67" t="str">
        <f>IF(J12="","",J12)</f>
        <v>21. 2. 2023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24</v>
      </c>
      <c r="D116" s="37"/>
      <c r="E116" s="37"/>
      <c r="F116" s="28" t="str">
        <f>E15</f>
        <v>Městská část Praha 6, Čs. Armády 601/23</v>
      </c>
      <c r="G116" s="37"/>
      <c r="H116" s="37"/>
      <c r="I116" s="30" t="s">
        <v>30</v>
      </c>
      <c r="J116" s="33" t="str">
        <f>E21</f>
        <v>ra15 a.s., ATELIER SEVER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33</v>
      </c>
      <c r="J117" s="33" t="str">
        <f>E24</f>
        <v>Ecoten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269</v>
      </c>
      <c r="D119" s="168" t="s">
        <v>61</v>
      </c>
      <c r="E119" s="168" t="s">
        <v>57</v>
      </c>
      <c r="F119" s="168" t="s">
        <v>58</v>
      </c>
      <c r="G119" s="168" t="s">
        <v>270</v>
      </c>
      <c r="H119" s="168" t="s">
        <v>271</v>
      </c>
      <c r="I119" s="168" t="s">
        <v>272</v>
      </c>
      <c r="J119" s="169" t="s">
        <v>232</v>
      </c>
      <c r="K119" s="170" t="s">
        <v>273</v>
      </c>
      <c r="L119" s="171"/>
      <c r="M119" s="76" t="s">
        <v>1</v>
      </c>
      <c r="N119" s="77" t="s">
        <v>40</v>
      </c>
      <c r="O119" s="77" t="s">
        <v>274</v>
      </c>
      <c r="P119" s="77" t="s">
        <v>275</v>
      </c>
      <c r="Q119" s="77" t="s">
        <v>276</v>
      </c>
      <c r="R119" s="77" t="s">
        <v>277</v>
      </c>
      <c r="S119" s="77" t="s">
        <v>278</v>
      </c>
      <c r="T119" s="78" t="s">
        <v>279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280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</f>
        <v>0</v>
      </c>
      <c r="Q120" s="80"/>
      <c r="R120" s="174">
        <f>R121</f>
        <v>0</v>
      </c>
      <c r="S120" s="80"/>
      <c r="T120" s="17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75</v>
      </c>
      <c r="AU120" s="18" t="s">
        <v>234</v>
      </c>
      <c r="BK120" s="176">
        <f>BK121</f>
        <v>0</v>
      </c>
    </row>
    <row r="121" spans="1:65" s="12" customFormat="1" ht="25.9" customHeight="1">
      <c r="B121" s="177"/>
      <c r="C121" s="178"/>
      <c r="D121" s="179" t="s">
        <v>75</v>
      </c>
      <c r="E121" s="180" t="s">
        <v>281</v>
      </c>
      <c r="F121" s="180" t="s">
        <v>282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P122+P163+P182</f>
        <v>0</v>
      </c>
      <c r="Q121" s="185"/>
      <c r="R121" s="186">
        <f>R122+R163+R182</f>
        <v>0</v>
      </c>
      <c r="S121" s="185"/>
      <c r="T121" s="187">
        <f>T122+T163+T182</f>
        <v>0</v>
      </c>
      <c r="AR121" s="188" t="s">
        <v>83</v>
      </c>
      <c r="AT121" s="189" t="s">
        <v>75</v>
      </c>
      <c r="AU121" s="189" t="s">
        <v>76</v>
      </c>
      <c r="AY121" s="188" t="s">
        <v>283</v>
      </c>
      <c r="BK121" s="190">
        <f>BK122+BK163+BK182</f>
        <v>0</v>
      </c>
    </row>
    <row r="122" spans="1:65" s="12" customFormat="1" ht="22.9" customHeight="1">
      <c r="B122" s="177"/>
      <c r="C122" s="178"/>
      <c r="D122" s="179" t="s">
        <v>75</v>
      </c>
      <c r="E122" s="191" t="s">
        <v>83</v>
      </c>
      <c r="F122" s="191" t="s">
        <v>284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SUM(P123:P162)</f>
        <v>0</v>
      </c>
      <c r="Q122" s="185"/>
      <c r="R122" s="186">
        <f>SUM(R123:R162)</f>
        <v>0</v>
      </c>
      <c r="S122" s="185"/>
      <c r="T122" s="187">
        <f>SUM(T123:T162)</f>
        <v>0</v>
      </c>
      <c r="AR122" s="188" t="s">
        <v>83</v>
      </c>
      <c r="AT122" s="189" t="s">
        <v>75</v>
      </c>
      <c r="AU122" s="189" t="s">
        <v>83</v>
      </c>
      <c r="AY122" s="188" t="s">
        <v>283</v>
      </c>
      <c r="BK122" s="190">
        <f>SUM(BK123:BK162)</f>
        <v>0</v>
      </c>
    </row>
    <row r="123" spans="1:65" s="2" customFormat="1" ht="24.2" customHeight="1">
      <c r="A123" s="35"/>
      <c r="B123" s="36"/>
      <c r="C123" s="193" t="s">
        <v>83</v>
      </c>
      <c r="D123" s="193" t="s">
        <v>285</v>
      </c>
      <c r="E123" s="194" t="s">
        <v>6710</v>
      </c>
      <c r="F123" s="195" t="s">
        <v>6711</v>
      </c>
      <c r="G123" s="196" t="s">
        <v>288</v>
      </c>
      <c r="H123" s="197">
        <v>420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85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6891</v>
      </c>
    </row>
    <row r="124" spans="1:65" s="13" customFormat="1">
      <c r="B124" s="207"/>
      <c r="C124" s="208"/>
      <c r="D124" s="209" t="s">
        <v>291</v>
      </c>
      <c r="E124" s="210" t="s">
        <v>1</v>
      </c>
      <c r="F124" s="211" t="s">
        <v>2580</v>
      </c>
      <c r="G124" s="208"/>
      <c r="H124" s="212">
        <v>420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291</v>
      </c>
      <c r="AU124" s="218" t="s">
        <v>85</v>
      </c>
      <c r="AV124" s="13" t="s">
        <v>85</v>
      </c>
      <c r="AW124" s="13" t="s">
        <v>32</v>
      </c>
      <c r="AX124" s="13" t="s">
        <v>76</v>
      </c>
      <c r="AY124" s="218" t="s">
        <v>283</v>
      </c>
    </row>
    <row r="125" spans="1:65" s="14" customFormat="1">
      <c r="B125" s="219"/>
      <c r="C125" s="220"/>
      <c r="D125" s="209" t="s">
        <v>291</v>
      </c>
      <c r="E125" s="221" t="s">
        <v>1</v>
      </c>
      <c r="F125" s="222" t="s">
        <v>293</v>
      </c>
      <c r="G125" s="220"/>
      <c r="H125" s="223">
        <v>420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291</v>
      </c>
      <c r="AU125" s="229" t="s">
        <v>85</v>
      </c>
      <c r="AV125" s="14" t="s">
        <v>289</v>
      </c>
      <c r="AW125" s="14" t="s">
        <v>32</v>
      </c>
      <c r="AX125" s="14" t="s">
        <v>83</v>
      </c>
      <c r="AY125" s="229" t="s">
        <v>283</v>
      </c>
    </row>
    <row r="126" spans="1:65" s="2" customFormat="1" ht="33" customHeight="1">
      <c r="A126" s="35"/>
      <c r="B126" s="36"/>
      <c r="C126" s="193" t="s">
        <v>85</v>
      </c>
      <c r="D126" s="193" t="s">
        <v>285</v>
      </c>
      <c r="E126" s="194" t="s">
        <v>294</v>
      </c>
      <c r="F126" s="195" t="s">
        <v>295</v>
      </c>
      <c r="G126" s="196" t="s">
        <v>296</v>
      </c>
      <c r="H126" s="197">
        <v>1180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6892</v>
      </c>
    </row>
    <row r="127" spans="1:65" s="2" customFormat="1" ht="37.9" customHeight="1">
      <c r="A127" s="35"/>
      <c r="B127" s="36"/>
      <c r="C127" s="193" t="s">
        <v>105</v>
      </c>
      <c r="D127" s="193" t="s">
        <v>285</v>
      </c>
      <c r="E127" s="194" t="s">
        <v>345</v>
      </c>
      <c r="F127" s="195" t="s">
        <v>346</v>
      </c>
      <c r="G127" s="196" t="s">
        <v>296</v>
      </c>
      <c r="H127" s="197">
        <v>481.98099999999999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6893</v>
      </c>
    </row>
    <row r="128" spans="1:65" s="16" customFormat="1">
      <c r="B128" s="241"/>
      <c r="C128" s="242"/>
      <c r="D128" s="209" t="s">
        <v>291</v>
      </c>
      <c r="E128" s="243" t="s">
        <v>1</v>
      </c>
      <c r="F128" s="244" t="s">
        <v>6894</v>
      </c>
      <c r="G128" s="242"/>
      <c r="H128" s="243" t="s">
        <v>1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291</v>
      </c>
      <c r="AU128" s="250" t="s">
        <v>85</v>
      </c>
      <c r="AV128" s="16" t="s">
        <v>83</v>
      </c>
      <c r="AW128" s="16" t="s">
        <v>32</v>
      </c>
      <c r="AX128" s="16" t="s">
        <v>76</v>
      </c>
      <c r="AY128" s="250" t="s">
        <v>283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6895</v>
      </c>
      <c r="G129" s="208"/>
      <c r="H129" s="212">
        <v>481.98099999999999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481.98099999999999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>
      <c r="A131" s="35"/>
      <c r="B131" s="36"/>
      <c r="C131" s="193" t="s">
        <v>289</v>
      </c>
      <c r="D131" s="193" t="s">
        <v>285</v>
      </c>
      <c r="E131" s="194" t="s">
        <v>352</v>
      </c>
      <c r="F131" s="195" t="s">
        <v>353</v>
      </c>
      <c r="G131" s="196" t="s">
        <v>296</v>
      </c>
      <c r="H131" s="197">
        <v>648.01900000000001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6896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6897</v>
      </c>
      <c r="G132" s="208"/>
      <c r="H132" s="212">
        <v>1180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6" customFormat="1">
      <c r="B133" s="241"/>
      <c r="C133" s="242"/>
      <c r="D133" s="209" t="s">
        <v>291</v>
      </c>
      <c r="E133" s="243" t="s">
        <v>1</v>
      </c>
      <c r="F133" s="244" t="s">
        <v>6894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3" customFormat="1">
      <c r="B134" s="207"/>
      <c r="C134" s="208"/>
      <c r="D134" s="209" t="s">
        <v>291</v>
      </c>
      <c r="E134" s="210" t="s">
        <v>1</v>
      </c>
      <c r="F134" s="211" t="s">
        <v>6898</v>
      </c>
      <c r="G134" s="208"/>
      <c r="H134" s="212">
        <v>-481.98099999999999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283</v>
      </c>
    </row>
    <row r="135" spans="1:65" s="16" customFormat="1">
      <c r="B135" s="241"/>
      <c r="C135" s="242"/>
      <c r="D135" s="209" t="s">
        <v>291</v>
      </c>
      <c r="E135" s="243" t="s">
        <v>1</v>
      </c>
      <c r="F135" s="244" t="s">
        <v>6899</v>
      </c>
      <c r="G135" s="242"/>
      <c r="H135" s="243" t="s">
        <v>1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291</v>
      </c>
      <c r="AU135" s="250" t="s">
        <v>85</v>
      </c>
      <c r="AV135" s="16" t="s">
        <v>83</v>
      </c>
      <c r="AW135" s="16" t="s">
        <v>32</v>
      </c>
      <c r="AX135" s="16" t="s">
        <v>76</v>
      </c>
      <c r="AY135" s="250" t="s">
        <v>283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6900</v>
      </c>
      <c r="G136" s="208"/>
      <c r="H136" s="212">
        <v>-50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648.01900000000001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331</v>
      </c>
      <c r="D138" s="193" t="s">
        <v>285</v>
      </c>
      <c r="E138" s="194" t="s">
        <v>6901</v>
      </c>
      <c r="F138" s="195" t="s">
        <v>353</v>
      </c>
      <c r="G138" s="196" t="s">
        <v>296</v>
      </c>
      <c r="H138" s="197">
        <v>126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6902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6903</v>
      </c>
      <c r="G140" s="208"/>
      <c r="H140" s="212">
        <v>126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126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126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339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19440.57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6904</v>
      </c>
    </row>
    <row r="144" spans="1:65" s="13" customFormat="1">
      <c r="B144" s="207"/>
      <c r="C144" s="208"/>
      <c r="D144" s="209" t="s">
        <v>291</v>
      </c>
      <c r="E144" s="208"/>
      <c r="F144" s="211" t="s">
        <v>6905</v>
      </c>
      <c r="G144" s="208"/>
      <c r="H144" s="212">
        <v>19440.57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37.9" customHeight="1">
      <c r="A145" s="35"/>
      <c r="B145" s="36"/>
      <c r="C145" s="193" t="s">
        <v>344</v>
      </c>
      <c r="D145" s="193" t="s">
        <v>285</v>
      </c>
      <c r="E145" s="194" t="s">
        <v>6906</v>
      </c>
      <c r="F145" s="195" t="s">
        <v>359</v>
      </c>
      <c r="G145" s="196" t="s">
        <v>296</v>
      </c>
      <c r="H145" s="197">
        <v>3780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6907</v>
      </c>
    </row>
    <row r="146" spans="1:65" s="13" customFormat="1">
      <c r="B146" s="207"/>
      <c r="C146" s="208"/>
      <c r="D146" s="209" t="s">
        <v>291</v>
      </c>
      <c r="E146" s="208"/>
      <c r="F146" s="211" t="s">
        <v>6908</v>
      </c>
      <c r="G146" s="208"/>
      <c r="H146" s="212">
        <v>3780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4</v>
      </c>
      <c r="AX146" s="13" t="s">
        <v>83</v>
      </c>
      <c r="AY146" s="218" t="s">
        <v>283</v>
      </c>
    </row>
    <row r="147" spans="1:65" s="2" customFormat="1" ht="24.2" customHeight="1">
      <c r="A147" s="35"/>
      <c r="B147" s="36"/>
      <c r="C147" s="193" t="s">
        <v>351</v>
      </c>
      <c r="D147" s="193" t="s">
        <v>285</v>
      </c>
      <c r="E147" s="194" t="s">
        <v>6909</v>
      </c>
      <c r="F147" s="195" t="s">
        <v>6910</v>
      </c>
      <c r="G147" s="196" t="s">
        <v>6911</v>
      </c>
      <c r="H147" s="197">
        <v>50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339</v>
      </c>
    </row>
    <row r="148" spans="1:65" s="2" customFormat="1" ht="195">
      <c r="A148" s="35"/>
      <c r="B148" s="36"/>
      <c r="C148" s="37"/>
      <c r="D148" s="209" t="s">
        <v>3831</v>
      </c>
      <c r="E148" s="37"/>
      <c r="F148" s="267" t="s">
        <v>6912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3831</v>
      </c>
      <c r="AU148" s="18" t="s">
        <v>85</v>
      </c>
    </row>
    <row r="149" spans="1:65" s="2" customFormat="1" ht="24.2" customHeight="1">
      <c r="A149" s="35"/>
      <c r="B149" s="36"/>
      <c r="C149" s="193" t="s">
        <v>357</v>
      </c>
      <c r="D149" s="193" t="s">
        <v>285</v>
      </c>
      <c r="E149" s="194" t="s">
        <v>4255</v>
      </c>
      <c r="F149" s="195" t="s">
        <v>4256</v>
      </c>
      <c r="G149" s="196" t="s">
        <v>377</v>
      </c>
      <c r="H149" s="197">
        <v>1082.192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6913</v>
      </c>
    </row>
    <row r="150" spans="1:65" s="13" customFormat="1">
      <c r="B150" s="207"/>
      <c r="C150" s="208"/>
      <c r="D150" s="209" t="s">
        <v>291</v>
      </c>
      <c r="E150" s="208"/>
      <c r="F150" s="211" t="s">
        <v>6914</v>
      </c>
      <c r="G150" s="208"/>
      <c r="H150" s="212">
        <v>1082.192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33" customHeight="1">
      <c r="A151" s="35"/>
      <c r="B151" s="36"/>
      <c r="C151" s="193" t="s">
        <v>362</v>
      </c>
      <c r="D151" s="193" t="s">
        <v>285</v>
      </c>
      <c r="E151" s="194" t="s">
        <v>375</v>
      </c>
      <c r="F151" s="195" t="s">
        <v>376</v>
      </c>
      <c r="G151" s="196" t="s">
        <v>377</v>
      </c>
      <c r="H151" s="197">
        <v>210.42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6915</v>
      </c>
    </row>
    <row r="152" spans="1:65" s="16" customFormat="1">
      <c r="B152" s="241"/>
      <c r="C152" s="242"/>
      <c r="D152" s="209" t="s">
        <v>291</v>
      </c>
      <c r="E152" s="243" t="s">
        <v>1</v>
      </c>
      <c r="F152" s="244" t="s">
        <v>348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1052</v>
      </c>
      <c r="G153" s="208"/>
      <c r="H153" s="212">
        <v>126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126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13" customFormat="1">
      <c r="B155" s="207"/>
      <c r="C155" s="208"/>
      <c r="D155" s="209" t="s">
        <v>291</v>
      </c>
      <c r="E155" s="208"/>
      <c r="F155" s="211" t="s">
        <v>6916</v>
      </c>
      <c r="G155" s="208"/>
      <c r="H155" s="212">
        <v>210.42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4</v>
      </c>
      <c r="AX155" s="13" t="s">
        <v>83</v>
      </c>
      <c r="AY155" s="218" t="s">
        <v>283</v>
      </c>
    </row>
    <row r="156" spans="1:65" s="2" customFormat="1" ht="16.5" customHeight="1">
      <c r="A156" s="35"/>
      <c r="B156" s="36"/>
      <c r="C156" s="193" t="s">
        <v>185</v>
      </c>
      <c r="D156" s="193" t="s">
        <v>285</v>
      </c>
      <c r="E156" s="194" t="s">
        <v>380</v>
      </c>
      <c r="F156" s="195" t="s">
        <v>381</v>
      </c>
      <c r="G156" s="196" t="s">
        <v>296</v>
      </c>
      <c r="H156" s="197">
        <v>648.01900000000001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6917</v>
      </c>
    </row>
    <row r="157" spans="1:65" s="2" customFormat="1" ht="16.5" customHeight="1">
      <c r="A157" s="35"/>
      <c r="B157" s="36"/>
      <c r="C157" s="193" t="s">
        <v>188</v>
      </c>
      <c r="D157" s="193" t="s">
        <v>285</v>
      </c>
      <c r="E157" s="194" t="s">
        <v>385</v>
      </c>
      <c r="F157" s="195" t="s">
        <v>381</v>
      </c>
      <c r="G157" s="196" t="s">
        <v>296</v>
      </c>
      <c r="H157" s="197">
        <v>126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6918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1052</v>
      </c>
      <c r="G159" s="208"/>
      <c r="H159" s="212">
        <v>126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126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2" customFormat="1" ht="21.75" customHeight="1">
      <c r="A161" s="35"/>
      <c r="B161" s="36"/>
      <c r="C161" s="193" t="s">
        <v>191</v>
      </c>
      <c r="D161" s="193" t="s">
        <v>285</v>
      </c>
      <c r="E161" s="194" t="s">
        <v>6919</v>
      </c>
      <c r="F161" s="195" t="s">
        <v>6920</v>
      </c>
      <c r="G161" s="196" t="s">
        <v>6921</v>
      </c>
      <c r="H161" s="197">
        <v>495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351</v>
      </c>
    </row>
    <row r="162" spans="1:65" s="2" customFormat="1" ht="39">
      <c r="A162" s="35"/>
      <c r="B162" s="36"/>
      <c r="C162" s="37"/>
      <c r="D162" s="209" t="s">
        <v>3831</v>
      </c>
      <c r="E162" s="37"/>
      <c r="F162" s="267" t="s">
        <v>6922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3831</v>
      </c>
      <c r="AU162" s="18" t="s">
        <v>85</v>
      </c>
    </row>
    <row r="163" spans="1:65" s="12" customFormat="1" ht="22.9" customHeight="1">
      <c r="B163" s="177"/>
      <c r="C163" s="178"/>
      <c r="D163" s="179" t="s">
        <v>75</v>
      </c>
      <c r="E163" s="191" t="s">
        <v>331</v>
      </c>
      <c r="F163" s="191" t="s">
        <v>992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SUM(P164:P181)</f>
        <v>0</v>
      </c>
      <c r="Q163" s="185"/>
      <c r="R163" s="186">
        <f>SUM(R164:R181)</f>
        <v>0</v>
      </c>
      <c r="S163" s="185"/>
      <c r="T163" s="187">
        <f>SUM(T164:T181)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SUM(BK164:BK181)</f>
        <v>0</v>
      </c>
    </row>
    <row r="164" spans="1:65" s="2" customFormat="1" ht="24.2" customHeight="1">
      <c r="A164" s="35"/>
      <c r="B164" s="36"/>
      <c r="C164" s="193" t="s">
        <v>194</v>
      </c>
      <c r="D164" s="193" t="s">
        <v>285</v>
      </c>
      <c r="E164" s="194" t="s">
        <v>6923</v>
      </c>
      <c r="F164" s="195" t="s">
        <v>6924</v>
      </c>
      <c r="G164" s="196" t="s">
        <v>6921</v>
      </c>
      <c r="H164" s="197">
        <v>810.4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362</v>
      </c>
    </row>
    <row r="165" spans="1:65" s="2" customFormat="1" ht="58.5">
      <c r="A165" s="35"/>
      <c r="B165" s="36"/>
      <c r="C165" s="37"/>
      <c r="D165" s="209" t="s">
        <v>3831</v>
      </c>
      <c r="E165" s="37"/>
      <c r="F165" s="267" t="s">
        <v>6925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3831</v>
      </c>
      <c r="AU165" s="18" t="s">
        <v>85</v>
      </c>
    </row>
    <row r="166" spans="1:65" s="2" customFormat="1" ht="24.2" customHeight="1">
      <c r="A166" s="35"/>
      <c r="B166" s="36"/>
      <c r="C166" s="193" t="s">
        <v>8</v>
      </c>
      <c r="D166" s="193" t="s">
        <v>285</v>
      </c>
      <c r="E166" s="194" t="s">
        <v>6926</v>
      </c>
      <c r="F166" s="195" t="s">
        <v>6927</v>
      </c>
      <c r="G166" s="196" t="s">
        <v>6921</v>
      </c>
      <c r="H166" s="197">
        <v>77.5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188</v>
      </c>
    </row>
    <row r="167" spans="1:65" s="2" customFormat="1" ht="48.75">
      <c r="A167" s="35"/>
      <c r="B167" s="36"/>
      <c r="C167" s="37"/>
      <c r="D167" s="209" t="s">
        <v>3831</v>
      </c>
      <c r="E167" s="37"/>
      <c r="F167" s="267" t="s">
        <v>6928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3831</v>
      </c>
      <c r="AU167" s="18" t="s">
        <v>85</v>
      </c>
    </row>
    <row r="168" spans="1:65" s="2" customFormat="1" ht="16.5" customHeight="1">
      <c r="A168" s="35"/>
      <c r="B168" s="36"/>
      <c r="C168" s="193" t="s">
        <v>199</v>
      </c>
      <c r="D168" s="193" t="s">
        <v>285</v>
      </c>
      <c r="E168" s="194" t="s">
        <v>6929</v>
      </c>
      <c r="F168" s="195" t="s">
        <v>6930</v>
      </c>
      <c r="G168" s="196" t="s">
        <v>6921</v>
      </c>
      <c r="H168" s="197">
        <v>390.2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194</v>
      </c>
    </row>
    <row r="169" spans="1:65" s="2" customFormat="1" ht="58.5">
      <c r="A169" s="35"/>
      <c r="B169" s="36"/>
      <c r="C169" s="37"/>
      <c r="D169" s="209" t="s">
        <v>3831</v>
      </c>
      <c r="E169" s="37"/>
      <c r="F169" s="267" t="s">
        <v>6931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3831</v>
      </c>
      <c r="AU169" s="18" t="s">
        <v>85</v>
      </c>
    </row>
    <row r="170" spans="1:65" s="2" customFormat="1" ht="16.5" customHeight="1">
      <c r="A170" s="35"/>
      <c r="B170" s="36"/>
      <c r="C170" s="193" t="s">
        <v>202</v>
      </c>
      <c r="D170" s="193" t="s">
        <v>285</v>
      </c>
      <c r="E170" s="194" t="s">
        <v>6932</v>
      </c>
      <c r="F170" s="195" t="s">
        <v>6933</v>
      </c>
      <c r="G170" s="196" t="s">
        <v>6921</v>
      </c>
      <c r="H170" s="197">
        <v>390.2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199</v>
      </c>
    </row>
    <row r="171" spans="1:65" s="2" customFormat="1" ht="58.5">
      <c r="A171" s="35"/>
      <c r="B171" s="36"/>
      <c r="C171" s="37"/>
      <c r="D171" s="209" t="s">
        <v>3831</v>
      </c>
      <c r="E171" s="37"/>
      <c r="F171" s="267" t="s">
        <v>6931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3831</v>
      </c>
      <c r="AU171" s="18" t="s">
        <v>85</v>
      </c>
    </row>
    <row r="172" spans="1:65" s="2" customFormat="1" ht="24.2" customHeight="1">
      <c r="A172" s="35"/>
      <c r="B172" s="36"/>
      <c r="C172" s="193" t="s">
        <v>205</v>
      </c>
      <c r="D172" s="193" t="s">
        <v>285</v>
      </c>
      <c r="E172" s="194" t="s">
        <v>6934</v>
      </c>
      <c r="F172" s="195" t="s">
        <v>6935</v>
      </c>
      <c r="G172" s="196" t="s">
        <v>6921</v>
      </c>
      <c r="H172" s="197">
        <v>390.2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205</v>
      </c>
    </row>
    <row r="173" spans="1:65" s="2" customFormat="1" ht="107.25">
      <c r="A173" s="35"/>
      <c r="B173" s="36"/>
      <c r="C173" s="37"/>
      <c r="D173" s="209" t="s">
        <v>3831</v>
      </c>
      <c r="E173" s="37"/>
      <c r="F173" s="267" t="s">
        <v>6936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3831</v>
      </c>
      <c r="AU173" s="18" t="s">
        <v>85</v>
      </c>
    </row>
    <row r="174" spans="1:65" s="2" customFormat="1" ht="24.2" customHeight="1">
      <c r="A174" s="35"/>
      <c r="B174" s="36"/>
      <c r="C174" s="193" t="s">
        <v>417</v>
      </c>
      <c r="D174" s="193" t="s">
        <v>285</v>
      </c>
      <c r="E174" s="194" t="s">
        <v>6937</v>
      </c>
      <c r="F174" s="195" t="s">
        <v>6938</v>
      </c>
      <c r="G174" s="196" t="s">
        <v>6921</v>
      </c>
      <c r="H174" s="197">
        <v>390.2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289</v>
      </c>
      <c r="BM174" s="205" t="s">
        <v>208</v>
      </c>
    </row>
    <row r="175" spans="1:65" s="2" customFormat="1" ht="107.25">
      <c r="A175" s="35"/>
      <c r="B175" s="36"/>
      <c r="C175" s="37"/>
      <c r="D175" s="209" t="s">
        <v>3831</v>
      </c>
      <c r="E175" s="37"/>
      <c r="F175" s="267" t="s">
        <v>6936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3831</v>
      </c>
      <c r="AU175" s="18" t="s">
        <v>85</v>
      </c>
    </row>
    <row r="176" spans="1:65" s="2" customFormat="1" ht="24.2" customHeight="1">
      <c r="A176" s="35"/>
      <c r="B176" s="36"/>
      <c r="C176" s="193" t="s">
        <v>208</v>
      </c>
      <c r="D176" s="193" t="s">
        <v>285</v>
      </c>
      <c r="E176" s="194" t="s">
        <v>6939</v>
      </c>
      <c r="F176" s="195" t="s">
        <v>6940</v>
      </c>
      <c r="G176" s="196" t="s">
        <v>6921</v>
      </c>
      <c r="H176" s="197">
        <v>105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222</v>
      </c>
    </row>
    <row r="177" spans="1:65" s="2" customFormat="1" ht="126.75">
      <c r="A177" s="35"/>
      <c r="B177" s="36"/>
      <c r="C177" s="37"/>
      <c r="D177" s="209" t="s">
        <v>3831</v>
      </c>
      <c r="E177" s="37"/>
      <c r="F177" s="267" t="s">
        <v>6941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3831</v>
      </c>
      <c r="AU177" s="18" t="s">
        <v>85</v>
      </c>
    </row>
    <row r="178" spans="1:65" s="2" customFormat="1" ht="24.2" customHeight="1">
      <c r="A178" s="35"/>
      <c r="B178" s="36"/>
      <c r="C178" s="193" t="s">
        <v>7</v>
      </c>
      <c r="D178" s="193" t="s">
        <v>285</v>
      </c>
      <c r="E178" s="194" t="s">
        <v>6942</v>
      </c>
      <c r="F178" s="195" t="s">
        <v>6943</v>
      </c>
      <c r="G178" s="196" t="s">
        <v>6921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454</v>
      </c>
    </row>
    <row r="179" spans="1:65" s="2" customFormat="1" ht="126.75">
      <c r="A179" s="35"/>
      <c r="B179" s="36"/>
      <c r="C179" s="37"/>
      <c r="D179" s="209" t="s">
        <v>3831</v>
      </c>
      <c r="E179" s="37"/>
      <c r="F179" s="267" t="s">
        <v>6941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3831</v>
      </c>
      <c r="AU179" s="18" t="s">
        <v>85</v>
      </c>
    </row>
    <row r="180" spans="1:65" s="2" customFormat="1" ht="16.5" customHeight="1">
      <c r="A180" s="35"/>
      <c r="B180" s="36"/>
      <c r="C180" s="193" t="s">
        <v>222</v>
      </c>
      <c r="D180" s="193" t="s">
        <v>285</v>
      </c>
      <c r="E180" s="194" t="s">
        <v>6944</v>
      </c>
      <c r="F180" s="195" t="s">
        <v>6945</v>
      </c>
      <c r="G180" s="196" t="s">
        <v>1021</v>
      </c>
      <c r="H180" s="197">
        <v>23.7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464</v>
      </c>
    </row>
    <row r="181" spans="1:65" s="2" customFormat="1" ht="39">
      <c r="A181" s="35"/>
      <c r="B181" s="36"/>
      <c r="C181" s="37"/>
      <c r="D181" s="209" t="s">
        <v>3831</v>
      </c>
      <c r="E181" s="37"/>
      <c r="F181" s="267" t="s">
        <v>6946</v>
      </c>
      <c r="G181" s="37"/>
      <c r="H181" s="37"/>
      <c r="I181" s="268"/>
      <c r="J181" s="37"/>
      <c r="K181" s="37"/>
      <c r="L181" s="40"/>
      <c r="M181" s="269"/>
      <c r="N181" s="27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3831</v>
      </c>
      <c r="AU181" s="18" t="s">
        <v>85</v>
      </c>
    </row>
    <row r="182" spans="1:65" s="12" customFormat="1" ht="22.9" customHeight="1">
      <c r="B182" s="177"/>
      <c r="C182" s="178"/>
      <c r="D182" s="179" t="s">
        <v>75</v>
      </c>
      <c r="E182" s="191" t="s">
        <v>357</v>
      </c>
      <c r="F182" s="191" t="s">
        <v>1316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SUM(P183:P196)</f>
        <v>0</v>
      </c>
      <c r="Q182" s="185"/>
      <c r="R182" s="186">
        <f>SUM(R183:R196)</f>
        <v>0</v>
      </c>
      <c r="S182" s="185"/>
      <c r="T182" s="187">
        <f>SUM(T183:T196)</f>
        <v>0</v>
      </c>
      <c r="AR182" s="188" t="s">
        <v>83</v>
      </c>
      <c r="AT182" s="189" t="s">
        <v>75</v>
      </c>
      <c r="AU182" s="189" t="s">
        <v>83</v>
      </c>
      <c r="AY182" s="188" t="s">
        <v>283</v>
      </c>
      <c r="BK182" s="190">
        <f>SUM(BK183:BK196)</f>
        <v>0</v>
      </c>
    </row>
    <row r="183" spans="1:65" s="2" customFormat="1" ht="33" customHeight="1">
      <c r="A183" s="35"/>
      <c r="B183" s="36"/>
      <c r="C183" s="193" t="s">
        <v>448</v>
      </c>
      <c r="D183" s="193" t="s">
        <v>285</v>
      </c>
      <c r="E183" s="194" t="s">
        <v>6947</v>
      </c>
      <c r="F183" s="195" t="s">
        <v>6948</v>
      </c>
      <c r="G183" s="196" t="s">
        <v>6949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477</v>
      </c>
    </row>
    <row r="184" spans="1:65" s="2" customFormat="1" ht="39">
      <c r="A184" s="35"/>
      <c r="B184" s="36"/>
      <c r="C184" s="37"/>
      <c r="D184" s="209" t="s">
        <v>3831</v>
      </c>
      <c r="E184" s="37"/>
      <c r="F184" s="267" t="s">
        <v>6950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3831</v>
      </c>
      <c r="AU184" s="18" t="s">
        <v>85</v>
      </c>
    </row>
    <row r="185" spans="1:65" s="2" customFormat="1" ht="33" customHeight="1">
      <c r="A185" s="35"/>
      <c r="B185" s="36"/>
      <c r="C185" s="193" t="s">
        <v>454</v>
      </c>
      <c r="D185" s="193" t="s">
        <v>285</v>
      </c>
      <c r="E185" s="194" t="s">
        <v>6951</v>
      </c>
      <c r="F185" s="195" t="s">
        <v>6952</v>
      </c>
      <c r="G185" s="196" t="s">
        <v>6949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289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289</v>
      </c>
      <c r="BM185" s="205" t="s">
        <v>488</v>
      </c>
    </row>
    <row r="186" spans="1:65" s="2" customFormat="1" ht="39">
      <c r="A186" s="35"/>
      <c r="B186" s="36"/>
      <c r="C186" s="37"/>
      <c r="D186" s="209" t="s">
        <v>3831</v>
      </c>
      <c r="E186" s="37"/>
      <c r="F186" s="267" t="s">
        <v>6953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3831</v>
      </c>
      <c r="AU186" s="18" t="s">
        <v>85</v>
      </c>
    </row>
    <row r="187" spans="1:65" s="2" customFormat="1" ht="16.5" customHeight="1">
      <c r="A187" s="35"/>
      <c r="B187" s="36"/>
      <c r="C187" s="193" t="s">
        <v>460</v>
      </c>
      <c r="D187" s="193" t="s">
        <v>285</v>
      </c>
      <c r="E187" s="194" t="s">
        <v>6954</v>
      </c>
      <c r="F187" s="195" t="s">
        <v>6955</v>
      </c>
      <c r="G187" s="196" t="s">
        <v>6949</v>
      </c>
      <c r="H187" s="197">
        <v>6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499</v>
      </c>
    </row>
    <row r="188" spans="1:65" s="2" customFormat="1" ht="68.25">
      <c r="A188" s="35"/>
      <c r="B188" s="36"/>
      <c r="C188" s="37"/>
      <c r="D188" s="209" t="s">
        <v>3831</v>
      </c>
      <c r="E188" s="37"/>
      <c r="F188" s="267" t="s">
        <v>6956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3831</v>
      </c>
      <c r="AU188" s="18" t="s">
        <v>85</v>
      </c>
    </row>
    <row r="189" spans="1:65" s="2" customFormat="1" ht="24.2" customHeight="1">
      <c r="A189" s="35"/>
      <c r="B189" s="36"/>
      <c r="C189" s="193" t="s">
        <v>464</v>
      </c>
      <c r="D189" s="193" t="s">
        <v>285</v>
      </c>
      <c r="E189" s="194" t="s">
        <v>6957</v>
      </c>
      <c r="F189" s="195" t="s">
        <v>6958</v>
      </c>
      <c r="G189" s="196" t="s">
        <v>1021</v>
      </c>
      <c r="H189" s="197">
        <v>15.5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509</v>
      </c>
    </row>
    <row r="190" spans="1:65" s="2" customFormat="1" ht="48.75">
      <c r="A190" s="35"/>
      <c r="B190" s="36"/>
      <c r="C190" s="37"/>
      <c r="D190" s="209" t="s">
        <v>3831</v>
      </c>
      <c r="E190" s="37"/>
      <c r="F190" s="267" t="s">
        <v>6959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3831</v>
      </c>
      <c r="AU190" s="18" t="s">
        <v>85</v>
      </c>
    </row>
    <row r="191" spans="1:65" s="2" customFormat="1" ht="24.2" customHeight="1">
      <c r="A191" s="35"/>
      <c r="B191" s="36"/>
      <c r="C191" s="193" t="s">
        <v>469</v>
      </c>
      <c r="D191" s="193" t="s">
        <v>285</v>
      </c>
      <c r="E191" s="194" t="s">
        <v>6960</v>
      </c>
      <c r="F191" s="195" t="s">
        <v>6961</v>
      </c>
      <c r="G191" s="196" t="s">
        <v>1021</v>
      </c>
      <c r="H191" s="197">
        <v>35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289</v>
      </c>
      <c r="BM191" s="205" t="s">
        <v>519</v>
      </c>
    </row>
    <row r="192" spans="1:65" s="2" customFormat="1" ht="48.75">
      <c r="A192" s="35"/>
      <c r="B192" s="36"/>
      <c r="C192" s="37"/>
      <c r="D192" s="209" t="s">
        <v>3831</v>
      </c>
      <c r="E192" s="37"/>
      <c r="F192" s="267" t="s">
        <v>6962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3831</v>
      </c>
      <c r="AU192" s="18" t="s">
        <v>85</v>
      </c>
    </row>
    <row r="193" spans="1:65" s="2" customFormat="1" ht="24.2" customHeight="1">
      <c r="A193" s="35"/>
      <c r="B193" s="36"/>
      <c r="C193" s="193" t="s">
        <v>477</v>
      </c>
      <c r="D193" s="193" t="s">
        <v>285</v>
      </c>
      <c r="E193" s="194" t="s">
        <v>6963</v>
      </c>
      <c r="F193" s="195" t="s">
        <v>6964</v>
      </c>
      <c r="G193" s="196" t="s">
        <v>1021</v>
      </c>
      <c r="H193" s="197">
        <v>23.7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529</v>
      </c>
    </row>
    <row r="194" spans="1:65" s="2" customFormat="1" ht="39">
      <c r="A194" s="35"/>
      <c r="B194" s="36"/>
      <c r="C194" s="37"/>
      <c r="D194" s="209" t="s">
        <v>3831</v>
      </c>
      <c r="E194" s="37"/>
      <c r="F194" s="267" t="s">
        <v>6965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3831</v>
      </c>
      <c r="AU194" s="18" t="s">
        <v>85</v>
      </c>
    </row>
    <row r="195" spans="1:65" s="2" customFormat="1" ht="24.2" customHeight="1">
      <c r="A195" s="35"/>
      <c r="B195" s="36"/>
      <c r="C195" s="193" t="s">
        <v>483</v>
      </c>
      <c r="D195" s="193" t="s">
        <v>285</v>
      </c>
      <c r="E195" s="194" t="s">
        <v>6966</v>
      </c>
      <c r="F195" s="195" t="s">
        <v>6967</v>
      </c>
      <c r="G195" s="196" t="s">
        <v>1021</v>
      </c>
      <c r="H195" s="197">
        <v>6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546</v>
      </c>
    </row>
    <row r="196" spans="1:65" s="2" customFormat="1" ht="68.25">
      <c r="A196" s="35"/>
      <c r="B196" s="36"/>
      <c r="C196" s="37"/>
      <c r="D196" s="209" t="s">
        <v>3831</v>
      </c>
      <c r="E196" s="37"/>
      <c r="F196" s="267" t="s">
        <v>6968</v>
      </c>
      <c r="G196" s="37"/>
      <c r="H196" s="37"/>
      <c r="I196" s="268"/>
      <c r="J196" s="37"/>
      <c r="K196" s="37"/>
      <c r="L196" s="40"/>
      <c r="M196" s="271"/>
      <c r="N196" s="272"/>
      <c r="O196" s="264"/>
      <c r="P196" s="264"/>
      <c r="Q196" s="264"/>
      <c r="R196" s="264"/>
      <c r="S196" s="264"/>
      <c r="T196" s="2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3831</v>
      </c>
      <c r="AU196" s="18" t="s">
        <v>85</v>
      </c>
    </row>
    <row r="197" spans="1:65" s="2" customFormat="1" ht="6.95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yUp1qD0czfNFAKff3G/Ui8PLpiJBDCXObJYF2jQac/8W0BkpAU8G+zO1cCbm45vOsUJkZwMvfaE0GZPegMUnBQ==" saltValue="fv4nlsDcHYr7ZVrVOMMfwo6ek+jyzJtR0mc3oNlMn+WN9skSCUR6EreR4GKD1y741E+Cc46WxYDCXy+EOXwzrQ==" spinCount="100000" sheet="1" objects="1" scenarios="1" formatColumns="0" formatRows="0" autoFilter="0"/>
  <autoFilter ref="C119:K19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6969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ROUND((SUM(BE126:BE256)),  2)</f>
        <v>0</v>
      </c>
      <c r="G33" s="35"/>
      <c r="H33" s="35"/>
      <c r="I33" s="131">
        <v>0.21</v>
      </c>
      <c r="J33" s="130">
        <f>ROUND(((SUM(BE126:BE256))*I33),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ROUND((SUM(BF126:BF256)),  2)</f>
        <v>0</v>
      </c>
      <c r="G34" s="35"/>
      <c r="H34" s="35"/>
      <c r="I34" s="131">
        <v>0.15</v>
      </c>
      <c r="J34" s="130">
        <f>ROUND(((SUM(BF126:BF256))*I34),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ROUND((SUM(BG126:BG256)),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ROUND((SUM(BH126:BH256)),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ROUND((SUM(BI126:BI256)),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04 - SO 04 - Sadové úpravy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6970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6971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6972</v>
      </c>
      <c r="E99" s="162"/>
      <c r="F99" s="162"/>
      <c r="G99" s="162"/>
      <c r="H99" s="162"/>
      <c r="I99" s="162"/>
      <c r="J99" s="163">
        <f>J231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6973</v>
      </c>
      <c r="E100" s="162"/>
      <c r="F100" s="162"/>
      <c r="G100" s="162"/>
      <c r="H100" s="162"/>
      <c r="I100" s="162"/>
      <c r="J100" s="163">
        <f>J237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6974</v>
      </c>
      <c r="E101" s="162"/>
      <c r="F101" s="162"/>
      <c r="G101" s="162"/>
      <c r="H101" s="162"/>
      <c r="I101" s="162"/>
      <c r="J101" s="163">
        <f>J242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6975</v>
      </c>
      <c r="E102" s="162"/>
      <c r="F102" s="162"/>
      <c r="G102" s="162"/>
      <c r="H102" s="162"/>
      <c r="I102" s="162"/>
      <c r="J102" s="163">
        <f>J246</f>
        <v>0</v>
      </c>
      <c r="K102" s="105"/>
      <c r="L102" s="164"/>
    </row>
    <row r="103" spans="1:31" s="9" customFormat="1" ht="24.95" customHeight="1">
      <c r="B103" s="154"/>
      <c r="C103" s="155"/>
      <c r="D103" s="156" t="s">
        <v>6976</v>
      </c>
      <c r="E103" s="157"/>
      <c r="F103" s="157"/>
      <c r="G103" s="157"/>
      <c r="H103" s="157"/>
      <c r="I103" s="157"/>
      <c r="J103" s="158">
        <f>J248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6977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6978</v>
      </c>
      <c r="E105" s="162"/>
      <c r="F105" s="162"/>
      <c r="G105" s="162"/>
      <c r="H105" s="162"/>
      <c r="I105" s="162"/>
      <c r="J105" s="163">
        <f>J252</f>
        <v>0</v>
      </c>
      <c r="K105" s="105"/>
      <c r="L105" s="164"/>
    </row>
    <row r="106" spans="1:31" s="9" customFormat="1" ht="24.95" customHeight="1">
      <c r="B106" s="154"/>
      <c r="C106" s="155"/>
      <c r="D106" s="156" t="s">
        <v>6979</v>
      </c>
      <c r="E106" s="157"/>
      <c r="F106" s="157"/>
      <c r="G106" s="157"/>
      <c r="H106" s="157"/>
      <c r="I106" s="157"/>
      <c r="J106" s="158">
        <f>J254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1" t="str">
        <f>E7</f>
        <v>MŠ Vokovická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7" t="str">
        <f>E9</f>
        <v>04 - SO 04 - Sadové úpravy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Vokovice, p.č. 1281/256, 1281/257</v>
      </c>
      <c r="G120" s="37"/>
      <c r="H120" s="37"/>
      <c r="I120" s="30" t="s">
        <v>22</v>
      </c>
      <c r="J120" s="67" t="str">
        <f>IF(J12="","",J12)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E15</f>
        <v>Městská část Praha 6, Čs. Armády 601/23</v>
      </c>
      <c r="G122" s="37"/>
      <c r="H122" s="37"/>
      <c r="I122" s="30" t="s">
        <v>30</v>
      </c>
      <c r="J122" s="33" t="str">
        <f>E21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P127+P248+P254</f>
        <v>0</v>
      </c>
      <c r="Q126" s="80"/>
      <c r="R126" s="174">
        <f>R127+R248+R254</f>
        <v>0</v>
      </c>
      <c r="S126" s="80"/>
      <c r="T126" s="175">
        <f>T127+T248+T254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BK127+BK248+BK254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281</v>
      </c>
      <c r="F127" s="180" t="s">
        <v>6980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P128+P231+P237+P242+P246</f>
        <v>0</v>
      </c>
      <c r="Q127" s="185"/>
      <c r="R127" s="186">
        <f>R128+R231+R237+R242+R246</f>
        <v>0</v>
      </c>
      <c r="S127" s="185"/>
      <c r="T127" s="187">
        <f>T128+T231+T237+T242+T246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BK128+BK231+BK237+BK242+BK246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6981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SUM(P129:P230)</f>
        <v>0</v>
      </c>
      <c r="Q128" s="185"/>
      <c r="R128" s="186">
        <f>SUM(R129:R230)</f>
        <v>0</v>
      </c>
      <c r="S128" s="185"/>
      <c r="T128" s="187">
        <f>SUM(T129:T230)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SUM(BK129:BK230)</f>
        <v>0</v>
      </c>
    </row>
    <row r="129" spans="1:65" s="2" customFormat="1" ht="33" customHeight="1">
      <c r="A129" s="35"/>
      <c r="B129" s="36"/>
      <c r="C129" s="193" t="s">
        <v>83</v>
      </c>
      <c r="D129" s="193" t="s">
        <v>285</v>
      </c>
      <c r="E129" s="194" t="s">
        <v>6982</v>
      </c>
      <c r="F129" s="195" t="s">
        <v>6983</v>
      </c>
      <c r="G129" s="196" t="s">
        <v>288</v>
      </c>
      <c r="H129" s="197">
        <v>470</v>
      </c>
      <c r="I129" s="198"/>
      <c r="J129" s="199">
        <f t="shared" ref="J129:J160" si="0"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ref="P129:P160" si="1">O129*H129</f>
        <v>0</v>
      </c>
      <c r="Q129" s="203">
        <v>0</v>
      </c>
      <c r="R129" s="203">
        <f t="shared" ref="R129:R160" si="2">Q129*H129</f>
        <v>0</v>
      </c>
      <c r="S129" s="203">
        <v>0</v>
      </c>
      <c r="T129" s="204">
        <f t="shared" ref="T129:T160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 t="shared" ref="BE129:BE160" si="4">IF(N129="základní",J129,0)</f>
        <v>0</v>
      </c>
      <c r="BF129" s="206">
        <f t="shared" ref="BF129:BF160" si="5">IF(N129="snížená",J129,0)</f>
        <v>0</v>
      </c>
      <c r="BG129" s="206">
        <f t="shared" ref="BG129:BG160" si="6">IF(N129="zákl. přenesená",J129,0)</f>
        <v>0</v>
      </c>
      <c r="BH129" s="206">
        <f t="shared" ref="BH129:BH160" si="7">IF(N129="sníž. přenesená",J129,0)</f>
        <v>0</v>
      </c>
      <c r="BI129" s="206">
        <f t="shared" ref="BI129:BI160" si="8">IF(N129="nulová",J129,0)</f>
        <v>0</v>
      </c>
      <c r="BJ129" s="18" t="s">
        <v>83</v>
      </c>
      <c r="BK129" s="206">
        <f t="shared" ref="BK129:BK160" si="9">ROUND(I129*H129,2)</f>
        <v>0</v>
      </c>
      <c r="BL129" s="18" t="s">
        <v>289</v>
      </c>
      <c r="BM129" s="205" t="s">
        <v>85</v>
      </c>
    </row>
    <row r="130" spans="1:65" s="2" customFormat="1" ht="24.2" customHeight="1">
      <c r="A130" s="35"/>
      <c r="B130" s="36"/>
      <c r="C130" s="193" t="s">
        <v>85</v>
      </c>
      <c r="D130" s="193" t="s">
        <v>285</v>
      </c>
      <c r="E130" s="194" t="s">
        <v>6984</v>
      </c>
      <c r="F130" s="195" t="s">
        <v>6985</v>
      </c>
      <c r="G130" s="196" t="s">
        <v>288</v>
      </c>
      <c r="H130" s="197">
        <v>1836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289</v>
      </c>
    </row>
    <row r="131" spans="1:65" s="2" customFormat="1" ht="24.2" customHeight="1">
      <c r="A131" s="35"/>
      <c r="B131" s="36"/>
      <c r="C131" s="193" t="s">
        <v>105</v>
      </c>
      <c r="D131" s="193" t="s">
        <v>285</v>
      </c>
      <c r="E131" s="194" t="s">
        <v>6986</v>
      </c>
      <c r="F131" s="195" t="s">
        <v>6987</v>
      </c>
      <c r="G131" s="196" t="s">
        <v>288</v>
      </c>
      <c r="H131" s="197">
        <v>470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339</v>
      </c>
    </row>
    <row r="132" spans="1:65" s="2" customFormat="1" ht="33" customHeight="1">
      <c r="A132" s="35"/>
      <c r="B132" s="36"/>
      <c r="C132" s="193" t="s">
        <v>289</v>
      </c>
      <c r="D132" s="193" t="s">
        <v>285</v>
      </c>
      <c r="E132" s="194" t="s">
        <v>6988</v>
      </c>
      <c r="F132" s="195" t="s">
        <v>6989</v>
      </c>
      <c r="G132" s="196" t="s">
        <v>614</v>
      </c>
      <c r="H132" s="197">
        <v>12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205</v>
      </c>
    </row>
    <row r="133" spans="1:65" s="2" customFormat="1" ht="33" customHeight="1">
      <c r="A133" s="35"/>
      <c r="B133" s="36"/>
      <c r="C133" s="193" t="s">
        <v>331</v>
      </c>
      <c r="D133" s="193" t="s">
        <v>285</v>
      </c>
      <c r="E133" s="194" t="s">
        <v>6990</v>
      </c>
      <c r="F133" s="195" t="s">
        <v>6991</v>
      </c>
      <c r="G133" s="196" t="s">
        <v>614</v>
      </c>
      <c r="H133" s="197">
        <v>5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85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208</v>
      </c>
    </row>
    <row r="134" spans="1:65" s="2" customFormat="1" ht="33" customHeight="1">
      <c r="A134" s="35"/>
      <c r="B134" s="36"/>
      <c r="C134" s="193" t="s">
        <v>339</v>
      </c>
      <c r="D134" s="193" t="s">
        <v>285</v>
      </c>
      <c r="E134" s="194" t="s">
        <v>6992</v>
      </c>
      <c r="F134" s="195" t="s">
        <v>6993</v>
      </c>
      <c r="G134" s="196" t="s">
        <v>614</v>
      </c>
      <c r="H134" s="197">
        <v>2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222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6994</v>
      </c>
      <c r="F135" s="195" t="s">
        <v>6995</v>
      </c>
      <c r="G135" s="196" t="s">
        <v>288</v>
      </c>
      <c r="H135" s="197">
        <v>460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289</v>
      </c>
      <c r="BM135" s="205" t="s">
        <v>454</v>
      </c>
    </row>
    <row r="136" spans="1:65" s="2" customFormat="1" ht="16.5" customHeight="1">
      <c r="A136" s="35"/>
      <c r="B136" s="36"/>
      <c r="C136" s="251" t="s">
        <v>351</v>
      </c>
      <c r="D136" s="251" t="s">
        <v>1021</v>
      </c>
      <c r="E136" s="252" t="s">
        <v>6996</v>
      </c>
      <c r="F136" s="253" t="s">
        <v>6997</v>
      </c>
      <c r="G136" s="254" t="s">
        <v>288</v>
      </c>
      <c r="H136" s="255">
        <v>500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1021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464</v>
      </c>
    </row>
    <row r="137" spans="1:65" s="2" customFormat="1" ht="37.9" customHeight="1">
      <c r="A137" s="35"/>
      <c r="B137" s="36"/>
      <c r="C137" s="193" t="s">
        <v>357</v>
      </c>
      <c r="D137" s="193" t="s">
        <v>285</v>
      </c>
      <c r="E137" s="194" t="s">
        <v>6998</v>
      </c>
      <c r="F137" s="195" t="s">
        <v>6999</v>
      </c>
      <c r="G137" s="196" t="s">
        <v>288</v>
      </c>
      <c r="H137" s="197">
        <v>470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477</v>
      </c>
    </row>
    <row r="138" spans="1:65" s="2" customFormat="1" ht="33" customHeight="1">
      <c r="A138" s="35"/>
      <c r="B138" s="36"/>
      <c r="C138" s="193" t="s">
        <v>362</v>
      </c>
      <c r="D138" s="193" t="s">
        <v>285</v>
      </c>
      <c r="E138" s="194" t="s">
        <v>7000</v>
      </c>
      <c r="F138" s="195" t="s">
        <v>7001</v>
      </c>
      <c r="G138" s="196" t="s">
        <v>288</v>
      </c>
      <c r="H138" s="197">
        <v>133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488</v>
      </c>
    </row>
    <row r="139" spans="1:65" s="2" customFormat="1" ht="33" customHeight="1">
      <c r="A139" s="35"/>
      <c r="B139" s="36"/>
      <c r="C139" s="193" t="s">
        <v>185</v>
      </c>
      <c r="D139" s="193" t="s">
        <v>285</v>
      </c>
      <c r="E139" s="194" t="s">
        <v>7002</v>
      </c>
      <c r="F139" s="195" t="s">
        <v>7003</v>
      </c>
      <c r="G139" s="196" t="s">
        <v>288</v>
      </c>
      <c r="H139" s="197">
        <v>470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499</v>
      </c>
    </row>
    <row r="140" spans="1:65" s="2" customFormat="1" ht="24.2" customHeight="1">
      <c r="A140" s="35"/>
      <c r="B140" s="36"/>
      <c r="C140" s="193" t="s">
        <v>188</v>
      </c>
      <c r="D140" s="193" t="s">
        <v>285</v>
      </c>
      <c r="E140" s="194" t="s">
        <v>7004</v>
      </c>
      <c r="F140" s="195" t="s">
        <v>7005</v>
      </c>
      <c r="G140" s="196" t="s">
        <v>288</v>
      </c>
      <c r="H140" s="197">
        <v>470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509</v>
      </c>
    </row>
    <row r="141" spans="1:65" s="2" customFormat="1" ht="16.5" customHeight="1">
      <c r="A141" s="35"/>
      <c r="B141" s="36"/>
      <c r="C141" s="251" t="s">
        <v>191</v>
      </c>
      <c r="D141" s="251" t="s">
        <v>1021</v>
      </c>
      <c r="E141" s="252" t="s">
        <v>7006</v>
      </c>
      <c r="F141" s="253" t="s">
        <v>7007</v>
      </c>
      <c r="G141" s="254" t="s">
        <v>2992</v>
      </c>
      <c r="H141" s="255">
        <v>11.8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351</v>
      </c>
      <c r="AT141" s="205" t="s">
        <v>1021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519</v>
      </c>
    </row>
    <row r="142" spans="1:65" s="2" customFormat="1" ht="24.2" customHeight="1">
      <c r="A142" s="35"/>
      <c r="B142" s="36"/>
      <c r="C142" s="251" t="s">
        <v>194</v>
      </c>
      <c r="D142" s="251" t="s">
        <v>1021</v>
      </c>
      <c r="E142" s="252" t="s">
        <v>7008</v>
      </c>
      <c r="F142" s="253" t="s">
        <v>7009</v>
      </c>
      <c r="G142" s="254" t="s">
        <v>2992</v>
      </c>
      <c r="H142" s="255">
        <v>0.6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1021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529</v>
      </c>
    </row>
    <row r="143" spans="1:65" s="2" customFormat="1" ht="24.2" customHeight="1">
      <c r="A143" s="35"/>
      <c r="B143" s="36"/>
      <c r="C143" s="251" t="s">
        <v>8</v>
      </c>
      <c r="D143" s="251" t="s">
        <v>1021</v>
      </c>
      <c r="E143" s="252" t="s">
        <v>7010</v>
      </c>
      <c r="F143" s="253" t="s">
        <v>7011</v>
      </c>
      <c r="G143" s="254" t="s">
        <v>2992</v>
      </c>
      <c r="H143" s="255">
        <v>1.8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1021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546</v>
      </c>
    </row>
    <row r="144" spans="1:65" s="2" customFormat="1" ht="24.2" customHeight="1">
      <c r="A144" s="35"/>
      <c r="B144" s="36"/>
      <c r="C144" s="193" t="s">
        <v>199</v>
      </c>
      <c r="D144" s="193" t="s">
        <v>285</v>
      </c>
      <c r="E144" s="194" t="s">
        <v>7012</v>
      </c>
      <c r="F144" s="195" t="s">
        <v>7013</v>
      </c>
      <c r="G144" s="196" t="s">
        <v>288</v>
      </c>
      <c r="H144" s="197">
        <v>133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556</v>
      </c>
    </row>
    <row r="145" spans="1:65" s="2" customFormat="1" ht="24.2" customHeight="1">
      <c r="A145" s="35"/>
      <c r="B145" s="36"/>
      <c r="C145" s="251" t="s">
        <v>202</v>
      </c>
      <c r="D145" s="251" t="s">
        <v>1021</v>
      </c>
      <c r="E145" s="252" t="s">
        <v>7014</v>
      </c>
      <c r="F145" s="253" t="s">
        <v>7015</v>
      </c>
      <c r="G145" s="254" t="s">
        <v>2992</v>
      </c>
      <c r="H145" s="255">
        <v>3.3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1021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567</v>
      </c>
    </row>
    <row r="146" spans="1:65" s="2" customFormat="1" ht="16.5" customHeight="1">
      <c r="A146" s="35"/>
      <c r="B146" s="36"/>
      <c r="C146" s="193" t="s">
        <v>205</v>
      </c>
      <c r="D146" s="193" t="s">
        <v>285</v>
      </c>
      <c r="E146" s="194" t="s">
        <v>7016</v>
      </c>
      <c r="F146" s="195" t="s">
        <v>7017</v>
      </c>
      <c r="G146" s="196" t="s">
        <v>296</v>
      </c>
      <c r="H146" s="197">
        <v>182.75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581</v>
      </c>
    </row>
    <row r="147" spans="1:65" s="2" customFormat="1" ht="33" customHeight="1">
      <c r="A147" s="35"/>
      <c r="B147" s="36"/>
      <c r="C147" s="193" t="s">
        <v>417</v>
      </c>
      <c r="D147" s="193" t="s">
        <v>285</v>
      </c>
      <c r="E147" s="194" t="s">
        <v>7018</v>
      </c>
      <c r="F147" s="195" t="s">
        <v>7019</v>
      </c>
      <c r="G147" s="196" t="s">
        <v>614</v>
      </c>
      <c r="H147" s="197">
        <v>14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616</v>
      </c>
    </row>
    <row r="148" spans="1:65" s="2" customFormat="1" ht="16.5" customHeight="1">
      <c r="A148" s="35"/>
      <c r="B148" s="36"/>
      <c r="C148" s="251" t="s">
        <v>208</v>
      </c>
      <c r="D148" s="251" t="s">
        <v>1021</v>
      </c>
      <c r="E148" s="252" t="s">
        <v>7020</v>
      </c>
      <c r="F148" s="253" t="s">
        <v>7021</v>
      </c>
      <c r="G148" s="254" t="s">
        <v>296</v>
      </c>
      <c r="H148" s="255">
        <v>4.9000000000000004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1021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624</v>
      </c>
    </row>
    <row r="149" spans="1:65" s="2" customFormat="1" ht="33" customHeight="1">
      <c r="A149" s="35"/>
      <c r="B149" s="36"/>
      <c r="C149" s="193" t="s">
        <v>7</v>
      </c>
      <c r="D149" s="193" t="s">
        <v>285</v>
      </c>
      <c r="E149" s="194" t="s">
        <v>7022</v>
      </c>
      <c r="F149" s="195" t="s">
        <v>7023</v>
      </c>
      <c r="G149" s="196" t="s">
        <v>614</v>
      </c>
      <c r="H149" s="197">
        <v>4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632</v>
      </c>
    </row>
    <row r="150" spans="1:65" s="2" customFormat="1" ht="16.5" customHeight="1">
      <c r="A150" s="35"/>
      <c r="B150" s="36"/>
      <c r="C150" s="251" t="s">
        <v>222</v>
      </c>
      <c r="D150" s="251" t="s">
        <v>1021</v>
      </c>
      <c r="E150" s="252" t="s">
        <v>7020</v>
      </c>
      <c r="F150" s="253" t="s">
        <v>7021</v>
      </c>
      <c r="G150" s="254" t="s">
        <v>296</v>
      </c>
      <c r="H150" s="255">
        <v>1.4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1021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640</v>
      </c>
    </row>
    <row r="151" spans="1:65" s="2" customFormat="1" ht="33" customHeight="1">
      <c r="A151" s="35"/>
      <c r="B151" s="36"/>
      <c r="C151" s="193" t="s">
        <v>448</v>
      </c>
      <c r="D151" s="193" t="s">
        <v>285</v>
      </c>
      <c r="E151" s="194" t="s">
        <v>7024</v>
      </c>
      <c r="F151" s="195" t="s">
        <v>7025</v>
      </c>
      <c r="G151" s="196" t="s">
        <v>614</v>
      </c>
      <c r="H151" s="197">
        <v>560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648</v>
      </c>
    </row>
    <row r="152" spans="1:65" s="2" customFormat="1" ht="33" customHeight="1">
      <c r="A152" s="35"/>
      <c r="B152" s="36"/>
      <c r="C152" s="193" t="s">
        <v>454</v>
      </c>
      <c r="D152" s="193" t="s">
        <v>285</v>
      </c>
      <c r="E152" s="194" t="s">
        <v>7026</v>
      </c>
      <c r="F152" s="195" t="s">
        <v>7027</v>
      </c>
      <c r="G152" s="196" t="s">
        <v>614</v>
      </c>
      <c r="H152" s="197">
        <v>96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656</v>
      </c>
    </row>
    <row r="153" spans="1:65" s="2" customFormat="1" ht="37.9" customHeight="1">
      <c r="A153" s="35"/>
      <c r="B153" s="36"/>
      <c r="C153" s="193" t="s">
        <v>460</v>
      </c>
      <c r="D153" s="193" t="s">
        <v>285</v>
      </c>
      <c r="E153" s="194" t="s">
        <v>7028</v>
      </c>
      <c r="F153" s="195" t="s">
        <v>7029</v>
      </c>
      <c r="G153" s="196" t="s">
        <v>614</v>
      </c>
      <c r="H153" s="197">
        <v>30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664</v>
      </c>
    </row>
    <row r="154" spans="1:65" s="2" customFormat="1" ht="21.75" customHeight="1">
      <c r="A154" s="35"/>
      <c r="B154" s="36"/>
      <c r="C154" s="193" t="s">
        <v>464</v>
      </c>
      <c r="D154" s="193" t="s">
        <v>285</v>
      </c>
      <c r="E154" s="194" t="s">
        <v>7030</v>
      </c>
      <c r="F154" s="195" t="s">
        <v>7031</v>
      </c>
      <c r="G154" s="196" t="s">
        <v>288</v>
      </c>
      <c r="H154" s="197">
        <v>132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672</v>
      </c>
    </row>
    <row r="155" spans="1:65" s="2" customFormat="1" ht="16.5" customHeight="1">
      <c r="A155" s="35"/>
      <c r="B155" s="36"/>
      <c r="C155" s="193" t="s">
        <v>469</v>
      </c>
      <c r="D155" s="193" t="s">
        <v>285</v>
      </c>
      <c r="E155" s="194" t="s">
        <v>7032</v>
      </c>
      <c r="F155" s="195" t="s">
        <v>7033</v>
      </c>
      <c r="G155" s="196" t="s">
        <v>614</v>
      </c>
      <c r="H155" s="197">
        <v>560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680</v>
      </c>
    </row>
    <row r="156" spans="1:65" s="2" customFormat="1" ht="16.5" customHeight="1">
      <c r="A156" s="35"/>
      <c r="B156" s="36"/>
      <c r="C156" s="251" t="s">
        <v>477</v>
      </c>
      <c r="D156" s="251" t="s">
        <v>1021</v>
      </c>
      <c r="E156" s="252" t="s">
        <v>7034</v>
      </c>
      <c r="F156" s="253" t="s">
        <v>7035</v>
      </c>
      <c r="G156" s="254" t="s">
        <v>614</v>
      </c>
      <c r="H156" s="255">
        <v>42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690</v>
      </c>
    </row>
    <row r="157" spans="1:65" s="2" customFormat="1" ht="16.5" customHeight="1">
      <c r="A157" s="35"/>
      <c r="B157" s="36"/>
      <c r="C157" s="251" t="s">
        <v>483</v>
      </c>
      <c r="D157" s="251" t="s">
        <v>1021</v>
      </c>
      <c r="E157" s="252" t="s">
        <v>7036</v>
      </c>
      <c r="F157" s="253" t="s">
        <v>7037</v>
      </c>
      <c r="G157" s="254" t="s">
        <v>614</v>
      </c>
      <c r="H157" s="255">
        <v>20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700</v>
      </c>
    </row>
    <row r="158" spans="1:65" s="2" customFormat="1" ht="16.5" customHeight="1">
      <c r="A158" s="35"/>
      <c r="B158" s="36"/>
      <c r="C158" s="251" t="s">
        <v>488</v>
      </c>
      <c r="D158" s="251" t="s">
        <v>1021</v>
      </c>
      <c r="E158" s="252" t="s">
        <v>7038</v>
      </c>
      <c r="F158" s="253" t="s">
        <v>7039</v>
      </c>
      <c r="G158" s="254" t="s">
        <v>614</v>
      </c>
      <c r="H158" s="255">
        <v>56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1021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710</v>
      </c>
    </row>
    <row r="159" spans="1:65" s="2" customFormat="1" ht="16.5" customHeight="1">
      <c r="A159" s="35"/>
      <c r="B159" s="36"/>
      <c r="C159" s="251" t="s">
        <v>494</v>
      </c>
      <c r="D159" s="251" t="s">
        <v>1021</v>
      </c>
      <c r="E159" s="252" t="s">
        <v>7040</v>
      </c>
      <c r="F159" s="253" t="s">
        <v>7041</v>
      </c>
      <c r="G159" s="254" t="s">
        <v>614</v>
      </c>
      <c r="H159" s="255">
        <v>9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737</v>
      </c>
    </row>
    <row r="160" spans="1:65" s="2" customFormat="1" ht="16.5" customHeight="1">
      <c r="A160" s="35"/>
      <c r="B160" s="36"/>
      <c r="C160" s="251" t="s">
        <v>499</v>
      </c>
      <c r="D160" s="251" t="s">
        <v>1021</v>
      </c>
      <c r="E160" s="252" t="s">
        <v>7042</v>
      </c>
      <c r="F160" s="253" t="s">
        <v>7043</v>
      </c>
      <c r="G160" s="254" t="s">
        <v>614</v>
      </c>
      <c r="H160" s="255">
        <v>129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1021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750</v>
      </c>
    </row>
    <row r="161" spans="1:65" s="2" customFormat="1" ht="16.5" customHeight="1">
      <c r="A161" s="35"/>
      <c r="B161" s="36"/>
      <c r="C161" s="251" t="s">
        <v>504</v>
      </c>
      <c r="D161" s="251" t="s">
        <v>1021</v>
      </c>
      <c r="E161" s="252" t="s">
        <v>7044</v>
      </c>
      <c r="F161" s="253" t="s">
        <v>7045</v>
      </c>
      <c r="G161" s="254" t="s">
        <v>614</v>
      </c>
      <c r="H161" s="255">
        <v>65</v>
      </c>
      <c r="I161" s="256"/>
      <c r="J161" s="257">
        <f t="shared" ref="J161:J192" si="10"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ref="P161:P192" si="11">O161*H161</f>
        <v>0</v>
      </c>
      <c r="Q161" s="203">
        <v>0</v>
      </c>
      <c r="R161" s="203">
        <f t="shared" ref="R161:R192" si="12">Q161*H161</f>
        <v>0</v>
      </c>
      <c r="S161" s="203">
        <v>0</v>
      </c>
      <c r="T161" s="204">
        <f t="shared" ref="T161:T192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1021</v>
      </c>
      <c r="AU161" s="205" t="s">
        <v>85</v>
      </c>
      <c r="AY161" s="18" t="s">
        <v>283</v>
      </c>
      <c r="BE161" s="206">
        <f t="shared" ref="BE161:BE192" si="14">IF(N161="základní",J161,0)</f>
        <v>0</v>
      </c>
      <c r="BF161" s="206">
        <f t="shared" ref="BF161:BF192" si="15">IF(N161="snížená",J161,0)</f>
        <v>0</v>
      </c>
      <c r="BG161" s="206">
        <f t="shared" ref="BG161:BG192" si="16">IF(N161="zákl. přenesená",J161,0)</f>
        <v>0</v>
      </c>
      <c r="BH161" s="206">
        <f t="shared" ref="BH161:BH192" si="17">IF(N161="sníž. přenesená",J161,0)</f>
        <v>0</v>
      </c>
      <c r="BI161" s="206">
        <f t="shared" ref="BI161:BI192" si="18">IF(N161="nulová",J161,0)</f>
        <v>0</v>
      </c>
      <c r="BJ161" s="18" t="s">
        <v>83</v>
      </c>
      <c r="BK161" s="206">
        <f t="shared" ref="BK161:BK192" si="19">ROUND(I161*H161,2)</f>
        <v>0</v>
      </c>
      <c r="BL161" s="18" t="s">
        <v>289</v>
      </c>
      <c r="BM161" s="205" t="s">
        <v>766</v>
      </c>
    </row>
    <row r="162" spans="1:65" s="2" customFormat="1" ht="16.5" customHeight="1">
      <c r="A162" s="35"/>
      <c r="B162" s="36"/>
      <c r="C162" s="251" t="s">
        <v>509</v>
      </c>
      <c r="D162" s="251" t="s">
        <v>1021</v>
      </c>
      <c r="E162" s="252" t="s">
        <v>7046</v>
      </c>
      <c r="F162" s="253" t="s">
        <v>7047</v>
      </c>
      <c r="G162" s="254" t="s">
        <v>614</v>
      </c>
      <c r="H162" s="255">
        <v>9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1021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776</v>
      </c>
    </row>
    <row r="163" spans="1:65" s="2" customFormat="1" ht="16.5" customHeight="1">
      <c r="A163" s="35"/>
      <c r="B163" s="36"/>
      <c r="C163" s="251" t="s">
        <v>514</v>
      </c>
      <c r="D163" s="251" t="s">
        <v>1021</v>
      </c>
      <c r="E163" s="252" t="s">
        <v>7048</v>
      </c>
      <c r="F163" s="253" t="s">
        <v>7049</v>
      </c>
      <c r="G163" s="254" t="s">
        <v>614</v>
      </c>
      <c r="H163" s="255">
        <v>35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1021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785</v>
      </c>
    </row>
    <row r="164" spans="1:65" s="2" customFormat="1" ht="16.5" customHeight="1">
      <c r="A164" s="35"/>
      <c r="B164" s="36"/>
      <c r="C164" s="251" t="s">
        <v>519</v>
      </c>
      <c r="D164" s="251" t="s">
        <v>1021</v>
      </c>
      <c r="E164" s="252" t="s">
        <v>7050</v>
      </c>
      <c r="F164" s="253" t="s">
        <v>7051</v>
      </c>
      <c r="G164" s="254" t="s">
        <v>614</v>
      </c>
      <c r="H164" s="255">
        <v>10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1021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796</v>
      </c>
    </row>
    <row r="165" spans="1:65" s="2" customFormat="1" ht="16.5" customHeight="1">
      <c r="A165" s="35"/>
      <c r="B165" s="36"/>
      <c r="C165" s="251" t="s">
        <v>524</v>
      </c>
      <c r="D165" s="251" t="s">
        <v>1021</v>
      </c>
      <c r="E165" s="252" t="s">
        <v>7052</v>
      </c>
      <c r="F165" s="253" t="s">
        <v>7053</v>
      </c>
      <c r="G165" s="254" t="s">
        <v>614</v>
      </c>
      <c r="H165" s="255">
        <v>5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1021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810</v>
      </c>
    </row>
    <row r="166" spans="1:65" s="2" customFormat="1" ht="16.5" customHeight="1">
      <c r="A166" s="35"/>
      <c r="B166" s="36"/>
      <c r="C166" s="251" t="s">
        <v>529</v>
      </c>
      <c r="D166" s="251" t="s">
        <v>1021</v>
      </c>
      <c r="E166" s="252" t="s">
        <v>7054</v>
      </c>
      <c r="F166" s="253" t="s">
        <v>7053</v>
      </c>
      <c r="G166" s="254" t="s">
        <v>614</v>
      </c>
      <c r="H166" s="255">
        <v>7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1021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818</v>
      </c>
    </row>
    <row r="167" spans="1:65" s="2" customFormat="1" ht="16.5" customHeight="1">
      <c r="A167" s="35"/>
      <c r="B167" s="36"/>
      <c r="C167" s="251" t="s">
        <v>540</v>
      </c>
      <c r="D167" s="251" t="s">
        <v>1021</v>
      </c>
      <c r="E167" s="252" t="s">
        <v>7055</v>
      </c>
      <c r="F167" s="253" t="s">
        <v>7056</v>
      </c>
      <c r="G167" s="254" t="s">
        <v>614</v>
      </c>
      <c r="H167" s="255">
        <v>20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1021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827</v>
      </c>
    </row>
    <row r="168" spans="1:65" s="2" customFormat="1" ht="16.5" customHeight="1">
      <c r="A168" s="35"/>
      <c r="B168" s="36"/>
      <c r="C168" s="251" t="s">
        <v>546</v>
      </c>
      <c r="D168" s="251" t="s">
        <v>1021</v>
      </c>
      <c r="E168" s="252" t="s">
        <v>7057</v>
      </c>
      <c r="F168" s="253" t="s">
        <v>7058</v>
      </c>
      <c r="G168" s="254" t="s">
        <v>614</v>
      </c>
      <c r="H168" s="255">
        <v>2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1021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837</v>
      </c>
    </row>
    <row r="169" spans="1:65" s="2" customFormat="1" ht="16.5" customHeight="1">
      <c r="A169" s="35"/>
      <c r="B169" s="36"/>
      <c r="C169" s="251" t="s">
        <v>551</v>
      </c>
      <c r="D169" s="251" t="s">
        <v>1021</v>
      </c>
      <c r="E169" s="252" t="s">
        <v>7059</v>
      </c>
      <c r="F169" s="253" t="s">
        <v>7060</v>
      </c>
      <c r="G169" s="254" t="s">
        <v>614</v>
      </c>
      <c r="H169" s="255">
        <v>40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1021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846</v>
      </c>
    </row>
    <row r="170" spans="1:65" s="2" customFormat="1" ht="16.5" customHeight="1">
      <c r="A170" s="35"/>
      <c r="B170" s="36"/>
      <c r="C170" s="251" t="s">
        <v>556</v>
      </c>
      <c r="D170" s="251" t="s">
        <v>1021</v>
      </c>
      <c r="E170" s="252" t="s">
        <v>7061</v>
      </c>
      <c r="F170" s="253" t="s">
        <v>7062</v>
      </c>
      <c r="G170" s="254" t="s">
        <v>614</v>
      </c>
      <c r="H170" s="255">
        <v>64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1021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856</v>
      </c>
    </row>
    <row r="171" spans="1:65" s="2" customFormat="1" ht="16.5" customHeight="1">
      <c r="A171" s="35"/>
      <c r="B171" s="36"/>
      <c r="C171" s="251" t="s">
        <v>561</v>
      </c>
      <c r="D171" s="251" t="s">
        <v>1021</v>
      </c>
      <c r="E171" s="252" t="s">
        <v>7063</v>
      </c>
      <c r="F171" s="253" t="s">
        <v>7064</v>
      </c>
      <c r="G171" s="254" t="s">
        <v>614</v>
      </c>
      <c r="H171" s="255">
        <v>42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1021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869</v>
      </c>
    </row>
    <row r="172" spans="1:65" s="2" customFormat="1" ht="16.5" customHeight="1">
      <c r="A172" s="35"/>
      <c r="B172" s="36"/>
      <c r="C172" s="251" t="s">
        <v>567</v>
      </c>
      <c r="D172" s="251" t="s">
        <v>1021</v>
      </c>
      <c r="E172" s="252" t="s">
        <v>7065</v>
      </c>
      <c r="F172" s="253" t="s">
        <v>7066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1021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882</v>
      </c>
    </row>
    <row r="173" spans="1:65" s="2" customFormat="1" ht="16.5" customHeight="1">
      <c r="A173" s="35"/>
      <c r="B173" s="36"/>
      <c r="C173" s="251" t="s">
        <v>575</v>
      </c>
      <c r="D173" s="251" t="s">
        <v>1021</v>
      </c>
      <c r="E173" s="252" t="s">
        <v>7067</v>
      </c>
      <c r="F173" s="253" t="s">
        <v>7068</v>
      </c>
      <c r="G173" s="254" t="s">
        <v>614</v>
      </c>
      <c r="H173" s="255">
        <v>2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1021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894</v>
      </c>
    </row>
    <row r="174" spans="1:65" s="2" customFormat="1" ht="24.2" customHeight="1">
      <c r="A174" s="35"/>
      <c r="B174" s="36"/>
      <c r="C174" s="193" t="s">
        <v>581</v>
      </c>
      <c r="D174" s="193" t="s">
        <v>285</v>
      </c>
      <c r="E174" s="194" t="s">
        <v>7069</v>
      </c>
      <c r="F174" s="195" t="s">
        <v>7070</v>
      </c>
      <c r="G174" s="196" t="s">
        <v>614</v>
      </c>
      <c r="H174" s="197">
        <v>96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902</v>
      </c>
    </row>
    <row r="175" spans="1:65" s="2" customFormat="1" ht="16.5" customHeight="1">
      <c r="A175" s="35"/>
      <c r="B175" s="36"/>
      <c r="C175" s="251" t="s">
        <v>611</v>
      </c>
      <c r="D175" s="251" t="s">
        <v>1021</v>
      </c>
      <c r="E175" s="252" t="s">
        <v>7071</v>
      </c>
      <c r="F175" s="253" t="s">
        <v>7072</v>
      </c>
      <c r="G175" s="254" t="s">
        <v>614</v>
      </c>
      <c r="H175" s="255">
        <v>2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1021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923</v>
      </c>
    </row>
    <row r="176" spans="1:65" s="2" customFormat="1" ht="16.5" customHeight="1">
      <c r="A176" s="35"/>
      <c r="B176" s="36"/>
      <c r="C176" s="251" t="s">
        <v>616</v>
      </c>
      <c r="D176" s="251" t="s">
        <v>1021</v>
      </c>
      <c r="E176" s="252" t="s">
        <v>7073</v>
      </c>
      <c r="F176" s="253" t="s">
        <v>7074</v>
      </c>
      <c r="G176" s="254" t="s">
        <v>614</v>
      </c>
      <c r="H176" s="255">
        <v>1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1021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936</v>
      </c>
    </row>
    <row r="177" spans="1:65" s="2" customFormat="1" ht="16.5" customHeight="1">
      <c r="A177" s="35"/>
      <c r="B177" s="36"/>
      <c r="C177" s="251" t="s">
        <v>620</v>
      </c>
      <c r="D177" s="251" t="s">
        <v>1021</v>
      </c>
      <c r="E177" s="252" t="s">
        <v>7075</v>
      </c>
      <c r="F177" s="253" t="s">
        <v>7076</v>
      </c>
      <c r="G177" s="254" t="s">
        <v>614</v>
      </c>
      <c r="H177" s="255">
        <v>2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1021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952</v>
      </c>
    </row>
    <row r="178" spans="1:65" s="2" customFormat="1" ht="16.5" customHeight="1">
      <c r="A178" s="35"/>
      <c r="B178" s="36"/>
      <c r="C178" s="251" t="s">
        <v>624</v>
      </c>
      <c r="D178" s="251" t="s">
        <v>1021</v>
      </c>
      <c r="E178" s="252" t="s">
        <v>7077</v>
      </c>
      <c r="F178" s="253" t="s">
        <v>7078</v>
      </c>
      <c r="G178" s="254" t="s">
        <v>614</v>
      </c>
      <c r="H178" s="255">
        <v>12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1021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965</v>
      </c>
    </row>
    <row r="179" spans="1:65" s="2" customFormat="1" ht="16.5" customHeight="1">
      <c r="A179" s="35"/>
      <c r="B179" s="36"/>
      <c r="C179" s="251" t="s">
        <v>628</v>
      </c>
      <c r="D179" s="251" t="s">
        <v>1021</v>
      </c>
      <c r="E179" s="252" t="s">
        <v>7079</v>
      </c>
      <c r="F179" s="253" t="s">
        <v>7080</v>
      </c>
      <c r="G179" s="254" t="s">
        <v>614</v>
      </c>
      <c r="H179" s="255">
        <v>31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1021</v>
      </c>
      <c r="AU179" s="205" t="s">
        <v>85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974</v>
      </c>
    </row>
    <row r="180" spans="1:65" s="2" customFormat="1" ht="16.5" customHeight="1">
      <c r="A180" s="35"/>
      <c r="B180" s="36"/>
      <c r="C180" s="251" t="s">
        <v>632</v>
      </c>
      <c r="D180" s="251" t="s">
        <v>1021</v>
      </c>
      <c r="E180" s="252" t="s">
        <v>7081</v>
      </c>
      <c r="F180" s="253" t="s">
        <v>7082</v>
      </c>
      <c r="G180" s="254" t="s">
        <v>614</v>
      </c>
      <c r="H180" s="255">
        <v>9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1021</v>
      </c>
      <c r="AU180" s="205" t="s">
        <v>85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982</v>
      </c>
    </row>
    <row r="181" spans="1:65" s="2" customFormat="1" ht="16.5" customHeight="1">
      <c r="A181" s="35"/>
      <c r="B181" s="36"/>
      <c r="C181" s="251" t="s">
        <v>636</v>
      </c>
      <c r="D181" s="251" t="s">
        <v>1021</v>
      </c>
      <c r="E181" s="252" t="s">
        <v>7083</v>
      </c>
      <c r="F181" s="253" t="s">
        <v>7084</v>
      </c>
      <c r="G181" s="254" t="s">
        <v>614</v>
      </c>
      <c r="H181" s="255">
        <v>3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1021</v>
      </c>
      <c r="AU181" s="205" t="s">
        <v>85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993</v>
      </c>
    </row>
    <row r="182" spans="1:65" s="2" customFormat="1" ht="16.5" customHeight="1">
      <c r="A182" s="35"/>
      <c r="B182" s="36"/>
      <c r="C182" s="251" t="s">
        <v>640</v>
      </c>
      <c r="D182" s="251" t="s">
        <v>1021</v>
      </c>
      <c r="E182" s="252" t="s">
        <v>7085</v>
      </c>
      <c r="F182" s="253" t="s">
        <v>7086</v>
      </c>
      <c r="G182" s="254" t="s">
        <v>614</v>
      </c>
      <c r="H182" s="255">
        <v>11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1021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1008</v>
      </c>
    </row>
    <row r="183" spans="1:65" s="2" customFormat="1" ht="16.5" customHeight="1">
      <c r="A183" s="35"/>
      <c r="B183" s="36"/>
      <c r="C183" s="251" t="s">
        <v>644</v>
      </c>
      <c r="D183" s="251" t="s">
        <v>1021</v>
      </c>
      <c r="E183" s="252" t="s">
        <v>7087</v>
      </c>
      <c r="F183" s="253" t="s">
        <v>7088</v>
      </c>
      <c r="G183" s="254" t="s">
        <v>614</v>
      </c>
      <c r="H183" s="255">
        <v>7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1021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1016</v>
      </c>
    </row>
    <row r="184" spans="1:65" s="2" customFormat="1" ht="16.5" customHeight="1">
      <c r="A184" s="35"/>
      <c r="B184" s="36"/>
      <c r="C184" s="251" t="s">
        <v>648</v>
      </c>
      <c r="D184" s="251" t="s">
        <v>1021</v>
      </c>
      <c r="E184" s="252" t="s">
        <v>7089</v>
      </c>
      <c r="F184" s="253" t="s">
        <v>7090</v>
      </c>
      <c r="G184" s="254" t="s">
        <v>614</v>
      </c>
      <c r="H184" s="255">
        <v>13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1021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1027</v>
      </c>
    </row>
    <row r="185" spans="1:65" s="2" customFormat="1" ht="16.5" customHeight="1">
      <c r="A185" s="35"/>
      <c r="B185" s="36"/>
      <c r="C185" s="251" t="s">
        <v>652</v>
      </c>
      <c r="D185" s="251" t="s">
        <v>1021</v>
      </c>
      <c r="E185" s="252" t="s">
        <v>7091</v>
      </c>
      <c r="F185" s="253" t="s">
        <v>7092</v>
      </c>
      <c r="G185" s="254" t="s">
        <v>614</v>
      </c>
      <c r="H185" s="255">
        <v>5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1021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1038</v>
      </c>
    </row>
    <row r="186" spans="1:65" s="2" customFormat="1" ht="33" customHeight="1">
      <c r="A186" s="35"/>
      <c r="B186" s="36"/>
      <c r="C186" s="193" t="s">
        <v>656</v>
      </c>
      <c r="D186" s="193" t="s">
        <v>285</v>
      </c>
      <c r="E186" s="194" t="s">
        <v>7093</v>
      </c>
      <c r="F186" s="195" t="s">
        <v>7094</v>
      </c>
      <c r="G186" s="196" t="s">
        <v>288</v>
      </c>
      <c r="H186" s="197">
        <v>470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1052</v>
      </c>
    </row>
    <row r="187" spans="1:65" s="2" customFormat="1" ht="24.2" customHeight="1">
      <c r="A187" s="35"/>
      <c r="B187" s="36"/>
      <c r="C187" s="193" t="s">
        <v>660</v>
      </c>
      <c r="D187" s="193" t="s">
        <v>285</v>
      </c>
      <c r="E187" s="194" t="s">
        <v>7095</v>
      </c>
      <c r="F187" s="195" t="s">
        <v>7096</v>
      </c>
      <c r="G187" s="196" t="s">
        <v>614</v>
      </c>
      <c r="H187" s="197">
        <v>35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1085</v>
      </c>
    </row>
    <row r="188" spans="1:65" s="2" customFormat="1" ht="16.5" customHeight="1">
      <c r="A188" s="35"/>
      <c r="B188" s="36"/>
      <c r="C188" s="251" t="s">
        <v>664</v>
      </c>
      <c r="D188" s="251" t="s">
        <v>1021</v>
      </c>
      <c r="E188" s="252" t="s">
        <v>7097</v>
      </c>
      <c r="F188" s="253" t="s">
        <v>7098</v>
      </c>
      <c r="G188" s="254" t="s">
        <v>614</v>
      </c>
      <c r="H188" s="255">
        <v>35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1021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1104</v>
      </c>
    </row>
    <row r="189" spans="1:65" s="2" customFormat="1" ht="24.2" customHeight="1">
      <c r="A189" s="35"/>
      <c r="B189" s="36"/>
      <c r="C189" s="193" t="s">
        <v>668</v>
      </c>
      <c r="D189" s="193" t="s">
        <v>285</v>
      </c>
      <c r="E189" s="194" t="s">
        <v>7099</v>
      </c>
      <c r="F189" s="195" t="s">
        <v>7100</v>
      </c>
      <c r="G189" s="196" t="s">
        <v>614</v>
      </c>
      <c r="H189" s="197">
        <v>100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1119</v>
      </c>
    </row>
    <row r="190" spans="1:65" s="2" customFormat="1" ht="16.5" customHeight="1">
      <c r="A190" s="35"/>
      <c r="B190" s="36"/>
      <c r="C190" s="251" t="s">
        <v>672</v>
      </c>
      <c r="D190" s="251" t="s">
        <v>1021</v>
      </c>
      <c r="E190" s="252" t="s">
        <v>7101</v>
      </c>
      <c r="F190" s="253" t="s">
        <v>7102</v>
      </c>
      <c r="G190" s="254" t="s">
        <v>614</v>
      </c>
      <c r="H190" s="255">
        <v>68</v>
      </c>
      <c r="I190" s="256"/>
      <c r="J190" s="257">
        <f t="shared" si="1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351</v>
      </c>
      <c r="AT190" s="205" t="s">
        <v>1021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1128</v>
      </c>
    </row>
    <row r="191" spans="1:65" s="2" customFormat="1" ht="16.5" customHeight="1">
      <c r="A191" s="35"/>
      <c r="B191" s="36"/>
      <c r="C191" s="251" t="s">
        <v>676</v>
      </c>
      <c r="D191" s="251" t="s">
        <v>1021</v>
      </c>
      <c r="E191" s="252" t="s">
        <v>7103</v>
      </c>
      <c r="F191" s="253" t="s">
        <v>7104</v>
      </c>
      <c r="G191" s="254" t="s">
        <v>614</v>
      </c>
      <c r="H191" s="255">
        <v>2</v>
      </c>
      <c r="I191" s="256"/>
      <c r="J191" s="257">
        <f t="shared" si="1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351</v>
      </c>
      <c r="AT191" s="205" t="s">
        <v>1021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1137</v>
      </c>
    </row>
    <row r="192" spans="1:65" s="2" customFormat="1" ht="16.5" customHeight="1">
      <c r="A192" s="35"/>
      <c r="B192" s="36"/>
      <c r="C192" s="251" t="s">
        <v>680</v>
      </c>
      <c r="D192" s="251" t="s">
        <v>1021</v>
      </c>
      <c r="E192" s="252" t="s">
        <v>7105</v>
      </c>
      <c r="F192" s="253" t="s">
        <v>7080</v>
      </c>
      <c r="G192" s="254" t="s">
        <v>614</v>
      </c>
      <c r="H192" s="255">
        <v>30</v>
      </c>
      <c r="I192" s="256"/>
      <c r="J192" s="257">
        <f t="shared" si="1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351</v>
      </c>
      <c r="AT192" s="205" t="s">
        <v>1021</v>
      </c>
      <c r="AU192" s="205" t="s">
        <v>85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1161</v>
      </c>
    </row>
    <row r="193" spans="1:65" s="2" customFormat="1" ht="24.2" customHeight="1">
      <c r="A193" s="35"/>
      <c r="B193" s="36"/>
      <c r="C193" s="193" t="s">
        <v>684</v>
      </c>
      <c r="D193" s="193" t="s">
        <v>285</v>
      </c>
      <c r="E193" s="194" t="s">
        <v>7106</v>
      </c>
      <c r="F193" s="195" t="s">
        <v>7107</v>
      </c>
      <c r="G193" s="196" t="s">
        <v>614</v>
      </c>
      <c r="H193" s="197">
        <v>14</v>
      </c>
      <c r="I193" s="198"/>
      <c r="J193" s="199">
        <f t="shared" ref="J193:J224" si="2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4" si="21">O193*H193</f>
        <v>0</v>
      </c>
      <c r="Q193" s="203">
        <v>0</v>
      </c>
      <c r="R193" s="203">
        <f t="shared" ref="R193:R224" si="22">Q193*H193</f>
        <v>0</v>
      </c>
      <c r="S193" s="203">
        <v>0</v>
      </c>
      <c r="T193" s="204">
        <f t="shared" ref="T193:T224" si="2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 t="shared" ref="BE193:BE224" si="24">IF(N193="základní",J193,0)</f>
        <v>0</v>
      </c>
      <c r="BF193" s="206">
        <f t="shared" ref="BF193:BF224" si="25">IF(N193="snížená",J193,0)</f>
        <v>0</v>
      </c>
      <c r="BG193" s="206">
        <f t="shared" ref="BG193:BG224" si="26">IF(N193="zákl. přenesená",J193,0)</f>
        <v>0</v>
      </c>
      <c r="BH193" s="206">
        <f t="shared" ref="BH193:BH224" si="27">IF(N193="sníž. přenesená",J193,0)</f>
        <v>0</v>
      </c>
      <c r="BI193" s="206">
        <f t="shared" ref="BI193:BI224" si="28">IF(N193="nulová",J193,0)</f>
        <v>0</v>
      </c>
      <c r="BJ193" s="18" t="s">
        <v>83</v>
      </c>
      <c r="BK193" s="206">
        <f t="shared" ref="BK193:BK224" si="29">ROUND(I193*H193,2)</f>
        <v>0</v>
      </c>
      <c r="BL193" s="18" t="s">
        <v>289</v>
      </c>
      <c r="BM193" s="205" t="s">
        <v>1180</v>
      </c>
    </row>
    <row r="194" spans="1:65" s="2" customFormat="1" ht="33" customHeight="1">
      <c r="A194" s="35"/>
      <c r="B194" s="36"/>
      <c r="C194" s="193" t="s">
        <v>690</v>
      </c>
      <c r="D194" s="193" t="s">
        <v>285</v>
      </c>
      <c r="E194" s="194" t="s">
        <v>7108</v>
      </c>
      <c r="F194" s="195" t="s">
        <v>7109</v>
      </c>
      <c r="G194" s="196" t="s">
        <v>614</v>
      </c>
      <c r="H194" s="197">
        <v>18</v>
      </c>
      <c r="I194" s="198"/>
      <c r="J194" s="199">
        <f t="shared" si="2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289</v>
      </c>
      <c r="BM194" s="205" t="s">
        <v>1196</v>
      </c>
    </row>
    <row r="195" spans="1:65" s="2" customFormat="1" ht="24.2" customHeight="1">
      <c r="A195" s="35"/>
      <c r="B195" s="36"/>
      <c r="C195" s="251" t="s">
        <v>695</v>
      </c>
      <c r="D195" s="251" t="s">
        <v>1021</v>
      </c>
      <c r="E195" s="252" t="s">
        <v>7110</v>
      </c>
      <c r="F195" s="253" t="s">
        <v>7111</v>
      </c>
      <c r="G195" s="254" t="s">
        <v>614</v>
      </c>
      <c r="H195" s="255">
        <v>1</v>
      </c>
      <c r="I195" s="256"/>
      <c r="J195" s="257">
        <f t="shared" si="2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351</v>
      </c>
      <c r="AT195" s="205" t="s">
        <v>1021</v>
      </c>
      <c r="AU195" s="205" t="s">
        <v>85</v>
      </c>
      <c r="AY195" s="18" t="s">
        <v>283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289</v>
      </c>
      <c r="BM195" s="205" t="s">
        <v>1204</v>
      </c>
    </row>
    <row r="196" spans="1:65" s="2" customFormat="1" ht="21.75" customHeight="1">
      <c r="A196" s="35"/>
      <c r="B196" s="36"/>
      <c r="C196" s="251" t="s">
        <v>700</v>
      </c>
      <c r="D196" s="251" t="s">
        <v>1021</v>
      </c>
      <c r="E196" s="252" t="s">
        <v>7112</v>
      </c>
      <c r="F196" s="253" t="s">
        <v>7113</v>
      </c>
      <c r="G196" s="254" t="s">
        <v>614</v>
      </c>
      <c r="H196" s="255">
        <v>2</v>
      </c>
      <c r="I196" s="256"/>
      <c r="J196" s="257">
        <f t="shared" si="2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1021</v>
      </c>
      <c r="AU196" s="205" t="s">
        <v>85</v>
      </c>
      <c r="AY196" s="18" t="s">
        <v>283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289</v>
      </c>
      <c r="BM196" s="205" t="s">
        <v>1221</v>
      </c>
    </row>
    <row r="197" spans="1:65" s="2" customFormat="1" ht="24.2" customHeight="1">
      <c r="A197" s="35"/>
      <c r="B197" s="36"/>
      <c r="C197" s="251" t="s">
        <v>704</v>
      </c>
      <c r="D197" s="251" t="s">
        <v>1021</v>
      </c>
      <c r="E197" s="252" t="s">
        <v>7114</v>
      </c>
      <c r="F197" s="253" t="s">
        <v>7115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351</v>
      </c>
      <c r="AT197" s="205" t="s">
        <v>1021</v>
      </c>
      <c r="AU197" s="205" t="s">
        <v>85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289</v>
      </c>
      <c r="BM197" s="205" t="s">
        <v>1238</v>
      </c>
    </row>
    <row r="198" spans="1:65" s="2" customFormat="1" ht="24.2" customHeight="1">
      <c r="A198" s="35"/>
      <c r="B198" s="36"/>
      <c r="C198" s="251" t="s">
        <v>710</v>
      </c>
      <c r="D198" s="251" t="s">
        <v>1021</v>
      </c>
      <c r="E198" s="252" t="s">
        <v>7116</v>
      </c>
      <c r="F198" s="253" t="s">
        <v>7117</v>
      </c>
      <c r="G198" s="254" t="s">
        <v>614</v>
      </c>
      <c r="H198" s="255">
        <v>2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351</v>
      </c>
      <c r="AT198" s="205" t="s">
        <v>1021</v>
      </c>
      <c r="AU198" s="205" t="s">
        <v>85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289</v>
      </c>
      <c r="BM198" s="205" t="s">
        <v>1248</v>
      </c>
    </row>
    <row r="199" spans="1:65" s="2" customFormat="1" ht="24.2" customHeight="1">
      <c r="A199" s="35"/>
      <c r="B199" s="36"/>
      <c r="C199" s="251" t="s">
        <v>728</v>
      </c>
      <c r="D199" s="251" t="s">
        <v>1021</v>
      </c>
      <c r="E199" s="252" t="s">
        <v>7118</v>
      </c>
      <c r="F199" s="253" t="s">
        <v>7119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351</v>
      </c>
      <c r="AT199" s="205" t="s">
        <v>1021</v>
      </c>
      <c r="AU199" s="205" t="s">
        <v>85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289</v>
      </c>
      <c r="BM199" s="205" t="s">
        <v>1256</v>
      </c>
    </row>
    <row r="200" spans="1:65" s="2" customFormat="1" ht="21.75" customHeight="1">
      <c r="A200" s="35"/>
      <c r="B200" s="36"/>
      <c r="C200" s="251" t="s">
        <v>737</v>
      </c>
      <c r="D200" s="251" t="s">
        <v>1021</v>
      </c>
      <c r="E200" s="252" t="s">
        <v>7120</v>
      </c>
      <c r="F200" s="253" t="s">
        <v>7121</v>
      </c>
      <c r="G200" s="254" t="s">
        <v>614</v>
      </c>
      <c r="H200" s="255">
        <v>4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1021</v>
      </c>
      <c r="AU200" s="205" t="s">
        <v>85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289</v>
      </c>
      <c r="BM200" s="205" t="s">
        <v>1266</v>
      </c>
    </row>
    <row r="201" spans="1:65" s="2" customFormat="1" ht="24.2" customHeight="1">
      <c r="A201" s="35"/>
      <c r="B201" s="36"/>
      <c r="C201" s="251" t="s">
        <v>743</v>
      </c>
      <c r="D201" s="251" t="s">
        <v>1021</v>
      </c>
      <c r="E201" s="252" t="s">
        <v>7122</v>
      </c>
      <c r="F201" s="253" t="s">
        <v>7123</v>
      </c>
      <c r="G201" s="254" t="s">
        <v>614</v>
      </c>
      <c r="H201" s="255">
        <v>3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351</v>
      </c>
      <c r="AT201" s="205" t="s">
        <v>1021</v>
      </c>
      <c r="AU201" s="205" t="s">
        <v>85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289</v>
      </c>
      <c r="BM201" s="205" t="s">
        <v>1277</v>
      </c>
    </row>
    <row r="202" spans="1:65" s="2" customFormat="1" ht="24.2" customHeight="1">
      <c r="A202" s="35"/>
      <c r="B202" s="36"/>
      <c r="C202" s="251" t="s">
        <v>750</v>
      </c>
      <c r="D202" s="251" t="s">
        <v>1021</v>
      </c>
      <c r="E202" s="252" t="s">
        <v>7124</v>
      </c>
      <c r="F202" s="253" t="s">
        <v>7125</v>
      </c>
      <c r="G202" s="254" t="s">
        <v>614</v>
      </c>
      <c r="H202" s="255">
        <v>1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1021</v>
      </c>
      <c r="AU202" s="205" t="s">
        <v>85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289</v>
      </c>
      <c r="BM202" s="205" t="s">
        <v>1286</v>
      </c>
    </row>
    <row r="203" spans="1:65" s="2" customFormat="1" ht="24.2" customHeight="1">
      <c r="A203" s="35"/>
      <c r="B203" s="36"/>
      <c r="C203" s="251" t="s">
        <v>759</v>
      </c>
      <c r="D203" s="251" t="s">
        <v>1021</v>
      </c>
      <c r="E203" s="252" t="s">
        <v>7126</v>
      </c>
      <c r="F203" s="253" t="s">
        <v>7127</v>
      </c>
      <c r="G203" s="254" t="s">
        <v>614</v>
      </c>
      <c r="H203" s="255">
        <v>1</v>
      </c>
      <c r="I203" s="256"/>
      <c r="J203" s="257">
        <f t="shared" si="2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1021</v>
      </c>
      <c r="AU203" s="205" t="s">
        <v>85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289</v>
      </c>
      <c r="BM203" s="205" t="s">
        <v>1296</v>
      </c>
    </row>
    <row r="204" spans="1:65" s="2" customFormat="1" ht="16.5" customHeight="1">
      <c r="A204" s="35"/>
      <c r="B204" s="36"/>
      <c r="C204" s="251" t="s">
        <v>766</v>
      </c>
      <c r="D204" s="251" t="s">
        <v>1021</v>
      </c>
      <c r="E204" s="252" t="s">
        <v>7128</v>
      </c>
      <c r="F204" s="253" t="s">
        <v>7129</v>
      </c>
      <c r="G204" s="254" t="s">
        <v>614</v>
      </c>
      <c r="H204" s="255">
        <v>1</v>
      </c>
      <c r="I204" s="256"/>
      <c r="J204" s="257">
        <f t="shared" si="2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1021</v>
      </c>
      <c r="AU204" s="205" t="s">
        <v>85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289</v>
      </c>
      <c r="BM204" s="205" t="s">
        <v>1306</v>
      </c>
    </row>
    <row r="205" spans="1:65" s="2" customFormat="1" ht="16.5" customHeight="1">
      <c r="A205" s="35"/>
      <c r="B205" s="36"/>
      <c r="C205" s="251" t="s">
        <v>772</v>
      </c>
      <c r="D205" s="251" t="s">
        <v>1021</v>
      </c>
      <c r="E205" s="252" t="s">
        <v>7130</v>
      </c>
      <c r="F205" s="253" t="s">
        <v>7131</v>
      </c>
      <c r="G205" s="254" t="s">
        <v>614</v>
      </c>
      <c r="H205" s="255">
        <v>1</v>
      </c>
      <c r="I205" s="256"/>
      <c r="J205" s="257">
        <f t="shared" si="2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351</v>
      </c>
      <c r="AT205" s="205" t="s">
        <v>1021</v>
      </c>
      <c r="AU205" s="205" t="s">
        <v>85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289</v>
      </c>
      <c r="BM205" s="205" t="s">
        <v>1317</v>
      </c>
    </row>
    <row r="206" spans="1:65" s="2" customFormat="1" ht="24.2" customHeight="1">
      <c r="A206" s="35"/>
      <c r="B206" s="36"/>
      <c r="C206" s="193" t="s">
        <v>776</v>
      </c>
      <c r="D206" s="193" t="s">
        <v>285</v>
      </c>
      <c r="E206" s="194" t="s">
        <v>7132</v>
      </c>
      <c r="F206" s="195" t="s">
        <v>7133</v>
      </c>
      <c r="G206" s="196" t="s">
        <v>614</v>
      </c>
      <c r="H206" s="197">
        <v>5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289</v>
      </c>
      <c r="BM206" s="205" t="s">
        <v>1331</v>
      </c>
    </row>
    <row r="207" spans="1:65" s="2" customFormat="1" ht="21.75" customHeight="1">
      <c r="A207" s="35"/>
      <c r="B207" s="36"/>
      <c r="C207" s="251" t="s">
        <v>779</v>
      </c>
      <c r="D207" s="251" t="s">
        <v>1021</v>
      </c>
      <c r="E207" s="252" t="s">
        <v>7134</v>
      </c>
      <c r="F207" s="253" t="s">
        <v>7135</v>
      </c>
      <c r="G207" s="254" t="s">
        <v>614</v>
      </c>
      <c r="H207" s="255">
        <v>5</v>
      </c>
      <c r="I207" s="256"/>
      <c r="J207" s="257">
        <f t="shared" si="2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351</v>
      </c>
      <c r="AT207" s="205" t="s">
        <v>1021</v>
      </c>
      <c r="AU207" s="205" t="s">
        <v>85</v>
      </c>
      <c r="AY207" s="18" t="s">
        <v>283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289</v>
      </c>
      <c r="BM207" s="205" t="s">
        <v>1340</v>
      </c>
    </row>
    <row r="208" spans="1:65" s="2" customFormat="1" ht="24.2" customHeight="1">
      <c r="A208" s="35"/>
      <c r="B208" s="36"/>
      <c r="C208" s="193" t="s">
        <v>785</v>
      </c>
      <c r="D208" s="193" t="s">
        <v>285</v>
      </c>
      <c r="E208" s="194" t="s">
        <v>7136</v>
      </c>
      <c r="F208" s="195" t="s">
        <v>7137</v>
      </c>
      <c r="G208" s="196" t="s">
        <v>614</v>
      </c>
      <c r="H208" s="197">
        <v>12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289</v>
      </c>
      <c r="BM208" s="205" t="s">
        <v>1348</v>
      </c>
    </row>
    <row r="209" spans="1:65" s="2" customFormat="1" ht="21.75" customHeight="1">
      <c r="A209" s="35"/>
      <c r="B209" s="36"/>
      <c r="C209" s="251" t="s">
        <v>790</v>
      </c>
      <c r="D209" s="251" t="s">
        <v>1021</v>
      </c>
      <c r="E209" s="252" t="s">
        <v>7134</v>
      </c>
      <c r="F209" s="253" t="s">
        <v>7135</v>
      </c>
      <c r="G209" s="254" t="s">
        <v>614</v>
      </c>
      <c r="H209" s="255">
        <v>36</v>
      </c>
      <c r="I209" s="256"/>
      <c r="J209" s="257">
        <f t="shared" si="2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351</v>
      </c>
      <c r="AT209" s="205" t="s">
        <v>1021</v>
      </c>
      <c r="AU209" s="205" t="s">
        <v>85</v>
      </c>
      <c r="AY209" s="18" t="s">
        <v>283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289</v>
      </c>
      <c r="BM209" s="205" t="s">
        <v>1357</v>
      </c>
    </row>
    <row r="210" spans="1:65" s="2" customFormat="1" ht="24.2" customHeight="1">
      <c r="A210" s="35"/>
      <c r="B210" s="36"/>
      <c r="C210" s="193" t="s">
        <v>796</v>
      </c>
      <c r="D210" s="193" t="s">
        <v>285</v>
      </c>
      <c r="E210" s="194" t="s">
        <v>7138</v>
      </c>
      <c r="F210" s="195" t="s">
        <v>7139</v>
      </c>
      <c r="G210" s="196" t="s">
        <v>614</v>
      </c>
      <c r="H210" s="197">
        <v>1</v>
      </c>
      <c r="I210" s="198"/>
      <c r="J210" s="199">
        <f t="shared" si="2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289</v>
      </c>
      <c r="BM210" s="205" t="s">
        <v>1367</v>
      </c>
    </row>
    <row r="211" spans="1:65" s="2" customFormat="1" ht="24.2" customHeight="1">
      <c r="A211" s="35"/>
      <c r="B211" s="36"/>
      <c r="C211" s="193" t="s">
        <v>803</v>
      </c>
      <c r="D211" s="193" t="s">
        <v>285</v>
      </c>
      <c r="E211" s="194" t="s">
        <v>7140</v>
      </c>
      <c r="F211" s="195" t="s">
        <v>7141</v>
      </c>
      <c r="G211" s="196" t="s">
        <v>614</v>
      </c>
      <c r="H211" s="197">
        <v>6</v>
      </c>
      <c r="I211" s="198"/>
      <c r="J211" s="199">
        <f t="shared" si="2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289</v>
      </c>
      <c r="BM211" s="205" t="s">
        <v>1375</v>
      </c>
    </row>
    <row r="212" spans="1:65" s="2" customFormat="1" ht="16.5" customHeight="1">
      <c r="A212" s="35"/>
      <c r="B212" s="36"/>
      <c r="C212" s="251" t="s">
        <v>810</v>
      </c>
      <c r="D212" s="251" t="s">
        <v>1021</v>
      </c>
      <c r="E212" s="252" t="s">
        <v>7142</v>
      </c>
      <c r="F212" s="253" t="s">
        <v>7143</v>
      </c>
      <c r="G212" s="254" t="s">
        <v>377</v>
      </c>
      <c r="H212" s="255">
        <v>19.2</v>
      </c>
      <c r="I212" s="256"/>
      <c r="J212" s="257">
        <f t="shared" si="2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351</v>
      </c>
      <c r="AT212" s="205" t="s">
        <v>1021</v>
      </c>
      <c r="AU212" s="205" t="s">
        <v>85</v>
      </c>
      <c r="AY212" s="18" t="s">
        <v>283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289</v>
      </c>
      <c r="BM212" s="205" t="s">
        <v>1386</v>
      </c>
    </row>
    <row r="213" spans="1:65" s="2" customFormat="1" ht="24.2" customHeight="1">
      <c r="A213" s="35"/>
      <c r="B213" s="36"/>
      <c r="C213" s="193" t="s">
        <v>814</v>
      </c>
      <c r="D213" s="193" t="s">
        <v>285</v>
      </c>
      <c r="E213" s="194" t="s">
        <v>7144</v>
      </c>
      <c r="F213" s="195" t="s">
        <v>7145</v>
      </c>
      <c r="G213" s="196" t="s">
        <v>614</v>
      </c>
      <c r="H213" s="197">
        <v>4</v>
      </c>
      <c r="I213" s="198"/>
      <c r="J213" s="199">
        <f t="shared" si="2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289</v>
      </c>
      <c r="BM213" s="205" t="s">
        <v>1398</v>
      </c>
    </row>
    <row r="214" spans="1:65" s="2" customFormat="1" ht="16.5" customHeight="1">
      <c r="A214" s="35"/>
      <c r="B214" s="36"/>
      <c r="C214" s="251" t="s">
        <v>818</v>
      </c>
      <c r="D214" s="251" t="s">
        <v>1021</v>
      </c>
      <c r="E214" s="252" t="s">
        <v>7142</v>
      </c>
      <c r="F214" s="253" t="s">
        <v>7143</v>
      </c>
      <c r="G214" s="254" t="s">
        <v>377</v>
      </c>
      <c r="H214" s="255">
        <v>9.6</v>
      </c>
      <c r="I214" s="256"/>
      <c r="J214" s="257">
        <f t="shared" si="2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21"/>
        <v>0</v>
      </c>
      <c r="Q214" s="203">
        <v>0</v>
      </c>
      <c r="R214" s="203">
        <f t="shared" si="22"/>
        <v>0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351</v>
      </c>
      <c r="AT214" s="205" t="s">
        <v>1021</v>
      </c>
      <c r="AU214" s="205" t="s">
        <v>85</v>
      </c>
      <c r="AY214" s="18" t="s">
        <v>283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83</v>
      </c>
      <c r="BK214" s="206">
        <f t="shared" si="29"/>
        <v>0</v>
      </c>
      <c r="BL214" s="18" t="s">
        <v>289</v>
      </c>
      <c r="BM214" s="205" t="s">
        <v>1406</v>
      </c>
    </row>
    <row r="215" spans="1:65" s="2" customFormat="1" ht="24.2" customHeight="1">
      <c r="A215" s="35"/>
      <c r="B215" s="36"/>
      <c r="C215" s="193" t="s">
        <v>822</v>
      </c>
      <c r="D215" s="193" t="s">
        <v>285</v>
      </c>
      <c r="E215" s="194" t="s">
        <v>7146</v>
      </c>
      <c r="F215" s="195" t="s">
        <v>7147</v>
      </c>
      <c r="G215" s="196" t="s">
        <v>614</v>
      </c>
      <c r="H215" s="197">
        <v>14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289</v>
      </c>
      <c r="BM215" s="205" t="s">
        <v>1414</v>
      </c>
    </row>
    <row r="216" spans="1:65" s="2" customFormat="1" ht="24.2" customHeight="1">
      <c r="A216" s="35"/>
      <c r="B216" s="36"/>
      <c r="C216" s="193" t="s">
        <v>827</v>
      </c>
      <c r="D216" s="193" t="s">
        <v>285</v>
      </c>
      <c r="E216" s="194" t="s">
        <v>7148</v>
      </c>
      <c r="F216" s="195" t="s">
        <v>7149</v>
      </c>
      <c r="G216" s="196" t="s">
        <v>614</v>
      </c>
      <c r="H216" s="197">
        <v>4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289</v>
      </c>
      <c r="BM216" s="205" t="s">
        <v>1422</v>
      </c>
    </row>
    <row r="217" spans="1:65" s="2" customFormat="1" ht="24.2" customHeight="1">
      <c r="A217" s="35"/>
      <c r="B217" s="36"/>
      <c r="C217" s="193" t="s">
        <v>832</v>
      </c>
      <c r="D217" s="193" t="s">
        <v>285</v>
      </c>
      <c r="E217" s="194" t="s">
        <v>7150</v>
      </c>
      <c r="F217" s="195" t="s">
        <v>7151</v>
      </c>
      <c r="G217" s="196" t="s">
        <v>7152</v>
      </c>
      <c r="H217" s="197">
        <v>14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289</v>
      </c>
      <c r="BM217" s="205" t="s">
        <v>1436</v>
      </c>
    </row>
    <row r="218" spans="1:65" s="2" customFormat="1" ht="33" customHeight="1">
      <c r="A218" s="35"/>
      <c r="B218" s="36"/>
      <c r="C218" s="193" t="s">
        <v>837</v>
      </c>
      <c r="D218" s="193" t="s">
        <v>285</v>
      </c>
      <c r="E218" s="194" t="s">
        <v>7153</v>
      </c>
      <c r="F218" s="195" t="s">
        <v>7154</v>
      </c>
      <c r="G218" s="196" t="s">
        <v>7152</v>
      </c>
      <c r="H218" s="197">
        <v>4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289</v>
      </c>
      <c r="BM218" s="205" t="s">
        <v>1447</v>
      </c>
    </row>
    <row r="219" spans="1:65" s="2" customFormat="1" ht="24.2" customHeight="1">
      <c r="A219" s="35"/>
      <c r="B219" s="36"/>
      <c r="C219" s="193" t="s">
        <v>841</v>
      </c>
      <c r="D219" s="193" t="s">
        <v>285</v>
      </c>
      <c r="E219" s="194" t="s">
        <v>7155</v>
      </c>
      <c r="F219" s="195" t="s">
        <v>7156</v>
      </c>
      <c r="G219" s="196" t="s">
        <v>614</v>
      </c>
      <c r="H219" s="197">
        <v>14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289</v>
      </c>
      <c r="BM219" s="205" t="s">
        <v>1456</v>
      </c>
    </row>
    <row r="220" spans="1:65" s="2" customFormat="1" ht="24.2" customHeight="1">
      <c r="A220" s="35"/>
      <c r="B220" s="36"/>
      <c r="C220" s="193" t="s">
        <v>846</v>
      </c>
      <c r="D220" s="193" t="s">
        <v>285</v>
      </c>
      <c r="E220" s="194" t="s">
        <v>7157</v>
      </c>
      <c r="F220" s="195" t="s">
        <v>7158</v>
      </c>
      <c r="G220" s="196" t="s">
        <v>296</v>
      </c>
      <c r="H220" s="197">
        <v>1.7000000000000001E-2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289</v>
      </c>
      <c r="BM220" s="205" t="s">
        <v>1467</v>
      </c>
    </row>
    <row r="221" spans="1:65" s="2" customFormat="1" ht="21.75" customHeight="1">
      <c r="A221" s="35"/>
      <c r="B221" s="36"/>
      <c r="C221" s="193" t="s">
        <v>851</v>
      </c>
      <c r="D221" s="193" t="s">
        <v>285</v>
      </c>
      <c r="E221" s="194" t="s">
        <v>7159</v>
      </c>
      <c r="F221" s="195" t="s">
        <v>7160</v>
      </c>
      <c r="G221" s="196" t="s">
        <v>614</v>
      </c>
      <c r="H221" s="197">
        <v>151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289</v>
      </c>
      <c r="BM221" s="205" t="s">
        <v>1476</v>
      </c>
    </row>
    <row r="222" spans="1:65" s="2" customFormat="1" ht="24.2" customHeight="1">
      <c r="A222" s="35"/>
      <c r="B222" s="36"/>
      <c r="C222" s="193" t="s">
        <v>856</v>
      </c>
      <c r="D222" s="193" t="s">
        <v>285</v>
      </c>
      <c r="E222" s="194" t="s">
        <v>7161</v>
      </c>
      <c r="F222" s="195" t="s">
        <v>7162</v>
      </c>
      <c r="G222" s="196" t="s">
        <v>614</v>
      </c>
      <c r="H222" s="197">
        <v>23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289</v>
      </c>
      <c r="BM222" s="205" t="s">
        <v>1483</v>
      </c>
    </row>
    <row r="223" spans="1:65" s="2" customFormat="1" ht="24.2" customHeight="1">
      <c r="A223" s="35"/>
      <c r="B223" s="36"/>
      <c r="C223" s="193" t="s">
        <v>865</v>
      </c>
      <c r="D223" s="193" t="s">
        <v>285</v>
      </c>
      <c r="E223" s="194" t="s">
        <v>7163</v>
      </c>
      <c r="F223" s="195" t="s">
        <v>7164</v>
      </c>
      <c r="G223" s="196" t="s">
        <v>288</v>
      </c>
      <c r="H223" s="197">
        <v>24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289</v>
      </c>
      <c r="BM223" s="205" t="s">
        <v>1493</v>
      </c>
    </row>
    <row r="224" spans="1:65" s="2" customFormat="1" ht="16.5" customHeight="1">
      <c r="A224" s="35"/>
      <c r="B224" s="36"/>
      <c r="C224" s="251" t="s">
        <v>869</v>
      </c>
      <c r="D224" s="251" t="s">
        <v>1021</v>
      </c>
      <c r="E224" s="252" t="s">
        <v>7165</v>
      </c>
      <c r="F224" s="253" t="s">
        <v>7166</v>
      </c>
      <c r="G224" s="254" t="s">
        <v>377</v>
      </c>
      <c r="H224" s="255">
        <v>1.2</v>
      </c>
      <c r="I224" s="256"/>
      <c r="J224" s="257">
        <f t="shared" si="2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351</v>
      </c>
      <c r="AT224" s="205" t="s">
        <v>1021</v>
      </c>
      <c r="AU224" s="205" t="s">
        <v>85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289</v>
      </c>
      <c r="BM224" s="205" t="s">
        <v>1505</v>
      </c>
    </row>
    <row r="225" spans="1:65" s="2" customFormat="1" ht="24.2" customHeight="1">
      <c r="A225" s="35"/>
      <c r="B225" s="36"/>
      <c r="C225" s="193" t="s">
        <v>875</v>
      </c>
      <c r="D225" s="193" t="s">
        <v>285</v>
      </c>
      <c r="E225" s="194" t="s">
        <v>7167</v>
      </c>
      <c r="F225" s="195" t="s">
        <v>7168</v>
      </c>
      <c r="G225" s="196" t="s">
        <v>288</v>
      </c>
      <c r="H225" s="197">
        <v>154</v>
      </c>
      <c r="I225" s="198"/>
      <c r="J225" s="199">
        <f t="shared" ref="J225:J230" si="30"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ref="P225:P230" si="31">O225*H225</f>
        <v>0</v>
      </c>
      <c r="Q225" s="203">
        <v>0</v>
      </c>
      <c r="R225" s="203">
        <f t="shared" ref="R225:R230" si="32">Q225*H225</f>
        <v>0</v>
      </c>
      <c r="S225" s="203">
        <v>0</v>
      </c>
      <c r="T225" s="204">
        <f t="shared" ref="T225:T230" si="3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289</v>
      </c>
      <c r="AT225" s="205" t="s">
        <v>285</v>
      </c>
      <c r="AU225" s="205" t="s">
        <v>85</v>
      </c>
      <c r="AY225" s="18" t="s">
        <v>283</v>
      </c>
      <c r="BE225" s="206">
        <f t="shared" ref="BE225:BE230" si="34">IF(N225="základní",J225,0)</f>
        <v>0</v>
      </c>
      <c r="BF225" s="206">
        <f t="shared" ref="BF225:BF230" si="35">IF(N225="snížená",J225,0)</f>
        <v>0</v>
      </c>
      <c r="BG225" s="206">
        <f t="shared" ref="BG225:BG230" si="36">IF(N225="zákl. přenesená",J225,0)</f>
        <v>0</v>
      </c>
      <c r="BH225" s="206">
        <f t="shared" ref="BH225:BH230" si="37">IF(N225="sníž. přenesená",J225,0)</f>
        <v>0</v>
      </c>
      <c r="BI225" s="206">
        <f t="shared" ref="BI225:BI230" si="38">IF(N225="nulová",J225,0)</f>
        <v>0</v>
      </c>
      <c r="BJ225" s="18" t="s">
        <v>83</v>
      </c>
      <c r="BK225" s="206">
        <f t="shared" ref="BK225:BK230" si="39">ROUND(I225*H225,2)</f>
        <v>0</v>
      </c>
      <c r="BL225" s="18" t="s">
        <v>289</v>
      </c>
      <c r="BM225" s="205" t="s">
        <v>1520</v>
      </c>
    </row>
    <row r="226" spans="1:65" s="2" customFormat="1" ht="16.5" customHeight="1">
      <c r="A226" s="35"/>
      <c r="B226" s="36"/>
      <c r="C226" s="251" t="s">
        <v>882</v>
      </c>
      <c r="D226" s="251" t="s">
        <v>1021</v>
      </c>
      <c r="E226" s="252" t="s">
        <v>7169</v>
      </c>
      <c r="F226" s="253" t="s">
        <v>7170</v>
      </c>
      <c r="G226" s="254" t="s">
        <v>296</v>
      </c>
      <c r="H226" s="255">
        <v>15.4</v>
      </c>
      <c r="I226" s="256"/>
      <c r="J226" s="257">
        <f t="shared" si="3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31"/>
        <v>0</v>
      </c>
      <c r="Q226" s="203">
        <v>0</v>
      </c>
      <c r="R226" s="203">
        <f t="shared" si="32"/>
        <v>0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351</v>
      </c>
      <c r="AT226" s="205" t="s">
        <v>1021</v>
      </c>
      <c r="AU226" s="205" t="s">
        <v>85</v>
      </c>
      <c r="AY226" s="18" t="s">
        <v>283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83</v>
      </c>
      <c r="BK226" s="206">
        <f t="shared" si="39"/>
        <v>0</v>
      </c>
      <c r="BL226" s="18" t="s">
        <v>289</v>
      </c>
      <c r="BM226" s="205" t="s">
        <v>1532</v>
      </c>
    </row>
    <row r="227" spans="1:65" s="2" customFormat="1" ht="24.2" customHeight="1">
      <c r="A227" s="35"/>
      <c r="B227" s="36"/>
      <c r="C227" s="193" t="s">
        <v>890</v>
      </c>
      <c r="D227" s="193" t="s">
        <v>285</v>
      </c>
      <c r="E227" s="194" t="s">
        <v>7171</v>
      </c>
      <c r="F227" s="195" t="s">
        <v>7172</v>
      </c>
      <c r="G227" s="196" t="s">
        <v>288</v>
      </c>
      <c r="H227" s="197">
        <v>4</v>
      </c>
      <c r="I227" s="198"/>
      <c r="J227" s="199">
        <f t="shared" si="3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289</v>
      </c>
      <c r="BM227" s="205" t="s">
        <v>1541</v>
      </c>
    </row>
    <row r="228" spans="1:65" s="2" customFormat="1" ht="16.5" customHeight="1">
      <c r="A228" s="35"/>
      <c r="B228" s="36"/>
      <c r="C228" s="251" t="s">
        <v>894</v>
      </c>
      <c r="D228" s="251" t="s">
        <v>1021</v>
      </c>
      <c r="E228" s="252" t="s">
        <v>7169</v>
      </c>
      <c r="F228" s="253" t="s">
        <v>7170</v>
      </c>
      <c r="G228" s="254" t="s">
        <v>296</v>
      </c>
      <c r="H228" s="255">
        <v>0.4</v>
      </c>
      <c r="I228" s="256"/>
      <c r="J228" s="257">
        <f t="shared" si="3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351</v>
      </c>
      <c r="AT228" s="205" t="s">
        <v>1021</v>
      </c>
      <c r="AU228" s="205" t="s">
        <v>85</v>
      </c>
      <c r="AY228" s="18" t="s">
        <v>283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289</v>
      </c>
      <c r="BM228" s="205" t="s">
        <v>1549</v>
      </c>
    </row>
    <row r="229" spans="1:65" s="2" customFormat="1" ht="21.75" customHeight="1">
      <c r="A229" s="35"/>
      <c r="B229" s="36"/>
      <c r="C229" s="193" t="s">
        <v>898</v>
      </c>
      <c r="D229" s="193" t="s">
        <v>285</v>
      </c>
      <c r="E229" s="194" t="s">
        <v>7173</v>
      </c>
      <c r="F229" s="195" t="s">
        <v>7174</v>
      </c>
      <c r="G229" s="196" t="s">
        <v>288</v>
      </c>
      <c r="H229" s="197">
        <v>134</v>
      </c>
      <c r="I229" s="198"/>
      <c r="J229" s="199">
        <f t="shared" si="30"/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289</v>
      </c>
      <c r="BM229" s="205" t="s">
        <v>1560</v>
      </c>
    </row>
    <row r="230" spans="1:65" s="2" customFormat="1" ht="16.5" customHeight="1">
      <c r="A230" s="35"/>
      <c r="B230" s="36"/>
      <c r="C230" s="193" t="s">
        <v>902</v>
      </c>
      <c r="D230" s="193" t="s">
        <v>285</v>
      </c>
      <c r="E230" s="194" t="s">
        <v>7175</v>
      </c>
      <c r="F230" s="195" t="s">
        <v>7176</v>
      </c>
      <c r="G230" s="196" t="s">
        <v>296</v>
      </c>
      <c r="H230" s="197">
        <v>187.8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289</v>
      </c>
      <c r="BM230" s="205" t="s">
        <v>1568</v>
      </c>
    </row>
    <row r="231" spans="1:65" s="12" customFormat="1" ht="22.9" customHeight="1">
      <c r="B231" s="177"/>
      <c r="C231" s="178"/>
      <c r="D231" s="179" t="s">
        <v>75</v>
      </c>
      <c r="E231" s="191" t="s">
        <v>105</v>
      </c>
      <c r="F231" s="191" t="s">
        <v>7177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SUM(P232:P236)</f>
        <v>0</v>
      </c>
      <c r="Q231" s="185"/>
      <c r="R231" s="186">
        <f>SUM(R232:R236)</f>
        <v>0</v>
      </c>
      <c r="S231" s="185"/>
      <c r="T231" s="187">
        <f>SUM(T232:T236)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SUM(BK232:BK236)</f>
        <v>0</v>
      </c>
    </row>
    <row r="232" spans="1:65" s="2" customFormat="1" ht="33" customHeight="1">
      <c r="A232" s="35"/>
      <c r="B232" s="36"/>
      <c r="C232" s="193" t="s">
        <v>909</v>
      </c>
      <c r="D232" s="193" t="s">
        <v>285</v>
      </c>
      <c r="E232" s="194" t="s">
        <v>7178</v>
      </c>
      <c r="F232" s="195" t="s">
        <v>7179</v>
      </c>
      <c r="G232" s="196" t="s">
        <v>472</v>
      </c>
      <c r="H232" s="197">
        <v>6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1589</v>
      </c>
    </row>
    <row r="233" spans="1:65" s="2" customFormat="1" ht="16.5" customHeight="1">
      <c r="A233" s="35"/>
      <c r="B233" s="36"/>
      <c r="C233" s="251" t="s">
        <v>923</v>
      </c>
      <c r="D233" s="251" t="s">
        <v>1021</v>
      </c>
      <c r="E233" s="252" t="s">
        <v>7180</v>
      </c>
      <c r="F233" s="253" t="s">
        <v>7181</v>
      </c>
      <c r="G233" s="254" t="s">
        <v>472</v>
      </c>
      <c r="H233" s="255">
        <v>20</v>
      </c>
      <c r="I233" s="256"/>
      <c r="J233" s="257">
        <f>ROUND(I233*H233,2)</f>
        <v>0</v>
      </c>
      <c r="K233" s="258"/>
      <c r="L233" s="259"/>
      <c r="M233" s="260" t="s">
        <v>1</v>
      </c>
      <c r="N233" s="261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351</v>
      </c>
      <c r="AT233" s="205" t="s">
        <v>1021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1599</v>
      </c>
    </row>
    <row r="234" spans="1:65" s="2" customFormat="1" ht="24.2" customHeight="1">
      <c r="A234" s="35"/>
      <c r="B234" s="36"/>
      <c r="C234" s="193" t="s">
        <v>932</v>
      </c>
      <c r="D234" s="193" t="s">
        <v>285</v>
      </c>
      <c r="E234" s="194" t="s">
        <v>7182</v>
      </c>
      <c r="F234" s="195" t="s">
        <v>7183</v>
      </c>
      <c r="G234" s="196" t="s">
        <v>472</v>
      </c>
      <c r="H234" s="197">
        <v>22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1616</v>
      </c>
    </row>
    <row r="235" spans="1:65" s="2" customFormat="1" ht="16.5" customHeight="1">
      <c r="A235" s="35"/>
      <c r="B235" s="36"/>
      <c r="C235" s="251" t="s">
        <v>936</v>
      </c>
      <c r="D235" s="251" t="s">
        <v>1021</v>
      </c>
      <c r="E235" s="252" t="s">
        <v>7184</v>
      </c>
      <c r="F235" s="253" t="s">
        <v>7185</v>
      </c>
      <c r="G235" s="254" t="s">
        <v>296</v>
      </c>
      <c r="H235" s="255">
        <v>1.1000000000000001</v>
      </c>
      <c r="I235" s="256"/>
      <c r="J235" s="257">
        <f>ROUND(I235*H235,2)</f>
        <v>0</v>
      </c>
      <c r="K235" s="258"/>
      <c r="L235" s="259"/>
      <c r="M235" s="260" t="s">
        <v>1</v>
      </c>
      <c r="N235" s="261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351</v>
      </c>
      <c r="AT235" s="205" t="s">
        <v>1021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289</v>
      </c>
      <c r="BM235" s="205" t="s">
        <v>1624</v>
      </c>
    </row>
    <row r="236" spans="1:65" s="2" customFormat="1" ht="37.9" customHeight="1">
      <c r="A236" s="35"/>
      <c r="B236" s="36"/>
      <c r="C236" s="193" t="s">
        <v>941</v>
      </c>
      <c r="D236" s="193" t="s">
        <v>285</v>
      </c>
      <c r="E236" s="194" t="s">
        <v>7186</v>
      </c>
      <c r="F236" s="195" t="s">
        <v>7187</v>
      </c>
      <c r="G236" s="196" t="s">
        <v>2247</v>
      </c>
      <c r="H236" s="197">
        <v>3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1638</v>
      </c>
    </row>
    <row r="237" spans="1:65" s="12" customFormat="1" ht="22.9" customHeight="1">
      <c r="B237" s="177"/>
      <c r="C237" s="178"/>
      <c r="D237" s="179" t="s">
        <v>75</v>
      </c>
      <c r="E237" s="191" t="s">
        <v>331</v>
      </c>
      <c r="F237" s="191" t="s">
        <v>7188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SUM(P238:P241)</f>
        <v>0</v>
      </c>
      <c r="Q237" s="185"/>
      <c r="R237" s="186">
        <f>SUM(R238:R241)</f>
        <v>0</v>
      </c>
      <c r="S237" s="185"/>
      <c r="T237" s="187">
        <f>SUM(T238:T241)</f>
        <v>0</v>
      </c>
      <c r="AR237" s="188" t="s">
        <v>83</v>
      </c>
      <c r="AT237" s="189" t="s">
        <v>75</v>
      </c>
      <c r="AU237" s="189" t="s">
        <v>83</v>
      </c>
      <c r="AY237" s="188" t="s">
        <v>283</v>
      </c>
      <c r="BK237" s="190">
        <f>SUM(BK238:BK241)</f>
        <v>0</v>
      </c>
    </row>
    <row r="238" spans="1:65" s="2" customFormat="1" ht="24.2" customHeight="1">
      <c r="A238" s="35"/>
      <c r="B238" s="36"/>
      <c r="C238" s="193" t="s">
        <v>952</v>
      </c>
      <c r="D238" s="193" t="s">
        <v>285</v>
      </c>
      <c r="E238" s="194" t="s">
        <v>7189</v>
      </c>
      <c r="F238" s="195" t="s">
        <v>7190</v>
      </c>
      <c r="G238" s="196" t="s">
        <v>288</v>
      </c>
      <c r="H238" s="197">
        <v>25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1648</v>
      </c>
    </row>
    <row r="239" spans="1:65" s="2" customFormat="1" ht="16.5" customHeight="1">
      <c r="A239" s="35"/>
      <c r="B239" s="36"/>
      <c r="C239" s="193" t="s">
        <v>957</v>
      </c>
      <c r="D239" s="193" t="s">
        <v>285</v>
      </c>
      <c r="E239" s="194" t="s">
        <v>7191</v>
      </c>
      <c r="F239" s="195" t="s">
        <v>7192</v>
      </c>
      <c r="G239" s="196" t="s">
        <v>288</v>
      </c>
      <c r="H239" s="197">
        <v>95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289</v>
      </c>
      <c r="BM239" s="205" t="s">
        <v>1660</v>
      </c>
    </row>
    <row r="240" spans="1:65" s="2" customFormat="1" ht="16.5" customHeight="1">
      <c r="A240" s="35"/>
      <c r="B240" s="36"/>
      <c r="C240" s="193" t="s">
        <v>965</v>
      </c>
      <c r="D240" s="193" t="s">
        <v>285</v>
      </c>
      <c r="E240" s="194" t="s">
        <v>7193</v>
      </c>
      <c r="F240" s="195" t="s">
        <v>7194</v>
      </c>
      <c r="G240" s="196" t="s">
        <v>288</v>
      </c>
      <c r="H240" s="197">
        <v>6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1669</v>
      </c>
    </row>
    <row r="241" spans="1:65" s="2" customFormat="1" ht="16.5" customHeight="1">
      <c r="A241" s="35"/>
      <c r="B241" s="36"/>
      <c r="C241" s="251" t="s">
        <v>969</v>
      </c>
      <c r="D241" s="251" t="s">
        <v>1021</v>
      </c>
      <c r="E241" s="252" t="s">
        <v>7195</v>
      </c>
      <c r="F241" s="253" t="s">
        <v>7196</v>
      </c>
      <c r="G241" s="254" t="s">
        <v>288</v>
      </c>
      <c r="H241" s="255">
        <v>6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351</v>
      </c>
      <c r="AT241" s="205" t="s">
        <v>1021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289</v>
      </c>
      <c r="BM241" s="205" t="s">
        <v>1678</v>
      </c>
    </row>
    <row r="242" spans="1:65" s="12" customFormat="1" ht="22.9" customHeight="1">
      <c r="B242" s="177"/>
      <c r="C242" s="178"/>
      <c r="D242" s="179" t="s">
        <v>75</v>
      </c>
      <c r="E242" s="191" t="s">
        <v>4752</v>
      </c>
      <c r="F242" s="191" t="s">
        <v>7197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SUM(P243:P245)</f>
        <v>0</v>
      </c>
      <c r="Q242" s="185"/>
      <c r="R242" s="186">
        <f>SUM(R243:R245)</f>
        <v>0</v>
      </c>
      <c r="S242" s="185"/>
      <c r="T242" s="187">
        <f>SUM(T243:T245)</f>
        <v>0</v>
      </c>
      <c r="AR242" s="188" t="s">
        <v>83</v>
      </c>
      <c r="AT242" s="189" t="s">
        <v>75</v>
      </c>
      <c r="AU242" s="189" t="s">
        <v>83</v>
      </c>
      <c r="AY242" s="188" t="s">
        <v>283</v>
      </c>
      <c r="BK242" s="190">
        <f>SUM(BK243:BK245)</f>
        <v>0</v>
      </c>
    </row>
    <row r="243" spans="1:65" s="2" customFormat="1" ht="24.2" customHeight="1">
      <c r="A243" s="35"/>
      <c r="B243" s="36"/>
      <c r="C243" s="193" t="s">
        <v>974</v>
      </c>
      <c r="D243" s="193" t="s">
        <v>285</v>
      </c>
      <c r="E243" s="194" t="s">
        <v>7198</v>
      </c>
      <c r="F243" s="195" t="s">
        <v>7199</v>
      </c>
      <c r="G243" s="196" t="s">
        <v>377</v>
      </c>
      <c r="H243" s="197">
        <v>23.75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1700</v>
      </c>
    </row>
    <row r="244" spans="1:65" s="2" customFormat="1" ht="24.2" customHeight="1">
      <c r="A244" s="35"/>
      <c r="B244" s="36"/>
      <c r="C244" s="193" t="s">
        <v>978</v>
      </c>
      <c r="D244" s="193" t="s">
        <v>285</v>
      </c>
      <c r="E244" s="194" t="s">
        <v>7200</v>
      </c>
      <c r="F244" s="195" t="s">
        <v>7201</v>
      </c>
      <c r="G244" s="196" t="s">
        <v>377</v>
      </c>
      <c r="H244" s="197">
        <v>712.5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289</v>
      </c>
      <c r="BM244" s="205" t="s">
        <v>1710</v>
      </c>
    </row>
    <row r="245" spans="1:65" s="2" customFormat="1" ht="21.75" customHeight="1">
      <c r="A245" s="35"/>
      <c r="B245" s="36"/>
      <c r="C245" s="193" t="s">
        <v>982</v>
      </c>
      <c r="D245" s="193" t="s">
        <v>285</v>
      </c>
      <c r="E245" s="194" t="s">
        <v>7202</v>
      </c>
      <c r="F245" s="195" t="s">
        <v>7203</v>
      </c>
      <c r="G245" s="196" t="s">
        <v>377</v>
      </c>
      <c r="H245" s="197">
        <v>23.75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1721</v>
      </c>
    </row>
    <row r="246" spans="1:65" s="12" customFormat="1" ht="22.9" customHeight="1">
      <c r="B246" s="177"/>
      <c r="C246" s="178"/>
      <c r="D246" s="179" t="s">
        <v>75</v>
      </c>
      <c r="E246" s="191" t="s">
        <v>1426</v>
      </c>
      <c r="F246" s="191" t="s">
        <v>7204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P247</f>
        <v>0</v>
      </c>
      <c r="Q246" s="185"/>
      <c r="R246" s="186">
        <f>R247</f>
        <v>0</v>
      </c>
      <c r="S246" s="185"/>
      <c r="T246" s="187">
        <f>T247</f>
        <v>0</v>
      </c>
      <c r="AR246" s="188" t="s">
        <v>83</v>
      </c>
      <c r="AT246" s="189" t="s">
        <v>75</v>
      </c>
      <c r="AU246" s="189" t="s">
        <v>83</v>
      </c>
      <c r="AY246" s="188" t="s">
        <v>283</v>
      </c>
      <c r="BK246" s="190">
        <f>BK247</f>
        <v>0</v>
      </c>
    </row>
    <row r="247" spans="1:65" s="2" customFormat="1" ht="24.2" customHeight="1">
      <c r="A247" s="35"/>
      <c r="B247" s="36"/>
      <c r="C247" s="193" t="s">
        <v>988</v>
      </c>
      <c r="D247" s="193" t="s">
        <v>285</v>
      </c>
      <c r="E247" s="194" t="s">
        <v>7205</v>
      </c>
      <c r="F247" s="195" t="s">
        <v>7206</v>
      </c>
      <c r="G247" s="196" t="s">
        <v>377</v>
      </c>
      <c r="H247" s="197">
        <v>437.5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1734</v>
      </c>
    </row>
    <row r="248" spans="1:65" s="12" customFormat="1" ht="25.9" customHeight="1">
      <c r="B248" s="177"/>
      <c r="C248" s="178"/>
      <c r="D248" s="179" t="s">
        <v>75</v>
      </c>
      <c r="E248" s="180" t="s">
        <v>1432</v>
      </c>
      <c r="F248" s="180" t="s">
        <v>7207</v>
      </c>
      <c r="G248" s="178"/>
      <c r="H248" s="178"/>
      <c r="I248" s="181"/>
      <c r="J248" s="182">
        <f>BK248</f>
        <v>0</v>
      </c>
      <c r="K248" s="178"/>
      <c r="L248" s="183"/>
      <c r="M248" s="184"/>
      <c r="N248" s="185"/>
      <c r="O248" s="185"/>
      <c r="P248" s="186">
        <f>P249+P252</f>
        <v>0</v>
      </c>
      <c r="Q248" s="185"/>
      <c r="R248" s="186">
        <f>R249+R252</f>
        <v>0</v>
      </c>
      <c r="S248" s="185"/>
      <c r="T248" s="187">
        <f>T249+T252</f>
        <v>0</v>
      </c>
      <c r="AR248" s="188" t="s">
        <v>85</v>
      </c>
      <c r="AT248" s="189" t="s">
        <v>75</v>
      </c>
      <c r="AU248" s="189" t="s">
        <v>76</v>
      </c>
      <c r="AY248" s="188" t="s">
        <v>283</v>
      </c>
      <c r="BK248" s="190">
        <f>BK249+BK252</f>
        <v>0</v>
      </c>
    </row>
    <row r="249" spans="1:65" s="12" customFormat="1" ht="22.9" customHeight="1">
      <c r="B249" s="177"/>
      <c r="C249" s="178"/>
      <c r="D249" s="179" t="s">
        <v>75</v>
      </c>
      <c r="E249" s="191" t="s">
        <v>1434</v>
      </c>
      <c r="F249" s="191" t="s">
        <v>7208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SUM(P250:P251)</f>
        <v>0</v>
      </c>
      <c r="Q249" s="185"/>
      <c r="R249" s="186">
        <f>SUM(R250:R251)</f>
        <v>0</v>
      </c>
      <c r="S249" s="185"/>
      <c r="T249" s="187">
        <f>SUM(T250:T251)</f>
        <v>0</v>
      </c>
      <c r="AR249" s="188" t="s">
        <v>85</v>
      </c>
      <c r="AT249" s="189" t="s">
        <v>75</v>
      </c>
      <c r="AU249" s="189" t="s">
        <v>83</v>
      </c>
      <c r="AY249" s="188" t="s">
        <v>283</v>
      </c>
      <c r="BK249" s="190">
        <f>SUM(BK250:BK251)</f>
        <v>0</v>
      </c>
    </row>
    <row r="250" spans="1:65" s="2" customFormat="1" ht="24.2" customHeight="1">
      <c r="A250" s="35"/>
      <c r="B250" s="36"/>
      <c r="C250" s="193" t="s">
        <v>993</v>
      </c>
      <c r="D250" s="193" t="s">
        <v>285</v>
      </c>
      <c r="E250" s="194" t="s">
        <v>7209</v>
      </c>
      <c r="F250" s="195" t="s">
        <v>7210</v>
      </c>
      <c r="G250" s="196" t="s">
        <v>288</v>
      </c>
      <c r="H250" s="197">
        <v>19.2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1744</v>
      </c>
    </row>
    <row r="251" spans="1:65" s="2" customFormat="1" ht="21.75" customHeight="1">
      <c r="A251" s="35"/>
      <c r="B251" s="36"/>
      <c r="C251" s="251" t="s">
        <v>1002</v>
      </c>
      <c r="D251" s="251" t="s">
        <v>1021</v>
      </c>
      <c r="E251" s="252" t="s">
        <v>7211</v>
      </c>
      <c r="F251" s="253" t="s">
        <v>7212</v>
      </c>
      <c r="G251" s="254" t="s">
        <v>288</v>
      </c>
      <c r="H251" s="255">
        <v>23.443000000000001</v>
      </c>
      <c r="I251" s="256"/>
      <c r="J251" s="257">
        <f>ROUND(I251*H251,2)</f>
        <v>0</v>
      </c>
      <c r="K251" s="258"/>
      <c r="L251" s="259"/>
      <c r="M251" s="260" t="s">
        <v>1</v>
      </c>
      <c r="N251" s="261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1021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199</v>
      </c>
      <c r="BM251" s="205" t="s">
        <v>1755</v>
      </c>
    </row>
    <row r="252" spans="1:65" s="12" customFormat="1" ht="22.9" customHeight="1">
      <c r="B252" s="177"/>
      <c r="C252" s="178"/>
      <c r="D252" s="179" t="s">
        <v>75</v>
      </c>
      <c r="E252" s="191" t="s">
        <v>3246</v>
      </c>
      <c r="F252" s="191" t="s">
        <v>7213</v>
      </c>
      <c r="G252" s="178"/>
      <c r="H252" s="178"/>
      <c r="I252" s="181"/>
      <c r="J252" s="192">
        <f>BK252</f>
        <v>0</v>
      </c>
      <c r="K252" s="178"/>
      <c r="L252" s="183"/>
      <c r="M252" s="184"/>
      <c r="N252" s="185"/>
      <c r="O252" s="185"/>
      <c r="P252" s="186">
        <f>P253</f>
        <v>0</v>
      </c>
      <c r="Q252" s="185"/>
      <c r="R252" s="186">
        <f>R253</f>
        <v>0</v>
      </c>
      <c r="S252" s="185"/>
      <c r="T252" s="187">
        <f>T253</f>
        <v>0</v>
      </c>
      <c r="AR252" s="188" t="s">
        <v>85</v>
      </c>
      <c r="AT252" s="189" t="s">
        <v>75</v>
      </c>
      <c r="AU252" s="189" t="s">
        <v>83</v>
      </c>
      <c r="AY252" s="188" t="s">
        <v>283</v>
      </c>
      <c r="BK252" s="190">
        <f>BK253</f>
        <v>0</v>
      </c>
    </row>
    <row r="253" spans="1:65" s="2" customFormat="1" ht="21.75" customHeight="1">
      <c r="A253" s="35"/>
      <c r="B253" s="36"/>
      <c r="C253" s="193" t="s">
        <v>1008</v>
      </c>
      <c r="D253" s="193" t="s">
        <v>285</v>
      </c>
      <c r="E253" s="194" t="s">
        <v>7214</v>
      </c>
      <c r="F253" s="195" t="s">
        <v>7215</v>
      </c>
      <c r="G253" s="196" t="s">
        <v>288</v>
      </c>
      <c r="H253" s="197">
        <v>19.2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1763</v>
      </c>
    </row>
    <row r="254" spans="1:65" s="12" customFormat="1" ht="25.9" customHeight="1">
      <c r="B254" s="177"/>
      <c r="C254" s="178"/>
      <c r="D254" s="179" t="s">
        <v>75</v>
      </c>
      <c r="E254" s="180" t="s">
        <v>7216</v>
      </c>
      <c r="F254" s="180" t="s">
        <v>7217</v>
      </c>
      <c r="G254" s="178"/>
      <c r="H254" s="178"/>
      <c r="I254" s="181"/>
      <c r="J254" s="182">
        <f>BK254</f>
        <v>0</v>
      </c>
      <c r="K254" s="178"/>
      <c r="L254" s="183"/>
      <c r="M254" s="184"/>
      <c r="N254" s="185"/>
      <c r="O254" s="185"/>
      <c r="P254" s="186">
        <f>SUM(P255:P256)</f>
        <v>0</v>
      </c>
      <c r="Q254" s="185"/>
      <c r="R254" s="186">
        <f>SUM(R255:R256)</f>
        <v>0</v>
      </c>
      <c r="S254" s="185"/>
      <c r="T254" s="187">
        <f>SUM(T255:T256)</f>
        <v>0</v>
      </c>
      <c r="AR254" s="188" t="s">
        <v>289</v>
      </c>
      <c r="AT254" s="189" t="s">
        <v>75</v>
      </c>
      <c r="AU254" s="189" t="s">
        <v>76</v>
      </c>
      <c r="AY254" s="188" t="s">
        <v>283</v>
      </c>
      <c r="BK254" s="190">
        <f>SUM(BK255:BK256)</f>
        <v>0</v>
      </c>
    </row>
    <row r="255" spans="1:65" s="2" customFormat="1" ht="24.2" customHeight="1">
      <c r="A255" s="35"/>
      <c r="B255" s="36"/>
      <c r="C255" s="193" t="s">
        <v>1012</v>
      </c>
      <c r="D255" s="193" t="s">
        <v>285</v>
      </c>
      <c r="E255" s="194" t="s">
        <v>7218</v>
      </c>
      <c r="F255" s="195" t="s">
        <v>7219</v>
      </c>
      <c r="G255" s="196" t="s">
        <v>5543</v>
      </c>
      <c r="H255" s="197">
        <v>168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4370</v>
      </c>
      <c r="AT255" s="205" t="s">
        <v>285</v>
      </c>
      <c r="AU255" s="205" t="s">
        <v>83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4370</v>
      </c>
      <c r="BM255" s="205" t="s">
        <v>1774</v>
      </c>
    </row>
    <row r="256" spans="1:65" s="2" customFormat="1" ht="24.2" customHeight="1">
      <c r="A256" s="35"/>
      <c r="B256" s="36"/>
      <c r="C256" s="193" t="s">
        <v>1016</v>
      </c>
      <c r="D256" s="193" t="s">
        <v>285</v>
      </c>
      <c r="E256" s="194" t="s">
        <v>7220</v>
      </c>
      <c r="F256" s="195" t="s">
        <v>7221</v>
      </c>
      <c r="G256" s="196" t="s">
        <v>5543</v>
      </c>
      <c r="H256" s="197">
        <v>48</v>
      </c>
      <c r="I256" s="198"/>
      <c r="J256" s="199">
        <f>ROUND(I256*H256,2)</f>
        <v>0</v>
      </c>
      <c r="K256" s="200"/>
      <c r="L256" s="40"/>
      <c r="M256" s="262" t="s">
        <v>1</v>
      </c>
      <c r="N256" s="263" t="s">
        <v>41</v>
      </c>
      <c r="O256" s="264"/>
      <c r="P256" s="265">
        <f>O256*H256</f>
        <v>0</v>
      </c>
      <c r="Q256" s="265">
        <v>0</v>
      </c>
      <c r="R256" s="265">
        <f>Q256*H256</f>
        <v>0</v>
      </c>
      <c r="S256" s="265">
        <v>0</v>
      </c>
      <c r="T256" s="26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4370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4370</v>
      </c>
      <c r="BM256" s="205" t="s">
        <v>1783</v>
      </c>
    </row>
    <row r="257" spans="1:31" s="2" customFormat="1" ht="6.95" customHeight="1">
      <c r="A257" s="35"/>
      <c r="B257" s="55"/>
      <c r="C257" s="56"/>
      <c r="D257" s="56"/>
      <c r="E257" s="56"/>
      <c r="F257" s="56"/>
      <c r="G257" s="56"/>
      <c r="H257" s="56"/>
      <c r="I257" s="56"/>
      <c r="J257" s="56"/>
      <c r="K257" s="56"/>
      <c r="L257" s="40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algorithmName="SHA-512" hashValue="80H0LHjZWGJU5cw1NXg9rAdNGdGYzxvfWEHXHYngmIWuReDIHp4WPPsnMzl56oDm/gTx3aC+rR5mAGJALa60WA==" saltValue="XiOkgOyaqjlJhasqpbLcEY6agC51eJWjbdhK2JddhLu8WiLu3hhWi26j63XO+XkUgvgyJ1HAxLBamb7RDEnFtw==" spinCount="100000" sheet="1" objects="1" scenarios="1" formatColumns="0" formatRows="0" autoFilter="0"/>
  <autoFilter ref="C125:K25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topLeftCell="A209" workbookViewId="0">
      <selection activeCell="F214" sqref="F2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187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7222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ROUND((SUM(BE127:BE245)),  2)</f>
        <v>0</v>
      </c>
      <c r="G33" s="35"/>
      <c r="H33" s="35"/>
      <c r="I33" s="131">
        <v>0.21</v>
      </c>
      <c r="J33" s="130">
        <f>ROUND(((SUM(BE127:BE245))*I33),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ROUND((SUM(BF127:BF245)),  2)</f>
        <v>0</v>
      </c>
      <c r="G34" s="35"/>
      <c r="H34" s="35"/>
      <c r="I34" s="131">
        <v>0.15</v>
      </c>
      <c r="J34" s="130">
        <f>ROUND(((SUM(BF127:BF245))*I34),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ROUND((SUM(BG127:BG245)),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ROUND((SUM(BH127:BH245)),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ROUND((SUM(BI127:BI245)),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11 - SO 11 - Gastrotechnologie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7223</v>
      </c>
      <c r="E97" s="157"/>
      <c r="F97" s="157"/>
      <c r="G97" s="157"/>
      <c r="H97" s="157"/>
      <c r="I97" s="157"/>
      <c r="J97" s="158">
        <f>J128</f>
        <v>0</v>
      </c>
      <c r="K97" s="155"/>
      <c r="L97" s="159"/>
    </row>
    <row r="98" spans="1:31" s="9" customFormat="1" ht="24.95" customHeight="1">
      <c r="B98" s="154"/>
      <c r="C98" s="155"/>
      <c r="D98" s="156" t="s">
        <v>7224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10" customFormat="1" ht="19.899999999999999" customHeight="1">
      <c r="B99" s="160"/>
      <c r="C99" s="105"/>
      <c r="D99" s="161" t="s">
        <v>7225</v>
      </c>
      <c r="E99" s="162"/>
      <c r="F99" s="162"/>
      <c r="G99" s="162"/>
      <c r="H99" s="162"/>
      <c r="I99" s="162"/>
      <c r="J99" s="163">
        <f>J136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7226</v>
      </c>
      <c r="E100" s="162"/>
      <c r="F100" s="162"/>
      <c r="G100" s="162"/>
      <c r="H100" s="162"/>
      <c r="I100" s="162"/>
      <c r="J100" s="163">
        <f>J144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7227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7228</v>
      </c>
      <c r="E102" s="162"/>
      <c r="F102" s="162"/>
      <c r="G102" s="162"/>
      <c r="H102" s="162"/>
      <c r="I102" s="162"/>
      <c r="J102" s="163">
        <f>J152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7229</v>
      </c>
      <c r="E103" s="162"/>
      <c r="F103" s="162"/>
      <c r="G103" s="162"/>
      <c r="H103" s="162"/>
      <c r="I103" s="162"/>
      <c r="J103" s="163">
        <f>J159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7230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7231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7232</v>
      </c>
      <c r="E106" s="162"/>
      <c r="F106" s="162"/>
      <c r="G106" s="162"/>
      <c r="H106" s="162"/>
      <c r="I106" s="162"/>
      <c r="J106" s="163">
        <f>J238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7233</v>
      </c>
      <c r="E107" s="162"/>
      <c r="F107" s="162"/>
      <c r="G107" s="162"/>
      <c r="H107" s="162"/>
      <c r="I107" s="162"/>
      <c r="J107" s="163">
        <f>J244</f>
        <v>0</v>
      </c>
      <c r="K107" s="105"/>
      <c r="L107" s="164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1" t="str">
        <f>E7</f>
        <v>MŠ Vokovická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7" t="str">
        <f>E9</f>
        <v>11 - SO 11 - Gastrotechnologie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Vokovice, p.č. 1281/256, 1281/257</v>
      </c>
      <c r="G121" s="37"/>
      <c r="H121" s="37"/>
      <c r="I121" s="30" t="s">
        <v>22</v>
      </c>
      <c r="J121" s="67" t="str">
        <f>IF(J12="","",J12)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E15</f>
        <v>Městská část Praha 6, Čs. Armády 601/23</v>
      </c>
      <c r="G123" s="37"/>
      <c r="H123" s="37"/>
      <c r="I123" s="30" t="s">
        <v>30</v>
      </c>
      <c r="J123" s="33" t="str">
        <f>E21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P128+P135</f>
        <v>0</v>
      </c>
      <c r="Q127" s="80"/>
      <c r="R127" s="174">
        <f>R128+R135</f>
        <v>0</v>
      </c>
      <c r="S127" s="80"/>
      <c r="T127" s="175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BK128+BK135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7234</v>
      </c>
      <c r="F128" s="180" t="s">
        <v>7235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SUM(P129:P134)</f>
        <v>0</v>
      </c>
      <c r="Q128" s="185"/>
      <c r="R128" s="186">
        <f>SUM(R129:R134)</f>
        <v>0</v>
      </c>
      <c r="S128" s="185"/>
      <c r="T128" s="187">
        <f>SUM(T129:T134)</f>
        <v>0</v>
      </c>
      <c r="AR128" s="188" t="s">
        <v>289</v>
      </c>
      <c r="AT128" s="189" t="s">
        <v>75</v>
      </c>
      <c r="AU128" s="189" t="s">
        <v>76</v>
      </c>
      <c r="AY128" s="188" t="s">
        <v>283</v>
      </c>
      <c r="BK128" s="190">
        <f>SUM(BK129:BK134)</f>
        <v>0</v>
      </c>
    </row>
    <row r="129" spans="1:65" s="2" customFormat="1" ht="16.5" customHeight="1">
      <c r="A129" s="35"/>
      <c r="B129" s="36"/>
      <c r="C129" s="193" t="s">
        <v>83</v>
      </c>
      <c r="D129" s="193" t="s">
        <v>285</v>
      </c>
      <c r="E129" s="194" t="s">
        <v>308</v>
      </c>
      <c r="F129" s="195" t="s">
        <v>4389</v>
      </c>
      <c r="G129" s="196" t="s">
        <v>1</v>
      </c>
      <c r="H129" s="197">
        <v>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4370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4370</v>
      </c>
      <c r="BM129" s="205" t="s">
        <v>7236</v>
      </c>
    </row>
    <row r="130" spans="1:65" s="2" customFormat="1" ht="146.25">
      <c r="A130" s="35"/>
      <c r="B130" s="36"/>
      <c r="C130" s="37"/>
      <c r="D130" s="209" t="s">
        <v>3831</v>
      </c>
      <c r="E130" s="37"/>
      <c r="F130" s="267" t="s">
        <v>7237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3831</v>
      </c>
      <c r="AU130" s="18" t="s">
        <v>83</v>
      </c>
    </row>
    <row r="131" spans="1:65" s="2" customFormat="1" ht="16.5" customHeight="1">
      <c r="A131" s="35"/>
      <c r="B131" s="36"/>
      <c r="C131" s="193" t="s">
        <v>85</v>
      </c>
      <c r="D131" s="193" t="s">
        <v>285</v>
      </c>
      <c r="E131" s="194" t="s">
        <v>7238</v>
      </c>
      <c r="F131" s="195" t="s">
        <v>4389</v>
      </c>
      <c r="G131" s="196" t="s">
        <v>1</v>
      </c>
      <c r="H131" s="197">
        <v>0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4370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4370</v>
      </c>
      <c r="BM131" s="205" t="s">
        <v>7239</v>
      </c>
    </row>
    <row r="132" spans="1:65" s="2" customFormat="1" ht="39">
      <c r="A132" s="35"/>
      <c r="B132" s="36"/>
      <c r="C132" s="37"/>
      <c r="D132" s="209" t="s">
        <v>3831</v>
      </c>
      <c r="E132" s="37"/>
      <c r="F132" s="267" t="s">
        <v>7240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3831</v>
      </c>
      <c r="AU132" s="18" t="s">
        <v>83</v>
      </c>
    </row>
    <row r="133" spans="1:65" s="2" customFormat="1" ht="16.5" customHeight="1">
      <c r="A133" s="35"/>
      <c r="B133" s="36"/>
      <c r="C133" s="193" t="s">
        <v>105</v>
      </c>
      <c r="D133" s="193" t="s">
        <v>285</v>
      </c>
      <c r="E133" s="194" t="s">
        <v>7241</v>
      </c>
      <c r="F133" s="195" t="s">
        <v>4389</v>
      </c>
      <c r="G133" s="196" t="s">
        <v>1</v>
      </c>
      <c r="H133" s="197">
        <v>0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4370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4370</v>
      </c>
      <c r="BM133" s="205" t="s">
        <v>7242</v>
      </c>
    </row>
    <row r="134" spans="1:65" s="2" customFormat="1" ht="68.25">
      <c r="A134" s="35"/>
      <c r="B134" s="36"/>
      <c r="C134" s="37"/>
      <c r="D134" s="209" t="s">
        <v>3831</v>
      </c>
      <c r="E134" s="37"/>
      <c r="F134" s="267" t="s">
        <v>7243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3831</v>
      </c>
      <c r="AU134" s="18" t="s">
        <v>83</v>
      </c>
    </row>
    <row r="135" spans="1:65" s="12" customFormat="1" ht="25.9" customHeight="1">
      <c r="B135" s="177"/>
      <c r="C135" s="178"/>
      <c r="D135" s="179" t="s">
        <v>75</v>
      </c>
      <c r="E135" s="180" t="s">
        <v>3697</v>
      </c>
      <c r="F135" s="180" t="s">
        <v>586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P136+P144+P149+P152+P159+P182+P185+P238+P244</f>
        <v>0</v>
      </c>
      <c r="Q135" s="185"/>
      <c r="R135" s="186">
        <f>R136+R144+R149+R152+R159+R182+R185+R238+R244</f>
        <v>0</v>
      </c>
      <c r="S135" s="185"/>
      <c r="T135" s="187">
        <f>T136+T144+T149+T152+T159+T182+T185+T238+T244</f>
        <v>0</v>
      </c>
      <c r="AR135" s="188" t="s">
        <v>289</v>
      </c>
      <c r="AT135" s="189" t="s">
        <v>75</v>
      </c>
      <c r="AU135" s="189" t="s">
        <v>76</v>
      </c>
      <c r="AY135" s="188" t="s">
        <v>283</v>
      </c>
      <c r="BK135" s="190">
        <f>BK136+BK144+BK149+BK152+BK159+BK182+BK185+BK238+BK244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7244</v>
      </c>
      <c r="F136" s="191" t="s">
        <v>7244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SUM(P137:P143)</f>
        <v>0</v>
      </c>
      <c r="Q136" s="185"/>
      <c r="R136" s="186">
        <f>SUM(R137:R143)</f>
        <v>0</v>
      </c>
      <c r="S136" s="185"/>
      <c r="T136" s="187">
        <f>SUM(T137:T143)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SUM(BK137:BK143)</f>
        <v>0</v>
      </c>
    </row>
    <row r="137" spans="1:65" s="2" customFormat="1" ht="21.75" customHeight="1">
      <c r="A137" s="35"/>
      <c r="B137" s="36"/>
      <c r="C137" s="251" t="s">
        <v>289</v>
      </c>
      <c r="D137" s="251" t="s">
        <v>1021</v>
      </c>
      <c r="E137" s="252" t="s">
        <v>7245</v>
      </c>
      <c r="F137" s="253" t="s">
        <v>7246</v>
      </c>
      <c r="G137" s="254" t="s">
        <v>2247</v>
      </c>
      <c r="H137" s="255">
        <v>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85</v>
      </c>
      <c r="AT137" s="205" t="s">
        <v>1021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83</v>
      </c>
      <c r="BM137" s="205" t="s">
        <v>85</v>
      </c>
    </row>
    <row r="138" spans="1:65" s="2" customFormat="1" ht="24.2" customHeight="1">
      <c r="A138" s="35"/>
      <c r="B138" s="36"/>
      <c r="C138" s="251" t="s">
        <v>331</v>
      </c>
      <c r="D138" s="251" t="s">
        <v>1021</v>
      </c>
      <c r="E138" s="252" t="s">
        <v>7247</v>
      </c>
      <c r="F138" s="253" t="s">
        <v>7248</v>
      </c>
      <c r="G138" s="254" t="s">
        <v>2247</v>
      </c>
      <c r="H138" s="255">
        <v>1</v>
      </c>
      <c r="I138" s="256"/>
      <c r="J138" s="257">
        <f>ROUND(I138*H138,2)</f>
        <v>0</v>
      </c>
      <c r="K138" s="258"/>
      <c r="L138" s="259"/>
      <c r="M138" s="260" t="s">
        <v>1</v>
      </c>
      <c r="N138" s="261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85</v>
      </c>
      <c r="AT138" s="205" t="s">
        <v>1021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83</v>
      </c>
      <c r="BM138" s="205" t="s">
        <v>289</v>
      </c>
    </row>
    <row r="139" spans="1:65" s="2" customFormat="1" ht="19.5">
      <c r="A139" s="35"/>
      <c r="B139" s="36"/>
      <c r="C139" s="37"/>
      <c r="D139" s="209" t="s">
        <v>3831</v>
      </c>
      <c r="E139" s="37"/>
      <c r="F139" s="267" t="s">
        <v>7249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3831</v>
      </c>
      <c r="AU139" s="18" t="s">
        <v>85</v>
      </c>
    </row>
    <row r="140" spans="1:65" s="2" customFormat="1" ht="24.2" customHeight="1">
      <c r="A140" s="35"/>
      <c r="B140" s="36"/>
      <c r="C140" s="251" t="s">
        <v>339</v>
      </c>
      <c r="D140" s="251" t="s">
        <v>1021</v>
      </c>
      <c r="E140" s="252" t="s">
        <v>7250</v>
      </c>
      <c r="F140" s="253" t="s">
        <v>7251</v>
      </c>
      <c r="G140" s="254" t="s">
        <v>2247</v>
      </c>
      <c r="H140" s="255">
        <v>1</v>
      </c>
      <c r="I140" s="256"/>
      <c r="J140" s="257">
        <f>ROUND(I140*H140,2)</f>
        <v>0</v>
      </c>
      <c r="K140" s="258"/>
      <c r="L140" s="259"/>
      <c r="M140" s="260" t="s">
        <v>1</v>
      </c>
      <c r="N140" s="261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85</v>
      </c>
      <c r="AT140" s="205" t="s">
        <v>1021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83</v>
      </c>
      <c r="BM140" s="205" t="s">
        <v>339</v>
      </c>
    </row>
    <row r="141" spans="1:65" s="2" customFormat="1" ht="19.5">
      <c r="A141" s="35"/>
      <c r="B141" s="36"/>
      <c r="C141" s="37"/>
      <c r="D141" s="209" t="s">
        <v>3831</v>
      </c>
      <c r="E141" s="37"/>
      <c r="F141" s="267" t="s">
        <v>7252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3831</v>
      </c>
      <c r="AU141" s="18" t="s">
        <v>85</v>
      </c>
    </row>
    <row r="142" spans="1:65" s="2" customFormat="1" ht="16.5" customHeight="1">
      <c r="A142" s="35"/>
      <c r="B142" s="36"/>
      <c r="C142" s="251" t="s">
        <v>344</v>
      </c>
      <c r="D142" s="251" t="s">
        <v>1021</v>
      </c>
      <c r="E142" s="252" t="s">
        <v>7253</v>
      </c>
      <c r="F142" s="253" t="s">
        <v>7254</v>
      </c>
      <c r="G142" s="254" t="s">
        <v>2247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85</v>
      </c>
      <c r="AT142" s="205" t="s">
        <v>1021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83</v>
      </c>
      <c r="BM142" s="205" t="s">
        <v>351</v>
      </c>
    </row>
    <row r="143" spans="1:65" s="2" customFormat="1" ht="19.5">
      <c r="A143" s="35"/>
      <c r="B143" s="36"/>
      <c r="C143" s="37"/>
      <c r="D143" s="209" t="s">
        <v>3831</v>
      </c>
      <c r="E143" s="37"/>
      <c r="F143" s="267" t="s">
        <v>7252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3831</v>
      </c>
      <c r="AU143" s="18" t="s">
        <v>85</v>
      </c>
    </row>
    <row r="144" spans="1:65" s="12" customFormat="1" ht="22.9" customHeight="1">
      <c r="B144" s="177"/>
      <c r="C144" s="178"/>
      <c r="D144" s="179" t="s">
        <v>75</v>
      </c>
      <c r="E144" s="191" t="s">
        <v>7255</v>
      </c>
      <c r="F144" s="191" t="s">
        <v>7255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SUM(P145:P148)</f>
        <v>0</v>
      </c>
      <c r="Q144" s="185"/>
      <c r="R144" s="186">
        <f>SUM(R145:R148)</f>
        <v>0</v>
      </c>
      <c r="S144" s="185"/>
      <c r="T144" s="187">
        <f>SUM(T145:T148)</f>
        <v>0</v>
      </c>
      <c r="AR144" s="188" t="s">
        <v>83</v>
      </c>
      <c r="AT144" s="189" t="s">
        <v>75</v>
      </c>
      <c r="AU144" s="189" t="s">
        <v>83</v>
      </c>
      <c r="AY144" s="188" t="s">
        <v>283</v>
      </c>
      <c r="BK144" s="190">
        <f>SUM(BK145:BK148)</f>
        <v>0</v>
      </c>
    </row>
    <row r="145" spans="1:65" s="2" customFormat="1" ht="16.5" customHeight="1">
      <c r="A145" s="35"/>
      <c r="B145" s="36"/>
      <c r="C145" s="251" t="s">
        <v>351</v>
      </c>
      <c r="D145" s="251" t="s">
        <v>1021</v>
      </c>
      <c r="E145" s="252" t="s">
        <v>7256</v>
      </c>
      <c r="F145" s="253" t="s">
        <v>7257</v>
      </c>
      <c r="G145" s="254" t="s">
        <v>2247</v>
      </c>
      <c r="H145" s="255">
        <v>1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85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83</v>
      </c>
      <c r="BM145" s="205" t="s">
        <v>362</v>
      </c>
    </row>
    <row r="146" spans="1:65" s="2" customFormat="1" ht="19.5">
      <c r="A146" s="35"/>
      <c r="B146" s="36"/>
      <c r="C146" s="37"/>
      <c r="D146" s="209" t="s">
        <v>3831</v>
      </c>
      <c r="E146" s="37"/>
      <c r="F146" s="267" t="s">
        <v>7252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3831</v>
      </c>
      <c r="AU146" s="18" t="s">
        <v>85</v>
      </c>
    </row>
    <row r="147" spans="1:65" s="2" customFormat="1" ht="16.5" customHeight="1">
      <c r="A147" s="35"/>
      <c r="B147" s="36"/>
      <c r="C147" s="251" t="s">
        <v>357</v>
      </c>
      <c r="D147" s="251" t="s">
        <v>1021</v>
      </c>
      <c r="E147" s="252" t="s">
        <v>7258</v>
      </c>
      <c r="F147" s="253" t="s">
        <v>7259</v>
      </c>
      <c r="G147" s="254" t="s">
        <v>2247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85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83</v>
      </c>
      <c r="BM147" s="205" t="s">
        <v>188</v>
      </c>
    </row>
    <row r="148" spans="1:65" s="2" customFormat="1" ht="29.25">
      <c r="A148" s="35"/>
      <c r="B148" s="36"/>
      <c r="C148" s="37"/>
      <c r="D148" s="209" t="s">
        <v>3831</v>
      </c>
      <c r="E148" s="37"/>
      <c r="F148" s="267" t="s">
        <v>7260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3831</v>
      </c>
      <c r="AU148" s="18" t="s">
        <v>85</v>
      </c>
    </row>
    <row r="149" spans="1:65" s="12" customFormat="1" ht="22.9" customHeight="1">
      <c r="B149" s="177"/>
      <c r="C149" s="178"/>
      <c r="D149" s="179" t="s">
        <v>75</v>
      </c>
      <c r="E149" s="191" t="s">
        <v>7261</v>
      </c>
      <c r="F149" s="191" t="s">
        <v>7261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SUM(P150:P151)</f>
        <v>0</v>
      </c>
      <c r="Q149" s="185"/>
      <c r="R149" s="186">
        <f>SUM(R150:R151)</f>
        <v>0</v>
      </c>
      <c r="S149" s="185"/>
      <c r="T149" s="187">
        <f>SUM(T150:T151)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SUM(BK150:BK151)</f>
        <v>0</v>
      </c>
    </row>
    <row r="150" spans="1:65" s="2" customFormat="1" ht="21.75" customHeight="1">
      <c r="A150" s="35"/>
      <c r="B150" s="36"/>
      <c r="C150" s="251" t="s">
        <v>362</v>
      </c>
      <c r="D150" s="251" t="s">
        <v>1021</v>
      </c>
      <c r="E150" s="252" t="s">
        <v>7262</v>
      </c>
      <c r="F150" s="253" t="s">
        <v>7263</v>
      </c>
      <c r="G150" s="254" t="s">
        <v>2247</v>
      </c>
      <c r="H150" s="255">
        <v>4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85</v>
      </c>
      <c r="AT150" s="205" t="s">
        <v>1021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83</v>
      </c>
      <c r="BM150" s="205" t="s">
        <v>194</v>
      </c>
    </row>
    <row r="151" spans="1:65" s="2" customFormat="1" ht="29.25">
      <c r="A151" s="35"/>
      <c r="B151" s="36"/>
      <c r="C151" s="37"/>
      <c r="D151" s="209" t="s">
        <v>3831</v>
      </c>
      <c r="E151" s="37"/>
      <c r="F151" s="267" t="s">
        <v>7264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3831</v>
      </c>
      <c r="AU151" s="18" t="s">
        <v>85</v>
      </c>
    </row>
    <row r="152" spans="1:65" s="12" customFormat="1" ht="22.9" customHeight="1">
      <c r="B152" s="177"/>
      <c r="C152" s="178"/>
      <c r="D152" s="179" t="s">
        <v>75</v>
      </c>
      <c r="E152" s="191" t="s">
        <v>7265</v>
      </c>
      <c r="F152" s="191" t="s">
        <v>7265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SUM(P153:P158)</f>
        <v>0</v>
      </c>
      <c r="Q152" s="185"/>
      <c r="R152" s="186">
        <f>SUM(R153:R158)</f>
        <v>0</v>
      </c>
      <c r="S152" s="185"/>
      <c r="T152" s="187">
        <f>SUM(T153:T158)</f>
        <v>0</v>
      </c>
      <c r="AR152" s="188" t="s">
        <v>83</v>
      </c>
      <c r="AT152" s="189" t="s">
        <v>75</v>
      </c>
      <c r="AU152" s="189" t="s">
        <v>83</v>
      </c>
      <c r="AY152" s="188" t="s">
        <v>283</v>
      </c>
      <c r="BK152" s="190">
        <f>SUM(BK153:BK158)</f>
        <v>0</v>
      </c>
    </row>
    <row r="153" spans="1:65" s="2" customFormat="1" ht="16.5" customHeight="1">
      <c r="A153" s="35"/>
      <c r="B153" s="36"/>
      <c r="C153" s="251" t="s">
        <v>185</v>
      </c>
      <c r="D153" s="251" t="s">
        <v>1021</v>
      </c>
      <c r="E153" s="252" t="s">
        <v>7266</v>
      </c>
      <c r="F153" s="253" t="s">
        <v>7267</v>
      </c>
      <c r="G153" s="254" t="s">
        <v>2247</v>
      </c>
      <c r="H153" s="255">
        <v>2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85</v>
      </c>
      <c r="AT153" s="205" t="s">
        <v>1021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83</v>
      </c>
      <c r="BM153" s="205" t="s">
        <v>199</v>
      </c>
    </row>
    <row r="154" spans="1:65" s="2" customFormat="1" ht="48.75">
      <c r="A154" s="35"/>
      <c r="B154" s="36"/>
      <c r="C154" s="37"/>
      <c r="D154" s="209" t="s">
        <v>3831</v>
      </c>
      <c r="E154" s="37"/>
      <c r="F154" s="267" t="s">
        <v>7268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3831</v>
      </c>
      <c r="AU154" s="18" t="s">
        <v>85</v>
      </c>
    </row>
    <row r="155" spans="1:65" s="2" customFormat="1" ht="16.5" customHeight="1">
      <c r="A155" s="35"/>
      <c r="B155" s="36"/>
      <c r="C155" s="251" t="s">
        <v>188</v>
      </c>
      <c r="D155" s="251" t="s">
        <v>1021</v>
      </c>
      <c r="E155" s="252" t="s">
        <v>7269</v>
      </c>
      <c r="F155" s="253" t="s">
        <v>7270</v>
      </c>
      <c r="G155" s="254" t="s">
        <v>2247</v>
      </c>
      <c r="H155" s="255">
        <v>2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85</v>
      </c>
      <c r="AT155" s="205" t="s">
        <v>1021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83</v>
      </c>
      <c r="BM155" s="205" t="s">
        <v>205</v>
      </c>
    </row>
    <row r="156" spans="1:65" s="2" customFormat="1" ht="48.75">
      <c r="A156" s="35"/>
      <c r="B156" s="36"/>
      <c r="C156" s="37"/>
      <c r="D156" s="209" t="s">
        <v>3831</v>
      </c>
      <c r="E156" s="37"/>
      <c r="F156" s="267" t="s">
        <v>7271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3831</v>
      </c>
      <c r="AU156" s="18" t="s">
        <v>85</v>
      </c>
    </row>
    <row r="157" spans="1:65" s="2" customFormat="1" ht="21.75" customHeight="1">
      <c r="A157" s="35"/>
      <c r="B157" s="36"/>
      <c r="C157" s="251" t="s">
        <v>191</v>
      </c>
      <c r="D157" s="251" t="s">
        <v>1021</v>
      </c>
      <c r="E157" s="252" t="s">
        <v>7272</v>
      </c>
      <c r="F157" s="253" t="s">
        <v>7273</v>
      </c>
      <c r="G157" s="254" t="s">
        <v>2247</v>
      </c>
      <c r="H157" s="255">
        <v>1</v>
      </c>
      <c r="I157" s="256"/>
      <c r="J157" s="257">
        <f>ROUND(I157*H157,2)</f>
        <v>0</v>
      </c>
      <c r="K157" s="258"/>
      <c r="L157" s="259"/>
      <c r="M157" s="260" t="s">
        <v>1</v>
      </c>
      <c r="N157" s="261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85</v>
      </c>
      <c r="AT157" s="205" t="s">
        <v>1021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83</v>
      </c>
      <c r="BM157" s="205" t="s">
        <v>208</v>
      </c>
    </row>
    <row r="158" spans="1:65" s="2" customFormat="1" ht="58.5">
      <c r="A158" s="35"/>
      <c r="B158" s="36"/>
      <c r="C158" s="37"/>
      <c r="D158" s="209" t="s">
        <v>3831</v>
      </c>
      <c r="E158" s="37"/>
      <c r="F158" s="267" t="s">
        <v>7274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3831</v>
      </c>
      <c r="AU158" s="18" t="s">
        <v>85</v>
      </c>
    </row>
    <row r="159" spans="1:65" s="12" customFormat="1" ht="22.9" customHeight="1">
      <c r="B159" s="177"/>
      <c r="C159" s="178"/>
      <c r="D159" s="179" t="s">
        <v>75</v>
      </c>
      <c r="E159" s="191" t="s">
        <v>7275</v>
      </c>
      <c r="F159" s="191" t="s">
        <v>7275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SUM(P160:P181)</f>
        <v>0</v>
      </c>
      <c r="Q159" s="185"/>
      <c r="R159" s="186">
        <f>SUM(R160:R181)</f>
        <v>0</v>
      </c>
      <c r="S159" s="185"/>
      <c r="T159" s="187">
        <f>SUM(T160:T181)</f>
        <v>0</v>
      </c>
      <c r="AR159" s="188" t="s">
        <v>83</v>
      </c>
      <c r="AT159" s="189" t="s">
        <v>75</v>
      </c>
      <c r="AU159" s="189" t="s">
        <v>83</v>
      </c>
      <c r="AY159" s="188" t="s">
        <v>283</v>
      </c>
      <c r="BK159" s="190">
        <f>SUM(BK160:BK181)</f>
        <v>0</v>
      </c>
    </row>
    <row r="160" spans="1:65" s="2" customFormat="1" ht="24.2" customHeight="1">
      <c r="A160" s="35"/>
      <c r="B160" s="36"/>
      <c r="C160" s="251" t="s">
        <v>194</v>
      </c>
      <c r="D160" s="251" t="s">
        <v>1021</v>
      </c>
      <c r="E160" s="252" t="s">
        <v>7276</v>
      </c>
      <c r="F160" s="253" t="s">
        <v>7277</v>
      </c>
      <c r="G160" s="254" t="s">
        <v>2247</v>
      </c>
      <c r="H160" s="255">
        <v>1</v>
      </c>
      <c r="I160" s="256"/>
      <c r="J160" s="257">
        <f>ROUND(I160*H160,2)</f>
        <v>0</v>
      </c>
      <c r="K160" s="258"/>
      <c r="L160" s="259"/>
      <c r="M160" s="260" t="s">
        <v>1</v>
      </c>
      <c r="N160" s="261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85</v>
      </c>
      <c r="AT160" s="205" t="s">
        <v>1021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83</v>
      </c>
      <c r="BM160" s="205" t="s">
        <v>222</v>
      </c>
    </row>
    <row r="161" spans="1:65" s="2" customFormat="1" ht="19.5">
      <c r="A161" s="35"/>
      <c r="B161" s="36"/>
      <c r="C161" s="37"/>
      <c r="D161" s="209" t="s">
        <v>3831</v>
      </c>
      <c r="E161" s="37"/>
      <c r="F161" s="267" t="s">
        <v>7278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3831</v>
      </c>
      <c r="AU161" s="18" t="s">
        <v>85</v>
      </c>
    </row>
    <row r="162" spans="1:65" s="2" customFormat="1" ht="24.2" customHeight="1">
      <c r="A162" s="35"/>
      <c r="B162" s="36"/>
      <c r="C162" s="251" t="s">
        <v>8</v>
      </c>
      <c r="D162" s="251" t="s">
        <v>1021</v>
      </c>
      <c r="E162" s="252" t="s">
        <v>7279</v>
      </c>
      <c r="F162" s="253" t="s">
        <v>7280</v>
      </c>
      <c r="G162" s="254" t="s">
        <v>2247</v>
      </c>
      <c r="H162" s="255">
        <v>1</v>
      </c>
      <c r="I162" s="256"/>
      <c r="J162" s="257">
        <f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85</v>
      </c>
      <c r="AT162" s="205" t="s">
        <v>1021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83</v>
      </c>
      <c r="BM162" s="205" t="s">
        <v>454</v>
      </c>
    </row>
    <row r="163" spans="1:65" s="2" customFormat="1" ht="19.5">
      <c r="A163" s="35"/>
      <c r="B163" s="36"/>
      <c r="C163" s="37"/>
      <c r="D163" s="209" t="s">
        <v>3831</v>
      </c>
      <c r="E163" s="37"/>
      <c r="F163" s="267" t="s">
        <v>7252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3831</v>
      </c>
      <c r="AU163" s="18" t="s">
        <v>85</v>
      </c>
    </row>
    <row r="164" spans="1:65" s="2" customFormat="1" ht="16.5" customHeight="1">
      <c r="A164" s="35"/>
      <c r="B164" s="36"/>
      <c r="C164" s="251" t="s">
        <v>199</v>
      </c>
      <c r="D164" s="251" t="s">
        <v>1021</v>
      </c>
      <c r="E164" s="252" t="s">
        <v>7281</v>
      </c>
      <c r="F164" s="253" t="s">
        <v>7282</v>
      </c>
      <c r="G164" s="254" t="s">
        <v>2247</v>
      </c>
      <c r="H164" s="255">
        <v>1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85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83</v>
      </c>
      <c r="BM164" s="205" t="s">
        <v>464</v>
      </c>
    </row>
    <row r="165" spans="1:65" s="2" customFormat="1" ht="48.75">
      <c r="A165" s="35"/>
      <c r="B165" s="36"/>
      <c r="C165" s="37"/>
      <c r="D165" s="209" t="s">
        <v>3831</v>
      </c>
      <c r="E165" s="37"/>
      <c r="F165" s="267" t="s">
        <v>7271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3831</v>
      </c>
      <c r="AU165" s="18" t="s">
        <v>85</v>
      </c>
    </row>
    <row r="166" spans="1:65" s="2" customFormat="1" ht="24.2" customHeight="1">
      <c r="A166" s="35"/>
      <c r="B166" s="36"/>
      <c r="C166" s="251" t="s">
        <v>202</v>
      </c>
      <c r="D166" s="251" t="s">
        <v>1021</v>
      </c>
      <c r="E166" s="252" t="s">
        <v>7283</v>
      </c>
      <c r="F166" s="253" t="s">
        <v>7284</v>
      </c>
      <c r="G166" s="254" t="s">
        <v>2247</v>
      </c>
      <c r="H166" s="255">
        <v>1</v>
      </c>
      <c r="I166" s="256"/>
      <c r="J166" s="257">
        <f>ROUND(I166*H166,2)</f>
        <v>0</v>
      </c>
      <c r="K166" s="258"/>
      <c r="L166" s="259"/>
      <c r="M166" s="260" t="s">
        <v>1</v>
      </c>
      <c r="N166" s="261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85</v>
      </c>
      <c r="AT166" s="205" t="s">
        <v>1021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83</v>
      </c>
      <c r="BM166" s="205" t="s">
        <v>477</v>
      </c>
    </row>
    <row r="167" spans="1:65" s="2" customFormat="1" ht="126.75">
      <c r="A167" s="35"/>
      <c r="B167" s="36"/>
      <c r="C167" s="37"/>
      <c r="D167" s="209" t="s">
        <v>3831</v>
      </c>
      <c r="E167" s="37"/>
      <c r="F167" s="267" t="s">
        <v>7285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3831</v>
      </c>
      <c r="AU167" s="18" t="s">
        <v>85</v>
      </c>
    </row>
    <row r="168" spans="1:65" s="2" customFormat="1" ht="37.9" customHeight="1">
      <c r="A168" s="35"/>
      <c r="B168" s="36"/>
      <c r="C168" s="251" t="s">
        <v>205</v>
      </c>
      <c r="D168" s="251" t="s">
        <v>1021</v>
      </c>
      <c r="E168" s="252" t="s">
        <v>7286</v>
      </c>
      <c r="F168" s="253" t="s">
        <v>7287</v>
      </c>
      <c r="G168" s="254" t="s">
        <v>2247</v>
      </c>
      <c r="H168" s="255">
        <v>1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85</v>
      </c>
      <c r="AT168" s="205" t="s">
        <v>1021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83</v>
      </c>
      <c r="BM168" s="205" t="s">
        <v>488</v>
      </c>
    </row>
    <row r="169" spans="1:65" s="2" customFormat="1" ht="78">
      <c r="A169" s="35"/>
      <c r="B169" s="36"/>
      <c r="C169" s="37"/>
      <c r="D169" s="209" t="s">
        <v>3831</v>
      </c>
      <c r="E169" s="37"/>
      <c r="F169" s="267" t="s">
        <v>7288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3831</v>
      </c>
      <c r="AU169" s="18" t="s">
        <v>85</v>
      </c>
    </row>
    <row r="170" spans="1:65" s="2" customFormat="1" ht="24.2" customHeight="1">
      <c r="A170" s="35"/>
      <c r="B170" s="36"/>
      <c r="C170" s="251" t="s">
        <v>417</v>
      </c>
      <c r="D170" s="251" t="s">
        <v>1021</v>
      </c>
      <c r="E170" s="252" t="s">
        <v>7289</v>
      </c>
      <c r="F170" s="253" t="s">
        <v>7290</v>
      </c>
      <c r="G170" s="254" t="s">
        <v>2247</v>
      </c>
      <c r="H170" s="255">
        <v>1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85</v>
      </c>
      <c r="AT170" s="205" t="s">
        <v>1021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83</v>
      </c>
      <c r="BM170" s="205" t="s">
        <v>499</v>
      </c>
    </row>
    <row r="171" spans="1:65" s="2" customFormat="1" ht="24.2" customHeight="1">
      <c r="A171" s="35"/>
      <c r="B171" s="36"/>
      <c r="C171" s="251" t="s">
        <v>208</v>
      </c>
      <c r="D171" s="251" t="s">
        <v>1021</v>
      </c>
      <c r="E171" s="252" t="s">
        <v>7291</v>
      </c>
      <c r="F171" s="253" t="s">
        <v>7292</v>
      </c>
      <c r="G171" s="254" t="s">
        <v>2247</v>
      </c>
      <c r="H171" s="255">
        <v>2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85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83</v>
      </c>
      <c r="BM171" s="205" t="s">
        <v>509</v>
      </c>
    </row>
    <row r="172" spans="1:65" s="2" customFormat="1" ht="19.5">
      <c r="A172" s="35"/>
      <c r="B172" s="36"/>
      <c r="C172" s="37"/>
      <c r="D172" s="209" t="s">
        <v>3831</v>
      </c>
      <c r="E172" s="37"/>
      <c r="F172" s="267" t="s">
        <v>7293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3831</v>
      </c>
      <c r="AU172" s="18" t="s">
        <v>85</v>
      </c>
    </row>
    <row r="173" spans="1:65" s="2" customFormat="1" ht="24.2" customHeight="1">
      <c r="A173" s="35"/>
      <c r="B173" s="36"/>
      <c r="C173" s="251" t="s">
        <v>7</v>
      </c>
      <c r="D173" s="251" t="s">
        <v>1021</v>
      </c>
      <c r="E173" s="252" t="s">
        <v>7294</v>
      </c>
      <c r="F173" s="253" t="s">
        <v>7292</v>
      </c>
      <c r="G173" s="254" t="s">
        <v>2247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85</v>
      </c>
      <c r="AT173" s="205" t="s">
        <v>1021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83</v>
      </c>
      <c r="BM173" s="205" t="s">
        <v>519</v>
      </c>
    </row>
    <row r="174" spans="1:65" s="2" customFormat="1" ht="19.5">
      <c r="A174" s="35"/>
      <c r="B174" s="36"/>
      <c r="C174" s="37"/>
      <c r="D174" s="209" t="s">
        <v>3831</v>
      </c>
      <c r="E174" s="37"/>
      <c r="F174" s="267" t="s">
        <v>7295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3831</v>
      </c>
      <c r="AU174" s="18" t="s">
        <v>85</v>
      </c>
    </row>
    <row r="175" spans="1:65" s="2" customFormat="1" ht="21.75" customHeight="1">
      <c r="A175" s="35"/>
      <c r="B175" s="36"/>
      <c r="C175" s="251" t="s">
        <v>222</v>
      </c>
      <c r="D175" s="251" t="s">
        <v>1021</v>
      </c>
      <c r="E175" s="252" t="s">
        <v>7296</v>
      </c>
      <c r="F175" s="253" t="s">
        <v>7297</v>
      </c>
      <c r="G175" s="254" t="s">
        <v>2247</v>
      </c>
      <c r="H175" s="255">
        <v>1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85</v>
      </c>
      <c r="AT175" s="205" t="s">
        <v>1021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83</v>
      </c>
      <c r="BM175" s="205" t="s">
        <v>529</v>
      </c>
    </row>
    <row r="176" spans="1:65" s="2" customFormat="1" ht="19.5">
      <c r="A176" s="35"/>
      <c r="B176" s="36"/>
      <c r="C176" s="37"/>
      <c r="D176" s="209" t="s">
        <v>3831</v>
      </c>
      <c r="E176" s="37"/>
      <c r="F176" s="267" t="s">
        <v>7252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3831</v>
      </c>
      <c r="AU176" s="18" t="s">
        <v>85</v>
      </c>
    </row>
    <row r="177" spans="1:65" s="2" customFormat="1" ht="24.2" customHeight="1">
      <c r="A177" s="35"/>
      <c r="B177" s="36"/>
      <c r="C177" s="251" t="s">
        <v>448</v>
      </c>
      <c r="D177" s="251" t="s">
        <v>1021</v>
      </c>
      <c r="E177" s="252" t="s">
        <v>7298</v>
      </c>
      <c r="F177" s="253" t="s">
        <v>7299</v>
      </c>
      <c r="G177" s="254" t="s">
        <v>2247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85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83</v>
      </c>
      <c r="BM177" s="205" t="s">
        <v>546</v>
      </c>
    </row>
    <row r="178" spans="1:65" s="2" customFormat="1" ht="19.5">
      <c r="A178" s="35"/>
      <c r="B178" s="36"/>
      <c r="C178" s="37"/>
      <c r="D178" s="209" t="s">
        <v>3831</v>
      </c>
      <c r="E178" s="37"/>
      <c r="F178" s="267" t="s">
        <v>7300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3831</v>
      </c>
      <c r="AU178" s="18" t="s">
        <v>85</v>
      </c>
    </row>
    <row r="179" spans="1:65" s="2" customFormat="1" ht="24.2" customHeight="1">
      <c r="A179" s="35"/>
      <c r="B179" s="36"/>
      <c r="C179" s="251" t="s">
        <v>454</v>
      </c>
      <c r="D179" s="251" t="s">
        <v>1021</v>
      </c>
      <c r="E179" s="252" t="s">
        <v>7301</v>
      </c>
      <c r="F179" s="253" t="s">
        <v>7302</v>
      </c>
      <c r="G179" s="254" t="s">
        <v>2247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85</v>
      </c>
      <c r="AT179" s="205" t="s">
        <v>1021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83</v>
      </c>
      <c r="BM179" s="205" t="s">
        <v>556</v>
      </c>
    </row>
    <row r="180" spans="1:65" s="2" customFormat="1" ht="24.2" customHeight="1">
      <c r="A180" s="35"/>
      <c r="B180" s="36"/>
      <c r="C180" s="251" t="s">
        <v>460</v>
      </c>
      <c r="D180" s="251" t="s">
        <v>1021</v>
      </c>
      <c r="E180" s="252" t="s">
        <v>7303</v>
      </c>
      <c r="F180" s="253" t="s">
        <v>7304</v>
      </c>
      <c r="G180" s="254" t="s">
        <v>2247</v>
      </c>
      <c r="H180" s="255">
        <v>1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85</v>
      </c>
      <c r="AT180" s="205" t="s">
        <v>1021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83</v>
      </c>
      <c r="BM180" s="205" t="s">
        <v>567</v>
      </c>
    </row>
    <row r="181" spans="1:65" s="2" customFormat="1" ht="16.5" customHeight="1">
      <c r="A181" s="35"/>
      <c r="B181" s="36"/>
      <c r="C181" s="251" t="s">
        <v>464</v>
      </c>
      <c r="D181" s="251" t="s">
        <v>1021</v>
      </c>
      <c r="E181" s="252" t="s">
        <v>7305</v>
      </c>
      <c r="F181" s="253" t="s">
        <v>7306</v>
      </c>
      <c r="G181" s="254" t="s">
        <v>2247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85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83</v>
      </c>
      <c r="BM181" s="205" t="s">
        <v>581</v>
      </c>
    </row>
    <row r="182" spans="1:65" s="12" customFormat="1" ht="22.9" customHeight="1">
      <c r="B182" s="177"/>
      <c r="C182" s="178"/>
      <c r="D182" s="179" t="s">
        <v>75</v>
      </c>
      <c r="E182" s="191" t="s">
        <v>7307</v>
      </c>
      <c r="F182" s="191" t="s">
        <v>7307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SUM(P183:P184)</f>
        <v>0</v>
      </c>
      <c r="Q182" s="185"/>
      <c r="R182" s="186">
        <f>SUM(R183:R184)</f>
        <v>0</v>
      </c>
      <c r="S182" s="185"/>
      <c r="T182" s="187">
        <f>SUM(T183:T184)</f>
        <v>0</v>
      </c>
      <c r="AR182" s="188" t="s">
        <v>83</v>
      </c>
      <c r="AT182" s="189" t="s">
        <v>75</v>
      </c>
      <c r="AU182" s="189" t="s">
        <v>83</v>
      </c>
      <c r="AY182" s="188" t="s">
        <v>283</v>
      </c>
      <c r="BK182" s="190">
        <f>SUM(BK183:BK184)</f>
        <v>0</v>
      </c>
    </row>
    <row r="183" spans="1:65" s="2" customFormat="1" ht="16.5" customHeight="1">
      <c r="A183" s="35"/>
      <c r="B183" s="36"/>
      <c r="C183" s="251" t="s">
        <v>469</v>
      </c>
      <c r="D183" s="251" t="s">
        <v>1021</v>
      </c>
      <c r="E183" s="252" t="s">
        <v>7308</v>
      </c>
      <c r="F183" s="253" t="s">
        <v>7309</v>
      </c>
      <c r="G183" s="254" t="s">
        <v>2247</v>
      </c>
      <c r="H183" s="255">
        <v>6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85</v>
      </c>
      <c r="AT183" s="205" t="s">
        <v>1021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83</v>
      </c>
      <c r="BM183" s="205" t="s">
        <v>616</v>
      </c>
    </row>
    <row r="184" spans="1:65" s="2" customFormat="1" ht="16.5" customHeight="1">
      <c r="A184" s="35"/>
      <c r="B184" s="36"/>
      <c r="C184" s="251" t="s">
        <v>477</v>
      </c>
      <c r="D184" s="251" t="s">
        <v>1021</v>
      </c>
      <c r="E184" s="252" t="s">
        <v>7310</v>
      </c>
      <c r="F184" s="253" t="s">
        <v>7311</v>
      </c>
      <c r="G184" s="254" t="s">
        <v>2247</v>
      </c>
      <c r="H184" s="255">
        <v>2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85</v>
      </c>
      <c r="AT184" s="205" t="s">
        <v>1021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83</v>
      </c>
      <c r="BM184" s="205" t="s">
        <v>624</v>
      </c>
    </row>
    <row r="185" spans="1:65" s="12" customFormat="1" ht="22.9" customHeight="1">
      <c r="B185" s="177"/>
      <c r="C185" s="178"/>
      <c r="D185" s="179" t="s">
        <v>75</v>
      </c>
      <c r="E185" s="191" t="s">
        <v>7312</v>
      </c>
      <c r="F185" s="191" t="s">
        <v>7312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SUM(P186:P237)</f>
        <v>0</v>
      </c>
      <c r="Q185" s="185"/>
      <c r="R185" s="186">
        <f>SUM(R186:R237)</f>
        <v>0</v>
      </c>
      <c r="S185" s="185"/>
      <c r="T185" s="187">
        <f>SUM(T186:T237)</f>
        <v>0</v>
      </c>
      <c r="AR185" s="188" t="s">
        <v>83</v>
      </c>
      <c r="AT185" s="189" t="s">
        <v>75</v>
      </c>
      <c r="AU185" s="189" t="s">
        <v>83</v>
      </c>
      <c r="AY185" s="188" t="s">
        <v>283</v>
      </c>
      <c r="BK185" s="190">
        <f>SUM(BK186:BK237)</f>
        <v>0</v>
      </c>
    </row>
    <row r="186" spans="1:65" s="2" customFormat="1" ht="24.2" customHeight="1">
      <c r="A186" s="35"/>
      <c r="B186" s="36"/>
      <c r="C186" s="251" t="s">
        <v>483</v>
      </c>
      <c r="D186" s="251" t="s">
        <v>1021</v>
      </c>
      <c r="E186" s="252" t="s">
        <v>7313</v>
      </c>
      <c r="F186" s="253" t="s">
        <v>7314</v>
      </c>
      <c r="G186" s="254" t="s">
        <v>2247</v>
      </c>
      <c r="H186" s="255">
        <v>1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85</v>
      </c>
      <c r="AT186" s="205" t="s">
        <v>1021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83</v>
      </c>
      <c r="BM186" s="205" t="s">
        <v>632</v>
      </c>
    </row>
    <row r="187" spans="1:65" s="2" customFormat="1" ht="146.25">
      <c r="A187" s="35"/>
      <c r="B187" s="36"/>
      <c r="C187" s="37"/>
      <c r="D187" s="209" t="s">
        <v>3831</v>
      </c>
      <c r="E187" s="37"/>
      <c r="F187" s="267" t="s">
        <v>7315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3831</v>
      </c>
      <c r="AU187" s="18" t="s">
        <v>85</v>
      </c>
    </row>
    <row r="188" spans="1:65" s="2" customFormat="1" ht="33" customHeight="1">
      <c r="A188" s="35"/>
      <c r="B188" s="36"/>
      <c r="C188" s="251" t="s">
        <v>488</v>
      </c>
      <c r="D188" s="251" t="s">
        <v>1021</v>
      </c>
      <c r="E188" s="252" t="s">
        <v>7316</v>
      </c>
      <c r="F188" s="253" t="s">
        <v>7317</v>
      </c>
      <c r="G188" s="254" t="s">
        <v>2247</v>
      </c>
      <c r="H188" s="255">
        <v>3</v>
      </c>
      <c r="I188" s="256"/>
      <c r="J188" s="257">
        <f>ROUND(I188*H188,2)</f>
        <v>0</v>
      </c>
      <c r="K188" s="258"/>
      <c r="L188" s="259"/>
      <c r="M188" s="260" t="s">
        <v>1</v>
      </c>
      <c r="N188" s="261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85</v>
      </c>
      <c r="AT188" s="205" t="s">
        <v>1021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83</v>
      </c>
      <c r="BM188" s="205" t="s">
        <v>640</v>
      </c>
    </row>
    <row r="189" spans="1:65" s="2" customFormat="1" ht="78">
      <c r="A189" s="35"/>
      <c r="B189" s="36"/>
      <c r="C189" s="37"/>
      <c r="D189" s="209" t="s">
        <v>3831</v>
      </c>
      <c r="E189" s="37"/>
      <c r="F189" s="267" t="s">
        <v>7318</v>
      </c>
      <c r="G189" s="37"/>
      <c r="H189" s="37"/>
      <c r="I189" s="268"/>
      <c r="J189" s="37"/>
      <c r="K189" s="37"/>
      <c r="L189" s="40"/>
      <c r="M189" s="269"/>
      <c r="N189" s="270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3831</v>
      </c>
      <c r="AU189" s="18" t="s">
        <v>85</v>
      </c>
    </row>
    <row r="190" spans="1:65" s="2" customFormat="1" ht="16.5" customHeight="1">
      <c r="A190" s="35"/>
      <c r="B190" s="36"/>
      <c r="C190" s="251" t="s">
        <v>494</v>
      </c>
      <c r="D190" s="251" t="s">
        <v>1021</v>
      </c>
      <c r="E190" s="252" t="s">
        <v>7319</v>
      </c>
      <c r="F190" s="253" t="s">
        <v>7320</v>
      </c>
      <c r="G190" s="254" t="s">
        <v>2247</v>
      </c>
      <c r="H190" s="255">
        <v>3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85</v>
      </c>
      <c r="AT190" s="205" t="s">
        <v>1021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83</v>
      </c>
      <c r="BM190" s="205" t="s">
        <v>648</v>
      </c>
    </row>
    <row r="191" spans="1:65" s="2" customFormat="1" ht="24.2" customHeight="1">
      <c r="A191" s="35"/>
      <c r="B191" s="36"/>
      <c r="C191" s="251" t="s">
        <v>499</v>
      </c>
      <c r="D191" s="251" t="s">
        <v>1021</v>
      </c>
      <c r="E191" s="252" t="s">
        <v>7321</v>
      </c>
      <c r="F191" s="253" t="s">
        <v>7322</v>
      </c>
      <c r="G191" s="254" t="s">
        <v>2247</v>
      </c>
      <c r="H191" s="255">
        <v>1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85</v>
      </c>
      <c r="AT191" s="205" t="s">
        <v>1021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83</v>
      </c>
      <c r="BM191" s="205" t="s">
        <v>656</v>
      </c>
    </row>
    <row r="192" spans="1:65" s="2" customFormat="1" ht="68.25">
      <c r="A192" s="35"/>
      <c r="B192" s="36"/>
      <c r="C192" s="37"/>
      <c r="D192" s="209" t="s">
        <v>3831</v>
      </c>
      <c r="E192" s="37"/>
      <c r="F192" s="267" t="s">
        <v>7323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3831</v>
      </c>
      <c r="AU192" s="18" t="s">
        <v>85</v>
      </c>
    </row>
    <row r="193" spans="1:65" s="2" customFormat="1" ht="16.5" customHeight="1">
      <c r="A193" s="35"/>
      <c r="B193" s="36"/>
      <c r="C193" s="251" t="s">
        <v>504</v>
      </c>
      <c r="D193" s="251" t="s">
        <v>1021</v>
      </c>
      <c r="E193" s="252" t="s">
        <v>7324</v>
      </c>
      <c r="F193" s="253" t="s">
        <v>7325</v>
      </c>
      <c r="G193" s="254" t="s">
        <v>2247</v>
      </c>
      <c r="H193" s="255">
        <v>2</v>
      </c>
      <c r="I193" s="256"/>
      <c r="J193" s="257">
        <f>ROUND(I193*H193,2)</f>
        <v>0</v>
      </c>
      <c r="K193" s="258"/>
      <c r="L193" s="259"/>
      <c r="M193" s="260" t="s">
        <v>1</v>
      </c>
      <c r="N193" s="261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85</v>
      </c>
      <c r="AT193" s="205" t="s">
        <v>1021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83</v>
      </c>
      <c r="BM193" s="205" t="s">
        <v>664</v>
      </c>
    </row>
    <row r="194" spans="1:65" s="2" customFormat="1" ht="29.25">
      <c r="A194" s="35"/>
      <c r="B194" s="36"/>
      <c r="C194" s="37"/>
      <c r="D194" s="209" t="s">
        <v>3831</v>
      </c>
      <c r="E194" s="37"/>
      <c r="F194" s="267" t="s">
        <v>7326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3831</v>
      </c>
      <c r="AU194" s="18" t="s">
        <v>85</v>
      </c>
    </row>
    <row r="195" spans="1:65" s="2" customFormat="1" ht="21.75" customHeight="1">
      <c r="A195" s="35"/>
      <c r="B195" s="36"/>
      <c r="C195" s="251" t="s">
        <v>509</v>
      </c>
      <c r="D195" s="251" t="s">
        <v>1021</v>
      </c>
      <c r="E195" s="252" t="s">
        <v>7327</v>
      </c>
      <c r="F195" s="253" t="s">
        <v>7328</v>
      </c>
      <c r="G195" s="254" t="s">
        <v>2247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85</v>
      </c>
      <c r="AT195" s="205" t="s">
        <v>1021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83</v>
      </c>
      <c r="BM195" s="205" t="s">
        <v>672</v>
      </c>
    </row>
    <row r="196" spans="1:65" s="2" customFormat="1" ht="48.75">
      <c r="A196" s="35"/>
      <c r="B196" s="36"/>
      <c r="C196" s="37"/>
      <c r="D196" s="209" t="s">
        <v>3831</v>
      </c>
      <c r="E196" s="37"/>
      <c r="F196" s="267" t="s">
        <v>7329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3831</v>
      </c>
      <c r="AU196" s="18" t="s">
        <v>85</v>
      </c>
    </row>
    <row r="197" spans="1:65" s="2" customFormat="1" ht="24.2" customHeight="1">
      <c r="A197" s="35"/>
      <c r="B197" s="36"/>
      <c r="C197" s="251" t="s">
        <v>514</v>
      </c>
      <c r="D197" s="251" t="s">
        <v>1021</v>
      </c>
      <c r="E197" s="252" t="s">
        <v>7330</v>
      </c>
      <c r="F197" s="253" t="s">
        <v>7331</v>
      </c>
      <c r="G197" s="254" t="s">
        <v>2247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85</v>
      </c>
      <c r="AT197" s="205" t="s">
        <v>1021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83</v>
      </c>
      <c r="BM197" s="205" t="s">
        <v>680</v>
      </c>
    </row>
    <row r="198" spans="1:65" s="2" customFormat="1" ht="58.5">
      <c r="A198" s="35"/>
      <c r="B198" s="36"/>
      <c r="C198" s="37"/>
      <c r="D198" s="209" t="s">
        <v>3831</v>
      </c>
      <c r="E198" s="37"/>
      <c r="F198" s="267" t="s">
        <v>7332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3831</v>
      </c>
      <c r="AU198" s="18" t="s">
        <v>85</v>
      </c>
    </row>
    <row r="199" spans="1:65" s="2" customFormat="1" ht="24.2" customHeight="1">
      <c r="A199" s="35"/>
      <c r="B199" s="36"/>
      <c r="C199" s="251" t="s">
        <v>519</v>
      </c>
      <c r="D199" s="251" t="s">
        <v>1021</v>
      </c>
      <c r="E199" s="252" t="s">
        <v>7333</v>
      </c>
      <c r="F199" s="253" t="s">
        <v>7334</v>
      </c>
      <c r="G199" s="254" t="s">
        <v>2247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85</v>
      </c>
      <c r="AT199" s="205" t="s">
        <v>1021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83</v>
      </c>
      <c r="BM199" s="205" t="s">
        <v>690</v>
      </c>
    </row>
    <row r="200" spans="1:65" s="2" customFormat="1" ht="68.25">
      <c r="A200" s="35"/>
      <c r="B200" s="36"/>
      <c r="C200" s="37"/>
      <c r="D200" s="209" t="s">
        <v>3831</v>
      </c>
      <c r="E200" s="37"/>
      <c r="F200" s="267" t="s">
        <v>7323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3831</v>
      </c>
      <c r="AU200" s="18" t="s">
        <v>85</v>
      </c>
    </row>
    <row r="201" spans="1:65" s="2" customFormat="1" ht="16.5" customHeight="1">
      <c r="A201" s="35"/>
      <c r="B201" s="36"/>
      <c r="C201" s="251" t="s">
        <v>524</v>
      </c>
      <c r="D201" s="251" t="s">
        <v>1021</v>
      </c>
      <c r="E201" s="252" t="s">
        <v>7335</v>
      </c>
      <c r="F201" s="253" t="s">
        <v>7336</v>
      </c>
      <c r="G201" s="254" t="s">
        <v>2247</v>
      </c>
      <c r="H201" s="255">
        <v>1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85</v>
      </c>
      <c r="AT201" s="205" t="s">
        <v>1021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83</v>
      </c>
      <c r="BM201" s="205" t="s">
        <v>700</v>
      </c>
    </row>
    <row r="202" spans="1:65" s="2" customFormat="1" ht="78">
      <c r="A202" s="35"/>
      <c r="B202" s="36"/>
      <c r="C202" s="37"/>
      <c r="D202" s="209" t="s">
        <v>3831</v>
      </c>
      <c r="E202" s="37"/>
      <c r="F202" s="267" t="s">
        <v>7337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3831</v>
      </c>
      <c r="AU202" s="18" t="s">
        <v>85</v>
      </c>
    </row>
    <row r="203" spans="1:65" s="2" customFormat="1" ht="16.5" customHeight="1">
      <c r="A203" s="35"/>
      <c r="B203" s="36"/>
      <c r="C203" s="251" t="s">
        <v>529</v>
      </c>
      <c r="D203" s="251" t="s">
        <v>1021</v>
      </c>
      <c r="E203" s="252" t="s">
        <v>7338</v>
      </c>
      <c r="F203" s="253" t="s">
        <v>7339</v>
      </c>
      <c r="G203" s="254" t="s">
        <v>2247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85</v>
      </c>
      <c r="AT203" s="205" t="s">
        <v>1021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83</v>
      </c>
      <c r="BM203" s="205" t="s">
        <v>710</v>
      </c>
    </row>
    <row r="204" spans="1:65" s="2" customFormat="1" ht="48.75">
      <c r="A204" s="35"/>
      <c r="B204" s="36"/>
      <c r="C204" s="37"/>
      <c r="D204" s="209" t="s">
        <v>3831</v>
      </c>
      <c r="E204" s="37"/>
      <c r="F204" s="267" t="s">
        <v>7340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3831</v>
      </c>
      <c r="AU204" s="18" t="s">
        <v>85</v>
      </c>
    </row>
    <row r="205" spans="1:65" s="2" customFormat="1" ht="33" customHeight="1">
      <c r="A205" s="35"/>
      <c r="B205" s="36"/>
      <c r="C205" s="251" t="s">
        <v>540</v>
      </c>
      <c r="D205" s="251" t="s">
        <v>1021</v>
      </c>
      <c r="E205" s="252" t="s">
        <v>7341</v>
      </c>
      <c r="F205" s="253" t="s">
        <v>7342</v>
      </c>
      <c r="G205" s="254" t="s">
        <v>2247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85</v>
      </c>
      <c r="AT205" s="205" t="s">
        <v>1021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83</v>
      </c>
      <c r="BM205" s="205" t="s">
        <v>737</v>
      </c>
    </row>
    <row r="206" spans="1:65" s="2" customFormat="1" ht="146.25">
      <c r="A206" s="35"/>
      <c r="B206" s="36"/>
      <c r="C206" s="37"/>
      <c r="D206" s="209" t="s">
        <v>3831</v>
      </c>
      <c r="E206" s="37"/>
      <c r="F206" s="267" t="s">
        <v>7343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3831</v>
      </c>
      <c r="AU206" s="18" t="s">
        <v>85</v>
      </c>
    </row>
    <row r="207" spans="1:65" s="2" customFormat="1" ht="24.2" customHeight="1">
      <c r="A207" s="35"/>
      <c r="B207" s="36"/>
      <c r="C207" s="251" t="s">
        <v>546</v>
      </c>
      <c r="D207" s="251" t="s">
        <v>1021</v>
      </c>
      <c r="E207" s="252" t="s">
        <v>7344</v>
      </c>
      <c r="F207" s="253" t="s">
        <v>7345</v>
      </c>
      <c r="G207" s="254" t="s">
        <v>2247</v>
      </c>
      <c r="H207" s="255">
        <v>1</v>
      </c>
      <c r="I207" s="256"/>
      <c r="J207" s="257">
        <f>ROUND(I207*H207,2)</f>
        <v>0</v>
      </c>
      <c r="K207" s="258"/>
      <c r="L207" s="259"/>
      <c r="M207" s="260" t="s">
        <v>1</v>
      </c>
      <c r="N207" s="261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85</v>
      </c>
      <c r="AT207" s="205" t="s">
        <v>1021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83</v>
      </c>
      <c r="BM207" s="205" t="s">
        <v>750</v>
      </c>
    </row>
    <row r="208" spans="1:65" s="2" customFormat="1" ht="146.25">
      <c r="A208" s="35"/>
      <c r="B208" s="36"/>
      <c r="C208" s="37"/>
      <c r="D208" s="209" t="s">
        <v>3831</v>
      </c>
      <c r="E208" s="37"/>
      <c r="F208" s="267" t="s">
        <v>7346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3831</v>
      </c>
      <c r="AU208" s="18" t="s">
        <v>85</v>
      </c>
    </row>
    <row r="209" spans="1:65" s="2" customFormat="1" ht="16.5" customHeight="1">
      <c r="A209" s="35"/>
      <c r="B209" s="36"/>
      <c r="C209" s="251" t="s">
        <v>551</v>
      </c>
      <c r="D209" s="251" t="s">
        <v>1021</v>
      </c>
      <c r="E209" s="252" t="s">
        <v>7347</v>
      </c>
      <c r="F209" s="253" t="s">
        <v>7348</v>
      </c>
      <c r="G209" s="254" t="s">
        <v>2247</v>
      </c>
      <c r="H209" s="255">
        <v>1</v>
      </c>
      <c r="I209" s="256"/>
      <c r="J209" s="257">
        <f>ROUND(I209*H209,2)</f>
        <v>0</v>
      </c>
      <c r="K209" s="258"/>
      <c r="L209" s="259"/>
      <c r="M209" s="260" t="s">
        <v>1</v>
      </c>
      <c r="N209" s="261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85</v>
      </c>
      <c r="AT209" s="205" t="s">
        <v>1021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83</v>
      </c>
      <c r="BM209" s="205" t="s">
        <v>766</v>
      </c>
    </row>
    <row r="210" spans="1:65" s="2" customFormat="1" ht="39">
      <c r="A210" s="35"/>
      <c r="B210" s="36"/>
      <c r="C210" s="37"/>
      <c r="D210" s="209" t="s">
        <v>3831</v>
      </c>
      <c r="E210" s="37"/>
      <c r="F210" s="267" t="s">
        <v>7349</v>
      </c>
      <c r="G210" s="37"/>
      <c r="H210" s="37"/>
      <c r="I210" s="268"/>
      <c r="J210" s="37"/>
      <c r="K210" s="37"/>
      <c r="L210" s="40"/>
      <c r="M210" s="269"/>
      <c r="N210" s="27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3831</v>
      </c>
      <c r="AU210" s="18" t="s">
        <v>85</v>
      </c>
    </row>
    <row r="211" spans="1:65" s="2" customFormat="1" ht="16.5" customHeight="1">
      <c r="A211" s="35"/>
      <c r="B211" s="36"/>
      <c r="C211" s="251" t="s">
        <v>556</v>
      </c>
      <c r="D211" s="251" t="s">
        <v>1021</v>
      </c>
      <c r="E211" s="252" t="s">
        <v>7350</v>
      </c>
      <c r="F211" s="253" t="s">
        <v>7351</v>
      </c>
      <c r="G211" s="254" t="s">
        <v>2247</v>
      </c>
      <c r="H211" s="255">
        <v>1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85</v>
      </c>
      <c r="AT211" s="205" t="s">
        <v>1021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83</v>
      </c>
      <c r="BM211" s="205" t="s">
        <v>776</v>
      </c>
    </row>
    <row r="212" spans="1:65" s="2" customFormat="1" ht="19.5">
      <c r="A212" s="35"/>
      <c r="B212" s="36"/>
      <c r="C212" s="37"/>
      <c r="D212" s="209" t="s">
        <v>3831</v>
      </c>
      <c r="E212" s="37"/>
      <c r="F212" s="267" t="s">
        <v>7352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3831</v>
      </c>
      <c r="AU212" s="18" t="s">
        <v>85</v>
      </c>
    </row>
    <row r="213" spans="1:65" s="2" customFormat="1" ht="24.2" customHeight="1">
      <c r="A213" s="35"/>
      <c r="B213" s="36"/>
      <c r="C213" s="251" t="s">
        <v>561</v>
      </c>
      <c r="D213" s="251" t="s">
        <v>1021</v>
      </c>
      <c r="E213" s="252" t="s">
        <v>7353</v>
      </c>
      <c r="F213" s="253" t="s">
        <v>7354</v>
      </c>
      <c r="G213" s="254" t="s">
        <v>2247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85</v>
      </c>
      <c r="AT213" s="205" t="s">
        <v>1021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83</v>
      </c>
      <c r="BM213" s="205" t="s">
        <v>785</v>
      </c>
    </row>
    <row r="214" spans="1:65" s="2" customFormat="1" ht="68.25">
      <c r="A214" s="35"/>
      <c r="B214" s="36"/>
      <c r="C214" s="37"/>
      <c r="D214" s="209" t="s">
        <v>3831</v>
      </c>
      <c r="E214" s="37"/>
      <c r="F214" s="267" t="s">
        <v>7355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3831</v>
      </c>
      <c r="AU214" s="18" t="s">
        <v>85</v>
      </c>
    </row>
    <row r="215" spans="1:65" s="2" customFormat="1" ht="16.5" customHeight="1">
      <c r="A215" s="35"/>
      <c r="B215" s="36"/>
      <c r="C215" s="251" t="s">
        <v>567</v>
      </c>
      <c r="D215" s="251" t="s">
        <v>1021</v>
      </c>
      <c r="E215" s="252" t="s">
        <v>7356</v>
      </c>
      <c r="F215" s="253" t="s">
        <v>7357</v>
      </c>
      <c r="G215" s="254" t="s">
        <v>2247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85</v>
      </c>
      <c r="AT215" s="205" t="s">
        <v>1021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83</v>
      </c>
      <c r="BM215" s="205" t="s">
        <v>796</v>
      </c>
    </row>
    <row r="216" spans="1:65" s="2" customFormat="1" ht="19.5">
      <c r="A216" s="35"/>
      <c r="B216" s="36"/>
      <c r="C216" s="37"/>
      <c r="D216" s="209" t="s">
        <v>3831</v>
      </c>
      <c r="E216" s="37"/>
      <c r="F216" s="267" t="s">
        <v>7300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3831</v>
      </c>
      <c r="AU216" s="18" t="s">
        <v>85</v>
      </c>
    </row>
    <row r="217" spans="1:65" s="2" customFormat="1" ht="24.2" customHeight="1">
      <c r="A217" s="35"/>
      <c r="B217" s="36"/>
      <c r="C217" s="251" t="s">
        <v>575</v>
      </c>
      <c r="D217" s="251" t="s">
        <v>1021</v>
      </c>
      <c r="E217" s="252" t="s">
        <v>7358</v>
      </c>
      <c r="F217" s="253" t="s">
        <v>7359</v>
      </c>
      <c r="G217" s="254" t="s">
        <v>2247</v>
      </c>
      <c r="H217" s="255">
        <v>2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85</v>
      </c>
      <c r="AT217" s="205" t="s">
        <v>1021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83</v>
      </c>
      <c r="BM217" s="205" t="s">
        <v>810</v>
      </c>
    </row>
    <row r="218" spans="1:65" s="2" customFormat="1" ht="19.5">
      <c r="A218" s="35"/>
      <c r="B218" s="36"/>
      <c r="C218" s="37"/>
      <c r="D218" s="209" t="s">
        <v>3831</v>
      </c>
      <c r="E218" s="37"/>
      <c r="F218" s="267" t="s">
        <v>7295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3831</v>
      </c>
      <c r="AU218" s="18" t="s">
        <v>85</v>
      </c>
    </row>
    <row r="219" spans="1:65" s="2" customFormat="1" ht="16.5" customHeight="1">
      <c r="A219" s="35"/>
      <c r="B219" s="36"/>
      <c r="C219" s="251" t="s">
        <v>581</v>
      </c>
      <c r="D219" s="251" t="s">
        <v>1021</v>
      </c>
      <c r="E219" s="252" t="s">
        <v>7360</v>
      </c>
      <c r="F219" s="253" t="s">
        <v>7361</v>
      </c>
      <c r="G219" s="254" t="s">
        <v>2247</v>
      </c>
      <c r="H219" s="255">
        <v>1</v>
      </c>
      <c r="I219" s="256"/>
      <c r="J219" s="257">
        <f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85</v>
      </c>
      <c r="AT219" s="205" t="s">
        <v>1021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83</v>
      </c>
      <c r="BM219" s="205" t="s">
        <v>818</v>
      </c>
    </row>
    <row r="220" spans="1:65" s="2" customFormat="1" ht="16.5" customHeight="1">
      <c r="A220" s="35"/>
      <c r="B220" s="36"/>
      <c r="C220" s="251" t="s">
        <v>611</v>
      </c>
      <c r="D220" s="251" t="s">
        <v>1021</v>
      </c>
      <c r="E220" s="252" t="s">
        <v>7362</v>
      </c>
      <c r="F220" s="253" t="s">
        <v>7363</v>
      </c>
      <c r="G220" s="254" t="s">
        <v>2247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85</v>
      </c>
      <c r="AT220" s="205" t="s">
        <v>1021</v>
      </c>
      <c r="AU220" s="205" t="s">
        <v>85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83</v>
      </c>
      <c r="BM220" s="205" t="s">
        <v>827</v>
      </c>
    </row>
    <row r="221" spans="1:65" s="2" customFormat="1" ht="19.5">
      <c r="A221" s="35"/>
      <c r="B221" s="36"/>
      <c r="C221" s="37"/>
      <c r="D221" s="209" t="s">
        <v>3831</v>
      </c>
      <c r="E221" s="37"/>
      <c r="F221" s="267" t="s">
        <v>7300</v>
      </c>
      <c r="G221" s="37"/>
      <c r="H221" s="37"/>
      <c r="I221" s="268"/>
      <c r="J221" s="37"/>
      <c r="K221" s="37"/>
      <c r="L221" s="40"/>
      <c r="M221" s="269"/>
      <c r="N221" s="270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3831</v>
      </c>
      <c r="AU221" s="18" t="s">
        <v>85</v>
      </c>
    </row>
    <row r="222" spans="1:65" s="2" customFormat="1" ht="24.2" customHeight="1">
      <c r="A222" s="35"/>
      <c r="B222" s="36"/>
      <c r="C222" s="251" t="s">
        <v>616</v>
      </c>
      <c r="D222" s="251" t="s">
        <v>1021</v>
      </c>
      <c r="E222" s="252" t="s">
        <v>7364</v>
      </c>
      <c r="F222" s="253" t="s">
        <v>7365</v>
      </c>
      <c r="G222" s="254" t="s">
        <v>2247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85</v>
      </c>
      <c r="AT222" s="205" t="s">
        <v>1021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83</v>
      </c>
      <c r="BM222" s="205" t="s">
        <v>837</v>
      </c>
    </row>
    <row r="223" spans="1:65" s="2" customFormat="1" ht="19.5">
      <c r="A223" s="35"/>
      <c r="B223" s="36"/>
      <c r="C223" s="37"/>
      <c r="D223" s="209" t="s">
        <v>3831</v>
      </c>
      <c r="E223" s="37"/>
      <c r="F223" s="267" t="s">
        <v>7295</v>
      </c>
      <c r="G223" s="37"/>
      <c r="H223" s="37"/>
      <c r="I223" s="268"/>
      <c r="J223" s="37"/>
      <c r="K223" s="37"/>
      <c r="L223" s="40"/>
      <c r="M223" s="269"/>
      <c r="N223" s="27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3831</v>
      </c>
      <c r="AU223" s="18" t="s">
        <v>85</v>
      </c>
    </row>
    <row r="224" spans="1:65" s="2" customFormat="1" ht="24.2" customHeight="1">
      <c r="A224" s="35"/>
      <c r="B224" s="36"/>
      <c r="C224" s="251" t="s">
        <v>620</v>
      </c>
      <c r="D224" s="251" t="s">
        <v>1021</v>
      </c>
      <c r="E224" s="252" t="s">
        <v>7366</v>
      </c>
      <c r="F224" s="253" t="s">
        <v>7367</v>
      </c>
      <c r="G224" s="254" t="s">
        <v>2247</v>
      </c>
      <c r="H224" s="255">
        <v>1</v>
      </c>
      <c r="I224" s="256"/>
      <c r="J224" s="257">
        <f>ROUND(I224*H224,2)</f>
        <v>0</v>
      </c>
      <c r="K224" s="258"/>
      <c r="L224" s="259"/>
      <c r="M224" s="260" t="s">
        <v>1</v>
      </c>
      <c r="N224" s="261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85</v>
      </c>
      <c r="AT224" s="205" t="s">
        <v>1021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83</v>
      </c>
      <c r="BM224" s="205" t="s">
        <v>846</v>
      </c>
    </row>
    <row r="225" spans="1:65" s="2" customFormat="1" ht="19.5">
      <c r="A225" s="35"/>
      <c r="B225" s="36"/>
      <c r="C225" s="37"/>
      <c r="D225" s="209" t="s">
        <v>3831</v>
      </c>
      <c r="E225" s="37"/>
      <c r="F225" s="267" t="s">
        <v>7300</v>
      </c>
      <c r="G225" s="37"/>
      <c r="H225" s="37"/>
      <c r="I225" s="268"/>
      <c r="J225" s="37"/>
      <c r="K225" s="37"/>
      <c r="L225" s="40"/>
      <c r="M225" s="269"/>
      <c r="N225" s="270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3831</v>
      </c>
      <c r="AU225" s="18" t="s">
        <v>85</v>
      </c>
    </row>
    <row r="226" spans="1:65" s="2" customFormat="1" ht="24.2" customHeight="1">
      <c r="A226" s="35"/>
      <c r="B226" s="36"/>
      <c r="C226" s="251" t="s">
        <v>624</v>
      </c>
      <c r="D226" s="251" t="s">
        <v>1021</v>
      </c>
      <c r="E226" s="252" t="s">
        <v>7368</v>
      </c>
      <c r="F226" s="253" t="s">
        <v>7302</v>
      </c>
      <c r="G226" s="254" t="s">
        <v>2247</v>
      </c>
      <c r="H226" s="255">
        <v>1</v>
      </c>
      <c r="I226" s="256"/>
      <c r="J226" s="257">
        <f>ROUND(I226*H226,2)</f>
        <v>0</v>
      </c>
      <c r="K226" s="258"/>
      <c r="L226" s="259"/>
      <c r="M226" s="260" t="s">
        <v>1</v>
      </c>
      <c r="N226" s="261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85</v>
      </c>
      <c r="AT226" s="205" t="s">
        <v>1021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83</v>
      </c>
      <c r="BM226" s="205" t="s">
        <v>856</v>
      </c>
    </row>
    <row r="227" spans="1:65" s="2" customFormat="1" ht="21.75" customHeight="1">
      <c r="A227" s="35"/>
      <c r="B227" s="36"/>
      <c r="C227" s="251" t="s">
        <v>628</v>
      </c>
      <c r="D227" s="251" t="s">
        <v>1021</v>
      </c>
      <c r="E227" s="252" t="s">
        <v>7369</v>
      </c>
      <c r="F227" s="253" t="s">
        <v>7370</v>
      </c>
      <c r="G227" s="254" t="s">
        <v>2247</v>
      </c>
      <c r="H227" s="255">
        <v>1</v>
      </c>
      <c r="I227" s="256"/>
      <c r="J227" s="257">
        <f>ROUND(I227*H227,2)</f>
        <v>0</v>
      </c>
      <c r="K227" s="258"/>
      <c r="L227" s="259"/>
      <c r="M227" s="260" t="s">
        <v>1</v>
      </c>
      <c r="N227" s="261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85</v>
      </c>
      <c r="AT227" s="205" t="s">
        <v>1021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83</v>
      </c>
      <c r="BM227" s="205" t="s">
        <v>869</v>
      </c>
    </row>
    <row r="228" spans="1:65" s="2" customFormat="1" ht="19.5">
      <c r="A228" s="35"/>
      <c r="B228" s="36"/>
      <c r="C228" s="37"/>
      <c r="D228" s="209" t="s">
        <v>3831</v>
      </c>
      <c r="E228" s="37"/>
      <c r="F228" s="267" t="s">
        <v>7300</v>
      </c>
      <c r="G228" s="37"/>
      <c r="H228" s="37"/>
      <c r="I228" s="268"/>
      <c r="J228" s="37"/>
      <c r="K228" s="37"/>
      <c r="L228" s="40"/>
      <c r="M228" s="269"/>
      <c r="N228" s="270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3831</v>
      </c>
      <c r="AU228" s="18" t="s">
        <v>85</v>
      </c>
    </row>
    <row r="229" spans="1:65" s="2" customFormat="1" ht="16.5" customHeight="1">
      <c r="A229" s="35"/>
      <c r="B229" s="36"/>
      <c r="C229" s="251" t="s">
        <v>632</v>
      </c>
      <c r="D229" s="251" t="s">
        <v>1021</v>
      </c>
      <c r="E229" s="252" t="s">
        <v>7371</v>
      </c>
      <c r="F229" s="253" t="s">
        <v>7372</v>
      </c>
      <c r="G229" s="254" t="s">
        <v>2247</v>
      </c>
      <c r="H229" s="255">
        <v>1</v>
      </c>
      <c r="I229" s="256"/>
      <c r="J229" s="257">
        <f>ROUND(I229*H229,2)</f>
        <v>0</v>
      </c>
      <c r="K229" s="258"/>
      <c r="L229" s="259"/>
      <c r="M229" s="260" t="s">
        <v>1</v>
      </c>
      <c r="N229" s="261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85</v>
      </c>
      <c r="AT229" s="205" t="s">
        <v>1021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83</v>
      </c>
      <c r="BM229" s="205" t="s">
        <v>882</v>
      </c>
    </row>
    <row r="230" spans="1:65" s="2" customFormat="1" ht="48.75">
      <c r="A230" s="35"/>
      <c r="B230" s="36"/>
      <c r="C230" s="37"/>
      <c r="D230" s="209" t="s">
        <v>3831</v>
      </c>
      <c r="E230" s="37"/>
      <c r="F230" s="267" t="s">
        <v>7373</v>
      </c>
      <c r="G230" s="37"/>
      <c r="H230" s="37"/>
      <c r="I230" s="268"/>
      <c r="J230" s="37"/>
      <c r="K230" s="37"/>
      <c r="L230" s="40"/>
      <c r="M230" s="269"/>
      <c r="N230" s="27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3831</v>
      </c>
      <c r="AU230" s="18" t="s">
        <v>85</v>
      </c>
    </row>
    <row r="231" spans="1:65" s="2" customFormat="1" ht="16.5" customHeight="1">
      <c r="A231" s="35"/>
      <c r="B231" s="36"/>
      <c r="C231" s="251" t="s">
        <v>636</v>
      </c>
      <c r="D231" s="251" t="s">
        <v>1021</v>
      </c>
      <c r="E231" s="252" t="s">
        <v>7374</v>
      </c>
      <c r="F231" s="253" t="s">
        <v>7375</v>
      </c>
      <c r="G231" s="254" t="s">
        <v>2247</v>
      </c>
      <c r="H231" s="255">
        <v>1</v>
      </c>
      <c r="I231" s="256"/>
      <c r="J231" s="257">
        <f>ROUND(I231*H231,2)</f>
        <v>0</v>
      </c>
      <c r="K231" s="258"/>
      <c r="L231" s="259"/>
      <c r="M231" s="260" t="s">
        <v>1</v>
      </c>
      <c r="N231" s="261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85</v>
      </c>
      <c r="AT231" s="205" t="s">
        <v>1021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83</v>
      </c>
      <c r="BM231" s="205" t="s">
        <v>894</v>
      </c>
    </row>
    <row r="232" spans="1:65" s="2" customFormat="1" ht="24.2" customHeight="1">
      <c r="A232" s="35"/>
      <c r="B232" s="36"/>
      <c r="C232" s="251" t="s">
        <v>640</v>
      </c>
      <c r="D232" s="251" t="s">
        <v>1021</v>
      </c>
      <c r="E232" s="252" t="s">
        <v>7376</v>
      </c>
      <c r="F232" s="253" t="s">
        <v>7377</v>
      </c>
      <c r="G232" s="254" t="s">
        <v>2247</v>
      </c>
      <c r="H232" s="255">
        <v>1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85</v>
      </c>
      <c r="AT232" s="205" t="s">
        <v>1021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83</v>
      </c>
      <c r="BM232" s="205" t="s">
        <v>902</v>
      </c>
    </row>
    <row r="233" spans="1:65" s="2" customFormat="1" ht="68.25">
      <c r="A233" s="35"/>
      <c r="B233" s="36"/>
      <c r="C233" s="37"/>
      <c r="D233" s="209" t="s">
        <v>3831</v>
      </c>
      <c r="E233" s="37"/>
      <c r="F233" s="267" t="s">
        <v>7378</v>
      </c>
      <c r="G233" s="37"/>
      <c r="H233" s="37"/>
      <c r="I233" s="268"/>
      <c r="J233" s="37"/>
      <c r="K233" s="37"/>
      <c r="L233" s="40"/>
      <c r="M233" s="269"/>
      <c r="N233" s="27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3831</v>
      </c>
      <c r="AU233" s="18" t="s">
        <v>85</v>
      </c>
    </row>
    <row r="234" spans="1:65" s="2" customFormat="1" ht="16.5" customHeight="1">
      <c r="A234" s="35"/>
      <c r="B234" s="36"/>
      <c r="C234" s="251" t="s">
        <v>644</v>
      </c>
      <c r="D234" s="251" t="s">
        <v>1021</v>
      </c>
      <c r="E234" s="252" t="s">
        <v>7379</v>
      </c>
      <c r="F234" s="253" t="s">
        <v>7380</v>
      </c>
      <c r="G234" s="254" t="s">
        <v>2247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85</v>
      </c>
      <c r="AT234" s="205" t="s">
        <v>1021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83</v>
      </c>
      <c r="BM234" s="205" t="s">
        <v>923</v>
      </c>
    </row>
    <row r="235" spans="1:65" s="2" customFormat="1" ht="68.25">
      <c r="A235" s="35"/>
      <c r="B235" s="36"/>
      <c r="C235" s="37"/>
      <c r="D235" s="209" t="s">
        <v>3831</v>
      </c>
      <c r="E235" s="37"/>
      <c r="F235" s="267" t="s">
        <v>7381</v>
      </c>
      <c r="G235" s="37"/>
      <c r="H235" s="37"/>
      <c r="I235" s="268"/>
      <c r="J235" s="37"/>
      <c r="K235" s="37"/>
      <c r="L235" s="40"/>
      <c r="M235" s="269"/>
      <c r="N235" s="27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3831</v>
      </c>
      <c r="AU235" s="18" t="s">
        <v>85</v>
      </c>
    </row>
    <row r="236" spans="1:65" s="2" customFormat="1" ht="21.75" customHeight="1">
      <c r="A236" s="35"/>
      <c r="B236" s="36"/>
      <c r="C236" s="251" t="s">
        <v>648</v>
      </c>
      <c r="D236" s="251" t="s">
        <v>1021</v>
      </c>
      <c r="E236" s="252" t="s">
        <v>7382</v>
      </c>
      <c r="F236" s="253" t="s">
        <v>7383</v>
      </c>
      <c r="G236" s="254" t="s">
        <v>2247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85</v>
      </c>
      <c r="AT236" s="205" t="s">
        <v>1021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83</v>
      </c>
      <c r="BM236" s="205" t="s">
        <v>936</v>
      </c>
    </row>
    <row r="237" spans="1:65" s="2" customFormat="1" ht="243.75">
      <c r="A237" s="35"/>
      <c r="B237" s="36"/>
      <c r="C237" s="37"/>
      <c r="D237" s="209" t="s">
        <v>3831</v>
      </c>
      <c r="E237" s="37"/>
      <c r="F237" s="267" t="s">
        <v>7384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3831</v>
      </c>
      <c r="AU237" s="18" t="s">
        <v>85</v>
      </c>
    </row>
    <row r="238" spans="1:65" s="12" customFormat="1" ht="22.9" customHeight="1">
      <c r="B238" s="177"/>
      <c r="C238" s="178"/>
      <c r="D238" s="179" t="s">
        <v>75</v>
      </c>
      <c r="E238" s="191" t="s">
        <v>7385</v>
      </c>
      <c r="F238" s="191" t="s">
        <v>7385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SUM(P239:P243)</f>
        <v>0</v>
      </c>
      <c r="Q238" s="185"/>
      <c r="R238" s="186">
        <f>SUM(R239:R243)</f>
        <v>0</v>
      </c>
      <c r="S238" s="185"/>
      <c r="T238" s="187">
        <f>SUM(T239:T243)</f>
        <v>0</v>
      </c>
      <c r="AR238" s="188" t="s">
        <v>83</v>
      </c>
      <c r="AT238" s="189" t="s">
        <v>75</v>
      </c>
      <c r="AU238" s="189" t="s">
        <v>83</v>
      </c>
      <c r="AY238" s="188" t="s">
        <v>283</v>
      </c>
      <c r="BK238" s="190">
        <f>SUM(BK239:BK243)</f>
        <v>0</v>
      </c>
    </row>
    <row r="239" spans="1:65" s="2" customFormat="1" ht="37.9" customHeight="1">
      <c r="A239" s="35"/>
      <c r="B239" s="36"/>
      <c r="C239" s="251" t="s">
        <v>652</v>
      </c>
      <c r="D239" s="251" t="s">
        <v>1021</v>
      </c>
      <c r="E239" s="252" t="s">
        <v>7386</v>
      </c>
      <c r="F239" s="253" t="s">
        <v>7387</v>
      </c>
      <c r="G239" s="254" t="s">
        <v>2247</v>
      </c>
      <c r="H239" s="255">
        <v>4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85</v>
      </c>
      <c r="AT239" s="205" t="s">
        <v>1021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83</v>
      </c>
      <c r="BM239" s="205" t="s">
        <v>952</v>
      </c>
    </row>
    <row r="240" spans="1:65" s="2" customFormat="1" ht="97.5">
      <c r="A240" s="35"/>
      <c r="B240" s="36"/>
      <c r="C240" s="37"/>
      <c r="D240" s="209" t="s">
        <v>3831</v>
      </c>
      <c r="E240" s="37"/>
      <c r="F240" s="267" t="s">
        <v>7388</v>
      </c>
      <c r="G240" s="37"/>
      <c r="H240" s="37"/>
      <c r="I240" s="268"/>
      <c r="J240" s="37"/>
      <c r="K240" s="37"/>
      <c r="L240" s="40"/>
      <c r="M240" s="269"/>
      <c r="N240" s="270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3831</v>
      </c>
      <c r="AU240" s="18" t="s">
        <v>85</v>
      </c>
    </row>
    <row r="241" spans="1:65" s="2" customFormat="1" ht="21.75" customHeight="1">
      <c r="A241" s="35"/>
      <c r="B241" s="36"/>
      <c r="C241" s="251" t="s">
        <v>656</v>
      </c>
      <c r="D241" s="251" t="s">
        <v>1021</v>
      </c>
      <c r="E241" s="252" t="s">
        <v>7389</v>
      </c>
      <c r="F241" s="253" t="s">
        <v>7390</v>
      </c>
      <c r="G241" s="254" t="s">
        <v>2247</v>
      </c>
      <c r="H241" s="255">
        <v>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85</v>
      </c>
      <c r="AT241" s="205" t="s">
        <v>1021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83</v>
      </c>
      <c r="BM241" s="205" t="s">
        <v>965</v>
      </c>
    </row>
    <row r="242" spans="1:65" s="2" customFormat="1" ht="24.2" customHeight="1">
      <c r="A242" s="35"/>
      <c r="B242" s="36"/>
      <c r="C242" s="251" t="s">
        <v>660</v>
      </c>
      <c r="D242" s="251" t="s">
        <v>1021</v>
      </c>
      <c r="E242" s="252" t="s">
        <v>7391</v>
      </c>
      <c r="F242" s="253" t="s">
        <v>7392</v>
      </c>
      <c r="G242" s="254" t="s">
        <v>2247</v>
      </c>
      <c r="H242" s="255">
        <v>4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85</v>
      </c>
      <c r="AT242" s="205" t="s">
        <v>1021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83</v>
      </c>
      <c r="BM242" s="205" t="s">
        <v>974</v>
      </c>
    </row>
    <row r="243" spans="1:65" s="2" customFormat="1" ht="253.5">
      <c r="A243" s="35"/>
      <c r="B243" s="36"/>
      <c r="C243" s="37"/>
      <c r="D243" s="209" t="s">
        <v>3831</v>
      </c>
      <c r="E243" s="37"/>
      <c r="F243" s="267" t="s">
        <v>7393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3831</v>
      </c>
      <c r="AU243" s="18" t="s">
        <v>85</v>
      </c>
    </row>
    <row r="244" spans="1:65" s="12" customFormat="1" ht="22.9" customHeight="1">
      <c r="B244" s="177"/>
      <c r="C244" s="178"/>
      <c r="D244" s="179" t="s">
        <v>75</v>
      </c>
      <c r="E244" s="191" t="s">
        <v>7394</v>
      </c>
      <c r="F244" s="191" t="s">
        <v>7394</v>
      </c>
      <c r="G244" s="178"/>
      <c r="H244" s="178"/>
      <c r="I244" s="181"/>
      <c r="J244" s="192">
        <f>BK244</f>
        <v>0</v>
      </c>
      <c r="K244" s="178"/>
      <c r="L244" s="183"/>
      <c r="M244" s="184"/>
      <c r="N244" s="185"/>
      <c r="O244" s="185"/>
      <c r="P244" s="186">
        <f>P245</f>
        <v>0</v>
      </c>
      <c r="Q244" s="185"/>
      <c r="R244" s="186">
        <f>R245</f>
        <v>0</v>
      </c>
      <c r="S244" s="185"/>
      <c r="T244" s="187">
        <f>T245</f>
        <v>0</v>
      </c>
      <c r="AR244" s="188" t="s">
        <v>83</v>
      </c>
      <c r="AT244" s="189" t="s">
        <v>75</v>
      </c>
      <c r="AU244" s="189" t="s">
        <v>83</v>
      </c>
      <c r="AY244" s="188" t="s">
        <v>283</v>
      </c>
      <c r="BK244" s="190">
        <f>BK245</f>
        <v>0</v>
      </c>
    </row>
    <row r="245" spans="1:65" s="2" customFormat="1" ht="16.5" customHeight="1">
      <c r="A245" s="35"/>
      <c r="B245" s="36"/>
      <c r="C245" s="193" t="s">
        <v>664</v>
      </c>
      <c r="D245" s="193" t="s">
        <v>285</v>
      </c>
      <c r="E245" s="194" t="s">
        <v>7395</v>
      </c>
      <c r="F245" s="195" t="s">
        <v>7394</v>
      </c>
      <c r="G245" s="196" t="s">
        <v>1</v>
      </c>
      <c r="H245" s="197">
        <v>1</v>
      </c>
      <c r="I245" s="198"/>
      <c r="J245" s="199">
        <f>ROUND(I245*H245,2)</f>
        <v>0</v>
      </c>
      <c r="K245" s="200"/>
      <c r="L245" s="40"/>
      <c r="M245" s="262" t="s">
        <v>1</v>
      </c>
      <c r="N245" s="263" t="s">
        <v>41</v>
      </c>
      <c r="O245" s="264"/>
      <c r="P245" s="265">
        <f>O245*H245</f>
        <v>0</v>
      </c>
      <c r="Q245" s="265">
        <v>0</v>
      </c>
      <c r="R245" s="265">
        <f>Q245*H245</f>
        <v>0</v>
      </c>
      <c r="S245" s="265">
        <v>0</v>
      </c>
      <c r="T245" s="26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83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83</v>
      </c>
      <c r="BM245" s="205" t="s">
        <v>7396</v>
      </c>
    </row>
    <row r="246" spans="1:65" s="2" customFormat="1" ht="6.95" customHeight="1">
      <c r="A246" s="35"/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40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formatColumns="0" formatRows="0" autoFilter="0"/>
  <autoFilter ref="C126:K24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opLeftCell="A2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7397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ROUND((SUM(BE121:BE151)),  2)</f>
        <v>0</v>
      </c>
      <c r="G33" s="35"/>
      <c r="H33" s="35"/>
      <c r="I33" s="131">
        <v>0.21</v>
      </c>
      <c r="J33" s="130">
        <f>ROUND(((SUM(BE121:BE151))*I33),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ROUND((SUM(BF121:BF151)),  2)</f>
        <v>0</v>
      </c>
      <c r="G34" s="35"/>
      <c r="H34" s="35"/>
      <c r="I34" s="131">
        <v>0.15</v>
      </c>
      <c r="J34" s="130">
        <f>ROUND(((SUM(BF121:BF151))*I34),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ROUND((SUM(BG121:BG151)),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ROUND((SUM(BH121:BH151)),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ROUND((SUM(BI121:BI151)),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12 - SO 12 - Přípojka kanalizace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7398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7399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7400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7401</v>
      </c>
      <c r="E100" s="157"/>
      <c r="F100" s="157"/>
      <c r="G100" s="157"/>
      <c r="H100" s="157"/>
      <c r="I100" s="157"/>
      <c r="J100" s="158">
        <f>J141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7402</v>
      </c>
      <c r="E101" s="157"/>
      <c r="F101" s="157"/>
      <c r="G101" s="157"/>
      <c r="H101" s="157"/>
      <c r="I101" s="157"/>
      <c r="J101" s="158">
        <f>J147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1" t="str">
        <f>E7</f>
        <v>MŠ Vokovická</v>
      </c>
      <c r="F111" s="332"/>
      <c r="G111" s="332"/>
      <c r="H111" s="33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7" t="str">
        <f>E9</f>
        <v>12 - SO 12 - Přípojka kanalizace</v>
      </c>
      <c r="F113" s="330"/>
      <c r="G113" s="330"/>
      <c r="H113" s="33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P122+P135+P138+P141+P147</f>
        <v>0</v>
      </c>
      <c r="Q121" s="80"/>
      <c r="R121" s="174">
        <f>R122+R135+R138+R141+R147</f>
        <v>0</v>
      </c>
      <c r="S121" s="80"/>
      <c r="T121" s="175">
        <f>T122+T135+T138+T141+T147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BK122+BK135+BK138+BK141+BK147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83</v>
      </c>
      <c r="F122" s="180" t="s">
        <v>4242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SUM(P123:P134)</f>
        <v>0</v>
      </c>
      <c r="Q122" s="185"/>
      <c r="R122" s="186">
        <f>SUM(R123:R134)</f>
        <v>0</v>
      </c>
      <c r="S122" s="185"/>
      <c r="T122" s="187">
        <f>SUM(T123:T134)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SUM(BK123:BK134)</f>
        <v>0</v>
      </c>
    </row>
    <row r="123" spans="1:65" s="2" customFormat="1" ht="16.5" customHeight="1">
      <c r="A123" s="35"/>
      <c r="B123" s="36"/>
      <c r="C123" s="193" t="s">
        <v>83</v>
      </c>
      <c r="D123" s="193" t="s">
        <v>285</v>
      </c>
      <c r="E123" s="194" t="s">
        <v>7403</v>
      </c>
      <c r="F123" s="195" t="s">
        <v>7404</v>
      </c>
      <c r="G123" s="196" t="s">
        <v>296</v>
      </c>
      <c r="H123" s="197">
        <v>39.700000000000003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6.5" customHeight="1">
      <c r="A124" s="35"/>
      <c r="B124" s="36"/>
      <c r="C124" s="193" t="s">
        <v>85</v>
      </c>
      <c r="D124" s="193" t="s">
        <v>285</v>
      </c>
      <c r="E124" s="194" t="s">
        <v>7405</v>
      </c>
      <c r="F124" s="195" t="s">
        <v>4609</v>
      </c>
      <c r="G124" s="196" t="s">
        <v>288</v>
      </c>
      <c r="H124" s="197">
        <v>62.4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289</v>
      </c>
    </row>
    <row r="125" spans="1:65" s="2" customFormat="1" ht="16.5" customHeight="1">
      <c r="A125" s="35"/>
      <c r="B125" s="36"/>
      <c r="C125" s="193" t="s">
        <v>105</v>
      </c>
      <c r="D125" s="193" t="s">
        <v>285</v>
      </c>
      <c r="E125" s="194" t="s">
        <v>4610</v>
      </c>
      <c r="F125" s="195" t="s">
        <v>4611</v>
      </c>
      <c r="G125" s="196" t="s">
        <v>296</v>
      </c>
      <c r="H125" s="197">
        <v>0.25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339</v>
      </c>
    </row>
    <row r="126" spans="1:65" s="2" customFormat="1" ht="16.5" customHeight="1">
      <c r="A126" s="35"/>
      <c r="B126" s="36"/>
      <c r="C126" s="193" t="s">
        <v>289</v>
      </c>
      <c r="D126" s="193" t="s">
        <v>285</v>
      </c>
      <c r="E126" s="194" t="s">
        <v>4616</v>
      </c>
      <c r="F126" s="195" t="s">
        <v>4617</v>
      </c>
      <c r="G126" s="196" t="s">
        <v>296</v>
      </c>
      <c r="H126" s="197">
        <v>33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351</v>
      </c>
    </row>
    <row r="127" spans="1:65" s="2" customFormat="1" ht="37.9" customHeight="1">
      <c r="A127" s="35"/>
      <c r="B127" s="36"/>
      <c r="C127" s="193" t="s">
        <v>331</v>
      </c>
      <c r="D127" s="193" t="s">
        <v>285</v>
      </c>
      <c r="E127" s="194" t="s">
        <v>352</v>
      </c>
      <c r="F127" s="195" t="s">
        <v>353</v>
      </c>
      <c r="G127" s="196" t="s">
        <v>296</v>
      </c>
      <c r="H127" s="197">
        <v>6.7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7406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7407</v>
      </c>
      <c r="G128" s="208"/>
      <c r="H128" s="212">
        <v>6.7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83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6.7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83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339</v>
      </c>
      <c r="D130" s="193" t="s">
        <v>285</v>
      </c>
      <c r="E130" s="194" t="s">
        <v>358</v>
      </c>
      <c r="F130" s="195" t="s">
        <v>359</v>
      </c>
      <c r="G130" s="196" t="s">
        <v>296</v>
      </c>
      <c r="H130" s="197">
        <v>201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7408</v>
      </c>
    </row>
    <row r="131" spans="1:65" s="13" customFormat="1">
      <c r="B131" s="207"/>
      <c r="C131" s="208"/>
      <c r="D131" s="209" t="s">
        <v>291</v>
      </c>
      <c r="E131" s="208"/>
      <c r="F131" s="211" t="s">
        <v>7409</v>
      </c>
      <c r="G131" s="208"/>
      <c r="H131" s="212">
        <v>201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83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>
      <c r="A132" s="35"/>
      <c r="B132" s="36"/>
      <c r="C132" s="193" t="s">
        <v>344</v>
      </c>
      <c r="D132" s="193" t="s">
        <v>285</v>
      </c>
      <c r="E132" s="194" t="s">
        <v>4255</v>
      </c>
      <c r="F132" s="195" t="s">
        <v>4256</v>
      </c>
      <c r="G132" s="196" t="s">
        <v>377</v>
      </c>
      <c r="H132" s="197">
        <v>11.189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7410</v>
      </c>
    </row>
    <row r="133" spans="1:65" s="13" customFormat="1">
      <c r="B133" s="207"/>
      <c r="C133" s="208"/>
      <c r="D133" s="209" t="s">
        <v>291</v>
      </c>
      <c r="E133" s="208"/>
      <c r="F133" s="211" t="s">
        <v>7411</v>
      </c>
      <c r="G133" s="208"/>
      <c r="H133" s="212">
        <v>11.189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83</v>
      </c>
      <c r="AV133" s="13" t="s">
        <v>85</v>
      </c>
      <c r="AW133" s="13" t="s">
        <v>4</v>
      </c>
      <c r="AX133" s="13" t="s">
        <v>83</v>
      </c>
      <c r="AY133" s="218" t="s">
        <v>283</v>
      </c>
    </row>
    <row r="134" spans="1:65" s="2" customFormat="1" ht="16.5" customHeight="1">
      <c r="A134" s="35"/>
      <c r="B134" s="36"/>
      <c r="C134" s="193" t="s">
        <v>351</v>
      </c>
      <c r="D134" s="193" t="s">
        <v>285</v>
      </c>
      <c r="E134" s="194" t="s">
        <v>380</v>
      </c>
      <c r="F134" s="195" t="s">
        <v>381</v>
      </c>
      <c r="G134" s="196" t="s">
        <v>296</v>
      </c>
      <c r="H134" s="197">
        <v>6.7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7412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4260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SUM(P136:P137)</f>
        <v>0</v>
      </c>
      <c r="Q135" s="185"/>
      <c r="R135" s="186">
        <f>SUM(R136:R137)</f>
        <v>0</v>
      </c>
      <c r="S135" s="185"/>
      <c r="T135" s="187">
        <f>SUM(T136:T137)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SUM(BK136:BK137)</f>
        <v>0</v>
      </c>
    </row>
    <row r="136" spans="1:65" s="2" customFormat="1" ht="33" customHeight="1">
      <c r="A136" s="35"/>
      <c r="B136" s="36"/>
      <c r="C136" s="193" t="s">
        <v>357</v>
      </c>
      <c r="D136" s="193" t="s">
        <v>285</v>
      </c>
      <c r="E136" s="194" t="s">
        <v>7413</v>
      </c>
      <c r="F136" s="195" t="s">
        <v>7414</v>
      </c>
      <c r="G136" s="196" t="s">
        <v>2247</v>
      </c>
      <c r="H136" s="197">
        <v>1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188</v>
      </c>
    </row>
    <row r="137" spans="1:65" s="2" customFormat="1" ht="37.9" customHeight="1">
      <c r="A137" s="35"/>
      <c r="B137" s="36"/>
      <c r="C137" s="193" t="s">
        <v>362</v>
      </c>
      <c r="D137" s="193" t="s">
        <v>285</v>
      </c>
      <c r="E137" s="194" t="s">
        <v>7415</v>
      </c>
      <c r="F137" s="195" t="s">
        <v>7416</v>
      </c>
      <c r="G137" s="196" t="s">
        <v>3586</v>
      </c>
      <c r="H137" s="197">
        <v>1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194</v>
      </c>
    </row>
    <row r="138" spans="1:65" s="12" customFormat="1" ht="25.9" customHeight="1">
      <c r="B138" s="177"/>
      <c r="C138" s="178"/>
      <c r="D138" s="179" t="s">
        <v>75</v>
      </c>
      <c r="E138" s="180" t="s">
        <v>105</v>
      </c>
      <c r="F138" s="180" t="s">
        <v>4367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0</v>
      </c>
      <c r="S138" s="185"/>
      <c r="T138" s="187">
        <f>SUM(T139:T140)</f>
        <v>0</v>
      </c>
      <c r="AR138" s="188" t="s">
        <v>83</v>
      </c>
      <c r="AT138" s="189" t="s">
        <v>75</v>
      </c>
      <c r="AU138" s="189" t="s">
        <v>76</v>
      </c>
      <c r="AY138" s="188" t="s">
        <v>283</v>
      </c>
      <c r="BK138" s="190">
        <f>SUM(BK139:BK140)</f>
        <v>0</v>
      </c>
    </row>
    <row r="139" spans="1:65" s="2" customFormat="1" ht="16.5" customHeight="1">
      <c r="A139" s="35"/>
      <c r="B139" s="36"/>
      <c r="C139" s="193" t="s">
        <v>185</v>
      </c>
      <c r="D139" s="193" t="s">
        <v>285</v>
      </c>
      <c r="E139" s="194" t="s">
        <v>7417</v>
      </c>
      <c r="F139" s="195" t="s">
        <v>7418</v>
      </c>
      <c r="G139" s="196" t="s">
        <v>3586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>
      <c r="A140" s="35"/>
      <c r="B140" s="36"/>
      <c r="C140" s="193" t="s">
        <v>188</v>
      </c>
      <c r="D140" s="193" t="s">
        <v>285</v>
      </c>
      <c r="E140" s="194" t="s">
        <v>7419</v>
      </c>
      <c r="F140" s="195" t="s">
        <v>7420</v>
      </c>
      <c r="G140" s="196" t="s">
        <v>472</v>
      </c>
      <c r="H140" s="197">
        <v>6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>
      <c r="B141" s="177"/>
      <c r="C141" s="178"/>
      <c r="D141" s="179" t="s">
        <v>75</v>
      </c>
      <c r="E141" s="180" t="s">
        <v>289</v>
      </c>
      <c r="F141" s="180" t="s">
        <v>4374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SUM(P142:P146)</f>
        <v>0</v>
      </c>
      <c r="Q141" s="185"/>
      <c r="R141" s="186">
        <f>SUM(R142:R146)</f>
        <v>0</v>
      </c>
      <c r="S141" s="185"/>
      <c r="T141" s="187">
        <f>SUM(T142:T146)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SUM(BK142:BK146)</f>
        <v>0</v>
      </c>
    </row>
    <row r="142" spans="1:65" s="2" customFormat="1" ht="16.5" customHeight="1">
      <c r="A142" s="35"/>
      <c r="B142" s="36"/>
      <c r="C142" s="193" t="s">
        <v>191</v>
      </c>
      <c r="D142" s="193" t="s">
        <v>285</v>
      </c>
      <c r="E142" s="194" t="s">
        <v>7421</v>
      </c>
      <c r="F142" s="195" t="s">
        <v>4376</v>
      </c>
      <c r="G142" s="196" t="s">
        <v>3586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4370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4370</v>
      </c>
      <c r="BM142" s="205" t="s">
        <v>208</v>
      </c>
    </row>
    <row r="143" spans="1:65" s="2" customFormat="1" ht="16.5" customHeight="1">
      <c r="A143" s="35"/>
      <c r="B143" s="36"/>
      <c r="C143" s="193" t="s">
        <v>194</v>
      </c>
      <c r="D143" s="193" t="s">
        <v>285</v>
      </c>
      <c r="E143" s="194" t="s">
        <v>4377</v>
      </c>
      <c r="F143" s="195" t="s">
        <v>4378</v>
      </c>
      <c r="G143" s="196" t="s">
        <v>3586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4370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4370</v>
      </c>
      <c r="BM143" s="205" t="s">
        <v>222</v>
      </c>
    </row>
    <row r="144" spans="1:65" s="2" customFormat="1" ht="16.5" customHeight="1">
      <c r="A144" s="35"/>
      <c r="B144" s="36"/>
      <c r="C144" s="193" t="s">
        <v>8</v>
      </c>
      <c r="D144" s="193" t="s">
        <v>285</v>
      </c>
      <c r="E144" s="194" t="s">
        <v>4687</v>
      </c>
      <c r="F144" s="195" t="s">
        <v>4380</v>
      </c>
      <c r="G144" s="196" t="s">
        <v>3586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4370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4370</v>
      </c>
      <c r="BM144" s="205" t="s">
        <v>454</v>
      </c>
    </row>
    <row r="145" spans="1:65" s="2" customFormat="1" ht="16.5" customHeight="1">
      <c r="A145" s="35"/>
      <c r="B145" s="36"/>
      <c r="C145" s="193" t="s">
        <v>199</v>
      </c>
      <c r="D145" s="193" t="s">
        <v>285</v>
      </c>
      <c r="E145" s="194" t="s">
        <v>4688</v>
      </c>
      <c r="F145" s="195" t="s">
        <v>4382</v>
      </c>
      <c r="G145" s="196" t="s">
        <v>3586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4370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4370</v>
      </c>
      <c r="BM145" s="205" t="s">
        <v>464</v>
      </c>
    </row>
    <row r="146" spans="1:65" s="2" customFormat="1" ht="16.5" customHeight="1">
      <c r="A146" s="35"/>
      <c r="B146" s="36"/>
      <c r="C146" s="193" t="s">
        <v>202</v>
      </c>
      <c r="D146" s="193" t="s">
        <v>285</v>
      </c>
      <c r="E146" s="194" t="s">
        <v>4689</v>
      </c>
      <c r="F146" s="195" t="s">
        <v>4210</v>
      </c>
      <c r="G146" s="196" t="s">
        <v>3586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4370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4370</v>
      </c>
      <c r="BM146" s="205" t="s">
        <v>477</v>
      </c>
    </row>
    <row r="147" spans="1:65" s="12" customFormat="1" ht="25.9" customHeight="1">
      <c r="B147" s="177"/>
      <c r="C147" s="178"/>
      <c r="D147" s="179" t="s">
        <v>75</v>
      </c>
      <c r="E147" s="180" t="s">
        <v>7422</v>
      </c>
      <c r="F147" s="180" t="s">
        <v>7422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SUM(P148:P151)</f>
        <v>0</v>
      </c>
      <c r="Q147" s="185"/>
      <c r="R147" s="186">
        <f>SUM(R148:R151)</f>
        <v>0</v>
      </c>
      <c r="S147" s="185"/>
      <c r="T147" s="187">
        <f>SUM(T148:T151)</f>
        <v>0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SUM(BK148:BK151)</f>
        <v>0</v>
      </c>
    </row>
    <row r="148" spans="1:65" s="2" customFormat="1" ht="16.5" customHeight="1">
      <c r="A148" s="35"/>
      <c r="B148" s="36"/>
      <c r="C148" s="193" t="s">
        <v>205</v>
      </c>
      <c r="D148" s="193" t="s">
        <v>285</v>
      </c>
      <c r="E148" s="194" t="s">
        <v>4388</v>
      </c>
      <c r="F148" s="195" t="s">
        <v>4389</v>
      </c>
      <c r="G148" s="196" t="s">
        <v>1</v>
      </c>
      <c r="H148" s="197">
        <v>0</v>
      </c>
      <c r="I148" s="196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4370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4370</v>
      </c>
      <c r="BM148" s="205" t="s">
        <v>7423</v>
      </c>
    </row>
    <row r="149" spans="1:65" s="2" customFormat="1" ht="78">
      <c r="A149" s="35"/>
      <c r="B149" s="36"/>
      <c r="C149" s="37"/>
      <c r="D149" s="209" t="s">
        <v>3831</v>
      </c>
      <c r="E149" s="37"/>
      <c r="F149" s="267" t="s">
        <v>4391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3831</v>
      </c>
      <c r="AU149" s="18" t="s">
        <v>83</v>
      </c>
    </row>
    <row r="150" spans="1:65" s="2" customFormat="1" ht="16.5" customHeight="1">
      <c r="A150" s="35"/>
      <c r="B150" s="36"/>
      <c r="C150" s="193" t="s">
        <v>417</v>
      </c>
      <c r="D150" s="193" t="s">
        <v>285</v>
      </c>
      <c r="E150" s="194" t="s">
        <v>4392</v>
      </c>
      <c r="F150" s="195" t="s">
        <v>4389</v>
      </c>
      <c r="G150" s="196" t="s">
        <v>1</v>
      </c>
      <c r="H150" s="197">
        <v>0</v>
      </c>
      <c r="I150" s="196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4370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4370</v>
      </c>
      <c r="BM150" s="205" t="s">
        <v>7424</v>
      </c>
    </row>
    <row r="151" spans="1:65" s="2" customFormat="1" ht="136.5">
      <c r="A151" s="35"/>
      <c r="B151" s="36"/>
      <c r="C151" s="37"/>
      <c r="D151" s="209" t="s">
        <v>3831</v>
      </c>
      <c r="E151" s="37"/>
      <c r="F151" s="267" t="s">
        <v>4394</v>
      </c>
      <c r="G151" s="37"/>
      <c r="H151" s="37"/>
      <c r="I151" s="268"/>
      <c r="J151" s="37"/>
      <c r="K151" s="37"/>
      <c r="L151" s="40"/>
      <c r="M151" s="271"/>
      <c r="N151" s="272"/>
      <c r="O151" s="264"/>
      <c r="P151" s="264"/>
      <c r="Q151" s="264"/>
      <c r="R151" s="264"/>
      <c r="S151" s="264"/>
      <c r="T151" s="2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3831</v>
      </c>
      <c r="AU151" s="18" t="s">
        <v>83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RKNTirE8bYm++ThdqY+l4puB6pxYg3Bob21M+7IqW4AAjMiFEL0J39X99HwWfpyCq+Wt7ozB1y1OGBvu1hF/Tw==" saltValue="sr42qo31ZKqe5doKgK5oEQ==" spinCount="100000" sheet="1" objects="1" scenarios="1" formatColumns="0" formatRows="0" autoFilter="0"/>
  <autoFilter ref="C120:K15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7425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ROUND((SUM(BE123:BE173)),  2)</f>
        <v>0</v>
      </c>
      <c r="G33" s="35"/>
      <c r="H33" s="35"/>
      <c r="I33" s="131">
        <v>0.21</v>
      </c>
      <c r="J33" s="130">
        <f>ROUND(((SUM(BE123:BE173))*I33),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ROUND((SUM(BF123:BF173)),  2)</f>
        <v>0</v>
      </c>
      <c r="G34" s="35"/>
      <c r="H34" s="35"/>
      <c r="I34" s="131">
        <v>0.15</v>
      </c>
      <c r="J34" s="130">
        <f>ROUND(((SUM(BF123:BF173))*I34),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ROUND((SUM(BG123:BG173)),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ROUND((SUM(BH123:BH173)),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ROUND((SUM(BI123:BI173)),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13 - SO 13 - Přípojka vodovodu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7398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9" customFormat="1" ht="24.95" customHeight="1">
      <c r="B98" s="154"/>
      <c r="C98" s="155"/>
      <c r="D98" s="156" t="s">
        <v>7426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9" customFormat="1" ht="24.95" customHeight="1">
      <c r="B99" s="154"/>
      <c r="C99" s="155"/>
      <c r="D99" s="156" t="s">
        <v>7427</v>
      </c>
      <c r="E99" s="157"/>
      <c r="F99" s="157"/>
      <c r="G99" s="157"/>
      <c r="H99" s="157"/>
      <c r="I99" s="157"/>
      <c r="J99" s="158">
        <f>J148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7428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7429</v>
      </c>
      <c r="E101" s="157"/>
      <c r="F101" s="157"/>
      <c r="G101" s="157"/>
      <c r="H101" s="157"/>
      <c r="I101" s="157"/>
      <c r="J101" s="158">
        <f>J161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7430</v>
      </c>
      <c r="E102" s="157"/>
      <c r="F102" s="157"/>
      <c r="G102" s="157"/>
      <c r="H102" s="157"/>
      <c r="I102" s="157"/>
      <c r="J102" s="158">
        <f>J163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7431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1" t="str">
        <f>E7</f>
        <v>MŠ Vokovická</v>
      </c>
      <c r="F113" s="332"/>
      <c r="G113" s="332"/>
      <c r="H113" s="33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7" t="str">
        <f>E9</f>
        <v>13 - SO 13 - Přípojka vodovodu</v>
      </c>
      <c r="F115" s="330"/>
      <c r="G115" s="330"/>
      <c r="H115" s="33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P124+P143+P148+P156+P161+P163+P169</f>
        <v>0</v>
      </c>
      <c r="Q123" s="80"/>
      <c r="R123" s="174">
        <f>R124+R143+R148+R156+R161+R163+R169</f>
        <v>0</v>
      </c>
      <c r="S123" s="80"/>
      <c r="T123" s="175">
        <f>T124+T143+T148+T156+T161+T163+T169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BK124+BK143+BK148+BK156+BK161+BK163+BK169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83</v>
      </c>
      <c r="F124" s="180" t="s">
        <v>4242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SUM(P125:P142)</f>
        <v>0</v>
      </c>
      <c r="Q124" s="185"/>
      <c r="R124" s="186">
        <f>SUM(R125:R142)</f>
        <v>0</v>
      </c>
      <c r="S124" s="185"/>
      <c r="T124" s="187">
        <f>SUM(T125:T142)</f>
        <v>0</v>
      </c>
      <c r="AR124" s="188" t="s">
        <v>83</v>
      </c>
      <c r="AT124" s="189" t="s">
        <v>75</v>
      </c>
      <c r="AU124" s="189" t="s">
        <v>76</v>
      </c>
      <c r="AY124" s="188" t="s">
        <v>283</v>
      </c>
      <c r="BK124" s="190">
        <f>SUM(BK125:BK142)</f>
        <v>0</v>
      </c>
    </row>
    <row r="125" spans="1:65" s="2" customFormat="1" ht="21.75" customHeight="1">
      <c r="A125" s="35"/>
      <c r="B125" s="36"/>
      <c r="C125" s="193" t="s">
        <v>83</v>
      </c>
      <c r="D125" s="193" t="s">
        <v>285</v>
      </c>
      <c r="E125" s="194" t="s">
        <v>4702</v>
      </c>
      <c r="F125" s="195" t="s">
        <v>4703</v>
      </c>
      <c r="G125" s="196" t="s">
        <v>296</v>
      </c>
      <c r="H125" s="197">
        <v>6.9</v>
      </c>
      <c r="I125" s="198"/>
      <c r="J125" s="199">
        <f t="shared" ref="J125:J134" si="0"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 t="shared" ref="P125:P134" si="1">O125*H125</f>
        <v>0</v>
      </c>
      <c r="Q125" s="203">
        <v>0</v>
      </c>
      <c r="R125" s="203">
        <f t="shared" ref="R125:R134" si="2">Q125*H125</f>
        <v>0</v>
      </c>
      <c r="S125" s="203">
        <v>0</v>
      </c>
      <c r="T125" s="204">
        <f t="shared" ref="T125:T13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 t="shared" ref="BE125:BE134" si="4">IF(N125="základní",J125,0)</f>
        <v>0</v>
      </c>
      <c r="BF125" s="206">
        <f t="shared" ref="BF125:BF134" si="5">IF(N125="snížená",J125,0)</f>
        <v>0</v>
      </c>
      <c r="BG125" s="206">
        <f t="shared" ref="BG125:BG134" si="6">IF(N125="zákl. přenesená",J125,0)</f>
        <v>0</v>
      </c>
      <c r="BH125" s="206">
        <f t="shared" ref="BH125:BH134" si="7">IF(N125="sníž. přenesená",J125,0)</f>
        <v>0</v>
      </c>
      <c r="BI125" s="206">
        <f t="shared" ref="BI125:BI134" si="8">IF(N125="nulová",J125,0)</f>
        <v>0</v>
      </c>
      <c r="BJ125" s="18" t="s">
        <v>83</v>
      </c>
      <c r="BK125" s="206">
        <f t="shared" ref="BK125:BK134" si="9">ROUND(I125*H125,2)</f>
        <v>0</v>
      </c>
      <c r="BL125" s="18" t="s">
        <v>289</v>
      </c>
      <c r="BM125" s="205" t="s">
        <v>85</v>
      </c>
    </row>
    <row r="126" spans="1:65" s="2" customFormat="1" ht="16.5" customHeight="1">
      <c r="A126" s="35"/>
      <c r="B126" s="36"/>
      <c r="C126" s="193" t="s">
        <v>85</v>
      </c>
      <c r="D126" s="193" t="s">
        <v>285</v>
      </c>
      <c r="E126" s="194" t="s">
        <v>4600</v>
      </c>
      <c r="F126" s="195" t="s">
        <v>4601</v>
      </c>
      <c r="G126" s="196" t="s">
        <v>288</v>
      </c>
      <c r="H126" s="197">
        <v>15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289</v>
      </c>
      <c r="BM126" s="205" t="s">
        <v>289</v>
      </c>
    </row>
    <row r="127" spans="1:65" s="2" customFormat="1" ht="16.5" customHeight="1">
      <c r="A127" s="35"/>
      <c r="B127" s="36"/>
      <c r="C127" s="193" t="s">
        <v>105</v>
      </c>
      <c r="D127" s="193" t="s">
        <v>285</v>
      </c>
      <c r="E127" s="194" t="s">
        <v>4245</v>
      </c>
      <c r="F127" s="195" t="s">
        <v>4246</v>
      </c>
      <c r="G127" s="196" t="s">
        <v>296</v>
      </c>
      <c r="H127" s="197">
        <v>1.5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289</v>
      </c>
      <c r="BM127" s="205" t="s">
        <v>339</v>
      </c>
    </row>
    <row r="128" spans="1:65" s="2" customFormat="1" ht="16.5" customHeight="1">
      <c r="A128" s="35"/>
      <c r="B128" s="36"/>
      <c r="C128" s="193" t="s">
        <v>289</v>
      </c>
      <c r="D128" s="193" t="s">
        <v>285</v>
      </c>
      <c r="E128" s="194" t="s">
        <v>4247</v>
      </c>
      <c r="F128" s="195" t="s">
        <v>4248</v>
      </c>
      <c r="G128" s="196" t="s">
        <v>296</v>
      </c>
      <c r="H128" s="197">
        <v>0.4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289</v>
      </c>
      <c r="BM128" s="205" t="s">
        <v>351</v>
      </c>
    </row>
    <row r="129" spans="1:65" s="2" customFormat="1" ht="16.5" customHeight="1">
      <c r="A129" s="35"/>
      <c r="B129" s="36"/>
      <c r="C129" s="193" t="s">
        <v>331</v>
      </c>
      <c r="D129" s="193" t="s">
        <v>285</v>
      </c>
      <c r="E129" s="194" t="s">
        <v>4602</v>
      </c>
      <c r="F129" s="195" t="s">
        <v>4603</v>
      </c>
      <c r="G129" s="196" t="s">
        <v>296</v>
      </c>
      <c r="H129" s="197">
        <v>5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289</v>
      </c>
      <c r="BM129" s="205" t="s">
        <v>362</v>
      </c>
    </row>
    <row r="130" spans="1:65" s="2" customFormat="1" ht="16.5" customHeight="1">
      <c r="A130" s="35"/>
      <c r="B130" s="36"/>
      <c r="C130" s="193" t="s">
        <v>339</v>
      </c>
      <c r="D130" s="193" t="s">
        <v>285</v>
      </c>
      <c r="E130" s="194" t="s">
        <v>4704</v>
      </c>
      <c r="F130" s="195" t="s">
        <v>4705</v>
      </c>
      <c r="G130" s="196" t="s">
        <v>296</v>
      </c>
      <c r="H130" s="197">
        <v>20.5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188</v>
      </c>
    </row>
    <row r="131" spans="1:65" s="2" customFormat="1" ht="16.5" customHeight="1">
      <c r="A131" s="35"/>
      <c r="B131" s="36"/>
      <c r="C131" s="193" t="s">
        <v>344</v>
      </c>
      <c r="D131" s="193" t="s">
        <v>285</v>
      </c>
      <c r="E131" s="194" t="s">
        <v>4608</v>
      </c>
      <c r="F131" s="195" t="s">
        <v>4609</v>
      </c>
      <c r="G131" s="196" t="s">
        <v>288</v>
      </c>
      <c r="H131" s="197">
        <v>27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194</v>
      </c>
    </row>
    <row r="132" spans="1:65" s="2" customFormat="1" ht="16.5" customHeight="1">
      <c r="A132" s="35"/>
      <c r="B132" s="36"/>
      <c r="C132" s="193" t="s">
        <v>351</v>
      </c>
      <c r="D132" s="193" t="s">
        <v>285</v>
      </c>
      <c r="E132" s="194" t="s">
        <v>4706</v>
      </c>
      <c r="F132" s="195" t="s">
        <v>4707</v>
      </c>
      <c r="G132" s="196" t="s">
        <v>296</v>
      </c>
      <c r="H132" s="197">
        <v>0.25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199</v>
      </c>
    </row>
    <row r="133" spans="1:65" s="2" customFormat="1" ht="16.5" customHeight="1">
      <c r="A133" s="35"/>
      <c r="B133" s="36"/>
      <c r="C133" s="193" t="s">
        <v>357</v>
      </c>
      <c r="D133" s="193" t="s">
        <v>285</v>
      </c>
      <c r="E133" s="194" t="s">
        <v>4616</v>
      </c>
      <c r="F133" s="195" t="s">
        <v>4617</v>
      </c>
      <c r="G133" s="196" t="s">
        <v>296</v>
      </c>
      <c r="H133" s="197">
        <v>14.3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205</v>
      </c>
    </row>
    <row r="134" spans="1:65" s="2" customFormat="1" ht="37.9" customHeight="1">
      <c r="A134" s="35"/>
      <c r="B134" s="36"/>
      <c r="C134" s="193" t="s">
        <v>362</v>
      </c>
      <c r="D134" s="193" t="s">
        <v>285</v>
      </c>
      <c r="E134" s="194" t="s">
        <v>352</v>
      </c>
      <c r="F134" s="195" t="s">
        <v>353</v>
      </c>
      <c r="G134" s="196" t="s">
        <v>296</v>
      </c>
      <c r="H134" s="197">
        <v>8.1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7432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7433</v>
      </c>
      <c r="G135" s="208"/>
      <c r="H135" s="212">
        <v>27.4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83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7434</v>
      </c>
      <c r="G136" s="208"/>
      <c r="H136" s="212">
        <v>-19.3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83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8.0999999999999979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83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185</v>
      </c>
      <c r="D138" s="193" t="s">
        <v>285</v>
      </c>
      <c r="E138" s="194" t="s">
        <v>358</v>
      </c>
      <c r="F138" s="195" t="s">
        <v>359</v>
      </c>
      <c r="G138" s="196" t="s">
        <v>296</v>
      </c>
      <c r="H138" s="197">
        <v>243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7435</v>
      </c>
    </row>
    <row r="139" spans="1:65" s="13" customFormat="1">
      <c r="B139" s="207"/>
      <c r="C139" s="208"/>
      <c r="D139" s="209" t="s">
        <v>291</v>
      </c>
      <c r="E139" s="208"/>
      <c r="F139" s="211" t="s">
        <v>7436</v>
      </c>
      <c r="G139" s="208"/>
      <c r="H139" s="212">
        <v>243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83</v>
      </c>
      <c r="AV139" s="13" t="s">
        <v>85</v>
      </c>
      <c r="AW139" s="13" t="s">
        <v>4</v>
      </c>
      <c r="AX139" s="13" t="s">
        <v>83</v>
      </c>
      <c r="AY139" s="218" t="s">
        <v>283</v>
      </c>
    </row>
    <row r="140" spans="1:65" s="2" customFormat="1" ht="24.2" customHeight="1">
      <c r="A140" s="35"/>
      <c r="B140" s="36"/>
      <c r="C140" s="193" t="s">
        <v>188</v>
      </c>
      <c r="D140" s="193" t="s">
        <v>285</v>
      </c>
      <c r="E140" s="194" t="s">
        <v>4255</v>
      </c>
      <c r="F140" s="195" t="s">
        <v>4256</v>
      </c>
      <c r="G140" s="196" t="s">
        <v>377</v>
      </c>
      <c r="H140" s="197">
        <v>13.526999999999999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7437</v>
      </c>
    </row>
    <row r="141" spans="1:65" s="13" customFormat="1">
      <c r="B141" s="207"/>
      <c r="C141" s="208"/>
      <c r="D141" s="209" t="s">
        <v>291</v>
      </c>
      <c r="E141" s="208"/>
      <c r="F141" s="211" t="s">
        <v>7438</v>
      </c>
      <c r="G141" s="208"/>
      <c r="H141" s="212">
        <v>13.526999999999999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4</v>
      </c>
      <c r="AX141" s="13" t="s">
        <v>83</v>
      </c>
      <c r="AY141" s="218" t="s">
        <v>283</v>
      </c>
    </row>
    <row r="142" spans="1:65" s="2" customFormat="1" ht="16.5" customHeight="1">
      <c r="A142" s="35"/>
      <c r="B142" s="36"/>
      <c r="C142" s="193" t="s">
        <v>191</v>
      </c>
      <c r="D142" s="193" t="s">
        <v>285</v>
      </c>
      <c r="E142" s="194" t="s">
        <v>380</v>
      </c>
      <c r="F142" s="195" t="s">
        <v>381</v>
      </c>
      <c r="G142" s="196" t="s">
        <v>296</v>
      </c>
      <c r="H142" s="197">
        <v>8.1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7439</v>
      </c>
    </row>
    <row r="143" spans="1:65" s="12" customFormat="1" ht="25.9" customHeight="1">
      <c r="B143" s="177"/>
      <c r="C143" s="178"/>
      <c r="D143" s="179" t="s">
        <v>75</v>
      </c>
      <c r="E143" s="180" t="s">
        <v>85</v>
      </c>
      <c r="F143" s="180" t="s">
        <v>4652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83</v>
      </c>
      <c r="AT143" s="189" t="s">
        <v>75</v>
      </c>
      <c r="AU143" s="189" t="s">
        <v>76</v>
      </c>
      <c r="AY143" s="188" t="s">
        <v>283</v>
      </c>
      <c r="BK143" s="190">
        <f>SUM(BK144:BK147)</f>
        <v>0</v>
      </c>
    </row>
    <row r="144" spans="1:65" s="2" customFormat="1" ht="16.5" customHeight="1">
      <c r="A144" s="35"/>
      <c r="B144" s="36"/>
      <c r="C144" s="193" t="s">
        <v>194</v>
      </c>
      <c r="D144" s="193" t="s">
        <v>285</v>
      </c>
      <c r="E144" s="194" t="s">
        <v>4716</v>
      </c>
      <c r="F144" s="195" t="s">
        <v>4717</v>
      </c>
      <c r="G144" s="196" t="s">
        <v>472</v>
      </c>
      <c r="H144" s="197">
        <v>5.3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222</v>
      </c>
    </row>
    <row r="145" spans="1:65" s="2" customFormat="1" ht="16.5" customHeight="1">
      <c r="A145" s="35"/>
      <c r="B145" s="36"/>
      <c r="C145" s="193" t="s">
        <v>8</v>
      </c>
      <c r="D145" s="193" t="s">
        <v>285</v>
      </c>
      <c r="E145" s="194" t="s">
        <v>4656</v>
      </c>
      <c r="F145" s="195" t="s">
        <v>4657</v>
      </c>
      <c r="G145" s="196" t="s">
        <v>472</v>
      </c>
      <c r="H145" s="197">
        <v>5.3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454</v>
      </c>
    </row>
    <row r="146" spans="1:65" s="2" customFormat="1" ht="16.5" customHeight="1">
      <c r="A146" s="35"/>
      <c r="B146" s="36"/>
      <c r="C146" s="193" t="s">
        <v>199</v>
      </c>
      <c r="D146" s="193" t="s">
        <v>285</v>
      </c>
      <c r="E146" s="194" t="s">
        <v>7440</v>
      </c>
      <c r="F146" s="195" t="s">
        <v>7441</v>
      </c>
      <c r="G146" s="196" t="s">
        <v>472</v>
      </c>
      <c r="H146" s="197">
        <v>5.3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464</v>
      </c>
    </row>
    <row r="147" spans="1:65" s="2" customFormat="1" ht="16.5" customHeight="1">
      <c r="A147" s="35"/>
      <c r="B147" s="36"/>
      <c r="C147" s="193" t="s">
        <v>202</v>
      </c>
      <c r="D147" s="193" t="s">
        <v>285</v>
      </c>
      <c r="E147" s="194" t="s">
        <v>7442</v>
      </c>
      <c r="F147" s="195" t="s">
        <v>7443</v>
      </c>
      <c r="G147" s="196" t="s">
        <v>3586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477</v>
      </c>
    </row>
    <row r="148" spans="1:65" s="12" customFormat="1" ht="25.9" customHeight="1">
      <c r="B148" s="177"/>
      <c r="C148" s="178"/>
      <c r="D148" s="179" t="s">
        <v>75</v>
      </c>
      <c r="E148" s="180" t="s">
        <v>105</v>
      </c>
      <c r="F148" s="180" t="s">
        <v>7444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SUM(P149:P155)</f>
        <v>0</v>
      </c>
      <c r="Q148" s="185"/>
      <c r="R148" s="186">
        <f>SUM(R149:R155)</f>
        <v>0</v>
      </c>
      <c r="S148" s="185"/>
      <c r="T148" s="187">
        <f>SUM(T149:T155)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SUM(BK149:BK155)</f>
        <v>0</v>
      </c>
    </row>
    <row r="149" spans="1:65" s="2" customFormat="1" ht="37.9" customHeight="1">
      <c r="A149" s="35"/>
      <c r="B149" s="36"/>
      <c r="C149" s="193" t="s">
        <v>205</v>
      </c>
      <c r="D149" s="193" t="s">
        <v>285</v>
      </c>
      <c r="E149" s="194" t="s">
        <v>7445</v>
      </c>
      <c r="F149" s="195" t="s">
        <v>7446</v>
      </c>
      <c r="G149" s="196" t="s">
        <v>3586</v>
      </c>
      <c r="H149" s="197">
        <v>1</v>
      </c>
      <c r="I149" s="198"/>
      <c r="J149" s="199">
        <f t="shared" ref="J149:J155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5" si="11">O149*H149</f>
        <v>0</v>
      </c>
      <c r="Q149" s="203">
        <v>0</v>
      </c>
      <c r="R149" s="203">
        <f t="shared" ref="R149:R155" si="12">Q149*H149</f>
        <v>0</v>
      </c>
      <c r="S149" s="203">
        <v>0</v>
      </c>
      <c r="T149" s="204">
        <f t="shared" ref="T149:T155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 t="shared" ref="BE149:BE155" si="14">IF(N149="základní",J149,0)</f>
        <v>0</v>
      </c>
      <c r="BF149" s="206">
        <f t="shared" ref="BF149:BF155" si="15">IF(N149="snížená",J149,0)</f>
        <v>0</v>
      </c>
      <c r="BG149" s="206">
        <f t="shared" ref="BG149:BG155" si="16">IF(N149="zákl. přenesená",J149,0)</f>
        <v>0</v>
      </c>
      <c r="BH149" s="206">
        <f t="shared" ref="BH149:BH155" si="17">IF(N149="sníž. přenesená",J149,0)</f>
        <v>0</v>
      </c>
      <c r="BI149" s="206">
        <f t="shared" ref="BI149:BI155" si="18">IF(N149="nulová",J149,0)</f>
        <v>0</v>
      </c>
      <c r="BJ149" s="18" t="s">
        <v>83</v>
      </c>
      <c r="BK149" s="206">
        <f t="shared" ref="BK149:BK155" si="19">ROUND(I149*H149,2)</f>
        <v>0</v>
      </c>
      <c r="BL149" s="18" t="s">
        <v>289</v>
      </c>
      <c r="BM149" s="205" t="s">
        <v>488</v>
      </c>
    </row>
    <row r="150" spans="1:65" s="2" customFormat="1" ht="16.5" customHeight="1">
      <c r="A150" s="35"/>
      <c r="B150" s="36"/>
      <c r="C150" s="193" t="s">
        <v>417</v>
      </c>
      <c r="D150" s="193" t="s">
        <v>285</v>
      </c>
      <c r="E150" s="194" t="s">
        <v>7447</v>
      </c>
      <c r="F150" s="195" t="s">
        <v>7448</v>
      </c>
      <c r="G150" s="196" t="s">
        <v>2247</v>
      </c>
      <c r="H150" s="197">
        <v>1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289</v>
      </c>
      <c r="BM150" s="205" t="s">
        <v>499</v>
      </c>
    </row>
    <row r="151" spans="1:65" s="2" customFormat="1" ht="16.5" customHeight="1">
      <c r="A151" s="35"/>
      <c r="B151" s="36"/>
      <c r="C151" s="193" t="s">
        <v>208</v>
      </c>
      <c r="D151" s="193" t="s">
        <v>285</v>
      </c>
      <c r="E151" s="194" t="s">
        <v>7449</v>
      </c>
      <c r="F151" s="195" t="s">
        <v>7450</v>
      </c>
      <c r="G151" s="196" t="s">
        <v>2247</v>
      </c>
      <c r="H151" s="197">
        <v>2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83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289</v>
      </c>
      <c r="BM151" s="205" t="s">
        <v>509</v>
      </c>
    </row>
    <row r="152" spans="1:65" s="2" customFormat="1" ht="16.5" customHeight="1">
      <c r="A152" s="35"/>
      <c r="B152" s="36"/>
      <c r="C152" s="193" t="s">
        <v>7</v>
      </c>
      <c r="D152" s="193" t="s">
        <v>285</v>
      </c>
      <c r="E152" s="194" t="s">
        <v>7451</v>
      </c>
      <c r="F152" s="195" t="s">
        <v>7452</v>
      </c>
      <c r="G152" s="196" t="s">
        <v>2247</v>
      </c>
      <c r="H152" s="197">
        <v>1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83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289</v>
      </c>
      <c r="BM152" s="205" t="s">
        <v>519</v>
      </c>
    </row>
    <row r="153" spans="1:65" s="2" customFormat="1" ht="16.5" customHeight="1">
      <c r="A153" s="35"/>
      <c r="B153" s="36"/>
      <c r="C153" s="193" t="s">
        <v>222</v>
      </c>
      <c r="D153" s="193" t="s">
        <v>285</v>
      </c>
      <c r="E153" s="194" t="s">
        <v>7453</v>
      </c>
      <c r="F153" s="195" t="s">
        <v>7454</v>
      </c>
      <c r="G153" s="196" t="s">
        <v>2247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83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289</v>
      </c>
      <c r="BM153" s="205" t="s">
        <v>529</v>
      </c>
    </row>
    <row r="154" spans="1:65" s="2" customFormat="1" ht="16.5" customHeight="1">
      <c r="A154" s="35"/>
      <c r="B154" s="36"/>
      <c r="C154" s="193" t="s">
        <v>448</v>
      </c>
      <c r="D154" s="193" t="s">
        <v>285</v>
      </c>
      <c r="E154" s="194" t="s">
        <v>7455</v>
      </c>
      <c r="F154" s="195" t="s">
        <v>7456</v>
      </c>
      <c r="G154" s="196" t="s">
        <v>3586</v>
      </c>
      <c r="H154" s="197">
        <v>1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83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289</v>
      </c>
      <c r="BM154" s="205" t="s">
        <v>546</v>
      </c>
    </row>
    <row r="155" spans="1:65" s="2" customFormat="1" ht="16.5" customHeight="1">
      <c r="A155" s="35"/>
      <c r="B155" s="36"/>
      <c r="C155" s="193" t="s">
        <v>454</v>
      </c>
      <c r="D155" s="193" t="s">
        <v>285</v>
      </c>
      <c r="E155" s="194" t="s">
        <v>7457</v>
      </c>
      <c r="F155" s="195" t="s">
        <v>7458</v>
      </c>
      <c r="G155" s="196" t="s">
        <v>3586</v>
      </c>
      <c r="H155" s="197">
        <v>1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83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556</v>
      </c>
    </row>
    <row r="156" spans="1:65" s="12" customFormat="1" ht="25.9" customHeight="1">
      <c r="B156" s="177"/>
      <c r="C156" s="178"/>
      <c r="D156" s="179" t="s">
        <v>75</v>
      </c>
      <c r="E156" s="180" t="s">
        <v>289</v>
      </c>
      <c r="F156" s="180" t="s">
        <v>4367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24.2" customHeight="1">
      <c r="A157" s="35"/>
      <c r="B157" s="36"/>
      <c r="C157" s="193" t="s">
        <v>460</v>
      </c>
      <c r="D157" s="193" t="s">
        <v>285</v>
      </c>
      <c r="E157" s="194" t="s">
        <v>7459</v>
      </c>
      <c r="F157" s="195" t="s">
        <v>7460</v>
      </c>
      <c r="G157" s="196" t="s">
        <v>3586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567</v>
      </c>
    </row>
    <row r="158" spans="1:65" s="2" customFormat="1" ht="16.5" customHeight="1">
      <c r="A158" s="35"/>
      <c r="B158" s="36"/>
      <c r="C158" s="193" t="s">
        <v>464</v>
      </c>
      <c r="D158" s="193" t="s">
        <v>285</v>
      </c>
      <c r="E158" s="194" t="s">
        <v>7461</v>
      </c>
      <c r="F158" s="195" t="s">
        <v>7462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83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581</v>
      </c>
    </row>
    <row r="159" spans="1:65" s="2" customFormat="1" ht="16.5" customHeight="1">
      <c r="A159" s="35"/>
      <c r="B159" s="36"/>
      <c r="C159" s="193" t="s">
        <v>469</v>
      </c>
      <c r="D159" s="193" t="s">
        <v>285</v>
      </c>
      <c r="E159" s="194" t="s">
        <v>7463</v>
      </c>
      <c r="F159" s="195" t="s">
        <v>7464</v>
      </c>
      <c r="G159" s="196" t="s">
        <v>2247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616</v>
      </c>
    </row>
    <row r="160" spans="1:65" s="2" customFormat="1" ht="16.5" customHeight="1">
      <c r="A160" s="35"/>
      <c r="B160" s="36"/>
      <c r="C160" s="193" t="s">
        <v>477</v>
      </c>
      <c r="D160" s="193" t="s">
        <v>285</v>
      </c>
      <c r="E160" s="194" t="s">
        <v>7465</v>
      </c>
      <c r="F160" s="195" t="s">
        <v>7466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83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624</v>
      </c>
    </row>
    <row r="161" spans="1:65" s="12" customFormat="1" ht="25.9" customHeight="1">
      <c r="B161" s="177"/>
      <c r="C161" s="178"/>
      <c r="D161" s="179" t="s">
        <v>75</v>
      </c>
      <c r="E161" s="180" t="s">
        <v>331</v>
      </c>
      <c r="F161" s="180" t="s">
        <v>4371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83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2" customFormat="1" ht="16.5" customHeight="1">
      <c r="A162" s="35"/>
      <c r="B162" s="36"/>
      <c r="C162" s="193" t="s">
        <v>483</v>
      </c>
      <c r="D162" s="193" t="s">
        <v>285</v>
      </c>
      <c r="E162" s="194" t="s">
        <v>4372</v>
      </c>
      <c r="F162" s="195" t="s">
        <v>4373</v>
      </c>
      <c r="G162" s="196" t="s">
        <v>3586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632</v>
      </c>
    </row>
    <row r="163" spans="1:65" s="12" customFormat="1" ht="25.9" customHeight="1">
      <c r="B163" s="177"/>
      <c r="C163" s="178"/>
      <c r="D163" s="179" t="s">
        <v>75</v>
      </c>
      <c r="E163" s="180" t="s">
        <v>339</v>
      </c>
      <c r="F163" s="180" t="s">
        <v>4374</v>
      </c>
      <c r="G163" s="178"/>
      <c r="H163" s="178"/>
      <c r="I163" s="181"/>
      <c r="J163" s="182">
        <f>BK163</f>
        <v>0</v>
      </c>
      <c r="K163" s="178"/>
      <c r="L163" s="183"/>
      <c r="M163" s="184"/>
      <c r="N163" s="185"/>
      <c r="O163" s="185"/>
      <c r="P163" s="186">
        <f>SUM(P164:P168)</f>
        <v>0</v>
      </c>
      <c r="Q163" s="185"/>
      <c r="R163" s="186">
        <f>SUM(R164:R168)</f>
        <v>0</v>
      </c>
      <c r="S163" s="185"/>
      <c r="T163" s="187">
        <f>SUM(T164:T168)</f>
        <v>0</v>
      </c>
      <c r="AR163" s="188" t="s">
        <v>83</v>
      </c>
      <c r="AT163" s="189" t="s">
        <v>75</v>
      </c>
      <c r="AU163" s="189" t="s">
        <v>76</v>
      </c>
      <c r="AY163" s="188" t="s">
        <v>283</v>
      </c>
      <c r="BK163" s="190">
        <f>SUM(BK164:BK168)</f>
        <v>0</v>
      </c>
    </row>
    <row r="164" spans="1:65" s="2" customFormat="1" ht="16.5" customHeight="1">
      <c r="A164" s="35"/>
      <c r="B164" s="36"/>
      <c r="C164" s="193" t="s">
        <v>488</v>
      </c>
      <c r="D164" s="193" t="s">
        <v>285</v>
      </c>
      <c r="E164" s="194" t="s">
        <v>7421</v>
      </c>
      <c r="F164" s="195" t="s">
        <v>4376</v>
      </c>
      <c r="G164" s="196" t="s">
        <v>3586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4370</v>
      </c>
      <c r="AT164" s="205" t="s">
        <v>285</v>
      </c>
      <c r="AU164" s="205" t="s">
        <v>83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4370</v>
      </c>
      <c r="BM164" s="205" t="s">
        <v>640</v>
      </c>
    </row>
    <row r="165" spans="1:65" s="2" customFormat="1" ht="16.5" customHeight="1">
      <c r="A165" s="35"/>
      <c r="B165" s="36"/>
      <c r="C165" s="193" t="s">
        <v>494</v>
      </c>
      <c r="D165" s="193" t="s">
        <v>285</v>
      </c>
      <c r="E165" s="194" t="s">
        <v>4377</v>
      </c>
      <c r="F165" s="195" t="s">
        <v>4378</v>
      </c>
      <c r="G165" s="196" t="s">
        <v>3586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4370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4370</v>
      </c>
      <c r="BM165" s="205" t="s">
        <v>648</v>
      </c>
    </row>
    <row r="166" spans="1:65" s="2" customFormat="1" ht="16.5" customHeight="1">
      <c r="A166" s="35"/>
      <c r="B166" s="36"/>
      <c r="C166" s="193" t="s">
        <v>499</v>
      </c>
      <c r="D166" s="193" t="s">
        <v>285</v>
      </c>
      <c r="E166" s="194" t="s">
        <v>4687</v>
      </c>
      <c r="F166" s="195" t="s">
        <v>4380</v>
      </c>
      <c r="G166" s="196" t="s">
        <v>3586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4370</v>
      </c>
      <c r="AT166" s="205" t="s">
        <v>285</v>
      </c>
      <c r="AU166" s="205" t="s">
        <v>83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4370</v>
      </c>
      <c r="BM166" s="205" t="s">
        <v>656</v>
      </c>
    </row>
    <row r="167" spans="1:65" s="2" customFormat="1" ht="16.5" customHeight="1">
      <c r="A167" s="35"/>
      <c r="B167" s="36"/>
      <c r="C167" s="193" t="s">
        <v>504</v>
      </c>
      <c r="D167" s="193" t="s">
        <v>285</v>
      </c>
      <c r="E167" s="194" t="s">
        <v>4688</v>
      </c>
      <c r="F167" s="195" t="s">
        <v>4382</v>
      </c>
      <c r="G167" s="196" t="s">
        <v>3586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4370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4370</v>
      </c>
      <c r="BM167" s="205" t="s">
        <v>664</v>
      </c>
    </row>
    <row r="168" spans="1:65" s="2" customFormat="1" ht="16.5" customHeight="1">
      <c r="A168" s="35"/>
      <c r="B168" s="36"/>
      <c r="C168" s="193" t="s">
        <v>509</v>
      </c>
      <c r="D168" s="193" t="s">
        <v>285</v>
      </c>
      <c r="E168" s="194" t="s">
        <v>4689</v>
      </c>
      <c r="F168" s="195" t="s">
        <v>4210</v>
      </c>
      <c r="G168" s="196" t="s">
        <v>3586</v>
      </c>
      <c r="H168" s="197">
        <v>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4370</v>
      </c>
      <c r="AT168" s="205" t="s">
        <v>285</v>
      </c>
      <c r="AU168" s="205" t="s">
        <v>83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4370</v>
      </c>
      <c r="BM168" s="205" t="s">
        <v>672</v>
      </c>
    </row>
    <row r="169" spans="1:65" s="12" customFormat="1" ht="25.9" customHeight="1">
      <c r="B169" s="177"/>
      <c r="C169" s="178"/>
      <c r="D169" s="179" t="s">
        <v>75</v>
      </c>
      <c r="E169" s="180" t="s">
        <v>7467</v>
      </c>
      <c r="F169" s="180" t="s">
        <v>7467</v>
      </c>
      <c r="G169" s="178"/>
      <c r="H169" s="178"/>
      <c r="I169" s="181"/>
      <c r="J169" s="182">
        <f>BK169</f>
        <v>0</v>
      </c>
      <c r="K169" s="178"/>
      <c r="L169" s="183"/>
      <c r="M169" s="184"/>
      <c r="N169" s="185"/>
      <c r="O169" s="185"/>
      <c r="P169" s="186">
        <f>SUM(P170:P173)</f>
        <v>0</v>
      </c>
      <c r="Q169" s="185"/>
      <c r="R169" s="186">
        <f>SUM(R170:R173)</f>
        <v>0</v>
      </c>
      <c r="S169" s="185"/>
      <c r="T169" s="187">
        <f>SUM(T170:T173)</f>
        <v>0</v>
      </c>
      <c r="AR169" s="188" t="s">
        <v>83</v>
      </c>
      <c r="AT169" s="189" t="s">
        <v>75</v>
      </c>
      <c r="AU169" s="189" t="s">
        <v>76</v>
      </c>
      <c r="AY169" s="188" t="s">
        <v>283</v>
      </c>
      <c r="BK169" s="190">
        <f>SUM(BK170:BK173)</f>
        <v>0</v>
      </c>
    </row>
    <row r="170" spans="1:65" s="2" customFormat="1" ht="16.5" customHeight="1">
      <c r="A170" s="35"/>
      <c r="B170" s="36"/>
      <c r="C170" s="193" t="s">
        <v>514</v>
      </c>
      <c r="D170" s="193" t="s">
        <v>285</v>
      </c>
      <c r="E170" s="194" t="s">
        <v>4388</v>
      </c>
      <c r="F170" s="195" t="s">
        <v>4389</v>
      </c>
      <c r="G170" s="196" t="s">
        <v>1</v>
      </c>
      <c r="H170" s="197">
        <v>0</v>
      </c>
      <c r="I170" s="196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4370</v>
      </c>
      <c r="AT170" s="205" t="s">
        <v>285</v>
      </c>
      <c r="AU170" s="205" t="s">
        <v>83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4370</v>
      </c>
      <c r="BM170" s="205" t="s">
        <v>7468</v>
      </c>
    </row>
    <row r="171" spans="1:65" s="2" customFormat="1" ht="78">
      <c r="A171" s="35"/>
      <c r="B171" s="36"/>
      <c r="C171" s="37"/>
      <c r="D171" s="209" t="s">
        <v>3831</v>
      </c>
      <c r="E171" s="37"/>
      <c r="F171" s="267" t="s">
        <v>4391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3831</v>
      </c>
      <c r="AU171" s="18" t="s">
        <v>83</v>
      </c>
    </row>
    <row r="172" spans="1:65" s="2" customFormat="1" ht="16.5" customHeight="1">
      <c r="A172" s="35"/>
      <c r="B172" s="36"/>
      <c r="C172" s="193" t="s">
        <v>519</v>
      </c>
      <c r="D172" s="193" t="s">
        <v>285</v>
      </c>
      <c r="E172" s="194" t="s">
        <v>4392</v>
      </c>
      <c r="F172" s="195" t="s">
        <v>4389</v>
      </c>
      <c r="G172" s="196" t="s">
        <v>1</v>
      </c>
      <c r="H172" s="197">
        <v>0</v>
      </c>
      <c r="I172" s="196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4370</v>
      </c>
      <c r="AT172" s="205" t="s">
        <v>285</v>
      </c>
      <c r="AU172" s="205" t="s">
        <v>83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4370</v>
      </c>
      <c r="BM172" s="205" t="s">
        <v>7469</v>
      </c>
    </row>
    <row r="173" spans="1:65" s="2" customFormat="1" ht="136.5">
      <c r="A173" s="35"/>
      <c r="B173" s="36"/>
      <c r="C173" s="37"/>
      <c r="D173" s="209" t="s">
        <v>3831</v>
      </c>
      <c r="E173" s="37"/>
      <c r="F173" s="267" t="s">
        <v>4394</v>
      </c>
      <c r="G173" s="37"/>
      <c r="H173" s="37"/>
      <c r="I173" s="268"/>
      <c r="J173" s="37"/>
      <c r="K173" s="37"/>
      <c r="L173" s="40"/>
      <c r="M173" s="271"/>
      <c r="N173" s="272"/>
      <c r="O173" s="264"/>
      <c r="P173" s="264"/>
      <c r="Q173" s="264"/>
      <c r="R173" s="264"/>
      <c r="S173" s="264"/>
      <c r="T173" s="2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3831</v>
      </c>
      <c r="AU173" s="18" t="s">
        <v>83</v>
      </c>
    </row>
    <row r="174" spans="1:65" s="2" customFormat="1" ht="6.95" customHeight="1">
      <c r="A174" s="3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m26orIEEAfjK7t4dda6/oi2M7Gcx9XYaKppCi8AE6ulX09eiPc6T/Qc4VI9WUQq3+ZWobFsS1Fc2aNjsVWBFdQ==" saltValue="VrwR2hZKzZwd+eNzBr/F/w==" spinCount="100000" sheet="1" objects="1" scenarios="1" formatColumns="0" formatRows="0" autoFilter="0"/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7470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ROUND((SUM(BE122:BE160)),  2)</f>
        <v>0</v>
      </c>
      <c r="G33" s="35"/>
      <c r="H33" s="35"/>
      <c r="I33" s="131">
        <v>0.21</v>
      </c>
      <c r="J33" s="130">
        <f>ROUND(((SUM(BE122:BE160))*I33),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ROUND((SUM(BF122:BF160)),  2)</f>
        <v>0</v>
      </c>
      <c r="G34" s="35"/>
      <c r="H34" s="35"/>
      <c r="I34" s="131">
        <v>0.15</v>
      </c>
      <c r="J34" s="130">
        <f>ROUND(((SUM(BF122:BF160))*I34),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ROUND((SUM(BG122:BG160)),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ROUND((SUM(BH122:BH160)),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ROUND((SUM(BI122:BI160)),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14 - SO 14 - Přípojka plynovodu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7398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7426</v>
      </c>
      <c r="E98" s="157"/>
      <c r="F98" s="157"/>
      <c r="G98" s="157"/>
      <c r="H98" s="157"/>
      <c r="I98" s="157"/>
      <c r="J98" s="158">
        <f>J136</f>
        <v>0</v>
      </c>
      <c r="K98" s="155"/>
      <c r="L98" s="159"/>
    </row>
    <row r="99" spans="1:31" s="9" customFormat="1" ht="24.95" customHeight="1">
      <c r="B99" s="154"/>
      <c r="C99" s="155"/>
      <c r="D99" s="156" t="s">
        <v>7471</v>
      </c>
      <c r="E99" s="157"/>
      <c r="F99" s="157"/>
      <c r="G99" s="157"/>
      <c r="H99" s="157"/>
      <c r="I99" s="157"/>
      <c r="J99" s="158">
        <f>J141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7472</v>
      </c>
      <c r="E100" s="157"/>
      <c r="F100" s="157"/>
      <c r="G100" s="157"/>
      <c r="H100" s="157"/>
      <c r="I100" s="157"/>
      <c r="J100" s="158">
        <f>J148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7473</v>
      </c>
      <c r="E101" s="157"/>
      <c r="F101" s="157"/>
      <c r="G101" s="157"/>
      <c r="H101" s="157"/>
      <c r="I101" s="157"/>
      <c r="J101" s="158">
        <f>J150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7474</v>
      </c>
      <c r="E102" s="157"/>
      <c r="F102" s="157"/>
      <c r="G102" s="157"/>
      <c r="H102" s="157"/>
      <c r="I102" s="157"/>
      <c r="J102" s="158">
        <f>J156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7" t="str">
        <f>E9</f>
        <v>14 - SO 14 - Přípojka plynovodu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P123+P136+P141+P148+P150+P156</f>
        <v>0</v>
      </c>
      <c r="Q122" s="80"/>
      <c r="R122" s="174">
        <f>R123+R136+R141+R148+R150+R156</f>
        <v>0</v>
      </c>
      <c r="S122" s="80"/>
      <c r="T122" s="175">
        <f>T123+T136+T141+T148+T150+T156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BK123+BK136+BK141+BK148+BK150+BK156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83</v>
      </c>
      <c r="F123" s="180" t="s">
        <v>4242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SUM(P124:P135)</f>
        <v>0</v>
      </c>
      <c r="Q123" s="185"/>
      <c r="R123" s="186">
        <f>SUM(R124:R135)</f>
        <v>0</v>
      </c>
      <c r="S123" s="185"/>
      <c r="T123" s="187">
        <f>SUM(T124:T135)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SUM(BK124:BK135)</f>
        <v>0</v>
      </c>
    </row>
    <row r="124" spans="1:65" s="2" customFormat="1" ht="21.75" customHeight="1">
      <c r="A124" s="35"/>
      <c r="B124" s="36"/>
      <c r="C124" s="193" t="s">
        <v>83</v>
      </c>
      <c r="D124" s="193" t="s">
        <v>285</v>
      </c>
      <c r="E124" s="194" t="s">
        <v>4702</v>
      </c>
      <c r="F124" s="195" t="s">
        <v>4703</v>
      </c>
      <c r="G124" s="196" t="s">
        <v>296</v>
      </c>
      <c r="H124" s="197">
        <v>2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85</v>
      </c>
    </row>
    <row r="125" spans="1:65" s="2" customFormat="1" ht="16.5" customHeight="1">
      <c r="A125" s="35"/>
      <c r="B125" s="36"/>
      <c r="C125" s="193" t="s">
        <v>85</v>
      </c>
      <c r="D125" s="193" t="s">
        <v>285</v>
      </c>
      <c r="E125" s="194" t="s">
        <v>7475</v>
      </c>
      <c r="F125" s="195" t="s">
        <v>7476</v>
      </c>
      <c r="G125" s="196" t="s">
        <v>296</v>
      </c>
      <c r="H125" s="197">
        <v>0.2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16.5" customHeight="1">
      <c r="A126" s="35"/>
      <c r="B126" s="36"/>
      <c r="C126" s="193" t="s">
        <v>105</v>
      </c>
      <c r="D126" s="193" t="s">
        <v>285</v>
      </c>
      <c r="E126" s="194" t="s">
        <v>4247</v>
      </c>
      <c r="F126" s="195" t="s">
        <v>4248</v>
      </c>
      <c r="G126" s="196" t="s">
        <v>296</v>
      </c>
      <c r="H126" s="197">
        <v>0.1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339</v>
      </c>
    </row>
    <row r="127" spans="1:65" s="2" customFormat="1" ht="16.5" customHeight="1">
      <c r="A127" s="35"/>
      <c r="B127" s="36"/>
      <c r="C127" s="193" t="s">
        <v>289</v>
      </c>
      <c r="D127" s="193" t="s">
        <v>285</v>
      </c>
      <c r="E127" s="194" t="s">
        <v>4602</v>
      </c>
      <c r="F127" s="195" t="s">
        <v>4603</v>
      </c>
      <c r="G127" s="196" t="s">
        <v>296</v>
      </c>
      <c r="H127" s="197">
        <v>0.5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351</v>
      </c>
    </row>
    <row r="128" spans="1:65" s="2" customFormat="1" ht="37.9" customHeight="1">
      <c r="A128" s="35"/>
      <c r="B128" s="36"/>
      <c r="C128" s="193" t="s">
        <v>331</v>
      </c>
      <c r="D128" s="193" t="s">
        <v>285</v>
      </c>
      <c r="E128" s="194" t="s">
        <v>352</v>
      </c>
      <c r="F128" s="195" t="s">
        <v>353</v>
      </c>
      <c r="G128" s="196" t="s">
        <v>296</v>
      </c>
      <c r="H128" s="197">
        <v>1.5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7477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7478</v>
      </c>
      <c r="G129" s="208"/>
      <c r="H129" s="212">
        <v>1.5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83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1.5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83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>
      <c r="A131" s="35"/>
      <c r="B131" s="36"/>
      <c r="C131" s="193" t="s">
        <v>339</v>
      </c>
      <c r="D131" s="193" t="s">
        <v>285</v>
      </c>
      <c r="E131" s="194" t="s">
        <v>358</v>
      </c>
      <c r="F131" s="195" t="s">
        <v>359</v>
      </c>
      <c r="G131" s="196" t="s">
        <v>296</v>
      </c>
      <c r="H131" s="197">
        <v>45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7479</v>
      </c>
    </row>
    <row r="132" spans="1:65" s="13" customFormat="1">
      <c r="B132" s="207"/>
      <c r="C132" s="208"/>
      <c r="D132" s="209" t="s">
        <v>291</v>
      </c>
      <c r="E132" s="208"/>
      <c r="F132" s="211" t="s">
        <v>7480</v>
      </c>
      <c r="G132" s="208"/>
      <c r="H132" s="212">
        <v>45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83</v>
      </c>
      <c r="AV132" s="13" t="s">
        <v>85</v>
      </c>
      <c r="AW132" s="13" t="s">
        <v>4</v>
      </c>
      <c r="AX132" s="13" t="s">
        <v>83</v>
      </c>
      <c r="AY132" s="218" t="s">
        <v>283</v>
      </c>
    </row>
    <row r="133" spans="1:65" s="2" customFormat="1" ht="24.2" customHeight="1">
      <c r="A133" s="35"/>
      <c r="B133" s="36"/>
      <c r="C133" s="193" t="s">
        <v>344</v>
      </c>
      <c r="D133" s="193" t="s">
        <v>285</v>
      </c>
      <c r="E133" s="194" t="s">
        <v>4255</v>
      </c>
      <c r="F133" s="195" t="s">
        <v>4256</v>
      </c>
      <c r="G133" s="196" t="s">
        <v>377</v>
      </c>
      <c r="H133" s="197">
        <v>2.5049999999999999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289</v>
      </c>
      <c r="BM133" s="205" t="s">
        <v>7481</v>
      </c>
    </row>
    <row r="134" spans="1:65" s="13" customFormat="1">
      <c r="B134" s="207"/>
      <c r="C134" s="208"/>
      <c r="D134" s="209" t="s">
        <v>291</v>
      </c>
      <c r="E134" s="208"/>
      <c r="F134" s="211" t="s">
        <v>7482</v>
      </c>
      <c r="G134" s="208"/>
      <c r="H134" s="212">
        <v>2.5049999999999999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83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16.5" customHeight="1">
      <c r="A135" s="35"/>
      <c r="B135" s="36"/>
      <c r="C135" s="193" t="s">
        <v>351</v>
      </c>
      <c r="D135" s="193" t="s">
        <v>285</v>
      </c>
      <c r="E135" s="194" t="s">
        <v>380</v>
      </c>
      <c r="F135" s="195" t="s">
        <v>381</v>
      </c>
      <c r="G135" s="196" t="s">
        <v>296</v>
      </c>
      <c r="H135" s="197">
        <v>1.5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83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7483</v>
      </c>
    </row>
    <row r="136" spans="1:65" s="12" customFormat="1" ht="25.9" customHeight="1">
      <c r="B136" s="177"/>
      <c r="C136" s="178"/>
      <c r="D136" s="179" t="s">
        <v>75</v>
      </c>
      <c r="E136" s="180" t="s">
        <v>85</v>
      </c>
      <c r="F136" s="180" t="s">
        <v>4652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SUM(P137:P140)</f>
        <v>0</v>
      </c>
      <c r="Q136" s="185"/>
      <c r="R136" s="186">
        <f>SUM(R137:R140)</f>
        <v>0</v>
      </c>
      <c r="S136" s="185"/>
      <c r="T136" s="187">
        <f>SUM(T137:T140)</f>
        <v>0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SUM(BK137:BK140)</f>
        <v>0</v>
      </c>
    </row>
    <row r="137" spans="1:65" s="2" customFormat="1" ht="16.5" customHeight="1">
      <c r="A137" s="35"/>
      <c r="B137" s="36"/>
      <c r="C137" s="193" t="s">
        <v>357</v>
      </c>
      <c r="D137" s="193" t="s">
        <v>285</v>
      </c>
      <c r="E137" s="194" t="s">
        <v>7484</v>
      </c>
      <c r="F137" s="195" t="s">
        <v>4717</v>
      </c>
      <c r="G137" s="196" t="s">
        <v>472</v>
      </c>
      <c r="H137" s="197">
        <v>2.5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188</v>
      </c>
    </row>
    <row r="138" spans="1:65" s="2" customFormat="1" ht="16.5" customHeight="1">
      <c r="A138" s="35"/>
      <c r="B138" s="36"/>
      <c r="C138" s="193" t="s">
        <v>362</v>
      </c>
      <c r="D138" s="193" t="s">
        <v>285</v>
      </c>
      <c r="E138" s="194" t="s">
        <v>7485</v>
      </c>
      <c r="F138" s="195" t="s">
        <v>7486</v>
      </c>
      <c r="G138" s="196" t="s">
        <v>2247</v>
      </c>
      <c r="H138" s="197">
        <v>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194</v>
      </c>
    </row>
    <row r="139" spans="1:65" s="2" customFormat="1" ht="16.5" customHeight="1">
      <c r="A139" s="35"/>
      <c r="B139" s="36"/>
      <c r="C139" s="193" t="s">
        <v>185</v>
      </c>
      <c r="D139" s="193" t="s">
        <v>285</v>
      </c>
      <c r="E139" s="194" t="s">
        <v>7487</v>
      </c>
      <c r="F139" s="195" t="s">
        <v>4657</v>
      </c>
      <c r="G139" s="196" t="s">
        <v>472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>
      <c r="A140" s="35"/>
      <c r="B140" s="36"/>
      <c r="C140" s="193" t="s">
        <v>188</v>
      </c>
      <c r="D140" s="193" t="s">
        <v>285</v>
      </c>
      <c r="E140" s="194" t="s">
        <v>7488</v>
      </c>
      <c r="F140" s="195" t="s">
        <v>7441</v>
      </c>
      <c r="G140" s="196" t="s">
        <v>472</v>
      </c>
      <c r="H140" s="197">
        <v>2.5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>
      <c r="B141" s="177"/>
      <c r="C141" s="178"/>
      <c r="D141" s="179" t="s">
        <v>75</v>
      </c>
      <c r="E141" s="180" t="s">
        <v>105</v>
      </c>
      <c r="F141" s="180" t="s">
        <v>7489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SUM(P142:P147)</f>
        <v>0</v>
      </c>
      <c r="Q141" s="185"/>
      <c r="R141" s="186">
        <f>SUM(R142:R147)</f>
        <v>0</v>
      </c>
      <c r="S141" s="185"/>
      <c r="T141" s="187">
        <f>SUM(T142:T147)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SUM(BK142:BK147)</f>
        <v>0</v>
      </c>
    </row>
    <row r="142" spans="1:65" s="2" customFormat="1" ht="24.2" customHeight="1">
      <c r="A142" s="35"/>
      <c r="B142" s="36"/>
      <c r="C142" s="193" t="s">
        <v>191</v>
      </c>
      <c r="D142" s="193" t="s">
        <v>285</v>
      </c>
      <c r="E142" s="194" t="s">
        <v>7490</v>
      </c>
      <c r="F142" s="195" t="s">
        <v>7491</v>
      </c>
      <c r="G142" s="196" t="s">
        <v>288</v>
      </c>
      <c r="H142" s="197">
        <v>6.2</v>
      </c>
      <c r="I142" s="198"/>
      <c r="J142" s="199">
        <f t="shared" ref="J142:J147" si="0"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ref="P142:P147" si="1">O142*H142</f>
        <v>0</v>
      </c>
      <c r="Q142" s="203">
        <v>0</v>
      </c>
      <c r="R142" s="203">
        <f t="shared" ref="R142:R147" si="2">Q142*H142</f>
        <v>0</v>
      </c>
      <c r="S142" s="203">
        <v>0</v>
      </c>
      <c r="T142" s="204">
        <f t="shared" ref="T142:T147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 t="shared" ref="BE142:BE147" si="4">IF(N142="základní",J142,0)</f>
        <v>0</v>
      </c>
      <c r="BF142" s="206">
        <f t="shared" ref="BF142:BF147" si="5">IF(N142="snížená",J142,0)</f>
        <v>0</v>
      </c>
      <c r="BG142" s="206">
        <f t="shared" ref="BG142:BG147" si="6">IF(N142="zákl. přenesená",J142,0)</f>
        <v>0</v>
      </c>
      <c r="BH142" s="206">
        <f t="shared" ref="BH142:BH147" si="7">IF(N142="sníž. přenesená",J142,0)</f>
        <v>0</v>
      </c>
      <c r="BI142" s="206">
        <f t="shared" ref="BI142:BI147" si="8">IF(N142="nulová",J142,0)</f>
        <v>0</v>
      </c>
      <c r="BJ142" s="18" t="s">
        <v>83</v>
      </c>
      <c r="BK142" s="206">
        <f t="shared" ref="BK142:BK147" si="9">ROUND(I142*H142,2)</f>
        <v>0</v>
      </c>
      <c r="BL142" s="18" t="s">
        <v>289</v>
      </c>
      <c r="BM142" s="205" t="s">
        <v>208</v>
      </c>
    </row>
    <row r="143" spans="1:65" s="2" customFormat="1" ht="24.2" customHeight="1">
      <c r="A143" s="35"/>
      <c r="B143" s="36"/>
      <c r="C143" s="193" t="s">
        <v>194</v>
      </c>
      <c r="D143" s="193" t="s">
        <v>285</v>
      </c>
      <c r="E143" s="194" t="s">
        <v>7492</v>
      </c>
      <c r="F143" s="195" t="s">
        <v>7493</v>
      </c>
      <c r="G143" s="196" t="s">
        <v>2247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222</v>
      </c>
    </row>
    <row r="144" spans="1:65" s="2" customFormat="1" ht="21.75" customHeight="1">
      <c r="A144" s="35"/>
      <c r="B144" s="36"/>
      <c r="C144" s="193" t="s">
        <v>8</v>
      </c>
      <c r="D144" s="193" t="s">
        <v>285</v>
      </c>
      <c r="E144" s="194" t="s">
        <v>7494</v>
      </c>
      <c r="F144" s="195" t="s">
        <v>7495</v>
      </c>
      <c r="G144" s="196" t="s">
        <v>288</v>
      </c>
      <c r="H144" s="197">
        <v>1.4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454</v>
      </c>
    </row>
    <row r="145" spans="1:65" s="2" customFormat="1" ht="16.5" customHeight="1">
      <c r="A145" s="35"/>
      <c r="B145" s="36"/>
      <c r="C145" s="193" t="s">
        <v>199</v>
      </c>
      <c r="D145" s="193" t="s">
        <v>285</v>
      </c>
      <c r="E145" s="194" t="s">
        <v>7496</v>
      </c>
      <c r="F145" s="195" t="s">
        <v>7497</v>
      </c>
      <c r="G145" s="196" t="s">
        <v>2247</v>
      </c>
      <c r="H145" s="197">
        <v>1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464</v>
      </c>
    </row>
    <row r="146" spans="1:65" s="2" customFormat="1" ht="16.5" customHeight="1">
      <c r="A146" s="35"/>
      <c r="B146" s="36"/>
      <c r="C146" s="193" t="s">
        <v>202</v>
      </c>
      <c r="D146" s="193" t="s">
        <v>285</v>
      </c>
      <c r="E146" s="194" t="s">
        <v>7498</v>
      </c>
      <c r="F146" s="195" t="s">
        <v>7499</v>
      </c>
      <c r="G146" s="196" t="s">
        <v>296</v>
      </c>
      <c r="H146" s="197">
        <v>1.2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477</v>
      </c>
    </row>
    <row r="147" spans="1:65" s="2" customFormat="1" ht="16.5" customHeight="1">
      <c r="A147" s="35"/>
      <c r="B147" s="36"/>
      <c r="C147" s="193" t="s">
        <v>205</v>
      </c>
      <c r="D147" s="193" t="s">
        <v>285</v>
      </c>
      <c r="E147" s="194" t="s">
        <v>7500</v>
      </c>
      <c r="F147" s="195" t="s">
        <v>7501</v>
      </c>
      <c r="G147" s="196" t="s">
        <v>2247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488</v>
      </c>
    </row>
    <row r="148" spans="1:65" s="12" customFormat="1" ht="25.9" customHeight="1">
      <c r="B148" s="177"/>
      <c r="C148" s="178"/>
      <c r="D148" s="179" t="s">
        <v>75</v>
      </c>
      <c r="E148" s="180" t="s">
        <v>289</v>
      </c>
      <c r="F148" s="180" t="s">
        <v>4371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P149</f>
        <v>0</v>
      </c>
      <c r="Q148" s="185"/>
      <c r="R148" s="186">
        <f>R149</f>
        <v>0</v>
      </c>
      <c r="S148" s="185"/>
      <c r="T148" s="187">
        <f>T149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BK149</f>
        <v>0</v>
      </c>
    </row>
    <row r="149" spans="1:65" s="2" customFormat="1" ht="16.5" customHeight="1">
      <c r="A149" s="35"/>
      <c r="B149" s="36"/>
      <c r="C149" s="193" t="s">
        <v>417</v>
      </c>
      <c r="D149" s="193" t="s">
        <v>285</v>
      </c>
      <c r="E149" s="194" t="s">
        <v>4372</v>
      </c>
      <c r="F149" s="195" t="s">
        <v>4373</v>
      </c>
      <c r="G149" s="196" t="s">
        <v>3586</v>
      </c>
      <c r="H149" s="197">
        <v>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499</v>
      </c>
    </row>
    <row r="150" spans="1:65" s="12" customFormat="1" ht="25.9" customHeight="1">
      <c r="B150" s="177"/>
      <c r="C150" s="178"/>
      <c r="D150" s="179" t="s">
        <v>75</v>
      </c>
      <c r="E150" s="180" t="s">
        <v>331</v>
      </c>
      <c r="F150" s="180" t="s">
        <v>4374</v>
      </c>
      <c r="G150" s="178"/>
      <c r="H150" s="178"/>
      <c r="I150" s="181"/>
      <c r="J150" s="182">
        <f>BK150</f>
        <v>0</v>
      </c>
      <c r="K150" s="178"/>
      <c r="L150" s="183"/>
      <c r="M150" s="184"/>
      <c r="N150" s="185"/>
      <c r="O150" s="185"/>
      <c r="P150" s="186">
        <f>SUM(P151:P155)</f>
        <v>0</v>
      </c>
      <c r="Q150" s="185"/>
      <c r="R150" s="186">
        <f>SUM(R151:R155)</f>
        <v>0</v>
      </c>
      <c r="S150" s="185"/>
      <c r="T150" s="187">
        <f>SUM(T151:T155)</f>
        <v>0</v>
      </c>
      <c r="AR150" s="188" t="s">
        <v>83</v>
      </c>
      <c r="AT150" s="189" t="s">
        <v>75</v>
      </c>
      <c r="AU150" s="189" t="s">
        <v>76</v>
      </c>
      <c r="AY150" s="188" t="s">
        <v>283</v>
      </c>
      <c r="BK150" s="190">
        <f>SUM(BK151:BK155)</f>
        <v>0</v>
      </c>
    </row>
    <row r="151" spans="1:65" s="2" customFormat="1" ht="16.5" customHeight="1">
      <c r="A151" s="35"/>
      <c r="B151" s="36"/>
      <c r="C151" s="193" t="s">
        <v>208</v>
      </c>
      <c r="D151" s="193" t="s">
        <v>285</v>
      </c>
      <c r="E151" s="194" t="s">
        <v>7421</v>
      </c>
      <c r="F151" s="195" t="s">
        <v>4376</v>
      </c>
      <c r="G151" s="196" t="s">
        <v>3586</v>
      </c>
      <c r="H151" s="197">
        <v>1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4370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4370</v>
      </c>
      <c r="BM151" s="205" t="s">
        <v>509</v>
      </c>
    </row>
    <row r="152" spans="1:65" s="2" customFormat="1" ht="16.5" customHeight="1">
      <c r="A152" s="35"/>
      <c r="B152" s="36"/>
      <c r="C152" s="193" t="s">
        <v>7</v>
      </c>
      <c r="D152" s="193" t="s">
        <v>285</v>
      </c>
      <c r="E152" s="194" t="s">
        <v>4377</v>
      </c>
      <c r="F152" s="195" t="s">
        <v>4378</v>
      </c>
      <c r="G152" s="196" t="s">
        <v>3586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4370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4370</v>
      </c>
      <c r="BM152" s="205" t="s">
        <v>519</v>
      </c>
    </row>
    <row r="153" spans="1:65" s="2" customFormat="1" ht="16.5" customHeight="1">
      <c r="A153" s="35"/>
      <c r="B153" s="36"/>
      <c r="C153" s="193" t="s">
        <v>222</v>
      </c>
      <c r="D153" s="193" t="s">
        <v>285</v>
      </c>
      <c r="E153" s="194" t="s">
        <v>4687</v>
      </c>
      <c r="F153" s="195" t="s">
        <v>4380</v>
      </c>
      <c r="G153" s="196" t="s">
        <v>3586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4370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4370</v>
      </c>
      <c r="BM153" s="205" t="s">
        <v>529</v>
      </c>
    </row>
    <row r="154" spans="1:65" s="2" customFormat="1" ht="16.5" customHeight="1">
      <c r="A154" s="35"/>
      <c r="B154" s="36"/>
      <c r="C154" s="193" t="s">
        <v>448</v>
      </c>
      <c r="D154" s="193" t="s">
        <v>285</v>
      </c>
      <c r="E154" s="194" t="s">
        <v>4688</v>
      </c>
      <c r="F154" s="195" t="s">
        <v>4382</v>
      </c>
      <c r="G154" s="196" t="s">
        <v>3586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4370</v>
      </c>
      <c r="AT154" s="205" t="s">
        <v>285</v>
      </c>
      <c r="AU154" s="205" t="s">
        <v>83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4370</v>
      </c>
      <c r="BM154" s="205" t="s">
        <v>546</v>
      </c>
    </row>
    <row r="155" spans="1:65" s="2" customFormat="1" ht="16.5" customHeight="1">
      <c r="A155" s="35"/>
      <c r="B155" s="36"/>
      <c r="C155" s="193" t="s">
        <v>454</v>
      </c>
      <c r="D155" s="193" t="s">
        <v>285</v>
      </c>
      <c r="E155" s="194" t="s">
        <v>4689</v>
      </c>
      <c r="F155" s="195" t="s">
        <v>4210</v>
      </c>
      <c r="G155" s="196" t="s">
        <v>3586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4370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4370</v>
      </c>
      <c r="BM155" s="205" t="s">
        <v>556</v>
      </c>
    </row>
    <row r="156" spans="1:65" s="12" customFormat="1" ht="25.9" customHeight="1">
      <c r="B156" s="177"/>
      <c r="C156" s="178"/>
      <c r="D156" s="179" t="s">
        <v>75</v>
      </c>
      <c r="E156" s="180" t="s">
        <v>7502</v>
      </c>
      <c r="F156" s="180" t="s">
        <v>7502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16.5" customHeight="1">
      <c r="A157" s="35"/>
      <c r="B157" s="36"/>
      <c r="C157" s="193" t="s">
        <v>460</v>
      </c>
      <c r="D157" s="193" t="s">
        <v>285</v>
      </c>
      <c r="E157" s="194" t="s">
        <v>4388</v>
      </c>
      <c r="F157" s="195" t="s">
        <v>4389</v>
      </c>
      <c r="G157" s="196" t="s">
        <v>1</v>
      </c>
      <c r="H157" s="197">
        <v>0</v>
      </c>
      <c r="I157" s="196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4370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4370</v>
      </c>
      <c r="BM157" s="205" t="s">
        <v>7503</v>
      </c>
    </row>
    <row r="158" spans="1:65" s="2" customFormat="1" ht="78">
      <c r="A158" s="35"/>
      <c r="B158" s="36"/>
      <c r="C158" s="37"/>
      <c r="D158" s="209" t="s">
        <v>3831</v>
      </c>
      <c r="E158" s="37"/>
      <c r="F158" s="267" t="s">
        <v>4391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3831</v>
      </c>
      <c r="AU158" s="18" t="s">
        <v>83</v>
      </c>
    </row>
    <row r="159" spans="1:65" s="2" customFormat="1" ht="16.5" customHeight="1">
      <c r="A159" s="35"/>
      <c r="B159" s="36"/>
      <c r="C159" s="193" t="s">
        <v>464</v>
      </c>
      <c r="D159" s="193" t="s">
        <v>285</v>
      </c>
      <c r="E159" s="194" t="s">
        <v>4392</v>
      </c>
      <c r="F159" s="195" t="s">
        <v>4389</v>
      </c>
      <c r="G159" s="196" t="s">
        <v>1</v>
      </c>
      <c r="H159" s="197">
        <v>0</v>
      </c>
      <c r="I159" s="196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4370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4370</v>
      </c>
      <c r="BM159" s="205" t="s">
        <v>7504</v>
      </c>
    </row>
    <row r="160" spans="1:65" s="2" customFormat="1" ht="136.5">
      <c r="A160" s="35"/>
      <c r="B160" s="36"/>
      <c r="C160" s="37"/>
      <c r="D160" s="209" t="s">
        <v>3831</v>
      </c>
      <c r="E160" s="37"/>
      <c r="F160" s="267" t="s">
        <v>4394</v>
      </c>
      <c r="G160" s="37"/>
      <c r="H160" s="37"/>
      <c r="I160" s="268"/>
      <c r="J160" s="37"/>
      <c r="K160" s="37"/>
      <c r="L160" s="40"/>
      <c r="M160" s="271"/>
      <c r="N160" s="272"/>
      <c r="O160" s="264"/>
      <c r="P160" s="264"/>
      <c r="Q160" s="264"/>
      <c r="R160" s="264"/>
      <c r="S160" s="264"/>
      <c r="T160" s="2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3831</v>
      </c>
      <c r="AU160" s="18" t="s">
        <v>83</v>
      </c>
    </row>
    <row r="161" spans="1:31" s="2" customFormat="1" ht="6.95" customHeight="1">
      <c r="A161" s="35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iggWNqD5CMQmGmxUC5EmQ5HsGDbAAxhaObQGjHAYOlCuLRO1phdNEwiP7Ku5lSyw741e/FXysg5X8P9ViW7+dA==" saltValue="pumkvDCOLOjNe/PLKLa3KA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7505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ROUND((SUM(BE124:BE166)),  2)</f>
        <v>0</v>
      </c>
      <c r="G33" s="35"/>
      <c r="H33" s="35"/>
      <c r="I33" s="131">
        <v>0.21</v>
      </c>
      <c r="J33" s="130">
        <f>ROUND(((SUM(BE124:BE166))*I33),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ROUND((SUM(BF124:BF166)),  2)</f>
        <v>0</v>
      </c>
      <c r="G34" s="35"/>
      <c r="H34" s="35"/>
      <c r="I34" s="131">
        <v>0.15</v>
      </c>
      <c r="J34" s="130">
        <f>ROUND(((SUM(BF124:BF166))*I34),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ROUND((SUM(BG124:BG166)),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ROUND((SUM(BH124:BH166)),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ROUND((SUM(BI124:BI166)),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15 - SO 15 - Přeložka VO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4739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9" customFormat="1" ht="24.95" customHeight="1">
      <c r="B99" s="154"/>
      <c r="C99" s="155"/>
      <c r="D99" s="156" t="s">
        <v>4740</v>
      </c>
      <c r="E99" s="157"/>
      <c r="F99" s="157"/>
      <c r="G99" s="157"/>
      <c r="H99" s="157"/>
      <c r="I99" s="157"/>
      <c r="J99" s="158">
        <f>J142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6175</v>
      </c>
      <c r="E100" s="162"/>
      <c r="F100" s="162"/>
      <c r="G100" s="162"/>
      <c r="H100" s="162"/>
      <c r="I100" s="162"/>
      <c r="J100" s="163">
        <f>J143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4741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7506</v>
      </c>
      <c r="E102" s="157"/>
      <c r="F102" s="157"/>
      <c r="G102" s="157"/>
      <c r="H102" s="157"/>
      <c r="I102" s="157"/>
      <c r="J102" s="158">
        <f>J161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J164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1" t="str">
        <f>E7</f>
        <v>MŠ Vokovická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E9</f>
        <v>15 - SO 15 - Přeložka VO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Vokovice, p.č. 1281/256, 1281/257</v>
      </c>
      <c r="G118" s="37"/>
      <c r="H118" s="37"/>
      <c r="I118" s="30" t="s">
        <v>22</v>
      </c>
      <c r="J118" s="67" t="str">
        <f>IF(J12="","",J12)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Městská část Praha 6, Čs. Armády 601/23</v>
      </c>
      <c r="G120" s="37"/>
      <c r="H120" s="37"/>
      <c r="I120" s="30" t="s">
        <v>30</v>
      </c>
      <c r="J120" s="33" t="str">
        <f>E21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P125+P142+P161+P164</f>
        <v>0</v>
      </c>
      <c r="Q124" s="80"/>
      <c r="R124" s="174">
        <f>R125+R142+R161+R164</f>
        <v>0.43136400000000003</v>
      </c>
      <c r="S124" s="80"/>
      <c r="T124" s="175">
        <f>T125+T142+T161+T164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BK125+BK142+BK161+BK164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1432</v>
      </c>
      <c r="F125" s="180" t="s">
        <v>1433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2.7479999999999997E-2</v>
      </c>
      <c r="S125" s="185"/>
      <c r="T125" s="187">
        <f>T126</f>
        <v>0</v>
      </c>
      <c r="AR125" s="188" t="s">
        <v>85</v>
      </c>
      <c r="AT125" s="189" t="s">
        <v>75</v>
      </c>
      <c r="AU125" s="189" t="s">
        <v>76</v>
      </c>
      <c r="AY125" s="188" t="s">
        <v>283</v>
      </c>
      <c r="BK125" s="190">
        <f>BK126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4757</v>
      </c>
      <c r="F126" s="191" t="s">
        <v>4758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SUM(P127:P141)</f>
        <v>0</v>
      </c>
      <c r="Q126" s="185"/>
      <c r="R126" s="186">
        <f>SUM(R127:R141)</f>
        <v>2.7479999999999997E-2</v>
      </c>
      <c r="S126" s="185"/>
      <c r="T126" s="187">
        <f>SUM(T127:T141)</f>
        <v>0</v>
      </c>
      <c r="AR126" s="188" t="s">
        <v>85</v>
      </c>
      <c r="AT126" s="189" t="s">
        <v>75</v>
      </c>
      <c r="AU126" s="189" t="s">
        <v>83</v>
      </c>
      <c r="AY126" s="188" t="s">
        <v>283</v>
      </c>
      <c r="BK126" s="190">
        <f>SUM(BK127:BK141)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7507</v>
      </c>
      <c r="F127" s="195" t="s">
        <v>7508</v>
      </c>
      <c r="G127" s="196" t="s">
        <v>472</v>
      </c>
      <c r="H127" s="197">
        <v>10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7509</v>
      </c>
    </row>
    <row r="128" spans="1:65" s="2" customFormat="1" ht="21.75" customHeight="1">
      <c r="A128" s="35"/>
      <c r="B128" s="36"/>
      <c r="C128" s="251" t="s">
        <v>85</v>
      </c>
      <c r="D128" s="251" t="s">
        <v>1021</v>
      </c>
      <c r="E128" s="252" t="s">
        <v>7510</v>
      </c>
      <c r="F128" s="253" t="s">
        <v>7511</v>
      </c>
      <c r="G128" s="254" t="s">
        <v>472</v>
      </c>
      <c r="H128" s="255">
        <v>10</v>
      </c>
      <c r="I128" s="256"/>
      <c r="J128" s="257">
        <f>ROUND(I128*H128,2)</f>
        <v>0</v>
      </c>
      <c r="K128" s="258"/>
      <c r="L128" s="259"/>
      <c r="M128" s="260" t="s">
        <v>1</v>
      </c>
      <c r="N128" s="261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499</v>
      </c>
      <c r="AT128" s="205" t="s">
        <v>1021</v>
      </c>
      <c r="AU128" s="205" t="s">
        <v>85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7512</v>
      </c>
    </row>
    <row r="129" spans="1:65" s="2" customFormat="1" ht="24.2" customHeight="1">
      <c r="A129" s="35"/>
      <c r="B129" s="36"/>
      <c r="C129" s="193" t="s">
        <v>105</v>
      </c>
      <c r="D129" s="193" t="s">
        <v>285</v>
      </c>
      <c r="E129" s="194" t="s">
        <v>7513</v>
      </c>
      <c r="F129" s="195" t="s">
        <v>7514</v>
      </c>
      <c r="G129" s="196" t="s">
        <v>472</v>
      </c>
      <c r="H129" s="197">
        <v>10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199</v>
      </c>
      <c r="BM129" s="205" t="s">
        <v>7515</v>
      </c>
    </row>
    <row r="130" spans="1:65" s="2" customFormat="1" ht="24.2" customHeight="1">
      <c r="A130" s="35"/>
      <c r="B130" s="36"/>
      <c r="C130" s="251" t="s">
        <v>289</v>
      </c>
      <c r="D130" s="251" t="s">
        <v>1021</v>
      </c>
      <c r="E130" s="252" t="s">
        <v>4857</v>
      </c>
      <c r="F130" s="253" t="s">
        <v>4858</v>
      </c>
      <c r="G130" s="254" t="s">
        <v>472</v>
      </c>
      <c r="H130" s="255">
        <v>11.5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41</v>
      </c>
      <c r="O130" s="72"/>
      <c r="P130" s="203">
        <f>O130*H130</f>
        <v>0</v>
      </c>
      <c r="Q130" s="203">
        <v>1.2E-4</v>
      </c>
      <c r="R130" s="203">
        <f>Q130*H130</f>
        <v>1.3799999999999999E-3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499</v>
      </c>
      <c r="AT130" s="205" t="s">
        <v>1021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7516</v>
      </c>
    </row>
    <row r="131" spans="1:65" s="13" customFormat="1">
      <c r="B131" s="207"/>
      <c r="C131" s="208"/>
      <c r="D131" s="209" t="s">
        <v>291</v>
      </c>
      <c r="E131" s="208"/>
      <c r="F131" s="211" t="s">
        <v>7517</v>
      </c>
      <c r="G131" s="208"/>
      <c r="H131" s="212">
        <v>11.5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>
      <c r="A132" s="35"/>
      <c r="B132" s="36"/>
      <c r="C132" s="193" t="s">
        <v>331</v>
      </c>
      <c r="D132" s="193" t="s">
        <v>285</v>
      </c>
      <c r="E132" s="194" t="s">
        <v>7518</v>
      </c>
      <c r="F132" s="195" t="s">
        <v>7519</v>
      </c>
      <c r="G132" s="196" t="s">
        <v>472</v>
      </c>
      <c r="H132" s="197">
        <v>17.390999999999998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7520</v>
      </c>
    </row>
    <row r="133" spans="1:65" s="2" customFormat="1" ht="24.2" customHeight="1">
      <c r="A133" s="35"/>
      <c r="B133" s="36"/>
      <c r="C133" s="251" t="s">
        <v>339</v>
      </c>
      <c r="D133" s="251" t="s">
        <v>1021</v>
      </c>
      <c r="E133" s="252" t="s">
        <v>7521</v>
      </c>
      <c r="F133" s="253" t="s">
        <v>7522</v>
      </c>
      <c r="G133" s="254" t="s">
        <v>472</v>
      </c>
      <c r="H133" s="255">
        <v>20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8.9999999999999998E-4</v>
      </c>
      <c r="R133" s="203">
        <f>Q133*H133</f>
        <v>1.7999999999999999E-2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499</v>
      </c>
      <c r="AT133" s="205" t="s">
        <v>1021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7523</v>
      </c>
    </row>
    <row r="134" spans="1:65" s="13" customFormat="1">
      <c r="B134" s="207"/>
      <c r="C134" s="208"/>
      <c r="D134" s="209" t="s">
        <v>291</v>
      </c>
      <c r="E134" s="208"/>
      <c r="F134" s="211" t="s">
        <v>7524</v>
      </c>
      <c r="G134" s="208"/>
      <c r="H134" s="212">
        <v>20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4930</v>
      </c>
      <c r="F135" s="195" t="s">
        <v>4931</v>
      </c>
      <c r="G135" s="196" t="s">
        <v>614</v>
      </c>
      <c r="H135" s="197">
        <v>6</v>
      </c>
      <c r="I135" s="198"/>
      <c r="J135" s="199">
        <f t="shared" ref="J135:J141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1" si="1">O135*H135</f>
        <v>0</v>
      </c>
      <c r="Q135" s="203">
        <v>0</v>
      </c>
      <c r="R135" s="203">
        <f t="shared" ref="R135:R141" si="2">Q135*H135</f>
        <v>0</v>
      </c>
      <c r="S135" s="203">
        <v>0</v>
      </c>
      <c r="T135" s="204">
        <f t="shared" ref="T135:T141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285</v>
      </c>
      <c r="AU135" s="205" t="s">
        <v>85</v>
      </c>
      <c r="AY135" s="18" t="s">
        <v>283</v>
      </c>
      <c r="BE135" s="206">
        <f t="shared" ref="BE135:BE141" si="4">IF(N135="základní",J135,0)</f>
        <v>0</v>
      </c>
      <c r="BF135" s="206">
        <f t="shared" ref="BF135:BF141" si="5">IF(N135="snížená",J135,0)</f>
        <v>0</v>
      </c>
      <c r="BG135" s="206">
        <f t="shared" ref="BG135:BG141" si="6">IF(N135="zákl. přenesená",J135,0)</f>
        <v>0</v>
      </c>
      <c r="BH135" s="206">
        <f t="shared" ref="BH135:BH141" si="7">IF(N135="sníž. přenesená",J135,0)</f>
        <v>0</v>
      </c>
      <c r="BI135" s="206">
        <f t="shared" ref="BI135:BI141" si="8">IF(N135="nulová",J135,0)</f>
        <v>0</v>
      </c>
      <c r="BJ135" s="18" t="s">
        <v>83</v>
      </c>
      <c r="BK135" s="206">
        <f t="shared" ref="BK135:BK141" si="9">ROUND(I135*H135,2)</f>
        <v>0</v>
      </c>
      <c r="BL135" s="18" t="s">
        <v>199</v>
      </c>
      <c r="BM135" s="205" t="s">
        <v>7525</v>
      </c>
    </row>
    <row r="136" spans="1:65" s="2" customFormat="1" ht="24.2" customHeight="1">
      <c r="A136" s="35"/>
      <c r="B136" s="36"/>
      <c r="C136" s="193" t="s">
        <v>351</v>
      </c>
      <c r="D136" s="193" t="s">
        <v>285</v>
      </c>
      <c r="E136" s="194" t="s">
        <v>4942</v>
      </c>
      <c r="F136" s="195" t="s">
        <v>4943</v>
      </c>
      <c r="G136" s="196" t="s">
        <v>614</v>
      </c>
      <c r="H136" s="197">
        <v>8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7526</v>
      </c>
    </row>
    <row r="137" spans="1:65" s="2" customFormat="1" ht="37.9" customHeight="1">
      <c r="A137" s="35"/>
      <c r="B137" s="36"/>
      <c r="C137" s="193" t="s">
        <v>357</v>
      </c>
      <c r="D137" s="193" t="s">
        <v>285</v>
      </c>
      <c r="E137" s="194" t="s">
        <v>7527</v>
      </c>
      <c r="F137" s="195" t="s">
        <v>7528</v>
      </c>
      <c r="G137" s="196" t="s">
        <v>614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7529</v>
      </c>
    </row>
    <row r="138" spans="1:65" s="2" customFormat="1" ht="24.2" customHeight="1">
      <c r="A138" s="35"/>
      <c r="B138" s="36"/>
      <c r="C138" s="193" t="s">
        <v>362</v>
      </c>
      <c r="D138" s="193" t="s">
        <v>285</v>
      </c>
      <c r="E138" s="194" t="s">
        <v>7530</v>
      </c>
      <c r="F138" s="195" t="s">
        <v>7531</v>
      </c>
      <c r="G138" s="196" t="s">
        <v>614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7532</v>
      </c>
    </row>
    <row r="139" spans="1:65" s="2" customFormat="1" ht="24.2" customHeight="1">
      <c r="A139" s="35"/>
      <c r="B139" s="36"/>
      <c r="C139" s="251" t="s">
        <v>185</v>
      </c>
      <c r="D139" s="251" t="s">
        <v>1021</v>
      </c>
      <c r="E139" s="252" t="s">
        <v>7533</v>
      </c>
      <c r="F139" s="253" t="s">
        <v>7534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8.0999999999999996E-3</v>
      </c>
      <c r="R139" s="203">
        <f t="shared" si="2"/>
        <v>8.0999999999999996E-3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1021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7535</v>
      </c>
    </row>
    <row r="140" spans="1:65" s="2" customFormat="1" ht="37.9" customHeight="1">
      <c r="A140" s="35"/>
      <c r="B140" s="36"/>
      <c r="C140" s="193" t="s">
        <v>188</v>
      </c>
      <c r="D140" s="193" t="s">
        <v>285</v>
      </c>
      <c r="E140" s="194" t="s">
        <v>7536</v>
      </c>
      <c r="F140" s="195" t="s">
        <v>7537</v>
      </c>
      <c r="G140" s="196" t="s">
        <v>614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7538</v>
      </c>
    </row>
    <row r="141" spans="1:65" s="2" customFormat="1" ht="24.2" customHeight="1">
      <c r="A141" s="35"/>
      <c r="B141" s="36"/>
      <c r="C141" s="193" t="s">
        <v>191</v>
      </c>
      <c r="D141" s="193" t="s">
        <v>285</v>
      </c>
      <c r="E141" s="194" t="s">
        <v>7539</v>
      </c>
      <c r="F141" s="195" t="s">
        <v>7540</v>
      </c>
      <c r="G141" s="196" t="s">
        <v>614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7541</v>
      </c>
    </row>
    <row r="142" spans="1:65" s="12" customFormat="1" ht="25.9" customHeight="1">
      <c r="B142" s="177"/>
      <c r="C142" s="178"/>
      <c r="D142" s="179" t="s">
        <v>75</v>
      </c>
      <c r="E142" s="180" t="s">
        <v>1021</v>
      </c>
      <c r="F142" s="180" t="s">
        <v>5116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P143+P148</f>
        <v>0</v>
      </c>
      <c r="Q142" s="185"/>
      <c r="R142" s="186">
        <f>R143+R148</f>
        <v>0.40388400000000002</v>
      </c>
      <c r="S142" s="185"/>
      <c r="T142" s="187">
        <f>T143+T148</f>
        <v>0</v>
      </c>
      <c r="AR142" s="188" t="s">
        <v>105</v>
      </c>
      <c r="AT142" s="189" t="s">
        <v>75</v>
      </c>
      <c r="AU142" s="189" t="s">
        <v>76</v>
      </c>
      <c r="AY142" s="188" t="s">
        <v>283</v>
      </c>
      <c r="BK142" s="190">
        <f>BK143+BK148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6189</v>
      </c>
      <c r="F143" s="191" t="s">
        <v>6190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105</v>
      </c>
      <c r="AT143" s="189" t="s">
        <v>75</v>
      </c>
      <c r="AU143" s="189" t="s">
        <v>83</v>
      </c>
      <c r="AY143" s="188" t="s">
        <v>283</v>
      </c>
      <c r="BK143" s="190">
        <f>SUM(BK144:BK147)</f>
        <v>0</v>
      </c>
    </row>
    <row r="144" spans="1:65" s="2" customFormat="1" ht="24.2" customHeight="1">
      <c r="A144" s="35"/>
      <c r="B144" s="36"/>
      <c r="C144" s="193" t="s">
        <v>194</v>
      </c>
      <c r="D144" s="193" t="s">
        <v>285</v>
      </c>
      <c r="E144" s="194" t="s">
        <v>7542</v>
      </c>
      <c r="F144" s="195" t="s">
        <v>7543</v>
      </c>
      <c r="G144" s="196" t="s">
        <v>614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7544</v>
      </c>
    </row>
    <row r="145" spans="1:65" s="2" customFormat="1" ht="19.5">
      <c r="A145" s="35"/>
      <c r="B145" s="36"/>
      <c r="C145" s="37"/>
      <c r="D145" s="209" t="s">
        <v>3831</v>
      </c>
      <c r="E145" s="37"/>
      <c r="F145" s="267" t="s">
        <v>7545</v>
      </c>
      <c r="G145" s="37"/>
      <c r="H145" s="37"/>
      <c r="I145" s="268"/>
      <c r="J145" s="37"/>
      <c r="K145" s="37"/>
      <c r="L145" s="40"/>
      <c r="M145" s="269"/>
      <c r="N145" s="270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3831</v>
      </c>
      <c r="AU145" s="18" t="s">
        <v>85</v>
      </c>
    </row>
    <row r="146" spans="1:65" s="2" customFormat="1" ht="16.5" customHeight="1">
      <c r="A146" s="35"/>
      <c r="B146" s="36"/>
      <c r="C146" s="193" t="s">
        <v>8</v>
      </c>
      <c r="D146" s="193" t="s">
        <v>285</v>
      </c>
      <c r="E146" s="194" t="s">
        <v>7546</v>
      </c>
      <c r="F146" s="195" t="s">
        <v>7547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7548</v>
      </c>
    </row>
    <row r="147" spans="1:65" s="2" customFormat="1" ht="16.5" customHeight="1">
      <c r="A147" s="35"/>
      <c r="B147" s="36"/>
      <c r="C147" s="251" t="s">
        <v>199</v>
      </c>
      <c r="D147" s="251" t="s">
        <v>1021</v>
      </c>
      <c r="E147" s="252" t="s">
        <v>7549</v>
      </c>
      <c r="F147" s="253" t="s">
        <v>7550</v>
      </c>
      <c r="G147" s="254" t="s">
        <v>614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1803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680</v>
      </c>
      <c r="BM147" s="205" t="s">
        <v>7551</v>
      </c>
    </row>
    <row r="148" spans="1:65" s="12" customFormat="1" ht="22.9" customHeight="1">
      <c r="B148" s="177"/>
      <c r="C148" s="178"/>
      <c r="D148" s="179" t="s">
        <v>75</v>
      </c>
      <c r="E148" s="191" t="s">
        <v>5117</v>
      </c>
      <c r="F148" s="191" t="s">
        <v>5118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SUM(P149:P160)</f>
        <v>0</v>
      </c>
      <c r="Q148" s="185"/>
      <c r="R148" s="186">
        <f>SUM(R149:R160)</f>
        <v>0.40388400000000002</v>
      </c>
      <c r="S148" s="185"/>
      <c r="T148" s="187">
        <f>SUM(T149:T160)</f>
        <v>0</v>
      </c>
      <c r="AR148" s="188" t="s">
        <v>105</v>
      </c>
      <c r="AT148" s="189" t="s">
        <v>75</v>
      </c>
      <c r="AU148" s="189" t="s">
        <v>83</v>
      </c>
      <c r="AY148" s="188" t="s">
        <v>283</v>
      </c>
      <c r="BK148" s="190">
        <f>SUM(BK149:BK160)</f>
        <v>0</v>
      </c>
    </row>
    <row r="149" spans="1:65" s="2" customFormat="1" ht="24.2" customHeight="1">
      <c r="A149" s="35"/>
      <c r="B149" s="36"/>
      <c r="C149" s="193" t="s">
        <v>202</v>
      </c>
      <c r="D149" s="193" t="s">
        <v>285</v>
      </c>
      <c r="E149" s="194" t="s">
        <v>7552</v>
      </c>
      <c r="F149" s="195" t="s">
        <v>7553</v>
      </c>
      <c r="G149" s="196" t="s">
        <v>296</v>
      </c>
      <c r="H149" s="197">
        <v>0.35</v>
      </c>
      <c r="I149" s="198"/>
      <c r="J149" s="199">
        <f t="shared" ref="J149:J160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60" si="11">O149*H149</f>
        <v>0</v>
      </c>
      <c r="Q149" s="203">
        <v>0</v>
      </c>
      <c r="R149" s="203">
        <f t="shared" ref="R149:R160" si="12">Q149*H149</f>
        <v>0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680</v>
      </c>
      <c r="AT149" s="205" t="s">
        <v>285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680</v>
      </c>
      <c r="BM149" s="205" t="s">
        <v>7554</v>
      </c>
    </row>
    <row r="150" spans="1:65" s="2" customFormat="1" ht="33" customHeight="1">
      <c r="A150" s="35"/>
      <c r="B150" s="36"/>
      <c r="C150" s="193" t="s">
        <v>205</v>
      </c>
      <c r="D150" s="193" t="s">
        <v>285</v>
      </c>
      <c r="E150" s="194" t="s">
        <v>7555</v>
      </c>
      <c r="F150" s="195" t="s">
        <v>7556</v>
      </c>
      <c r="G150" s="196" t="s">
        <v>472</v>
      </c>
      <c r="H150" s="197">
        <v>15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680</v>
      </c>
      <c r="BM150" s="205" t="s">
        <v>7557</v>
      </c>
    </row>
    <row r="151" spans="1:65" s="2" customFormat="1" ht="24.2" customHeight="1">
      <c r="A151" s="35"/>
      <c r="B151" s="36"/>
      <c r="C151" s="193" t="s">
        <v>417</v>
      </c>
      <c r="D151" s="193" t="s">
        <v>285</v>
      </c>
      <c r="E151" s="194" t="s">
        <v>7558</v>
      </c>
      <c r="F151" s="195" t="s">
        <v>7559</v>
      </c>
      <c r="G151" s="196" t="s">
        <v>614</v>
      </c>
      <c r="H151" s="197">
        <v>1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680</v>
      </c>
      <c r="AT151" s="205" t="s">
        <v>285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680</v>
      </c>
      <c r="BM151" s="205" t="s">
        <v>7560</v>
      </c>
    </row>
    <row r="152" spans="1:65" s="2" customFormat="1" ht="21.75" customHeight="1">
      <c r="A152" s="35"/>
      <c r="B152" s="36"/>
      <c r="C152" s="193" t="s">
        <v>208</v>
      </c>
      <c r="D152" s="193" t="s">
        <v>285</v>
      </c>
      <c r="E152" s="194" t="s">
        <v>7561</v>
      </c>
      <c r="F152" s="195" t="s">
        <v>7562</v>
      </c>
      <c r="G152" s="196" t="s">
        <v>614</v>
      </c>
      <c r="H152" s="197">
        <v>2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7.6E-3</v>
      </c>
      <c r="R152" s="203">
        <f t="shared" si="12"/>
        <v>1.52E-2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680</v>
      </c>
      <c r="BM152" s="205" t="s">
        <v>7563</v>
      </c>
    </row>
    <row r="153" spans="1:65" s="2" customFormat="1" ht="24.2" customHeight="1">
      <c r="A153" s="35"/>
      <c r="B153" s="36"/>
      <c r="C153" s="193" t="s">
        <v>7</v>
      </c>
      <c r="D153" s="193" t="s">
        <v>285</v>
      </c>
      <c r="E153" s="194" t="s">
        <v>7564</v>
      </c>
      <c r="F153" s="195" t="s">
        <v>7565</v>
      </c>
      <c r="G153" s="196" t="s">
        <v>472</v>
      </c>
      <c r="H153" s="197">
        <v>5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1.9E-3</v>
      </c>
      <c r="R153" s="203">
        <f t="shared" si="12"/>
        <v>9.4999999999999998E-3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680</v>
      </c>
      <c r="BM153" s="205" t="s">
        <v>7566</v>
      </c>
    </row>
    <row r="154" spans="1:65" s="2" customFormat="1" ht="24.2" customHeight="1">
      <c r="A154" s="35"/>
      <c r="B154" s="36"/>
      <c r="C154" s="193" t="s">
        <v>222</v>
      </c>
      <c r="D154" s="193" t="s">
        <v>285</v>
      </c>
      <c r="E154" s="194" t="s">
        <v>7567</v>
      </c>
      <c r="F154" s="195" t="s">
        <v>7568</v>
      </c>
      <c r="G154" s="196" t="s">
        <v>472</v>
      </c>
      <c r="H154" s="197">
        <v>15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680</v>
      </c>
      <c r="BM154" s="205" t="s">
        <v>7569</v>
      </c>
    </row>
    <row r="155" spans="1:65" s="2" customFormat="1" ht="24.2" customHeight="1">
      <c r="A155" s="35"/>
      <c r="B155" s="36"/>
      <c r="C155" s="193" t="s">
        <v>448</v>
      </c>
      <c r="D155" s="193" t="s">
        <v>285</v>
      </c>
      <c r="E155" s="194" t="s">
        <v>7570</v>
      </c>
      <c r="F155" s="195" t="s">
        <v>7571</v>
      </c>
      <c r="G155" s="196" t="s">
        <v>296</v>
      </c>
      <c r="H155" s="197">
        <v>0.35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680</v>
      </c>
      <c r="BM155" s="205" t="s">
        <v>7572</v>
      </c>
    </row>
    <row r="156" spans="1:65" s="2" customFormat="1" ht="24.2" customHeight="1">
      <c r="A156" s="35"/>
      <c r="B156" s="36"/>
      <c r="C156" s="193" t="s">
        <v>454</v>
      </c>
      <c r="D156" s="193" t="s">
        <v>285</v>
      </c>
      <c r="E156" s="194" t="s">
        <v>7573</v>
      </c>
      <c r="F156" s="195" t="s">
        <v>7574</v>
      </c>
      <c r="G156" s="196" t="s">
        <v>288</v>
      </c>
      <c r="H156" s="197">
        <v>2.4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1"/>
        <v>0</v>
      </c>
      <c r="Q156" s="203">
        <v>1.16E-3</v>
      </c>
      <c r="R156" s="203">
        <f t="shared" si="12"/>
        <v>2.784E-3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680</v>
      </c>
      <c r="AT156" s="205" t="s">
        <v>285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7575</v>
      </c>
    </row>
    <row r="157" spans="1:65" s="2" customFormat="1" ht="24.2" customHeight="1">
      <c r="A157" s="35"/>
      <c r="B157" s="36"/>
      <c r="C157" s="193" t="s">
        <v>460</v>
      </c>
      <c r="D157" s="193" t="s">
        <v>285</v>
      </c>
      <c r="E157" s="194" t="s">
        <v>7576</v>
      </c>
      <c r="F157" s="195" t="s">
        <v>7577</v>
      </c>
      <c r="G157" s="196" t="s">
        <v>288</v>
      </c>
      <c r="H157" s="197">
        <v>2.4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680</v>
      </c>
      <c r="AT157" s="205" t="s">
        <v>285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7578</v>
      </c>
    </row>
    <row r="158" spans="1:65" s="2" customFormat="1" ht="16.5" customHeight="1">
      <c r="A158" s="35"/>
      <c r="B158" s="36"/>
      <c r="C158" s="251" t="s">
        <v>464</v>
      </c>
      <c r="D158" s="251" t="s">
        <v>1021</v>
      </c>
      <c r="E158" s="252" t="s">
        <v>7579</v>
      </c>
      <c r="F158" s="253" t="s">
        <v>7580</v>
      </c>
      <c r="G158" s="254" t="s">
        <v>614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1021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7581</v>
      </c>
    </row>
    <row r="159" spans="1:65" s="2" customFormat="1" ht="24.2" customHeight="1">
      <c r="A159" s="35"/>
      <c r="B159" s="36"/>
      <c r="C159" s="193" t="s">
        <v>469</v>
      </c>
      <c r="D159" s="193" t="s">
        <v>285</v>
      </c>
      <c r="E159" s="194" t="s">
        <v>5125</v>
      </c>
      <c r="F159" s="195" t="s">
        <v>5126</v>
      </c>
      <c r="G159" s="196" t="s">
        <v>472</v>
      </c>
      <c r="H159" s="197">
        <v>15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7582</v>
      </c>
    </row>
    <row r="160" spans="1:65" s="2" customFormat="1" ht="24.2" customHeight="1">
      <c r="A160" s="35"/>
      <c r="B160" s="36"/>
      <c r="C160" s="193" t="s">
        <v>477</v>
      </c>
      <c r="D160" s="193" t="s">
        <v>285</v>
      </c>
      <c r="E160" s="194" t="s">
        <v>7583</v>
      </c>
      <c r="F160" s="195" t="s">
        <v>7584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0.37640000000000001</v>
      </c>
      <c r="R160" s="203">
        <f t="shared" si="12"/>
        <v>0.37640000000000001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7585</v>
      </c>
    </row>
    <row r="161" spans="1:65" s="12" customFormat="1" ht="25.9" customHeight="1">
      <c r="B161" s="177"/>
      <c r="C161" s="178"/>
      <c r="D161" s="179" t="s">
        <v>75</v>
      </c>
      <c r="E161" s="180" t="s">
        <v>7216</v>
      </c>
      <c r="F161" s="180" t="s">
        <v>7586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SUM(P162:P163)</f>
        <v>0</v>
      </c>
      <c r="Q161" s="185"/>
      <c r="R161" s="186">
        <f>SUM(R162:R163)</f>
        <v>0</v>
      </c>
      <c r="S161" s="185"/>
      <c r="T161" s="187">
        <f>SUM(T162:T163)</f>
        <v>0</v>
      </c>
      <c r="AR161" s="188" t="s">
        <v>289</v>
      </c>
      <c r="AT161" s="189" t="s">
        <v>75</v>
      </c>
      <c r="AU161" s="189" t="s">
        <v>76</v>
      </c>
      <c r="AY161" s="188" t="s">
        <v>283</v>
      </c>
      <c r="BK161" s="190">
        <f>SUM(BK162:BK163)</f>
        <v>0</v>
      </c>
    </row>
    <row r="162" spans="1:65" s="2" customFormat="1" ht="16.5" customHeight="1">
      <c r="A162" s="35"/>
      <c r="B162" s="36"/>
      <c r="C162" s="193" t="s">
        <v>483</v>
      </c>
      <c r="D162" s="193" t="s">
        <v>285</v>
      </c>
      <c r="E162" s="194" t="s">
        <v>7587</v>
      </c>
      <c r="F162" s="195" t="s">
        <v>7588</v>
      </c>
      <c r="G162" s="196" t="s">
        <v>5543</v>
      </c>
      <c r="H162" s="197">
        <v>10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3008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3008</v>
      </c>
      <c r="BM162" s="205" t="s">
        <v>7589</v>
      </c>
    </row>
    <row r="163" spans="1:65" s="2" customFormat="1" ht="19.5">
      <c r="A163" s="35"/>
      <c r="B163" s="36"/>
      <c r="C163" s="37"/>
      <c r="D163" s="209" t="s">
        <v>3831</v>
      </c>
      <c r="E163" s="37"/>
      <c r="F163" s="267" t="s">
        <v>7590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3831</v>
      </c>
      <c r="AU163" s="18" t="s">
        <v>83</v>
      </c>
    </row>
    <row r="164" spans="1:65" s="12" customFormat="1" ht="25.9" customHeight="1">
      <c r="B164" s="177"/>
      <c r="C164" s="178"/>
      <c r="D164" s="179" t="s">
        <v>75</v>
      </c>
      <c r="E164" s="180" t="s">
        <v>3374</v>
      </c>
      <c r="F164" s="180" t="s">
        <v>3375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</f>
        <v>0</v>
      </c>
      <c r="Q164" s="185"/>
      <c r="R164" s="186">
        <f>R165</f>
        <v>0</v>
      </c>
      <c r="S164" s="185"/>
      <c r="T164" s="187">
        <f>T165</f>
        <v>0</v>
      </c>
      <c r="AR164" s="188" t="s">
        <v>331</v>
      </c>
      <c r="AT164" s="189" t="s">
        <v>75</v>
      </c>
      <c r="AU164" s="189" t="s">
        <v>76</v>
      </c>
      <c r="AY164" s="188" t="s">
        <v>283</v>
      </c>
      <c r="BK164" s="190">
        <f>BK165</f>
        <v>0</v>
      </c>
    </row>
    <row r="165" spans="1:65" s="12" customFormat="1" ht="22.9" customHeight="1">
      <c r="B165" s="177"/>
      <c r="C165" s="178"/>
      <c r="D165" s="179" t="s">
        <v>75</v>
      </c>
      <c r="E165" s="191" t="s">
        <v>3376</v>
      </c>
      <c r="F165" s="191" t="s">
        <v>3377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331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488</v>
      </c>
      <c r="D166" s="193" t="s">
        <v>285</v>
      </c>
      <c r="E166" s="194" t="s">
        <v>3402</v>
      </c>
      <c r="F166" s="195" t="s">
        <v>3403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3381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3381</v>
      </c>
      <c r="BM166" s="205" t="s">
        <v>7591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9KZAGbFm5qM3Ox/qfEGKYy7UjCcB+3u2HX9gUzkoSrNprZTG/R2I001bEJimiOpQ6Z0Ce9Z/fQcfCb3E9zenuw==" saltValue="86EQS5BPzuH5Tf97uvY9dAKkkprXoq/YkAJGDUm1MRrU9nVNQkVQ5t0+T0EqMqTDnqgevw0/iAiNi4gZrrnV2A==" spinCount="100000" sheet="1" objects="1" scenarios="1" formatColumns="0" formatRows="0" autoFilter="0"/>
  <autoFilter ref="C123:K16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7592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ROUND((SUM(BE123:BE142)),  2)</f>
        <v>0</v>
      </c>
      <c r="G33" s="35"/>
      <c r="H33" s="35"/>
      <c r="I33" s="131">
        <v>0.21</v>
      </c>
      <c r="J33" s="130">
        <f>ROUND(((SUM(BE123:BE142))*I33),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ROUND((SUM(BF123:BF142)),  2)</f>
        <v>0</v>
      </c>
      <c r="G34" s="35"/>
      <c r="H34" s="35"/>
      <c r="I34" s="131">
        <v>0.15</v>
      </c>
      <c r="J34" s="130">
        <f>ROUND(((SUM(BF123:BF142))*I34),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ROUND((SUM(BH123:BH142)),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16 - SO 16 - Přípojka CETIN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4739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4740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5950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4741</v>
      </c>
      <c r="E101" s="162"/>
      <c r="F101" s="162"/>
      <c r="G101" s="162"/>
      <c r="H101" s="162"/>
      <c r="I101" s="162"/>
      <c r="J101" s="163">
        <f>J134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J138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4742</v>
      </c>
      <c r="E103" s="162"/>
      <c r="F103" s="162"/>
      <c r="G103" s="162"/>
      <c r="H103" s="162"/>
      <c r="I103" s="162"/>
      <c r="J103" s="163">
        <f>J139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1" t="str">
        <f>E7</f>
        <v>MŠ Vokovická</v>
      </c>
      <c r="F113" s="332"/>
      <c r="G113" s="332"/>
      <c r="H113" s="33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7" t="str">
        <f>E9</f>
        <v>16 - SO 16 - Přípojka CETIN</v>
      </c>
      <c r="F115" s="330"/>
      <c r="G115" s="330"/>
      <c r="H115" s="33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P124+P128+P138</f>
        <v>0</v>
      </c>
      <c r="Q123" s="80"/>
      <c r="R123" s="174">
        <f>R124+R128+R138</f>
        <v>2.3450000000000002E-2</v>
      </c>
      <c r="S123" s="80"/>
      <c r="T123" s="175">
        <f>T124+T128+T138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BK124+BK128+BK138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1432</v>
      </c>
      <c r="F124" s="180" t="s">
        <v>1433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2.2800000000000001E-2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283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4757</v>
      </c>
      <c r="F125" s="191" t="s">
        <v>4758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2.2800000000000001E-2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283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285</v>
      </c>
      <c r="E126" s="194" t="s">
        <v>7593</v>
      </c>
      <c r="F126" s="195" t="s">
        <v>7594</v>
      </c>
      <c r="G126" s="196" t="s">
        <v>472</v>
      </c>
      <c r="H126" s="197">
        <v>60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7595</v>
      </c>
    </row>
    <row r="127" spans="1:65" s="2" customFormat="1" ht="16.5" customHeight="1">
      <c r="A127" s="35"/>
      <c r="B127" s="36"/>
      <c r="C127" s="251" t="s">
        <v>85</v>
      </c>
      <c r="D127" s="251" t="s">
        <v>1021</v>
      </c>
      <c r="E127" s="252" t="s">
        <v>7596</v>
      </c>
      <c r="F127" s="253" t="s">
        <v>7597</v>
      </c>
      <c r="G127" s="254" t="s">
        <v>472</v>
      </c>
      <c r="H127" s="255">
        <v>60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2.2800000000000001E-2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499</v>
      </c>
      <c r="AT127" s="205" t="s">
        <v>1021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7598</v>
      </c>
    </row>
    <row r="128" spans="1:65" s="12" customFormat="1" ht="25.9" customHeight="1">
      <c r="B128" s="177"/>
      <c r="C128" s="178"/>
      <c r="D128" s="179" t="s">
        <v>75</v>
      </c>
      <c r="E128" s="180" t="s">
        <v>1021</v>
      </c>
      <c r="F128" s="180" t="s">
        <v>5116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P129+P134</f>
        <v>0</v>
      </c>
      <c r="Q128" s="185"/>
      <c r="R128" s="186">
        <f>R129+R134</f>
        <v>0</v>
      </c>
      <c r="S128" s="185"/>
      <c r="T128" s="187">
        <f>T129+T134</f>
        <v>0</v>
      </c>
      <c r="AR128" s="188" t="s">
        <v>105</v>
      </c>
      <c r="AT128" s="189" t="s">
        <v>75</v>
      </c>
      <c r="AU128" s="189" t="s">
        <v>76</v>
      </c>
      <c r="AY128" s="188" t="s">
        <v>283</v>
      </c>
      <c r="BK128" s="190">
        <f>BK129+BK134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5708</v>
      </c>
      <c r="F129" s="191" t="s">
        <v>5978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105</v>
      </c>
      <c r="AT129" s="189" t="s">
        <v>75</v>
      </c>
      <c r="AU129" s="189" t="s">
        <v>83</v>
      </c>
      <c r="AY129" s="188" t="s">
        <v>283</v>
      </c>
      <c r="BK129" s="190">
        <f>SUM(BK130:BK133)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285</v>
      </c>
      <c r="E130" s="194" t="s">
        <v>7599</v>
      </c>
      <c r="F130" s="195" t="s">
        <v>7600</v>
      </c>
      <c r="G130" s="196" t="s">
        <v>472</v>
      </c>
      <c r="H130" s="197">
        <v>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7601</v>
      </c>
    </row>
    <row r="131" spans="1:65" s="2" customFormat="1" ht="16.5" customHeight="1">
      <c r="A131" s="35"/>
      <c r="B131" s="36"/>
      <c r="C131" s="251" t="s">
        <v>289</v>
      </c>
      <c r="D131" s="251" t="s">
        <v>1021</v>
      </c>
      <c r="E131" s="252" t="s">
        <v>7602</v>
      </c>
      <c r="F131" s="253" t="s">
        <v>7603</v>
      </c>
      <c r="G131" s="254" t="s">
        <v>472</v>
      </c>
      <c r="H131" s="255">
        <v>70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1021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7604</v>
      </c>
    </row>
    <row r="132" spans="1:65" s="2" customFormat="1" ht="16.5" customHeight="1">
      <c r="A132" s="35"/>
      <c r="B132" s="36"/>
      <c r="C132" s="251" t="s">
        <v>331</v>
      </c>
      <c r="D132" s="251" t="s">
        <v>1021</v>
      </c>
      <c r="E132" s="252" t="s">
        <v>7605</v>
      </c>
      <c r="F132" s="253" t="s">
        <v>7606</v>
      </c>
      <c r="G132" s="254" t="s">
        <v>614</v>
      </c>
      <c r="H132" s="255">
        <v>1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1803</v>
      </c>
      <c r="AT132" s="205" t="s">
        <v>1021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680</v>
      </c>
      <c r="BM132" s="205" t="s">
        <v>7607</v>
      </c>
    </row>
    <row r="133" spans="1:65" s="2" customFormat="1" ht="16.5" customHeight="1">
      <c r="A133" s="35"/>
      <c r="B133" s="36"/>
      <c r="C133" s="251" t="s">
        <v>339</v>
      </c>
      <c r="D133" s="251" t="s">
        <v>1021</v>
      </c>
      <c r="E133" s="252" t="s">
        <v>7608</v>
      </c>
      <c r="F133" s="253" t="s">
        <v>7609</v>
      </c>
      <c r="G133" s="254" t="s">
        <v>614</v>
      </c>
      <c r="H133" s="255">
        <v>1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1021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7610</v>
      </c>
    </row>
    <row r="134" spans="1:65" s="12" customFormat="1" ht="22.9" customHeight="1">
      <c r="B134" s="177"/>
      <c r="C134" s="178"/>
      <c r="D134" s="179" t="s">
        <v>75</v>
      </c>
      <c r="E134" s="191" t="s">
        <v>5117</v>
      </c>
      <c r="F134" s="191" t="s">
        <v>5118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SUM(P135:P137)</f>
        <v>0</v>
      </c>
      <c r="Q134" s="185"/>
      <c r="R134" s="186">
        <f>SUM(R135:R137)</f>
        <v>0</v>
      </c>
      <c r="S134" s="185"/>
      <c r="T134" s="187">
        <f>SUM(T135:T137)</f>
        <v>0</v>
      </c>
      <c r="AR134" s="188" t="s">
        <v>105</v>
      </c>
      <c r="AT134" s="189" t="s">
        <v>75</v>
      </c>
      <c r="AU134" s="189" t="s">
        <v>83</v>
      </c>
      <c r="AY134" s="188" t="s">
        <v>283</v>
      </c>
      <c r="BK134" s="190">
        <f>SUM(BK135:BK137)</f>
        <v>0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5119</v>
      </c>
      <c r="F135" s="195" t="s">
        <v>5120</v>
      </c>
      <c r="G135" s="196" t="s">
        <v>472</v>
      </c>
      <c r="H135" s="197">
        <v>40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680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7611</v>
      </c>
    </row>
    <row r="136" spans="1:65" s="2" customFormat="1" ht="24.2" customHeight="1">
      <c r="A136" s="35"/>
      <c r="B136" s="36"/>
      <c r="C136" s="193" t="s">
        <v>351</v>
      </c>
      <c r="D136" s="193" t="s">
        <v>285</v>
      </c>
      <c r="E136" s="194" t="s">
        <v>5122</v>
      </c>
      <c r="F136" s="195" t="s">
        <v>5123</v>
      </c>
      <c r="G136" s="196" t="s">
        <v>472</v>
      </c>
      <c r="H136" s="197">
        <v>40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680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7612</v>
      </c>
    </row>
    <row r="137" spans="1:65" s="2" customFormat="1" ht="24.2" customHeight="1">
      <c r="A137" s="35"/>
      <c r="B137" s="36"/>
      <c r="C137" s="193" t="s">
        <v>357</v>
      </c>
      <c r="D137" s="193" t="s">
        <v>285</v>
      </c>
      <c r="E137" s="194" t="s">
        <v>5125</v>
      </c>
      <c r="F137" s="195" t="s">
        <v>5126</v>
      </c>
      <c r="G137" s="196" t="s">
        <v>472</v>
      </c>
      <c r="H137" s="197">
        <v>40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680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680</v>
      </c>
      <c r="BM137" s="205" t="s">
        <v>7613</v>
      </c>
    </row>
    <row r="138" spans="1:65" s="12" customFormat="1" ht="25.9" customHeight="1">
      <c r="B138" s="177"/>
      <c r="C138" s="178"/>
      <c r="D138" s="179" t="s">
        <v>75</v>
      </c>
      <c r="E138" s="180" t="s">
        <v>3374</v>
      </c>
      <c r="F138" s="180" t="s">
        <v>3375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P139</f>
        <v>0</v>
      </c>
      <c r="Q138" s="185"/>
      <c r="R138" s="186">
        <f>R139</f>
        <v>6.4999999999999997E-4</v>
      </c>
      <c r="S138" s="185"/>
      <c r="T138" s="187">
        <f>T139</f>
        <v>0</v>
      </c>
      <c r="AR138" s="188" t="s">
        <v>331</v>
      </c>
      <c r="AT138" s="189" t="s">
        <v>75</v>
      </c>
      <c r="AU138" s="189" t="s">
        <v>76</v>
      </c>
      <c r="AY138" s="188" t="s">
        <v>283</v>
      </c>
      <c r="BK138" s="190">
        <f>BK139</f>
        <v>0</v>
      </c>
    </row>
    <row r="139" spans="1:65" s="12" customFormat="1" ht="22.9" customHeight="1">
      <c r="B139" s="177"/>
      <c r="C139" s="178"/>
      <c r="D139" s="179" t="s">
        <v>75</v>
      </c>
      <c r="E139" s="191" t="s">
        <v>5131</v>
      </c>
      <c r="F139" s="191" t="s">
        <v>5132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SUM(P140:P142)</f>
        <v>0</v>
      </c>
      <c r="Q139" s="185"/>
      <c r="R139" s="186">
        <f>SUM(R140:R142)</f>
        <v>6.4999999999999997E-4</v>
      </c>
      <c r="S139" s="185"/>
      <c r="T139" s="187">
        <f>SUM(T140:T142)</f>
        <v>0</v>
      </c>
      <c r="AR139" s="188" t="s">
        <v>331</v>
      </c>
      <c r="AT139" s="189" t="s">
        <v>75</v>
      </c>
      <c r="AU139" s="189" t="s">
        <v>83</v>
      </c>
      <c r="AY139" s="188" t="s">
        <v>283</v>
      </c>
      <c r="BK139" s="190">
        <f>SUM(BK140:BK142)</f>
        <v>0</v>
      </c>
    </row>
    <row r="140" spans="1:65" s="2" customFormat="1" ht="21.75" customHeight="1">
      <c r="A140" s="35"/>
      <c r="B140" s="36"/>
      <c r="C140" s="193" t="s">
        <v>362</v>
      </c>
      <c r="D140" s="193" t="s">
        <v>285</v>
      </c>
      <c r="E140" s="194" t="s">
        <v>5133</v>
      </c>
      <c r="F140" s="195" t="s">
        <v>7614</v>
      </c>
      <c r="G140" s="196" t="s">
        <v>793</v>
      </c>
      <c r="H140" s="197">
        <v>1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3381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3381</v>
      </c>
      <c r="BM140" s="205" t="s">
        <v>7615</v>
      </c>
    </row>
    <row r="141" spans="1:65" s="2" customFormat="1" ht="29.25">
      <c r="A141" s="35"/>
      <c r="B141" s="36"/>
      <c r="C141" s="37"/>
      <c r="D141" s="209" t="s">
        <v>3831</v>
      </c>
      <c r="E141" s="37"/>
      <c r="F141" s="267" t="s">
        <v>7616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3831</v>
      </c>
      <c r="AU141" s="18" t="s">
        <v>85</v>
      </c>
    </row>
    <row r="142" spans="1:65" s="2" customFormat="1" ht="33" customHeight="1">
      <c r="A142" s="35"/>
      <c r="B142" s="36"/>
      <c r="C142" s="251" t="s">
        <v>185</v>
      </c>
      <c r="D142" s="251" t="s">
        <v>1021</v>
      </c>
      <c r="E142" s="252" t="s">
        <v>7617</v>
      </c>
      <c r="F142" s="253" t="s">
        <v>7618</v>
      </c>
      <c r="G142" s="254" t="s">
        <v>614</v>
      </c>
      <c r="H142" s="255">
        <v>1</v>
      </c>
      <c r="I142" s="256"/>
      <c r="J142" s="257">
        <f>ROUND(I142*H142,2)</f>
        <v>0</v>
      </c>
      <c r="K142" s="258"/>
      <c r="L142" s="259"/>
      <c r="M142" s="277" t="s">
        <v>1</v>
      </c>
      <c r="N142" s="278" t="s">
        <v>41</v>
      </c>
      <c r="O142" s="264"/>
      <c r="P142" s="265">
        <f>O142*H142</f>
        <v>0</v>
      </c>
      <c r="Q142" s="265">
        <v>6.4999999999999997E-4</v>
      </c>
      <c r="R142" s="265">
        <f>Q142*H142</f>
        <v>6.4999999999999997E-4</v>
      </c>
      <c r="S142" s="265">
        <v>0</v>
      </c>
      <c r="T142" s="26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3381</v>
      </c>
      <c r="AT142" s="205" t="s">
        <v>1021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3381</v>
      </c>
      <c r="BM142" s="205" t="s">
        <v>7619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GyvByZEaZ+IG08YWCETrnDG0EzLlvg5b1CPxiaUMkSZG1BvjomERXrxZsgtfLJy6poRybeCzjCssgsm/qVR4Pg==" saltValue="rS+QiULEtIY8CX7sM/gOgssT8QlpruG1r+R8nrdOhqjFVd6DebfC/DuNbnVpxVVhVFCTyY3k63mqF2qDoR+XKw==" spinCount="100000" sheet="1" objects="1" scenarios="1" formatColumns="0" formatRows="0" autoFilter="0"/>
  <autoFilter ref="C122:K14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7620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ROUND((SUM(BE123:BE144)),  2)</f>
        <v>0</v>
      </c>
      <c r="G33" s="35"/>
      <c r="H33" s="35"/>
      <c r="I33" s="131">
        <v>0.21</v>
      </c>
      <c r="J33" s="130">
        <f>ROUND(((SUM(BE123:BE144))*I33),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ROUND((SUM(BF123:BF144)),  2)</f>
        <v>0</v>
      </c>
      <c r="G34" s="35"/>
      <c r="H34" s="35"/>
      <c r="I34" s="131">
        <v>0.15</v>
      </c>
      <c r="J34" s="130">
        <f>ROUND(((SUM(BF123:BF144))*I34),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17 - SO 17 - Přípojka PE3NY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4739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4740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5950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4741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J141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4742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1" t="str">
        <f>E7</f>
        <v>MŠ Vokovická</v>
      </c>
      <c r="F113" s="332"/>
      <c r="G113" s="332"/>
      <c r="H113" s="33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7" t="str">
        <f>E9</f>
        <v>17 - SO 17 - Přípojka PE3NY</v>
      </c>
      <c r="F115" s="330"/>
      <c r="G115" s="330"/>
      <c r="H115" s="33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P124+P128+P141</f>
        <v>0</v>
      </c>
      <c r="Q123" s="80"/>
      <c r="R123" s="174">
        <f>R124+R128+R141</f>
        <v>2.8500000000000001E-2</v>
      </c>
      <c r="S123" s="80"/>
      <c r="T123" s="175">
        <f>T124+T128+T141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BK124+BK128+BK141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1432</v>
      </c>
      <c r="F124" s="180" t="s">
        <v>1433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2.8500000000000001E-2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283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4757</v>
      </c>
      <c r="F125" s="191" t="s">
        <v>4758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2.8500000000000001E-2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283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285</v>
      </c>
      <c r="E126" s="194" t="s">
        <v>7593</v>
      </c>
      <c r="F126" s="195" t="s">
        <v>7594</v>
      </c>
      <c r="G126" s="196" t="s">
        <v>472</v>
      </c>
      <c r="H126" s="197">
        <v>75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7621</v>
      </c>
    </row>
    <row r="127" spans="1:65" s="2" customFormat="1" ht="16.5" customHeight="1">
      <c r="A127" s="35"/>
      <c r="B127" s="36"/>
      <c r="C127" s="251" t="s">
        <v>85</v>
      </c>
      <c r="D127" s="251" t="s">
        <v>1021</v>
      </c>
      <c r="E127" s="252" t="s">
        <v>7596</v>
      </c>
      <c r="F127" s="253" t="s">
        <v>7597</v>
      </c>
      <c r="G127" s="254" t="s">
        <v>472</v>
      </c>
      <c r="H127" s="255">
        <v>75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2.8500000000000001E-2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499</v>
      </c>
      <c r="AT127" s="205" t="s">
        <v>1021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7622</v>
      </c>
    </row>
    <row r="128" spans="1:65" s="12" customFormat="1" ht="25.9" customHeight="1">
      <c r="B128" s="177"/>
      <c r="C128" s="178"/>
      <c r="D128" s="179" t="s">
        <v>75</v>
      </c>
      <c r="E128" s="180" t="s">
        <v>1021</v>
      </c>
      <c r="F128" s="180" t="s">
        <v>5116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P129+P137</f>
        <v>0</v>
      </c>
      <c r="Q128" s="185"/>
      <c r="R128" s="186">
        <f>R129+R137</f>
        <v>0</v>
      </c>
      <c r="S128" s="185"/>
      <c r="T128" s="187">
        <f>T129+T137</f>
        <v>0</v>
      </c>
      <c r="AR128" s="188" t="s">
        <v>105</v>
      </c>
      <c r="AT128" s="189" t="s">
        <v>75</v>
      </c>
      <c r="AU128" s="189" t="s">
        <v>76</v>
      </c>
      <c r="AY128" s="188" t="s">
        <v>283</v>
      </c>
      <c r="BK128" s="190">
        <f>BK129+BK137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5708</v>
      </c>
      <c r="F129" s="191" t="s">
        <v>5978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SUM(P130:P136)</f>
        <v>0</v>
      </c>
      <c r="Q129" s="185"/>
      <c r="R129" s="186">
        <f>SUM(R130:R136)</f>
        <v>0</v>
      </c>
      <c r="S129" s="185"/>
      <c r="T129" s="187">
        <f>SUM(T130:T136)</f>
        <v>0</v>
      </c>
      <c r="AR129" s="188" t="s">
        <v>105</v>
      </c>
      <c r="AT129" s="189" t="s">
        <v>75</v>
      </c>
      <c r="AU129" s="189" t="s">
        <v>83</v>
      </c>
      <c r="AY129" s="188" t="s">
        <v>283</v>
      </c>
      <c r="BK129" s="190">
        <f>SUM(BK130:BK136)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285</v>
      </c>
      <c r="E130" s="194" t="s">
        <v>7599</v>
      </c>
      <c r="F130" s="195" t="s">
        <v>7600</v>
      </c>
      <c r="G130" s="196" t="s">
        <v>472</v>
      </c>
      <c r="H130" s="197">
        <v>170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7623</v>
      </c>
    </row>
    <row r="131" spans="1:65" s="2" customFormat="1" ht="16.5" customHeight="1">
      <c r="A131" s="35"/>
      <c r="B131" s="36"/>
      <c r="C131" s="251" t="s">
        <v>289</v>
      </c>
      <c r="D131" s="251" t="s">
        <v>1021</v>
      </c>
      <c r="E131" s="252" t="s">
        <v>7624</v>
      </c>
      <c r="F131" s="253" t="s">
        <v>7625</v>
      </c>
      <c r="G131" s="254" t="s">
        <v>472</v>
      </c>
      <c r="H131" s="255">
        <v>85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1021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7626</v>
      </c>
    </row>
    <row r="132" spans="1:65" s="2" customFormat="1" ht="19.5">
      <c r="A132" s="35"/>
      <c r="B132" s="36"/>
      <c r="C132" s="37"/>
      <c r="D132" s="209" t="s">
        <v>3831</v>
      </c>
      <c r="E132" s="37"/>
      <c r="F132" s="267" t="s">
        <v>7627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3831</v>
      </c>
      <c r="AU132" s="18" t="s">
        <v>85</v>
      </c>
    </row>
    <row r="133" spans="1:65" s="2" customFormat="1" ht="16.5" customHeight="1">
      <c r="A133" s="35"/>
      <c r="B133" s="36"/>
      <c r="C133" s="251" t="s">
        <v>331</v>
      </c>
      <c r="D133" s="251" t="s">
        <v>1021</v>
      </c>
      <c r="E133" s="252" t="s">
        <v>7628</v>
      </c>
      <c r="F133" s="253" t="s">
        <v>7629</v>
      </c>
      <c r="G133" s="254" t="s">
        <v>472</v>
      </c>
      <c r="H133" s="255">
        <v>85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1021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7630</v>
      </c>
    </row>
    <row r="134" spans="1:65" s="2" customFormat="1" ht="29.25">
      <c r="A134" s="35"/>
      <c r="B134" s="36"/>
      <c r="C134" s="37"/>
      <c r="D134" s="209" t="s">
        <v>3831</v>
      </c>
      <c r="E134" s="37"/>
      <c r="F134" s="267" t="s">
        <v>7631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3831</v>
      </c>
      <c r="AU134" s="18" t="s">
        <v>85</v>
      </c>
    </row>
    <row r="135" spans="1:65" s="2" customFormat="1" ht="16.5" customHeight="1">
      <c r="A135" s="35"/>
      <c r="B135" s="36"/>
      <c r="C135" s="251" t="s">
        <v>339</v>
      </c>
      <c r="D135" s="251" t="s">
        <v>1021</v>
      </c>
      <c r="E135" s="252" t="s">
        <v>7605</v>
      </c>
      <c r="F135" s="253" t="s">
        <v>7606</v>
      </c>
      <c r="G135" s="254" t="s">
        <v>614</v>
      </c>
      <c r="H135" s="255">
        <v>1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1803</v>
      </c>
      <c r="AT135" s="205" t="s">
        <v>1021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7632</v>
      </c>
    </row>
    <row r="136" spans="1:65" s="2" customFormat="1" ht="16.5" customHeight="1">
      <c r="A136" s="35"/>
      <c r="B136" s="36"/>
      <c r="C136" s="251" t="s">
        <v>344</v>
      </c>
      <c r="D136" s="251" t="s">
        <v>1021</v>
      </c>
      <c r="E136" s="252" t="s">
        <v>7608</v>
      </c>
      <c r="F136" s="253" t="s">
        <v>7609</v>
      </c>
      <c r="G136" s="254" t="s">
        <v>614</v>
      </c>
      <c r="H136" s="255">
        <v>1</v>
      </c>
      <c r="I136" s="256"/>
      <c r="J136" s="257">
        <f>ROUND(I136*H136,2)</f>
        <v>0</v>
      </c>
      <c r="K136" s="258"/>
      <c r="L136" s="259"/>
      <c r="M136" s="260" t="s">
        <v>1</v>
      </c>
      <c r="N136" s="261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1803</v>
      </c>
      <c r="AT136" s="205" t="s">
        <v>1021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7633</v>
      </c>
    </row>
    <row r="137" spans="1:65" s="12" customFormat="1" ht="22.9" customHeight="1">
      <c r="B137" s="177"/>
      <c r="C137" s="178"/>
      <c r="D137" s="179" t="s">
        <v>75</v>
      </c>
      <c r="E137" s="191" t="s">
        <v>5117</v>
      </c>
      <c r="F137" s="191" t="s">
        <v>5118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0</v>
      </c>
      <c r="S137" s="185"/>
      <c r="T137" s="187">
        <f>SUM(T138:T140)</f>
        <v>0</v>
      </c>
      <c r="AR137" s="188" t="s">
        <v>105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4.2" customHeight="1">
      <c r="A138" s="35"/>
      <c r="B138" s="36"/>
      <c r="C138" s="193" t="s">
        <v>351</v>
      </c>
      <c r="D138" s="193" t="s">
        <v>285</v>
      </c>
      <c r="E138" s="194" t="s">
        <v>5119</v>
      </c>
      <c r="F138" s="195" t="s">
        <v>5120</v>
      </c>
      <c r="G138" s="196" t="s">
        <v>472</v>
      </c>
      <c r="H138" s="197">
        <v>55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7634</v>
      </c>
    </row>
    <row r="139" spans="1:65" s="2" customFormat="1" ht="24.2" customHeight="1">
      <c r="A139" s="35"/>
      <c r="B139" s="36"/>
      <c r="C139" s="193" t="s">
        <v>357</v>
      </c>
      <c r="D139" s="193" t="s">
        <v>285</v>
      </c>
      <c r="E139" s="194" t="s">
        <v>5122</v>
      </c>
      <c r="F139" s="195" t="s">
        <v>5123</v>
      </c>
      <c r="G139" s="196" t="s">
        <v>472</v>
      </c>
      <c r="H139" s="197">
        <v>55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680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680</v>
      </c>
      <c r="BM139" s="205" t="s">
        <v>7635</v>
      </c>
    </row>
    <row r="140" spans="1:65" s="2" customFormat="1" ht="24.2" customHeight="1">
      <c r="A140" s="35"/>
      <c r="B140" s="36"/>
      <c r="C140" s="193" t="s">
        <v>362</v>
      </c>
      <c r="D140" s="193" t="s">
        <v>285</v>
      </c>
      <c r="E140" s="194" t="s">
        <v>5125</v>
      </c>
      <c r="F140" s="195" t="s">
        <v>5126</v>
      </c>
      <c r="G140" s="196" t="s">
        <v>472</v>
      </c>
      <c r="H140" s="197">
        <v>55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7636</v>
      </c>
    </row>
    <row r="141" spans="1:65" s="12" customFormat="1" ht="25.9" customHeight="1">
      <c r="B141" s="177"/>
      <c r="C141" s="178"/>
      <c r="D141" s="179" t="s">
        <v>75</v>
      </c>
      <c r="E141" s="180" t="s">
        <v>3374</v>
      </c>
      <c r="F141" s="180" t="s">
        <v>3375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331</v>
      </c>
      <c r="AT141" s="189" t="s">
        <v>75</v>
      </c>
      <c r="AU141" s="189" t="s">
        <v>76</v>
      </c>
      <c r="AY141" s="188" t="s">
        <v>283</v>
      </c>
      <c r="BK141" s="190">
        <f>BK142</f>
        <v>0</v>
      </c>
    </row>
    <row r="142" spans="1:65" s="12" customFormat="1" ht="22.9" customHeight="1">
      <c r="B142" s="177"/>
      <c r="C142" s="178"/>
      <c r="D142" s="179" t="s">
        <v>75</v>
      </c>
      <c r="E142" s="191" t="s">
        <v>5131</v>
      </c>
      <c r="F142" s="191" t="s">
        <v>5132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SUM(P143:P144)</f>
        <v>0</v>
      </c>
      <c r="Q142" s="185"/>
      <c r="R142" s="186">
        <f>SUM(R143:R144)</f>
        <v>0</v>
      </c>
      <c r="S142" s="185"/>
      <c r="T142" s="187">
        <f>SUM(T143:T144)</f>
        <v>0</v>
      </c>
      <c r="AR142" s="188" t="s">
        <v>331</v>
      </c>
      <c r="AT142" s="189" t="s">
        <v>75</v>
      </c>
      <c r="AU142" s="189" t="s">
        <v>83</v>
      </c>
      <c r="AY142" s="188" t="s">
        <v>283</v>
      </c>
      <c r="BK142" s="190">
        <f>SUM(BK143:BK144)</f>
        <v>0</v>
      </c>
    </row>
    <row r="143" spans="1:65" s="2" customFormat="1" ht="21.75" customHeight="1">
      <c r="A143" s="35"/>
      <c r="B143" s="36"/>
      <c r="C143" s="193" t="s">
        <v>185</v>
      </c>
      <c r="D143" s="193" t="s">
        <v>285</v>
      </c>
      <c r="E143" s="194" t="s">
        <v>7637</v>
      </c>
      <c r="F143" s="195" t="s">
        <v>7638</v>
      </c>
      <c r="G143" s="196" t="s">
        <v>793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3381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3381</v>
      </c>
      <c r="BM143" s="205" t="s">
        <v>7639</v>
      </c>
    </row>
    <row r="144" spans="1:65" s="2" customFormat="1" ht="29.25">
      <c r="A144" s="35"/>
      <c r="B144" s="36"/>
      <c r="C144" s="37"/>
      <c r="D144" s="209" t="s">
        <v>3831</v>
      </c>
      <c r="E144" s="37"/>
      <c r="F144" s="267" t="s">
        <v>7640</v>
      </c>
      <c r="G144" s="37"/>
      <c r="H144" s="37"/>
      <c r="I144" s="268"/>
      <c r="J144" s="37"/>
      <c r="K144" s="37"/>
      <c r="L144" s="40"/>
      <c r="M144" s="271"/>
      <c r="N144" s="272"/>
      <c r="O144" s="264"/>
      <c r="P144" s="264"/>
      <c r="Q144" s="264"/>
      <c r="R144" s="264"/>
      <c r="S144" s="264"/>
      <c r="T144" s="2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3831</v>
      </c>
      <c r="AU144" s="18" t="s">
        <v>85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UGRyvMBB5u/XnxTK0Ld8vSbs7iis43/Km4hPMATCd+8hv4ZvT2FG84HfRh9hetbFWT5ZTox4o1sHNNK1eWQeqQ==" saltValue="UkN3LoQkz6yY9AT/2JZtwSnuS/II3uNftGlXxJPuLfA/8ui+0ix79OW1bjxQLiXfMV8ONscIWJY22HjthpaXcA==" spinCount="100000" sheet="1" objects="1" scenarios="1" formatColumns="0" formatRows="0" autoFilter="0"/>
  <autoFilter ref="C122:K1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7641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ROUND((SUM(BE119:BE153)),  2)</f>
        <v>0</v>
      </c>
      <c r="G33" s="35"/>
      <c r="H33" s="35"/>
      <c r="I33" s="131">
        <v>0.21</v>
      </c>
      <c r="J33" s="130">
        <f>ROUND(((SUM(BE119:BE153))*I33),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ROUND((SUM(BF119:BF153)),  2)</f>
        <v>0</v>
      </c>
      <c r="G34" s="35"/>
      <c r="H34" s="35"/>
      <c r="I34" s="131">
        <v>0.15</v>
      </c>
      <c r="J34" s="130">
        <f>ROUND(((SUM(BF119:BF153))*I34),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ROUND((SUM(BG119:BG153)),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ROUND((SUM(BH119:BH153)),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ROUND((SUM(BI119:BI153)),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18 - SO 18 - Přípojka teplovodu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7642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7643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7644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268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31" t="str">
        <f>E7</f>
        <v>MŠ Vokovická</v>
      </c>
      <c r="F109" s="332"/>
      <c r="G109" s="332"/>
      <c r="H109" s="332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226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7" t="str">
        <f>E9</f>
        <v>18 - SO 18 - Přípojka teplovodu</v>
      </c>
      <c r="F111" s="330"/>
      <c r="G111" s="330"/>
      <c r="H111" s="33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Vokovice, p.č. 1281/256, 1281/257</v>
      </c>
      <c r="G113" s="37"/>
      <c r="H113" s="37"/>
      <c r="I113" s="30" t="s">
        <v>22</v>
      </c>
      <c r="J113" s="67" t="str">
        <f>IF(J12="","",J12)</f>
        <v>21. 2. 2023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Praha 6, Čs. Armády 601/23</v>
      </c>
      <c r="G115" s="37"/>
      <c r="H115" s="37"/>
      <c r="I115" s="30" t="s">
        <v>30</v>
      </c>
      <c r="J115" s="33" t="str">
        <f>E21</f>
        <v>ra15 a.s., ATELIER SEVER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>Ecoten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269</v>
      </c>
      <c r="D118" s="168" t="s">
        <v>61</v>
      </c>
      <c r="E118" s="168" t="s">
        <v>57</v>
      </c>
      <c r="F118" s="168" t="s">
        <v>58</v>
      </c>
      <c r="G118" s="168" t="s">
        <v>270</v>
      </c>
      <c r="H118" s="168" t="s">
        <v>271</v>
      </c>
      <c r="I118" s="168" t="s">
        <v>272</v>
      </c>
      <c r="J118" s="169" t="s">
        <v>232</v>
      </c>
      <c r="K118" s="170" t="s">
        <v>273</v>
      </c>
      <c r="L118" s="171"/>
      <c r="M118" s="76" t="s">
        <v>1</v>
      </c>
      <c r="N118" s="77" t="s">
        <v>40</v>
      </c>
      <c r="O118" s="77" t="s">
        <v>274</v>
      </c>
      <c r="P118" s="77" t="s">
        <v>275</v>
      </c>
      <c r="Q118" s="77" t="s">
        <v>276</v>
      </c>
      <c r="R118" s="77" t="s">
        <v>277</v>
      </c>
      <c r="S118" s="77" t="s">
        <v>278</v>
      </c>
      <c r="T118" s="78" t="s">
        <v>279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280</v>
      </c>
      <c r="D119" s="37"/>
      <c r="E119" s="37"/>
      <c r="F119" s="37"/>
      <c r="G119" s="37"/>
      <c r="H119" s="37"/>
      <c r="I119" s="37"/>
      <c r="J119" s="172">
        <f>BK119</f>
        <v>0</v>
      </c>
      <c r="K119" s="37"/>
      <c r="L119" s="40"/>
      <c r="M119" s="79"/>
      <c r="N119" s="173"/>
      <c r="O119" s="80"/>
      <c r="P119" s="174">
        <f>P120+P135+P151</f>
        <v>0</v>
      </c>
      <c r="Q119" s="80"/>
      <c r="R119" s="174">
        <f>R120+R135+R151</f>
        <v>0</v>
      </c>
      <c r="S119" s="80"/>
      <c r="T119" s="175">
        <f>T120+T135+T151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234</v>
      </c>
      <c r="BK119" s="176">
        <f>BK120+BK135+BK151</f>
        <v>0</v>
      </c>
    </row>
    <row r="120" spans="1:65" s="12" customFormat="1" ht="25.9" customHeight="1">
      <c r="B120" s="177"/>
      <c r="C120" s="178"/>
      <c r="D120" s="179" t="s">
        <v>75</v>
      </c>
      <c r="E120" s="180" t="s">
        <v>83</v>
      </c>
      <c r="F120" s="180" t="s">
        <v>7645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SUM(P121:P134)</f>
        <v>0</v>
      </c>
      <c r="Q120" s="185"/>
      <c r="R120" s="186">
        <f>SUM(R121:R134)</f>
        <v>0</v>
      </c>
      <c r="S120" s="185"/>
      <c r="T120" s="187">
        <f>SUM(T121:T134)</f>
        <v>0</v>
      </c>
      <c r="AR120" s="188" t="s">
        <v>83</v>
      </c>
      <c r="AT120" s="189" t="s">
        <v>75</v>
      </c>
      <c r="AU120" s="189" t="s">
        <v>76</v>
      </c>
      <c r="AY120" s="188" t="s">
        <v>283</v>
      </c>
      <c r="BK120" s="190">
        <f>SUM(BK121:BK134)</f>
        <v>0</v>
      </c>
    </row>
    <row r="121" spans="1:65" s="2" customFormat="1" ht="37.9" customHeight="1">
      <c r="A121" s="35"/>
      <c r="B121" s="36"/>
      <c r="C121" s="251" t="s">
        <v>83</v>
      </c>
      <c r="D121" s="251" t="s">
        <v>1021</v>
      </c>
      <c r="E121" s="252" t="s">
        <v>7646</v>
      </c>
      <c r="F121" s="253" t="s">
        <v>7647</v>
      </c>
      <c r="G121" s="254" t="s">
        <v>3513</v>
      </c>
      <c r="H121" s="255">
        <v>110</v>
      </c>
      <c r="I121" s="256"/>
      <c r="J121" s="257">
        <f t="shared" ref="J121:J134" si="0">ROUND(I121*H121,2)</f>
        <v>0</v>
      </c>
      <c r="K121" s="258"/>
      <c r="L121" s="259"/>
      <c r="M121" s="260" t="s">
        <v>1</v>
      </c>
      <c r="N121" s="261" t="s">
        <v>41</v>
      </c>
      <c r="O121" s="72"/>
      <c r="P121" s="203">
        <f t="shared" ref="P121:P134" si="1">O121*H121</f>
        <v>0</v>
      </c>
      <c r="Q121" s="203">
        <v>0</v>
      </c>
      <c r="R121" s="203">
        <f t="shared" ref="R121:R134" si="2">Q121*H121</f>
        <v>0</v>
      </c>
      <c r="S121" s="203">
        <v>0</v>
      </c>
      <c r="T121" s="204">
        <f t="shared" ref="T121:T134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1803</v>
      </c>
      <c r="AT121" s="205" t="s">
        <v>1021</v>
      </c>
      <c r="AU121" s="205" t="s">
        <v>83</v>
      </c>
      <c r="AY121" s="18" t="s">
        <v>283</v>
      </c>
      <c r="BE121" s="206">
        <f t="shared" ref="BE121:BE134" si="4">IF(N121="základní",J121,0)</f>
        <v>0</v>
      </c>
      <c r="BF121" s="206">
        <f t="shared" ref="BF121:BF134" si="5">IF(N121="snížená",J121,0)</f>
        <v>0</v>
      </c>
      <c r="BG121" s="206">
        <f t="shared" ref="BG121:BG134" si="6">IF(N121="zákl. přenesená",J121,0)</f>
        <v>0</v>
      </c>
      <c r="BH121" s="206">
        <f t="shared" ref="BH121:BH134" si="7">IF(N121="sníž. přenesená",J121,0)</f>
        <v>0</v>
      </c>
      <c r="BI121" s="206">
        <f t="shared" ref="BI121:BI134" si="8">IF(N121="nulová",J121,0)</f>
        <v>0</v>
      </c>
      <c r="BJ121" s="18" t="s">
        <v>83</v>
      </c>
      <c r="BK121" s="206">
        <f t="shared" ref="BK121:BK134" si="9">ROUND(I121*H121,2)</f>
        <v>0</v>
      </c>
      <c r="BL121" s="18" t="s">
        <v>680</v>
      </c>
      <c r="BM121" s="205" t="s">
        <v>85</v>
      </c>
    </row>
    <row r="122" spans="1:65" s="2" customFormat="1" ht="37.9" customHeight="1">
      <c r="A122" s="35"/>
      <c r="B122" s="36"/>
      <c r="C122" s="193" t="s">
        <v>85</v>
      </c>
      <c r="D122" s="193" t="s">
        <v>285</v>
      </c>
      <c r="E122" s="194" t="s">
        <v>7648</v>
      </c>
      <c r="F122" s="195" t="s">
        <v>7649</v>
      </c>
      <c r="G122" s="196" t="s">
        <v>3513</v>
      </c>
      <c r="H122" s="197">
        <v>110</v>
      </c>
      <c r="I122" s="198"/>
      <c r="J122" s="199">
        <f t="shared" si="0"/>
        <v>0</v>
      </c>
      <c r="K122" s="200"/>
      <c r="L122" s="40"/>
      <c r="M122" s="201" t="s">
        <v>1</v>
      </c>
      <c r="N122" s="202" t="s">
        <v>41</v>
      </c>
      <c r="O122" s="72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680</v>
      </c>
      <c r="AT122" s="205" t="s">
        <v>285</v>
      </c>
      <c r="AU122" s="205" t="s">
        <v>83</v>
      </c>
      <c r="AY122" s="18" t="s">
        <v>283</v>
      </c>
      <c r="BE122" s="206">
        <f t="shared" si="4"/>
        <v>0</v>
      </c>
      <c r="BF122" s="206">
        <f t="shared" si="5"/>
        <v>0</v>
      </c>
      <c r="BG122" s="206">
        <f t="shared" si="6"/>
        <v>0</v>
      </c>
      <c r="BH122" s="206">
        <f t="shared" si="7"/>
        <v>0</v>
      </c>
      <c r="BI122" s="206">
        <f t="shared" si="8"/>
        <v>0</v>
      </c>
      <c r="BJ122" s="18" t="s">
        <v>83</v>
      </c>
      <c r="BK122" s="206">
        <f t="shared" si="9"/>
        <v>0</v>
      </c>
      <c r="BL122" s="18" t="s">
        <v>680</v>
      </c>
      <c r="BM122" s="205" t="s">
        <v>289</v>
      </c>
    </row>
    <row r="123" spans="1:65" s="2" customFormat="1" ht="24.2" customHeight="1">
      <c r="A123" s="35"/>
      <c r="B123" s="36"/>
      <c r="C123" s="251" t="s">
        <v>105</v>
      </c>
      <c r="D123" s="251" t="s">
        <v>1021</v>
      </c>
      <c r="E123" s="252" t="s">
        <v>7650</v>
      </c>
      <c r="F123" s="253" t="s">
        <v>7651</v>
      </c>
      <c r="G123" s="254" t="s">
        <v>2247</v>
      </c>
      <c r="H123" s="255">
        <v>12</v>
      </c>
      <c r="I123" s="256"/>
      <c r="J123" s="257">
        <f t="shared" si="0"/>
        <v>0</v>
      </c>
      <c r="K123" s="258"/>
      <c r="L123" s="259"/>
      <c r="M123" s="260" t="s">
        <v>1</v>
      </c>
      <c r="N123" s="261" t="s">
        <v>41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1803</v>
      </c>
      <c r="AT123" s="205" t="s">
        <v>1021</v>
      </c>
      <c r="AU123" s="205" t="s">
        <v>83</v>
      </c>
      <c r="AY123" s="18" t="s">
        <v>283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83</v>
      </c>
      <c r="BK123" s="206">
        <f t="shared" si="9"/>
        <v>0</v>
      </c>
      <c r="BL123" s="18" t="s">
        <v>680</v>
      </c>
      <c r="BM123" s="205" t="s">
        <v>339</v>
      </c>
    </row>
    <row r="124" spans="1:65" s="2" customFormat="1" ht="24.2" customHeight="1">
      <c r="A124" s="35"/>
      <c r="B124" s="36"/>
      <c r="C124" s="193" t="s">
        <v>289</v>
      </c>
      <c r="D124" s="193" t="s">
        <v>285</v>
      </c>
      <c r="E124" s="194" t="s">
        <v>7652</v>
      </c>
      <c r="F124" s="195" t="s">
        <v>7653</v>
      </c>
      <c r="G124" s="196" t="s">
        <v>2247</v>
      </c>
      <c r="H124" s="197">
        <v>12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41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680</v>
      </c>
      <c r="AT124" s="205" t="s">
        <v>285</v>
      </c>
      <c r="AU124" s="205" t="s">
        <v>83</v>
      </c>
      <c r="AY124" s="18" t="s">
        <v>283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83</v>
      </c>
      <c r="BK124" s="206">
        <f t="shared" si="9"/>
        <v>0</v>
      </c>
      <c r="BL124" s="18" t="s">
        <v>680</v>
      </c>
      <c r="BM124" s="205" t="s">
        <v>351</v>
      </c>
    </row>
    <row r="125" spans="1:65" s="2" customFormat="1" ht="16.5" customHeight="1">
      <c r="A125" s="35"/>
      <c r="B125" s="36"/>
      <c r="C125" s="251" t="s">
        <v>331</v>
      </c>
      <c r="D125" s="251" t="s">
        <v>1021</v>
      </c>
      <c r="E125" s="252" t="s">
        <v>7654</v>
      </c>
      <c r="F125" s="253" t="s">
        <v>7655</v>
      </c>
      <c r="G125" s="254" t="s">
        <v>2247</v>
      </c>
      <c r="H125" s="255">
        <v>22</v>
      </c>
      <c r="I125" s="256"/>
      <c r="J125" s="257">
        <f t="shared" si="0"/>
        <v>0</v>
      </c>
      <c r="K125" s="258"/>
      <c r="L125" s="259"/>
      <c r="M125" s="260" t="s">
        <v>1</v>
      </c>
      <c r="N125" s="261" t="s">
        <v>41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1803</v>
      </c>
      <c r="AT125" s="205" t="s">
        <v>1021</v>
      </c>
      <c r="AU125" s="205" t="s">
        <v>83</v>
      </c>
      <c r="AY125" s="18" t="s">
        <v>283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83</v>
      </c>
      <c r="BK125" s="206">
        <f t="shared" si="9"/>
        <v>0</v>
      </c>
      <c r="BL125" s="18" t="s">
        <v>680</v>
      </c>
      <c r="BM125" s="205" t="s">
        <v>362</v>
      </c>
    </row>
    <row r="126" spans="1:65" s="2" customFormat="1" ht="16.5" customHeight="1">
      <c r="A126" s="35"/>
      <c r="B126" s="36"/>
      <c r="C126" s="193" t="s">
        <v>339</v>
      </c>
      <c r="D126" s="193" t="s">
        <v>285</v>
      </c>
      <c r="E126" s="194" t="s">
        <v>7656</v>
      </c>
      <c r="F126" s="195" t="s">
        <v>7657</v>
      </c>
      <c r="G126" s="196" t="s">
        <v>2247</v>
      </c>
      <c r="H126" s="197">
        <v>22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680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680</v>
      </c>
      <c r="BM126" s="205" t="s">
        <v>188</v>
      </c>
    </row>
    <row r="127" spans="1:65" s="2" customFormat="1" ht="16.5" customHeight="1">
      <c r="A127" s="35"/>
      <c r="B127" s="36"/>
      <c r="C127" s="251" t="s">
        <v>344</v>
      </c>
      <c r="D127" s="251" t="s">
        <v>1021</v>
      </c>
      <c r="E127" s="252" t="s">
        <v>7658</v>
      </c>
      <c r="F127" s="253" t="s">
        <v>7659</v>
      </c>
      <c r="G127" s="254" t="s">
        <v>3513</v>
      </c>
      <c r="H127" s="255">
        <v>110</v>
      </c>
      <c r="I127" s="256"/>
      <c r="J127" s="257">
        <f t="shared" si="0"/>
        <v>0</v>
      </c>
      <c r="K127" s="258"/>
      <c r="L127" s="259"/>
      <c r="M127" s="260" t="s">
        <v>1</v>
      </c>
      <c r="N127" s="261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1803</v>
      </c>
      <c r="AT127" s="205" t="s">
        <v>1021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680</v>
      </c>
      <c r="BM127" s="205" t="s">
        <v>194</v>
      </c>
    </row>
    <row r="128" spans="1:65" s="2" customFormat="1" ht="16.5" customHeight="1">
      <c r="A128" s="35"/>
      <c r="B128" s="36"/>
      <c r="C128" s="193" t="s">
        <v>351</v>
      </c>
      <c r="D128" s="193" t="s">
        <v>285</v>
      </c>
      <c r="E128" s="194" t="s">
        <v>7660</v>
      </c>
      <c r="F128" s="195" t="s">
        <v>7661</v>
      </c>
      <c r="G128" s="196" t="s">
        <v>3513</v>
      </c>
      <c r="H128" s="197">
        <v>110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680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680</v>
      </c>
      <c r="BM128" s="205" t="s">
        <v>199</v>
      </c>
    </row>
    <row r="129" spans="1:65" s="2" customFormat="1" ht="16.5" customHeight="1">
      <c r="A129" s="35"/>
      <c r="B129" s="36"/>
      <c r="C129" s="251" t="s">
        <v>357</v>
      </c>
      <c r="D129" s="251" t="s">
        <v>1021</v>
      </c>
      <c r="E129" s="252" t="s">
        <v>7662</v>
      </c>
      <c r="F129" s="253" t="s">
        <v>7663</v>
      </c>
      <c r="G129" s="254" t="s">
        <v>2247</v>
      </c>
      <c r="H129" s="255">
        <v>4</v>
      </c>
      <c r="I129" s="256"/>
      <c r="J129" s="257">
        <f t="shared" si="0"/>
        <v>0</v>
      </c>
      <c r="K129" s="258"/>
      <c r="L129" s="259"/>
      <c r="M129" s="260" t="s">
        <v>1</v>
      </c>
      <c r="N129" s="261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1803</v>
      </c>
      <c r="AT129" s="205" t="s">
        <v>1021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680</v>
      </c>
      <c r="BM129" s="205" t="s">
        <v>205</v>
      </c>
    </row>
    <row r="130" spans="1:65" s="2" customFormat="1" ht="16.5" customHeight="1">
      <c r="A130" s="35"/>
      <c r="B130" s="36"/>
      <c r="C130" s="193" t="s">
        <v>362</v>
      </c>
      <c r="D130" s="193" t="s">
        <v>285</v>
      </c>
      <c r="E130" s="194" t="s">
        <v>7664</v>
      </c>
      <c r="F130" s="195" t="s">
        <v>7665</v>
      </c>
      <c r="G130" s="196" t="s">
        <v>2247</v>
      </c>
      <c r="H130" s="197">
        <v>4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680</v>
      </c>
      <c r="BM130" s="205" t="s">
        <v>208</v>
      </c>
    </row>
    <row r="131" spans="1:65" s="2" customFormat="1" ht="16.5" customHeight="1">
      <c r="A131" s="35"/>
      <c r="B131" s="36"/>
      <c r="C131" s="251" t="s">
        <v>185</v>
      </c>
      <c r="D131" s="251" t="s">
        <v>1021</v>
      </c>
      <c r="E131" s="252" t="s">
        <v>7666</v>
      </c>
      <c r="F131" s="253" t="s">
        <v>7667</v>
      </c>
      <c r="G131" s="254" t="s">
        <v>2247</v>
      </c>
      <c r="H131" s="255">
        <v>2</v>
      </c>
      <c r="I131" s="256"/>
      <c r="J131" s="257">
        <f t="shared" si="0"/>
        <v>0</v>
      </c>
      <c r="K131" s="258"/>
      <c r="L131" s="259"/>
      <c r="M131" s="260" t="s">
        <v>1</v>
      </c>
      <c r="N131" s="261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1021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680</v>
      </c>
      <c r="BM131" s="205" t="s">
        <v>222</v>
      </c>
    </row>
    <row r="132" spans="1:65" s="2" customFormat="1" ht="16.5" customHeight="1">
      <c r="A132" s="35"/>
      <c r="B132" s="36"/>
      <c r="C132" s="193" t="s">
        <v>188</v>
      </c>
      <c r="D132" s="193" t="s">
        <v>285</v>
      </c>
      <c r="E132" s="194" t="s">
        <v>7668</v>
      </c>
      <c r="F132" s="195" t="s">
        <v>7669</v>
      </c>
      <c r="G132" s="196" t="s">
        <v>2247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680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680</v>
      </c>
      <c r="BM132" s="205" t="s">
        <v>454</v>
      </c>
    </row>
    <row r="133" spans="1:65" s="2" customFormat="1" ht="16.5" customHeight="1">
      <c r="A133" s="35"/>
      <c r="B133" s="36"/>
      <c r="C133" s="251" t="s">
        <v>191</v>
      </c>
      <c r="D133" s="251" t="s">
        <v>1021</v>
      </c>
      <c r="E133" s="252" t="s">
        <v>7670</v>
      </c>
      <c r="F133" s="253" t="s">
        <v>7671</v>
      </c>
      <c r="G133" s="254" t="s">
        <v>2247</v>
      </c>
      <c r="H133" s="255">
        <v>96</v>
      </c>
      <c r="I133" s="256"/>
      <c r="J133" s="257">
        <f t="shared" si="0"/>
        <v>0</v>
      </c>
      <c r="K133" s="258"/>
      <c r="L133" s="259"/>
      <c r="M133" s="260" t="s">
        <v>1</v>
      </c>
      <c r="N133" s="261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1021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680</v>
      </c>
      <c r="BM133" s="205" t="s">
        <v>464</v>
      </c>
    </row>
    <row r="134" spans="1:65" s="2" customFormat="1" ht="16.5" customHeight="1">
      <c r="A134" s="35"/>
      <c r="B134" s="36"/>
      <c r="C134" s="193" t="s">
        <v>194</v>
      </c>
      <c r="D134" s="193" t="s">
        <v>285</v>
      </c>
      <c r="E134" s="194" t="s">
        <v>7672</v>
      </c>
      <c r="F134" s="195" t="s">
        <v>7673</v>
      </c>
      <c r="G134" s="196" t="s">
        <v>2247</v>
      </c>
      <c r="H134" s="197">
        <v>96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680</v>
      </c>
      <c r="BM134" s="205" t="s">
        <v>477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7674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SUM(P136:P150)</f>
        <v>0</v>
      </c>
      <c r="Q135" s="185"/>
      <c r="R135" s="186">
        <f>SUM(R136:R150)</f>
        <v>0</v>
      </c>
      <c r="S135" s="185"/>
      <c r="T135" s="187">
        <f>SUM(T136:T150)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SUM(BK136:BK150)</f>
        <v>0</v>
      </c>
    </row>
    <row r="136" spans="1:65" s="2" customFormat="1" ht="16.5" customHeight="1">
      <c r="A136" s="35"/>
      <c r="B136" s="36"/>
      <c r="C136" s="193" t="s">
        <v>8</v>
      </c>
      <c r="D136" s="193" t="s">
        <v>285</v>
      </c>
      <c r="E136" s="194" t="s">
        <v>80</v>
      </c>
      <c r="F136" s="195" t="s">
        <v>7675</v>
      </c>
      <c r="G136" s="196" t="s">
        <v>296</v>
      </c>
      <c r="H136" s="197">
        <v>37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7676</v>
      </c>
    </row>
    <row r="137" spans="1:65" s="2" customFormat="1" ht="16.5" customHeight="1">
      <c r="A137" s="35"/>
      <c r="B137" s="36"/>
      <c r="C137" s="251" t="s">
        <v>199</v>
      </c>
      <c r="D137" s="251" t="s">
        <v>1021</v>
      </c>
      <c r="E137" s="252" t="s">
        <v>7677</v>
      </c>
      <c r="F137" s="253" t="s">
        <v>7678</v>
      </c>
      <c r="G137" s="254" t="s">
        <v>296</v>
      </c>
      <c r="H137" s="255">
        <v>13.8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351</v>
      </c>
      <c r="AT137" s="205" t="s">
        <v>1021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7679</v>
      </c>
    </row>
    <row r="138" spans="1:65" s="2" customFormat="1" ht="16.5" customHeight="1">
      <c r="A138" s="35"/>
      <c r="B138" s="36"/>
      <c r="C138" s="193" t="s">
        <v>202</v>
      </c>
      <c r="D138" s="193" t="s">
        <v>285</v>
      </c>
      <c r="E138" s="194" t="s">
        <v>152</v>
      </c>
      <c r="F138" s="195" t="s">
        <v>7680</v>
      </c>
      <c r="G138" s="196" t="s">
        <v>296</v>
      </c>
      <c r="H138" s="197">
        <v>13.8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7681</v>
      </c>
    </row>
    <row r="139" spans="1:65" s="2" customFormat="1" ht="16.5" customHeight="1">
      <c r="A139" s="35"/>
      <c r="B139" s="36"/>
      <c r="C139" s="193" t="s">
        <v>205</v>
      </c>
      <c r="D139" s="193" t="s">
        <v>285</v>
      </c>
      <c r="E139" s="194" t="s">
        <v>4602</v>
      </c>
      <c r="F139" s="195" t="s">
        <v>4603</v>
      </c>
      <c r="G139" s="196" t="s">
        <v>296</v>
      </c>
      <c r="H139" s="197">
        <v>21.507999999999999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7682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7683</v>
      </c>
      <c r="G140" s="208"/>
      <c r="H140" s="212">
        <v>23.2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83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7684</v>
      </c>
      <c r="G141" s="208"/>
      <c r="H141" s="212">
        <v>-1.6919999999999999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21.507999999999999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83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417</v>
      </c>
      <c r="D143" s="193" t="s">
        <v>285</v>
      </c>
      <c r="E143" s="194" t="s">
        <v>352</v>
      </c>
      <c r="F143" s="195" t="s">
        <v>353</v>
      </c>
      <c r="G143" s="196" t="s">
        <v>296</v>
      </c>
      <c r="H143" s="197">
        <v>15.492000000000001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7685</v>
      </c>
    </row>
    <row r="144" spans="1:65" s="13" customFormat="1">
      <c r="B144" s="207"/>
      <c r="C144" s="208"/>
      <c r="D144" s="209" t="s">
        <v>291</v>
      </c>
      <c r="E144" s="210" t="s">
        <v>1</v>
      </c>
      <c r="F144" s="211" t="s">
        <v>7686</v>
      </c>
      <c r="G144" s="208"/>
      <c r="H144" s="212">
        <v>15.492000000000001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83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4" customFormat="1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15.492000000000001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83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37.9" customHeight="1">
      <c r="A146" s="35"/>
      <c r="B146" s="36"/>
      <c r="C146" s="193" t="s">
        <v>208</v>
      </c>
      <c r="D146" s="193" t="s">
        <v>285</v>
      </c>
      <c r="E146" s="194" t="s">
        <v>358</v>
      </c>
      <c r="F146" s="195" t="s">
        <v>359</v>
      </c>
      <c r="G146" s="196" t="s">
        <v>296</v>
      </c>
      <c r="H146" s="197">
        <v>464.76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7687</v>
      </c>
    </row>
    <row r="147" spans="1:65" s="13" customFormat="1">
      <c r="B147" s="207"/>
      <c r="C147" s="208"/>
      <c r="D147" s="209" t="s">
        <v>291</v>
      </c>
      <c r="E147" s="208"/>
      <c r="F147" s="211" t="s">
        <v>7688</v>
      </c>
      <c r="G147" s="208"/>
      <c r="H147" s="212">
        <v>464.76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83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>
      <c r="A148" s="35"/>
      <c r="B148" s="36"/>
      <c r="C148" s="193" t="s">
        <v>7</v>
      </c>
      <c r="D148" s="193" t="s">
        <v>285</v>
      </c>
      <c r="E148" s="194" t="s">
        <v>4255</v>
      </c>
      <c r="F148" s="195" t="s">
        <v>4256</v>
      </c>
      <c r="G148" s="196" t="s">
        <v>377</v>
      </c>
      <c r="H148" s="197">
        <v>25.872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7689</v>
      </c>
    </row>
    <row r="149" spans="1:65" s="13" customFormat="1">
      <c r="B149" s="207"/>
      <c r="C149" s="208"/>
      <c r="D149" s="209" t="s">
        <v>291</v>
      </c>
      <c r="E149" s="208"/>
      <c r="F149" s="211" t="s">
        <v>7690</v>
      </c>
      <c r="G149" s="208"/>
      <c r="H149" s="212">
        <v>25.872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83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16.5" customHeight="1">
      <c r="A150" s="35"/>
      <c r="B150" s="36"/>
      <c r="C150" s="193" t="s">
        <v>222</v>
      </c>
      <c r="D150" s="193" t="s">
        <v>285</v>
      </c>
      <c r="E150" s="194" t="s">
        <v>380</v>
      </c>
      <c r="F150" s="195" t="s">
        <v>381</v>
      </c>
      <c r="G150" s="196" t="s">
        <v>296</v>
      </c>
      <c r="H150" s="197">
        <v>15.492000000000001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7691</v>
      </c>
    </row>
    <row r="151" spans="1:65" s="12" customFormat="1" ht="25.9" customHeight="1">
      <c r="B151" s="177"/>
      <c r="C151" s="178"/>
      <c r="D151" s="179" t="s">
        <v>75</v>
      </c>
      <c r="E151" s="180" t="s">
        <v>3697</v>
      </c>
      <c r="F151" s="180" t="s">
        <v>7692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SUM(P152:P153)</f>
        <v>0</v>
      </c>
      <c r="Q151" s="185"/>
      <c r="R151" s="186">
        <f>SUM(R152:R153)</f>
        <v>0</v>
      </c>
      <c r="S151" s="185"/>
      <c r="T151" s="187">
        <f>SUM(T152:T153)</f>
        <v>0</v>
      </c>
      <c r="AR151" s="188" t="s">
        <v>83</v>
      </c>
      <c r="AT151" s="189" t="s">
        <v>75</v>
      </c>
      <c r="AU151" s="189" t="s">
        <v>76</v>
      </c>
      <c r="AY151" s="188" t="s">
        <v>283</v>
      </c>
      <c r="BK151" s="190">
        <f>SUM(BK152:BK153)</f>
        <v>0</v>
      </c>
    </row>
    <row r="152" spans="1:65" s="2" customFormat="1" ht="16.5" customHeight="1">
      <c r="A152" s="35"/>
      <c r="B152" s="36"/>
      <c r="C152" s="193" t="s">
        <v>448</v>
      </c>
      <c r="D152" s="193" t="s">
        <v>285</v>
      </c>
      <c r="E152" s="194" t="s">
        <v>7693</v>
      </c>
      <c r="F152" s="195" t="s">
        <v>3793</v>
      </c>
      <c r="G152" s="196" t="s">
        <v>3586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488</v>
      </c>
    </row>
    <row r="153" spans="1:65" s="2" customFormat="1" ht="24.2" customHeight="1">
      <c r="A153" s="35"/>
      <c r="B153" s="36"/>
      <c r="C153" s="193" t="s">
        <v>454</v>
      </c>
      <c r="D153" s="193" t="s">
        <v>285</v>
      </c>
      <c r="E153" s="194" t="s">
        <v>7694</v>
      </c>
      <c r="F153" s="195" t="s">
        <v>3795</v>
      </c>
      <c r="G153" s="196" t="s">
        <v>3586</v>
      </c>
      <c r="H153" s="197">
        <v>1</v>
      </c>
      <c r="I153" s="198"/>
      <c r="J153" s="199">
        <f>ROUND(I153*H153,2)</f>
        <v>0</v>
      </c>
      <c r="K153" s="200"/>
      <c r="L153" s="40"/>
      <c r="M153" s="262" t="s">
        <v>1</v>
      </c>
      <c r="N153" s="263" t="s">
        <v>41</v>
      </c>
      <c r="O153" s="264"/>
      <c r="P153" s="265">
        <f>O153*H153</f>
        <v>0</v>
      </c>
      <c r="Q153" s="265">
        <v>0</v>
      </c>
      <c r="R153" s="265">
        <f>Q153*H153</f>
        <v>0</v>
      </c>
      <c r="S153" s="265">
        <v>0</v>
      </c>
      <c r="T153" s="26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499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4bCK2MX/DBJRYOOiroE4AZ6Pjlj3pItvTxEIMJ9zYiR29qJzAgNCv1252PZUzet33hdAVqFefdrFx/BipVMOxg==" saltValue="DnQHgdpTz5iG1P/gvlGDM8dEDFi/ZAZnwBV7WmGeo+6G6UJW+G+Zcyixt5Y6r+O+dm36v/okBunMFCG386s3QQ==" spinCount="100000" sheet="1" objects="1" scenarios="1" formatColumns="0" formatRows="0" autoFilter="0"/>
  <autoFilter ref="C118:K15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7695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ROUND((SUM(BE121:BE205)),  2)</f>
        <v>0</v>
      </c>
      <c r="G33" s="35"/>
      <c r="H33" s="35"/>
      <c r="I33" s="131">
        <v>0.21</v>
      </c>
      <c r="J33" s="130">
        <f>ROUND(((SUM(BE121:BE205))*I33),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ROUND((SUM(BF121:BF205)),  2)</f>
        <v>0</v>
      </c>
      <c r="G34" s="35"/>
      <c r="H34" s="35"/>
      <c r="I34" s="131">
        <v>0.15</v>
      </c>
      <c r="J34" s="130">
        <f>ROUND(((SUM(BF121:BF205))*I34),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ROUND((SUM(BG121:BG205)),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ROUND((SUM(BH121:BH205)),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ROUND((SUM(BI121:BI205)),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20 - SO 20 - Závlahový systém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7696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7697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9" customFormat="1" ht="24.95" customHeight="1">
      <c r="B99" s="154"/>
      <c r="C99" s="155"/>
      <c r="D99" s="156" t="s">
        <v>7698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7699</v>
      </c>
      <c r="E100" s="157"/>
      <c r="F100" s="157"/>
      <c r="G100" s="157"/>
      <c r="H100" s="157"/>
      <c r="I100" s="157"/>
      <c r="J100" s="158">
        <f>J158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7700</v>
      </c>
      <c r="E101" s="157"/>
      <c r="F101" s="157"/>
      <c r="G101" s="157"/>
      <c r="H101" s="157"/>
      <c r="I101" s="157"/>
      <c r="J101" s="158">
        <f>J195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1" t="str">
        <f>E7</f>
        <v>MŠ Vokovická</v>
      </c>
      <c r="F111" s="332"/>
      <c r="G111" s="332"/>
      <c r="H111" s="33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7" t="str">
        <f>E9</f>
        <v>20 - SO 20 - Závlahový systém</v>
      </c>
      <c r="F113" s="330"/>
      <c r="G113" s="330"/>
      <c r="H113" s="33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P122+P131+P134+P158+P195</f>
        <v>0</v>
      </c>
      <c r="Q121" s="80"/>
      <c r="R121" s="174">
        <f>R122+R131+R134+R158+R195</f>
        <v>0</v>
      </c>
      <c r="S121" s="80"/>
      <c r="T121" s="175">
        <f>T122+T131+T134+T158+T195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BK122+BK131+BK134+BK158+BK195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3697</v>
      </c>
      <c r="F122" s="180" t="s">
        <v>284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SUM(P123:P130)</f>
        <v>0</v>
      </c>
      <c r="Q122" s="185"/>
      <c r="R122" s="186">
        <f>SUM(R123:R130)</f>
        <v>0</v>
      </c>
      <c r="S122" s="185"/>
      <c r="T122" s="187">
        <f>SUM(T123:T130)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SUM(BK123:BK130)</f>
        <v>0</v>
      </c>
    </row>
    <row r="123" spans="1:65" s="2" customFormat="1" ht="21.75" customHeight="1">
      <c r="A123" s="35"/>
      <c r="B123" s="36"/>
      <c r="C123" s="193" t="s">
        <v>83</v>
      </c>
      <c r="D123" s="193" t="s">
        <v>285</v>
      </c>
      <c r="E123" s="194" t="s">
        <v>7701</v>
      </c>
      <c r="F123" s="195" t="s">
        <v>7702</v>
      </c>
      <c r="G123" s="196" t="s">
        <v>296</v>
      </c>
      <c r="H123" s="197">
        <v>32.799999999999997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9.5">
      <c r="A124" s="35"/>
      <c r="B124" s="36"/>
      <c r="C124" s="37"/>
      <c r="D124" s="209" t="s">
        <v>3831</v>
      </c>
      <c r="E124" s="37"/>
      <c r="F124" s="267" t="s">
        <v>7703</v>
      </c>
      <c r="G124" s="37"/>
      <c r="H124" s="37"/>
      <c r="I124" s="268"/>
      <c r="J124" s="37"/>
      <c r="K124" s="37"/>
      <c r="L124" s="40"/>
      <c r="M124" s="269"/>
      <c r="N124" s="270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3831</v>
      </c>
      <c r="AU124" s="18" t="s">
        <v>83</v>
      </c>
    </row>
    <row r="125" spans="1:65" s="2" customFormat="1" ht="16.5" customHeight="1">
      <c r="A125" s="35"/>
      <c r="B125" s="36"/>
      <c r="C125" s="193" t="s">
        <v>85</v>
      </c>
      <c r="D125" s="193" t="s">
        <v>285</v>
      </c>
      <c r="E125" s="194" t="s">
        <v>7704</v>
      </c>
      <c r="F125" s="195" t="s">
        <v>7705</v>
      </c>
      <c r="G125" s="196" t="s">
        <v>296</v>
      </c>
      <c r="H125" s="197">
        <v>11.86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29.25">
      <c r="A126" s="35"/>
      <c r="B126" s="36"/>
      <c r="C126" s="37"/>
      <c r="D126" s="209" t="s">
        <v>3831</v>
      </c>
      <c r="E126" s="37"/>
      <c r="F126" s="267" t="s">
        <v>7706</v>
      </c>
      <c r="G126" s="37"/>
      <c r="H126" s="37"/>
      <c r="I126" s="268"/>
      <c r="J126" s="37"/>
      <c r="K126" s="37"/>
      <c r="L126" s="40"/>
      <c r="M126" s="269"/>
      <c r="N126" s="27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3831</v>
      </c>
      <c r="AU126" s="18" t="s">
        <v>83</v>
      </c>
    </row>
    <row r="127" spans="1:65" s="2" customFormat="1" ht="21.75" customHeight="1">
      <c r="A127" s="35"/>
      <c r="B127" s="36"/>
      <c r="C127" s="193" t="s">
        <v>105</v>
      </c>
      <c r="D127" s="193" t="s">
        <v>285</v>
      </c>
      <c r="E127" s="194" t="s">
        <v>7707</v>
      </c>
      <c r="F127" s="195" t="s">
        <v>7708</v>
      </c>
      <c r="G127" s="196" t="s">
        <v>296</v>
      </c>
      <c r="H127" s="197">
        <v>44.66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339</v>
      </c>
    </row>
    <row r="128" spans="1:65" s="2" customFormat="1" ht="21.75" customHeight="1">
      <c r="A128" s="35"/>
      <c r="B128" s="36"/>
      <c r="C128" s="193" t="s">
        <v>289</v>
      </c>
      <c r="D128" s="193" t="s">
        <v>285</v>
      </c>
      <c r="E128" s="194" t="s">
        <v>7709</v>
      </c>
      <c r="F128" s="195" t="s">
        <v>7710</v>
      </c>
      <c r="G128" s="196" t="s">
        <v>296</v>
      </c>
      <c r="H128" s="197">
        <v>44.66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351</v>
      </c>
    </row>
    <row r="129" spans="1:65" s="2" customFormat="1" ht="16.5" customHeight="1">
      <c r="A129" s="35"/>
      <c r="B129" s="36"/>
      <c r="C129" s="193" t="s">
        <v>331</v>
      </c>
      <c r="D129" s="193" t="s">
        <v>285</v>
      </c>
      <c r="E129" s="194" t="s">
        <v>7711</v>
      </c>
      <c r="F129" s="195" t="s">
        <v>7712</v>
      </c>
      <c r="G129" s="196" t="s">
        <v>296</v>
      </c>
      <c r="H129" s="197">
        <v>28.7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362</v>
      </c>
    </row>
    <row r="130" spans="1:65" s="2" customFormat="1" ht="19.5">
      <c r="A130" s="35"/>
      <c r="B130" s="36"/>
      <c r="C130" s="37"/>
      <c r="D130" s="209" t="s">
        <v>3831</v>
      </c>
      <c r="E130" s="37"/>
      <c r="F130" s="267" t="s">
        <v>7713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3831</v>
      </c>
      <c r="AU130" s="18" t="s">
        <v>83</v>
      </c>
    </row>
    <row r="131" spans="1:65" s="12" customFormat="1" ht="25.9" customHeight="1">
      <c r="B131" s="177"/>
      <c r="C131" s="178"/>
      <c r="D131" s="179" t="s">
        <v>75</v>
      </c>
      <c r="E131" s="180" t="s">
        <v>3708</v>
      </c>
      <c r="F131" s="180" t="s">
        <v>795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SUM(P132:P133)</f>
        <v>0</v>
      </c>
      <c r="Q131" s="185"/>
      <c r="R131" s="186">
        <f>SUM(R132:R133)</f>
        <v>0</v>
      </c>
      <c r="S131" s="185"/>
      <c r="T131" s="187">
        <f>SUM(T132:T133)</f>
        <v>0</v>
      </c>
      <c r="AR131" s="188" t="s">
        <v>83</v>
      </c>
      <c r="AT131" s="189" t="s">
        <v>75</v>
      </c>
      <c r="AU131" s="189" t="s">
        <v>76</v>
      </c>
      <c r="AY131" s="188" t="s">
        <v>283</v>
      </c>
      <c r="BK131" s="190">
        <f>SUM(BK132:BK133)</f>
        <v>0</v>
      </c>
    </row>
    <row r="132" spans="1:65" s="2" customFormat="1" ht="21.75" customHeight="1">
      <c r="A132" s="35"/>
      <c r="B132" s="36"/>
      <c r="C132" s="193" t="s">
        <v>339</v>
      </c>
      <c r="D132" s="193" t="s">
        <v>285</v>
      </c>
      <c r="E132" s="194" t="s">
        <v>7714</v>
      </c>
      <c r="F132" s="195" t="s">
        <v>7715</v>
      </c>
      <c r="G132" s="196" t="s">
        <v>296</v>
      </c>
      <c r="H132" s="197">
        <v>8.1999999999999993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188</v>
      </c>
    </row>
    <row r="133" spans="1:65" s="2" customFormat="1" ht="19.5">
      <c r="A133" s="35"/>
      <c r="B133" s="36"/>
      <c r="C133" s="37"/>
      <c r="D133" s="209" t="s">
        <v>3831</v>
      </c>
      <c r="E133" s="37"/>
      <c r="F133" s="267" t="s">
        <v>7716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3831</v>
      </c>
      <c r="AU133" s="18" t="s">
        <v>83</v>
      </c>
    </row>
    <row r="134" spans="1:65" s="12" customFormat="1" ht="25.9" customHeight="1">
      <c r="B134" s="177"/>
      <c r="C134" s="178"/>
      <c r="D134" s="179" t="s">
        <v>75</v>
      </c>
      <c r="E134" s="180" t="s">
        <v>3857</v>
      </c>
      <c r="F134" s="180" t="s">
        <v>7717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SUM(P135:P157)</f>
        <v>0</v>
      </c>
      <c r="Q134" s="185"/>
      <c r="R134" s="186">
        <f>SUM(R135:R157)</f>
        <v>0</v>
      </c>
      <c r="S134" s="185"/>
      <c r="T134" s="187">
        <f>SUM(T135:T157)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SUM(BK135:BK157)</f>
        <v>0</v>
      </c>
    </row>
    <row r="135" spans="1:65" s="2" customFormat="1" ht="21.75" customHeight="1">
      <c r="A135" s="35"/>
      <c r="B135" s="36"/>
      <c r="C135" s="251" t="s">
        <v>344</v>
      </c>
      <c r="D135" s="251" t="s">
        <v>1021</v>
      </c>
      <c r="E135" s="252" t="s">
        <v>7718</v>
      </c>
      <c r="F135" s="253" t="s">
        <v>7719</v>
      </c>
      <c r="G135" s="254" t="s">
        <v>472</v>
      </c>
      <c r="H135" s="255">
        <v>410</v>
      </c>
      <c r="I135" s="256"/>
      <c r="J135" s="257">
        <f t="shared" ref="J135:J15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57" si="1">O135*H135</f>
        <v>0</v>
      </c>
      <c r="Q135" s="203">
        <v>0</v>
      </c>
      <c r="R135" s="203">
        <f t="shared" ref="R135:R157" si="2">Q135*H135</f>
        <v>0</v>
      </c>
      <c r="S135" s="203">
        <v>0</v>
      </c>
      <c r="T135" s="204">
        <f t="shared" ref="T135:T15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351</v>
      </c>
      <c r="AT135" s="205" t="s">
        <v>1021</v>
      </c>
      <c r="AU135" s="205" t="s">
        <v>83</v>
      </c>
      <c r="AY135" s="18" t="s">
        <v>283</v>
      </c>
      <c r="BE135" s="206">
        <f t="shared" ref="BE135:BE157" si="4">IF(N135="základní",J135,0)</f>
        <v>0</v>
      </c>
      <c r="BF135" s="206">
        <f t="shared" ref="BF135:BF157" si="5">IF(N135="snížená",J135,0)</f>
        <v>0</v>
      </c>
      <c r="BG135" s="206">
        <f t="shared" ref="BG135:BG157" si="6">IF(N135="zákl. přenesená",J135,0)</f>
        <v>0</v>
      </c>
      <c r="BH135" s="206">
        <f t="shared" ref="BH135:BH157" si="7">IF(N135="sníž. přenesená",J135,0)</f>
        <v>0</v>
      </c>
      <c r="BI135" s="206">
        <f t="shared" ref="BI135:BI157" si="8">IF(N135="nulová",J135,0)</f>
        <v>0</v>
      </c>
      <c r="BJ135" s="18" t="s">
        <v>83</v>
      </c>
      <c r="BK135" s="206">
        <f t="shared" ref="BK135:BK157" si="9">ROUND(I135*H135,2)</f>
        <v>0</v>
      </c>
      <c r="BL135" s="18" t="s">
        <v>289</v>
      </c>
      <c r="BM135" s="205" t="s">
        <v>194</v>
      </c>
    </row>
    <row r="136" spans="1:65" s="2" customFormat="1" ht="16.5" customHeight="1">
      <c r="A136" s="35"/>
      <c r="B136" s="36"/>
      <c r="C136" s="251" t="s">
        <v>351</v>
      </c>
      <c r="D136" s="251" t="s">
        <v>1021</v>
      </c>
      <c r="E136" s="252" t="s">
        <v>7720</v>
      </c>
      <c r="F136" s="253" t="s">
        <v>7721</v>
      </c>
      <c r="G136" s="254" t="s">
        <v>3586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1021</v>
      </c>
      <c r="AU136" s="205" t="s">
        <v>83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199</v>
      </c>
    </row>
    <row r="137" spans="1:65" s="2" customFormat="1" ht="21.75" customHeight="1">
      <c r="A137" s="35"/>
      <c r="B137" s="36"/>
      <c r="C137" s="193" t="s">
        <v>357</v>
      </c>
      <c r="D137" s="193" t="s">
        <v>285</v>
      </c>
      <c r="E137" s="194" t="s">
        <v>7722</v>
      </c>
      <c r="F137" s="195" t="s">
        <v>7723</v>
      </c>
      <c r="G137" s="196" t="s">
        <v>472</v>
      </c>
      <c r="H137" s="197">
        <v>410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205</v>
      </c>
    </row>
    <row r="138" spans="1:65" s="2" customFormat="1" ht="21.75" customHeight="1">
      <c r="A138" s="35"/>
      <c r="B138" s="36"/>
      <c r="C138" s="251" t="s">
        <v>362</v>
      </c>
      <c r="D138" s="251" t="s">
        <v>1021</v>
      </c>
      <c r="E138" s="252" t="s">
        <v>7724</v>
      </c>
      <c r="F138" s="253" t="s">
        <v>7725</v>
      </c>
      <c r="G138" s="254" t="s">
        <v>472</v>
      </c>
      <c r="H138" s="255">
        <v>180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351</v>
      </c>
      <c r="AT138" s="205" t="s">
        <v>1021</v>
      </c>
      <c r="AU138" s="205" t="s">
        <v>83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208</v>
      </c>
    </row>
    <row r="139" spans="1:65" s="2" customFormat="1" ht="16.5" customHeight="1">
      <c r="A139" s="35"/>
      <c r="B139" s="36"/>
      <c r="C139" s="251" t="s">
        <v>185</v>
      </c>
      <c r="D139" s="251" t="s">
        <v>1021</v>
      </c>
      <c r="E139" s="252" t="s">
        <v>7726</v>
      </c>
      <c r="F139" s="253" t="s">
        <v>7727</v>
      </c>
      <c r="G139" s="254" t="s">
        <v>3586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1021</v>
      </c>
      <c r="AU139" s="205" t="s">
        <v>83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222</v>
      </c>
    </row>
    <row r="140" spans="1:65" s="2" customFormat="1" ht="21.75" customHeight="1">
      <c r="A140" s="35"/>
      <c r="B140" s="36"/>
      <c r="C140" s="193" t="s">
        <v>188</v>
      </c>
      <c r="D140" s="193" t="s">
        <v>285</v>
      </c>
      <c r="E140" s="194" t="s">
        <v>7728</v>
      </c>
      <c r="F140" s="195" t="s">
        <v>7729</v>
      </c>
      <c r="G140" s="196" t="s">
        <v>472</v>
      </c>
      <c r="H140" s="197">
        <v>180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454</v>
      </c>
    </row>
    <row r="141" spans="1:65" s="2" customFormat="1" ht="16.5" customHeight="1">
      <c r="A141" s="35"/>
      <c r="B141" s="36"/>
      <c r="C141" s="193" t="s">
        <v>191</v>
      </c>
      <c r="D141" s="193" t="s">
        <v>285</v>
      </c>
      <c r="E141" s="194" t="s">
        <v>7730</v>
      </c>
      <c r="F141" s="195" t="s">
        <v>7731</v>
      </c>
      <c r="G141" s="196" t="s">
        <v>472</v>
      </c>
      <c r="H141" s="197">
        <v>50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83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464</v>
      </c>
    </row>
    <row r="142" spans="1:65" s="2" customFormat="1" ht="21.75" customHeight="1">
      <c r="A142" s="35"/>
      <c r="B142" s="36"/>
      <c r="C142" s="251" t="s">
        <v>194</v>
      </c>
      <c r="D142" s="251" t="s">
        <v>1021</v>
      </c>
      <c r="E142" s="252" t="s">
        <v>7732</v>
      </c>
      <c r="F142" s="253" t="s">
        <v>7733</v>
      </c>
      <c r="G142" s="254" t="s">
        <v>614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1021</v>
      </c>
      <c r="AU142" s="205" t="s">
        <v>83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477</v>
      </c>
    </row>
    <row r="143" spans="1:65" s="2" customFormat="1" ht="16.5" customHeight="1">
      <c r="A143" s="35"/>
      <c r="B143" s="36"/>
      <c r="C143" s="251" t="s">
        <v>8</v>
      </c>
      <c r="D143" s="251" t="s">
        <v>1021</v>
      </c>
      <c r="E143" s="252" t="s">
        <v>7734</v>
      </c>
      <c r="F143" s="253" t="s">
        <v>7735</v>
      </c>
      <c r="G143" s="254" t="s">
        <v>614</v>
      </c>
      <c r="H143" s="255">
        <v>1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1021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488</v>
      </c>
    </row>
    <row r="144" spans="1:65" s="2" customFormat="1" ht="16.5" customHeight="1">
      <c r="A144" s="35"/>
      <c r="B144" s="36"/>
      <c r="C144" s="251" t="s">
        <v>199</v>
      </c>
      <c r="D144" s="251" t="s">
        <v>1021</v>
      </c>
      <c r="E144" s="252" t="s">
        <v>7736</v>
      </c>
      <c r="F144" s="253" t="s">
        <v>7737</v>
      </c>
      <c r="G144" s="254" t="s">
        <v>614</v>
      </c>
      <c r="H144" s="255">
        <v>3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351</v>
      </c>
      <c r="AT144" s="205" t="s">
        <v>1021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499</v>
      </c>
    </row>
    <row r="145" spans="1:65" s="2" customFormat="1" ht="16.5" customHeight="1">
      <c r="A145" s="35"/>
      <c r="B145" s="36"/>
      <c r="C145" s="251" t="s">
        <v>202</v>
      </c>
      <c r="D145" s="251" t="s">
        <v>1021</v>
      </c>
      <c r="E145" s="252" t="s">
        <v>7738</v>
      </c>
      <c r="F145" s="253" t="s">
        <v>7739</v>
      </c>
      <c r="G145" s="254" t="s">
        <v>614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1021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509</v>
      </c>
    </row>
    <row r="146" spans="1:65" s="2" customFormat="1" ht="24.2" customHeight="1">
      <c r="A146" s="35"/>
      <c r="B146" s="36"/>
      <c r="C146" s="251" t="s">
        <v>205</v>
      </c>
      <c r="D146" s="251" t="s">
        <v>1021</v>
      </c>
      <c r="E146" s="252" t="s">
        <v>7740</v>
      </c>
      <c r="F146" s="253" t="s">
        <v>7741</v>
      </c>
      <c r="G146" s="254" t="s">
        <v>614</v>
      </c>
      <c r="H146" s="255">
        <v>1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351</v>
      </c>
      <c r="AT146" s="205" t="s">
        <v>1021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519</v>
      </c>
    </row>
    <row r="147" spans="1:65" s="2" customFormat="1" ht="24.2" customHeight="1">
      <c r="A147" s="35"/>
      <c r="B147" s="36"/>
      <c r="C147" s="251" t="s">
        <v>417</v>
      </c>
      <c r="D147" s="251" t="s">
        <v>1021</v>
      </c>
      <c r="E147" s="252" t="s">
        <v>7742</v>
      </c>
      <c r="F147" s="253" t="s">
        <v>7743</v>
      </c>
      <c r="G147" s="254" t="s">
        <v>614</v>
      </c>
      <c r="H147" s="255">
        <v>1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351</v>
      </c>
      <c r="AT147" s="205" t="s">
        <v>1021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529</v>
      </c>
    </row>
    <row r="148" spans="1:65" s="2" customFormat="1" ht="21.75" customHeight="1">
      <c r="A148" s="35"/>
      <c r="B148" s="36"/>
      <c r="C148" s="251" t="s">
        <v>208</v>
      </c>
      <c r="D148" s="251" t="s">
        <v>1021</v>
      </c>
      <c r="E148" s="252" t="s">
        <v>7744</v>
      </c>
      <c r="F148" s="253" t="s">
        <v>7745</v>
      </c>
      <c r="G148" s="254" t="s">
        <v>614</v>
      </c>
      <c r="H148" s="255">
        <v>7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1021</v>
      </c>
      <c r="AU148" s="205" t="s">
        <v>83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546</v>
      </c>
    </row>
    <row r="149" spans="1:65" s="2" customFormat="1" ht="16.5" customHeight="1">
      <c r="A149" s="35"/>
      <c r="B149" s="36"/>
      <c r="C149" s="251" t="s">
        <v>7</v>
      </c>
      <c r="D149" s="251" t="s">
        <v>1021</v>
      </c>
      <c r="E149" s="252" t="s">
        <v>7746</v>
      </c>
      <c r="F149" s="253" t="s">
        <v>7747</v>
      </c>
      <c r="G149" s="254" t="s">
        <v>614</v>
      </c>
      <c r="H149" s="255">
        <v>4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351</v>
      </c>
      <c r="AT149" s="205" t="s">
        <v>1021</v>
      </c>
      <c r="AU149" s="205" t="s">
        <v>83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556</v>
      </c>
    </row>
    <row r="150" spans="1:65" s="2" customFormat="1" ht="16.5" customHeight="1">
      <c r="A150" s="35"/>
      <c r="B150" s="36"/>
      <c r="C150" s="251" t="s">
        <v>222</v>
      </c>
      <c r="D150" s="251" t="s">
        <v>1021</v>
      </c>
      <c r="E150" s="252" t="s">
        <v>7748</v>
      </c>
      <c r="F150" s="253" t="s">
        <v>7749</v>
      </c>
      <c r="G150" s="254" t="s">
        <v>614</v>
      </c>
      <c r="H150" s="255">
        <v>7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1021</v>
      </c>
      <c r="AU150" s="205" t="s">
        <v>83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567</v>
      </c>
    </row>
    <row r="151" spans="1:65" s="2" customFormat="1" ht="16.5" customHeight="1">
      <c r="A151" s="35"/>
      <c r="B151" s="36"/>
      <c r="C151" s="251" t="s">
        <v>448</v>
      </c>
      <c r="D151" s="251" t="s">
        <v>1021</v>
      </c>
      <c r="E151" s="252" t="s">
        <v>7750</v>
      </c>
      <c r="F151" s="253" t="s">
        <v>7751</v>
      </c>
      <c r="G151" s="254" t="s">
        <v>614</v>
      </c>
      <c r="H151" s="255">
        <v>2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351</v>
      </c>
      <c r="AT151" s="205" t="s">
        <v>1021</v>
      </c>
      <c r="AU151" s="205" t="s">
        <v>83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581</v>
      </c>
    </row>
    <row r="152" spans="1:65" s="2" customFormat="1" ht="16.5" customHeight="1">
      <c r="A152" s="35"/>
      <c r="B152" s="36"/>
      <c r="C152" s="251" t="s">
        <v>454</v>
      </c>
      <c r="D152" s="251" t="s">
        <v>1021</v>
      </c>
      <c r="E152" s="252" t="s">
        <v>7752</v>
      </c>
      <c r="F152" s="253" t="s">
        <v>7753</v>
      </c>
      <c r="G152" s="254" t="s">
        <v>614</v>
      </c>
      <c r="H152" s="255">
        <v>20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351</v>
      </c>
      <c r="AT152" s="205" t="s">
        <v>1021</v>
      </c>
      <c r="AU152" s="205" t="s">
        <v>83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616</v>
      </c>
    </row>
    <row r="153" spans="1:65" s="2" customFormat="1" ht="16.5" customHeight="1">
      <c r="A153" s="35"/>
      <c r="B153" s="36"/>
      <c r="C153" s="251" t="s">
        <v>460</v>
      </c>
      <c r="D153" s="251" t="s">
        <v>1021</v>
      </c>
      <c r="E153" s="252" t="s">
        <v>7754</v>
      </c>
      <c r="F153" s="253" t="s">
        <v>7755</v>
      </c>
      <c r="G153" s="254" t="s">
        <v>614</v>
      </c>
      <c r="H153" s="255">
        <v>4</v>
      </c>
      <c r="I153" s="256"/>
      <c r="J153" s="257">
        <f t="shared" si="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351</v>
      </c>
      <c r="AT153" s="205" t="s">
        <v>1021</v>
      </c>
      <c r="AU153" s="205" t="s">
        <v>83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624</v>
      </c>
    </row>
    <row r="154" spans="1:65" s="2" customFormat="1" ht="16.5" customHeight="1">
      <c r="A154" s="35"/>
      <c r="B154" s="36"/>
      <c r="C154" s="251" t="s">
        <v>464</v>
      </c>
      <c r="D154" s="251" t="s">
        <v>1021</v>
      </c>
      <c r="E154" s="252" t="s">
        <v>7756</v>
      </c>
      <c r="F154" s="253" t="s">
        <v>7757</v>
      </c>
      <c r="G154" s="254" t="s">
        <v>614</v>
      </c>
      <c r="H154" s="255">
        <v>1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351</v>
      </c>
      <c r="AT154" s="205" t="s">
        <v>1021</v>
      </c>
      <c r="AU154" s="205" t="s">
        <v>83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632</v>
      </c>
    </row>
    <row r="155" spans="1:65" s="2" customFormat="1" ht="24.2" customHeight="1">
      <c r="A155" s="35"/>
      <c r="B155" s="36"/>
      <c r="C155" s="251" t="s">
        <v>469</v>
      </c>
      <c r="D155" s="251" t="s">
        <v>1021</v>
      </c>
      <c r="E155" s="252" t="s">
        <v>7758</v>
      </c>
      <c r="F155" s="253" t="s">
        <v>7759</v>
      </c>
      <c r="G155" s="254" t="s">
        <v>614</v>
      </c>
      <c r="H155" s="255">
        <v>1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1021</v>
      </c>
      <c r="AU155" s="205" t="s">
        <v>83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640</v>
      </c>
    </row>
    <row r="156" spans="1:65" s="2" customFormat="1" ht="16.5" customHeight="1">
      <c r="A156" s="35"/>
      <c r="B156" s="36"/>
      <c r="C156" s="251" t="s">
        <v>477</v>
      </c>
      <c r="D156" s="251" t="s">
        <v>1021</v>
      </c>
      <c r="E156" s="252" t="s">
        <v>7760</v>
      </c>
      <c r="F156" s="253" t="s">
        <v>7761</v>
      </c>
      <c r="G156" s="254" t="s">
        <v>614</v>
      </c>
      <c r="H156" s="255">
        <v>6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1021</v>
      </c>
      <c r="AU156" s="205" t="s">
        <v>83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648</v>
      </c>
    </row>
    <row r="157" spans="1:65" s="2" customFormat="1" ht="16.5" customHeight="1">
      <c r="A157" s="35"/>
      <c r="B157" s="36"/>
      <c r="C157" s="251" t="s">
        <v>483</v>
      </c>
      <c r="D157" s="251" t="s">
        <v>1021</v>
      </c>
      <c r="E157" s="252" t="s">
        <v>7762</v>
      </c>
      <c r="F157" s="253" t="s">
        <v>7763</v>
      </c>
      <c r="G157" s="254" t="s">
        <v>614</v>
      </c>
      <c r="H157" s="255">
        <v>2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1021</v>
      </c>
      <c r="AU157" s="205" t="s">
        <v>83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656</v>
      </c>
    </row>
    <row r="158" spans="1:65" s="12" customFormat="1" ht="25.9" customHeight="1">
      <c r="B158" s="177"/>
      <c r="C158" s="178"/>
      <c r="D158" s="179" t="s">
        <v>75</v>
      </c>
      <c r="E158" s="180" t="s">
        <v>3865</v>
      </c>
      <c r="F158" s="180" t="s">
        <v>7764</v>
      </c>
      <c r="G158" s="178"/>
      <c r="H158" s="178"/>
      <c r="I158" s="181"/>
      <c r="J158" s="182">
        <f>BK158</f>
        <v>0</v>
      </c>
      <c r="K158" s="178"/>
      <c r="L158" s="183"/>
      <c r="M158" s="184"/>
      <c r="N158" s="185"/>
      <c r="O158" s="185"/>
      <c r="P158" s="186">
        <f>SUM(P159:P194)</f>
        <v>0</v>
      </c>
      <c r="Q158" s="185"/>
      <c r="R158" s="186">
        <f>SUM(R159:R194)</f>
        <v>0</v>
      </c>
      <c r="S158" s="185"/>
      <c r="T158" s="187">
        <f>SUM(T159:T194)</f>
        <v>0</v>
      </c>
      <c r="AR158" s="188" t="s">
        <v>83</v>
      </c>
      <c r="AT158" s="189" t="s">
        <v>75</v>
      </c>
      <c r="AU158" s="189" t="s">
        <v>76</v>
      </c>
      <c r="AY158" s="188" t="s">
        <v>283</v>
      </c>
      <c r="BK158" s="190">
        <f>SUM(BK159:BK194)</f>
        <v>0</v>
      </c>
    </row>
    <row r="159" spans="1:65" s="2" customFormat="1" ht="24.2" customHeight="1">
      <c r="A159" s="35"/>
      <c r="B159" s="36"/>
      <c r="C159" s="251" t="s">
        <v>488</v>
      </c>
      <c r="D159" s="251" t="s">
        <v>1021</v>
      </c>
      <c r="E159" s="252" t="s">
        <v>7765</v>
      </c>
      <c r="F159" s="253" t="s">
        <v>7766</v>
      </c>
      <c r="G159" s="254" t="s">
        <v>614</v>
      </c>
      <c r="H159" s="255">
        <v>95</v>
      </c>
      <c r="I159" s="256"/>
      <c r="J159" s="257">
        <f t="shared" ref="J159:J194" si="10">ROUND(I159*H159,2)</f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ref="P159:P194" si="11">O159*H159</f>
        <v>0</v>
      </c>
      <c r="Q159" s="203">
        <v>0</v>
      </c>
      <c r="R159" s="203">
        <f t="shared" ref="R159:R194" si="12">Q159*H159</f>
        <v>0</v>
      </c>
      <c r="S159" s="203">
        <v>0</v>
      </c>
      <c r="T159" s="204">
        <f t="shared" ref="T159:T194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1021</v>
      </c>
      <c r="AU159" s="205" t="s">
        <v>83</v>
      </c>
      <c r="AY159" s="18" t="s">
        <v>283</v>
      </c>
      <c r="BE159" s="206">
        <f t="shared" ref="BE159:BE194" si="14">IF(N159="základní",J159,0)</f>
        <v>0</v>
      </c>
      <c r="BF159" s="206">
        <f t="shared" ref="BF159:BF194" si="15">IF(N159="snížená",J159,0)</f>
        <v>0</v>
      </c>
      <c r="BG159" s="206">
        <f t="shared" ref="BG159:BG194" si="16">IF(N159="zákl. přenesená",J159,0)</f>
        <v>0</v>
      </c>
      <c r="BH159" s="206">
        <f t="shared" ref="BH159:BH194" si="17">IF(N159="sníž. přenesená",J159,0)</f>
        <v>0</v>
      </c>
      <c r="BI159" s="206">
        <f t="shared" ref="BI159:BI194" si="18">IF(N159="nulová",J159,0)</f>
        <v>0</v>
      </c>
      <c r="BJ159" s="18" t="s">
        <v>83</v>
      </c>
      <c r="BK159" s="206">
        <f t="shared" ref="BK159:BK194" si="19">ROUND(I159*H159,2)</f>
        <v>0</v>
      </c>
      <c r="BL159" s="18" t="s">
        <v>289</v>
      </c>
      <c r="BM159" s="205" t="s">
        <v>664</v>
      </c>
    </row>
    <row r="160" spans="1:65" s="2" customFormat="1" ht="16.5" customHeight="1">
      <c r="A160" s="35"/>
      <c r="B160" s="36"/>
      <c r="C160" s="251" t="s">
        <v>494</v>
      </c>
      <c r="D160" s="251" t="s">
        <v>1021</v>
      </c>
      <c r="E160" s="252" t="s">
        <v>7767</v>
      </c>
      <c r="F160" s="253" t="s">
        <v>7768</v>
      </c>
      <c r="G160" s="254" t="s">
        <v>614</v>
      </c>
      <c r="H160" s="255">
        <v>47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1021</v>
      </c>
      <c r="AU160" s="205" t="s">
        <v>83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672</v>
      </c>
    </row>
    <row r="161" spans="1:65" s="2" customFormat="1" ht="16.5" customHeight="1">
      <c r="A161" s="35"/>
      <c r="B161" s="36"/>
      <c r="C161" s="251" t="s">
        <v>499</v>
      </c>
      <c r="D161" s="251" t="s">
        <v>1021</v>
      </c>
      <c r="E161" s="252" t="s">
        <v>7769</v>
      </c>
      <c r="F161" s="253" t="s">
        <v>7770</v>
      </c>
      <c r="G161" s="254" t="s">
        <v>614</v>
      </c>
      <c r="H161" s="255">
        <v>4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1021</v>
      </c>
      <c r="AU161" s="205" t="s">
        <v>83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680</v>
      </c>
    </row>
    <row r="162" spans="1:65" s="2" customFormat="1" ht="16.5" customHeight="1">
      <c r="A162" s="35"/>
      <c r="B162" s="36"/>
      <c r="C162" s="251" t="s">
        <v>504</v>
      </c>
      <c r="D162" s="251" t="s">
        <v>1021</v>
      </c>
      <c r="E162" s="252" t="s">
        <v>7771</v>
      </c>
      <c r="F162" s="253" t="s">
        <v>7772</v>
      </c>
      <c r="G162" s="254" t="s">
        <v>614</v>
      </c>
      <c r="H162" s="255">
        <v>3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1021</v>
      </c>
      <c r="AU162" s="205" t="s">
        <v>83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690</v>
      </c>
    </row>
    <row r="163" spans="1:65" s="2" customFormat="1" ht="21.75" customHeight="1">
      <c r="A163" s="35"/>
      <c r="B163" s="36"/>
      <c r="C163" s="251" t="s">
        <v>509</v>
      </c>
      <c r="D163" s="251" t="s">
        <v>1021</v>
      </c>
      <c r="E163" s="252" t="s">
        <v>7773</v>
      </c>
      <c r="F163" s="253" t="s">
        <v>7774</v>
      </c>
      <c r="G163" s="254" t="s">
        <v>614</v>
      </c>
      <c r="H163" s="255">
        <v>2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1021</v>
      </c>
      <c r="AU163" s="205" t="s">
        <v>83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700</v>
      </c>
    </row>
    <row r="164" spans="1:65" s="2" customFormat="1" ht="16.5" customHeight="1">
      <c r="A164" s="35"/>
      <c r="B164" s="36"/>
      <c r="C164" s="251" t="s">
        <v>514</v>
      </c>
      <c r="D164" s="251" t="s">
        <v>1021</v>
      </c>
      <c r="E164" s="252" t="s">
        <v>7775</v>
      </c>
      <c r="F164" s="253" t="s">
        <v>7776</v>
      </c>
      <c r="G164" s="254" t="s">
        <v>614</v>
      </c>
      <c r="H164" s="255">
        <v>39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1021</v>
      </c>
      <c r="AU164" s="205" t="s">
        <v>83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710</v>
      </c>
    </row>
    <row r="165" spans="1:65" s="2" customFormat="1" ht="33" customHeight="1">
      <c r="A165" s="35"/>
      <c r="B165" s="36"/>
      <c r="C165" s="251" t="s">
        <v>519</v>
      </c>
      <c r="D165" s="251" t="s">
        <v>1021</v>
      </c>
      <c r="E165" s="252" t="s">
        <v>7777</v>
      </c>
      <c r="F165" s="253" t="s">
        <v>7778</v>
      </c>
      <c r="G165" s="254" t="s">
        <v>614</v>
      </c>
      <c r="H165" s="255">
        <v>7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1021</v>
      </c>
      <c r="AU165" s="205" t="s">
        <v>83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737</v>
      </c>
    </row>
    <row r="166" spans="1:65" s="2" customFormat="1" ht="16.5" customHeight="1">
      <c r="A166" s="35"/>
      <c r="B166" s="36"/>
      <c r="C166" s="251" t="s">
        <v>524</v>
      </c>
      <c r="D166" s="251" t="s">
        <v>1021</v>
      </c>
      <c r="E166" s="252" t="s">
        <v>7779</v>
      </c>
      <c r="F166" s="253" t="s">
        <v>7780</v>
      </c>
      <c r="G166" s="254" t="s">
        <v>614</v>
      </c>
      <c r="H166" s="255">
        <v>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1021</v>
      </c>
      <c r="AU166" s="205" t="s">
        <v>83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750</v>
      </c>
    </row>
    <row r="167" spans="1:65" s="2" customFormat="1" ht="16.5" customHeight="1">
      <c r="A167" s="35"/>
      <c r="B167" s="36"/>
      <c r="C167" s="251" t="s">
        <v>529</v>
      </c>
      <c r="D167" s="251" t="s">
        <v>1021</v>
      </c>
      <c r="E167" s="252" t="s">
        <v>7781</v>
      </c>
      <c r="F167" s="253" t="s">
        <v>7782</v>
      </c>
      <c r="G167" s="254" t="s">
        <v>614</v>
      </c>
      <c r="H167" s="255">
        <v>1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1021</v>
      </c>
      <c r="AU167" s="205" t="s">
        <v>83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766</v>
      </c>
    </row>
    <row r="168" spans="1:65" s="2" customFormat="1" ht="16.5" customHeight="1">
      <c r="A168" s="35"/>
      <c r="B168" s="36"/>
      <c r="C168" s="251" t="s">
        <v>540</v>
      </c>
      <c r="D168" s="251" t="s">
        <v>1021</v>
      </c>
      <c r="E168" s="252" t="s">
        <v>7783</v>
      </c>
      <c r="F168" s="253" t="s">
        <v>7784</v>
      </c>
      <c r="G168" s="254" t="s">
        <v>614</v>
      </c>
      <c r="H168" s="255">
        <v>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1021</v>
      </c>
      <c r="AU168" s="205" t="s">
        <v>83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776</v>
      </c>
    </row>
    <row r="169" spans="1:65" s="2" customFormat="1" ht="16.5" customHeight="1">
      <c r="A169" s="35"/>
      <c r="B169" s="36"/>
      <c r="C169" s="251" t="s">
        <v>546</v>
      </c>
      <c r="D169" s="251" t="s">
        <v>1021</v>
      </c>
      <c r="E169" s="252" t="s">
        <v>7785</v>
      </c>
      <c r="F169" s="253" t="s">
        <v>7786</v>
      </c>
      <c r="G169" s="254" t="s">
        <v>614</v>
      </c>
      <c r="H169" s="255">
        <v>100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1021</v>
      </c>
      <c r="AU169" s="205" t="s">
        <v>83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785</v>
      </c>
    </row>
    <row r="170" spans="1:65" s="2" customFormat="1" ht="16.5" customHeight="1">
      <c r="A170" s="35"/>
      <c r="B170" s="36"/>
      <c r="C170" s="251" t="s">
        <v>551</v>
      </c>
      <c r="D170" s="251" t="s">
        <v>1021</v>
      </c>
      <c r="E170" s="252" t="s">
        <v>7787</v>
      </c>
      <c r="F170" s="253" t="s">
        <v>7788</v>
      </c>
      <c r="G170" s="254" t="s">
        <v>614</v>
      </c>
      <c r="H170" s="255">
        <v>7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1021</v>
      </c>
      <c r="AU170" s="205" t="s">
        <v>83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796</v>
      </c>
    </row>
    <row r="171" spans="1:65" s="2" customFormat="1" ht="16.5" customHeight="1">
      <c r="A171" s="35"/>
      <c r="B171" s="36"/>
      <c r="C171" s="251" t="s">
        <v>556</v>
      </c>
      <c r="D171" s="251" t="s">
        <v>1021</v>
      </c>
      <c r="E171" s="252" t="s">
        <v>7789</v>
      </c>
      <c r="F171" s="253" t="s">
        <v>7790</v>
      </c>
      <c r="G171" s="254" t="s">
        <v>614</v>
      </c>
      <c r="H171" s="255">
        <v>30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1021</v>
      </c>
      <c r="AU171" s="205" t="s">
        <v>83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810</v>
      </c>
    </row>
    <row r="172" spans="1:65" s="2" customFormat="1" ht="24.2" customHeight="1">
      <c r="A172" s="35"/>
      <c r="B172" s="36"/>
      <c r="C172" s="251" t="s">
        <v>561</v>
      </c>
      <c r="D172" s="251" t="s">
        <v>1021</v>
      </c>
      <c r="E172" s="252" t="s">
        <v>7791</v>
      </c>
      <c r="F172" s="253" t="s">
        <v>7792</v>
      </c>
      <c r="G172" s="254" t="s">
        <v>614</v>
      </c>
      <c r="H172" s="255">
        <v>80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1021</v>
      </c>
      <c r="AU172" s="205" t="s">
        <v>83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818</v>
      </c>
    </row>
    <row r="173" spans="1:65" s="2" customFormat="1" ht="24.2" customHeight="1">
      <c r="A173" s="35"/>
      <c r="B173" s="36"/>
      <c r="C173" s="251" t="s">
        <v>567</v>
      </c>
      <c r="D173" s="251" t="s">
        <v>1021</v>
      </c>
      <c r="E173" s="252" t="s">
        <v>7793</v>
      </c>
      <c r="F173" s="253" t="s">
        <v>7794</v>
      </c>
      <c r="G173" s="254" t="s">
        <v>614</v>
      </c>
      <c r="H173" s="255">
        <v>4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1021</v>
      </c>
      <c r="AU173" s="205" t="s">
        <v>83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827</v>
      </c>
    </row>
    <row r="174" spans="1:65" s="2" customFormat="1" ht="21.75" customHeight="1">
      <c r="A174" s="35"/>
      <c r="B174" s="36"/>
      <c r="C174" s="251" t="s">
        <v>575</v>
      </c>
      <c r="D174" s="251" t="s">
        <v>1021</v>
      </c>
      <c r="E174" s="252" t="s">
        <v>7795</v>
      </c>
      <c r="F174" s="253" t="s">
        <v>7796</v>
      </c>
      <c r="G174" s="254" t="s">
        <v>614</v>
      </c>
      <c r="H174" s="255">
        <v>2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1021</v>
      </c>
      <c r="AU174" s="205" t="s">
        <v>83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837</v>
      </c>
    </row>
    <row r="175" spans="1:65" s="2" customFormat="1" ht="21.75" customHeight="1">
      <c r="A175" s="35"/>
      <c r="B175" s="36"/>
      <c r="C175" s="251" t="s">
        <v>581</v>
      </c>
      <c r="D175" s="251" t="s">
        <v>1021</v>
      </c>
      <c r="E175" s="252" t="s">
        <v>7797</v>
      </c>
      <c r="F175" s="253" t="s">
        <v>7798</v>
      </c>
      <c r="G175" s="254" t="s">
        <v>614</v>
      </c>
      <c r="H175" s="255">
        <v>3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1021</v>
      </c>
      <c r="AU175" s="205" t="s">
        <v>83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846</v>
      </c>
    </row>
    <row r="176" spans="1:65" s="2" customFormat="1" ht="16.5" customHeight="1">
      <c r="A176" s="35"/>
      <c r="B176" s="36"/>
      <c r="C176" s="251" t="s">
        <v>611</v>
      </c>
      <c r="D176" s="251" t="s">
        <v>1021</v>
      </c>
      <c r="E176" s="252" t="s">
        <v>7799</v>
      </c>
      <c r="F176" s="253" t="s">
        <v>7800</v>
      </c>
      <c r="G176" s="254" t="s">
        <v>614</v>
      </c>
      <c r="H176" s="255">
        <v>3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1021</v>
      </c>
      <c r="AU176" s="205" t="s">
        <v>83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856</v>
      </c>
    </row>
    <row r="177" spans="1:65" s="2" customFormat="1" ht="16.5" customHeight="1">
      <c r="A177" s="35"/>
      <c r="B177" s="36"/>
      <c r="C177" s="251" t="s">
        <v>616</v>
      </c>
      <c r="D177" s="251" t="s">
        <v>1021</v>
      </c>
      <c r="E177" s="252" t="s">
        <v>7801</v>
      </c>
      <c r="F177" s="253" t="s">
        <v>7802</v>
      </c>
      <c r="G177" s="254" t="s">
        <v>614</v>
      </c>
      <c r="H177" s="255">
        <v>3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1021</v>
      </c>
      <c r="AU177" s="205" t="s">
        <v>83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869</v>
      </c>
    </row>
    <row r="178" spans="1:65" s="2" customFormat="1" ht="16.5" customHeight="1">
      <c r="A178" s="35"/>
      <c r="B178" s="36"/>
      <c r="C178" s="251" t="s">
        <v>620</v>
      </c>
      <c r="D178" s="251" t="s">
        <v>1021</v>
      </c>
      <c r="E178" s="252" t="s">
        <v>7803</v>
      </c>
      <c r="F178" s="253" t="s">
        <v>7804</v>
      </c>
      <c r="G178" s="254" t="s">
        <v>614</v>
      </c>
      <c r="H178" s="255">
        <v>30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1021</v>
      </c>
      <c r="AU178" s="205" t="s">
        <v>83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882</v>
      </c>
    </row>
    <row r="179" spans="1:65" s="2" customFormat="1" ht="16.5" customHeight="1">
      <c r="A179" s="35"/>
      <c r="B179" s="36"/>
      <c r="C179" s="251" t="s">
        <v>624</v>
      </c>
      <c r="D179" s="251" t="s">
        <v>1021</v>
      </c>
      <c r="E179" s="252" t="s">
        <v>7805</v>
      </c>
      <c r="F179" s="253" t="s">
        <v>7806</v>
      </c>
      <c r="G179" s="254" t="s">
        <v>614</v>
      </c>
      <c r="H179" s="255">
        <v>30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1021</v>
      </c>
      <c r="AU179" s="205" t="s">
        <v>83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894</v>
      </c>
    </row>
    <row r="180" spans="1:65" s="2" customFormat="1" ht="16.5" customHeight="1">
      <c r="A180" s="35"/>
      <c r="B180" s="36"/>
      <c r="C180" s="251" t="s">
        <v>628</v>
      </c>
      <c r="D180" s="251" t="s">
        <v>1021</v>
      </c>
      <c r="E180" s="252" t="s">
        <v>7807</v>
      </c>
      <c r="F180" s="253" t="s">
        <v>7808</v>
      </c>
      <c r="G180" s="254" t="s">
        <v>614</v>
      </c>
      <c r="H180" s="255">
        <v>485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1021</v>
      </c>
      <c r="AU180" s="205" t="s">
        <v>83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902</v>
      </c>
    </row>
    <row r="181" spans="1:65" s="2" customFormat="1" ht="24.2" customHeight="1">
      <c r="A181" s="35"/>
      <c r="B181" s="36"/>
      <c r="C181" s="251" t="s">
        <v>632</v>
      </c>
      <c r="D181" s="251" t="s">
        <v>1021</v>
      </c>
      <c r="E181" s="252" t="s">
        <v>7809</v>
      </c>
      <c r="F181" s="253" t="s">
        <v>7810</v>
      </c>
      <c r="G181" s="254" t="s">
        <v>614</v>
      </c>
      <c r="H181" s="255">
        <v>335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1021</v>
      </c>
      <c r="AU181" s="205" t="s">
        <v>83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923</v>
      </c>
    </row>
    <row r="182" spans="1:65" s="2" customFormat="1" ht="24.2" customHeight="1">
      <c r="A182" s="35"/>
      <c r="B182" s="36"/>
      <c r="C182" s="251" t="s">
        <v>636</v>
      </c>
      <c r="D182" s="251" t="s">
        <v>1021</v>
      </c>
      <c r="E182" s="252" t="s">
        <v>7811</v>
      </c>
      <c r="F182" s="253" t="s">
        <v>7812</v>
      </c>
      <c r="G182" s="254" t="s">
        <v>614</v>
      </c>
      <c r="H182" s="255">
        <v>150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1021</v>
      </c>
      <c r="AU182" s="205" t="s">
        <v>83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936</v>
      </c>
    </row>
    <row r="183" spans="1:65" s="2" customFormat="1" ht="16.5" customHeight="1">
      <c r="A183" s="35"/>
      <c r="B183" s="36"/>
      <c r="C183" s="251" t="s">
        <v>640</v>
      </c>
      <c r="D183" s="251" t="s">
        <v>1021</v>
      </c>
      <c r="E183" s="252" t="s">
        <v>7813</v>
      </c>
      <c r="F183" s="253" t="s">
        <v>7814</v>
      </c>
      <c r="G183" s="254" t="s">
        <v>614</v>
      </c>
      <c r="H183" s="255">
        <v>15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1021</v>
      </c>
      <c r="AU183" s="205" t="s">
        <v>83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952</v>
      </c>
    </row>
    <row r="184" spans="1:65" s="2" customFormat="1" ht="16.5" customHeight="1">
      <c r="A184" s="35"/>
      <c r="B184" s="36"/>
      <c r="C184" s="251" t="s">
        <v>644</v>
      </c>
      <c r="D184" s="251" t="s">
        <v>1021</v>
      </c>
      <c r="E184" s="252" t="s">
        <v>7815</v>
      </c>
      <c r="F184" s="253" t="s">
        <v>7816</v>
      </c>
      <c r="G184" s="254" t="s">
        <v>614</v>
      </c>
      <c r="H184" s="255">
        <v>20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1021</v>
      </c>
      <c r="AU184" s="205" t="s">
        <v>83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965</v>
      </c>
    </row>
    <row r="185" spans="1:65" s="2" customFormat="1" ht="16.5" customHeight="1">
      <c r="A185" s="35"/>
      <c r="B185" s="36"/>
      <c r="C185" s="251" t="s">
        <v>648</v>
      </c>
      <c r="D185" s="251" t="s">
        <v>1021</v>
      </c>
      <c r="E185" s="252" t="s">
        <v>7817</v>
      </c>
      <c r="F185" s="253" t="s">
        <v>7818</v>
      </c>
      <c r="G185" s="254" t="s">
        <v>614</v>
      </c>
      <c r="H185" s="255">
        <v>20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1021</v>
      </c>
      <c r="AU185" s="205" t="s">
        <v>83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974</v>
      </c>
    </row>
    <row r="186" spans="1:65" s="2" customFormat="1" ht="16.5" customHeight="1">
      <c r="A186" s="35"/>
      <c r="B186" s="36"/>
      <c r="C186" s="251" t="s">
        <v>652</v>
      </c>
      <c r="D186" s="251" t="s">
        <v>1021</v>
      </c>
      <c r="E186" s="252" t="s">
        <v>7819</v>
      </c>
      <c r="F186" s="253" t="s">
        <v>7820</v>
      </c>
      <c r="G186" s="254" t="s">
        <v>614</v>
      </c>
      <c r="H186" s="255">
        <v>10</v>
      </c>
      <c r="I186" s="256"/>
      <c r="J186" s="257">
        <f t="shared" si="1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351</v>
      </c>
      <c r="AT186" s="205" t="s">
        <v>1021</v>
      </c>
      <c r="AU186" s="205" t="s">
        <v>83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982</v>
      </c>
    </row>
    <row r="187" spans="1:65" s="2" customFormat="1" ht="21.75" customHeight="1">
      <c r="A187" s="35"/>
      <c r="B187" s="36"/>
      <c r="C187" s="251" t="s">
        <v>656</v>
      </c>
      <c r="D187" s="251" t="s">
        <v>1021</v>
      </c>
      <c r="E187" s="252" t="s">
        <v>7821</v>
      </c>
      <c r="F187" s="253" t="s">
        <v>7822</v>
      </c>
      <c r="G187" s="254" t="s">
        <v>614</v>
      </c>
      <c r="H187" s="255">
        <v>1</v>
      </c>
      <c r="I187" s="256"/>
      <c r="J187" s="257">
        <f t="shared" si="1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1021</v>
      </c>
      <c r="AU187" s="205" t="s">
        <v>83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993</v>
      </c>
    </row>
    <row r="188" spans="1:65" s="2" customFormat="1" ht="16.5" customHeight="1">
      <c r="A188" s="35"/>
      <c r="B188" s="36"/>
      <c r="C188" s="251" t="s">
        <v>660</v>
      </c>
      <c r="D188" s="251" t="s">
        <v>1021</v>
      </c>
      <c r="E188" s="252" t="s">
        <v>7823</v>
      </c>
      <c r="F188" s="253" t="s">
        <v>7824</v>
      </c>
      <c r="G188" s="254" t="s">
        <v>614</v>
      </c>
      <c r="H188" s="255">
        <v>1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1021</v>
      </c>
      <c r="AU188" s="205" t="s">
        <v>83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1008</v>
      </c>
    </row>
    <row r="189" spans="1:65" s="2" customFormat="1" ht="16.5" customHeight="1">
      <c r="A189" s="35"/>
      <c r="B189" s="36"/>
      <c r="C189" s="251" t="s">
        <v>664</v>
      </c>
      <c r="D189" s="251" t="s">
        <v>1021</v>
      </c>
      <c r="E189" s="252" t="s">
        <v>7825</v>
      </c>
      <c r="F189" s="253" t="s">
        <v>7826</v>
      </c>
      <c r="G189" s="254" t="s">
        <v>614</v>
      </c>
      <c r="H189" s="255">
        <v>1</v>
      </c>
      <c r="I189" s="256"/>
      <c r="J189" s="257">
        <f t="shared" si="1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351</v>
      </c>
      <c r="AT189" s="205" t="s">
        <v>1021</v>
      </c>
      <c r="AU189" s="205" t="s">
        <v>83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1016</v>
      </c>
    </row>
    <row r="190" spans="1:65" s="2" customFormat="1" ht="16.5" customHeight="1">
      <c r="A190" s="35"/>
      <c r="B190" s="36"/>
      <c r="C190" s="193" t="s">
        <v>668</v>
      </c>
      <c r="D190" s="193" t="s">
        <v>285</v>
      </c>
      <c r="E190" s="194" t="s">
        <v>7827</v>
      </c>
      <c r="F190" s="195" t="s">
        <v>7828</v>
      </c>
      <c r="G190" s="196" t="s">
        <v>614</v>
      </c>
      <c r="H190" s="197">
        <v>102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289</v>
      </c>
      <c r="AT190" s="205" t="s">
        <v>285</v>
      </c>
      <c r="AU190" s="205" t="s">
        <v>83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1027</v>
      </c>
    </row>
    <row r="191" spans="1:65" s="2" customFormat="1" ht="16.5" customHeight="1">
      <c r="A191" s="35"/>
      <c r="B191" s="36"/>
      <c r="C191" s="193" t="s">
        <v>672</v>
      </c>
      <c r="D191" s="193" t="s">
        <v>285</v>
      </c>
      <c r="E191" s="194" t="s">
        <v>7829</v>
      </c>
      <c r="F191" s="195" t="s">
        <v>7830</v>
      </c>
      <c r="G191" s="196" t="s">
        <v>614</v>
      </c>
      <c r="H191" s="197">
        <v>102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83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1038</v>
      </c>
    </row>
    <row r="192" spans="1:65" s="2" customFormat="1" ht="16.5" customHeight="1">
      <c r="A192" s="35"/>
      <c r="B192" s="36"/>
      <c r="C192" s="193" t="s">
        <v>676</v>
      </c>
      <c r="D192" s="193" t="s">
        <v>285</v>
      </c>
      <c r="E192" s="194" t="s">
        <v>7831</v>
      </c>
      <c r="F192" s="195" t="s">
        <v>7832</v>
      </c>
      <c r="G192" s="196" t="s">
        <v>793</v>
      </c>
      <c r="H192" s="197">
        <v>1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289</v>
      </c>
      <c r="AT192" s="205" t="s">
        <v>285</v>
      </c>
      <c r="AU192" s="205" t="s">
        <v>83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1052</v>
      </c>
    </row>
    <row r="193" spans="1:65" s="2" customFormat="1" ht="16.5" customHeight="1">
      <c r="A193" s="35"/>
      <c r="B193" s="36"/>
      <c r="C193" s="193" t="s">
        <v>680</v>
      </c>
      <c r="D193" s="193" t="s">
        <v>285</v>
      </c>
      <c r="E193" s="194" t="s">
        <v>7833</v>
      </c>
      <c r="F193" s="195" t="s">
        <v>7834</v>
      </c>
      <c r="G193" s="196" t="s">
        <v>614</v>
      </c>
      <c r="H193" s="197">
        <v>14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83</v>
      </c>
      <c r="AY193" s="18" t="s">
        <v>283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83</v>
      </c>
      <c r="BK193" s="206">
        <f t="shared" si="19"/>
        <v>0</v>
      </c>
      <c r="BL193" s="18" t="s">
        <v>289</v>
      </c>
      <c r="BM193" s="205" t="s">
        <v>1085</v>
      </c>
    </row>
    <row r="194" spans="1:65" s="2" customFormat="1" ht="16.5" customHeight="1">
      <c r="A194" s="35"/>
      <c r="B194" s="36"/>
      <c r="C194" s="193" t="s">
        <v>684</v>
      </c>
      <c r="D194" s="193" t="s">
        <v>285</v>
      </c>
      <c r="E194" s="194" t="s">
        <v>7835</v>
      </c>
      <c r="F194" s="195" t="s">
        <v>7836</v>
      </c>
      <c r="G194" s="196" t="s">
        <v>472</v>
      </c>
      <c r="H194" s="197">
        <v>485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83</v>
      </c>
      <c r="AY194" s="18" t="s">
        <v>283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83</v>
      </c>
      <c r="BK194" s="206">
        <f t="shared" si="19"/>
        <v>0</v>
      </c>
      <c r="BL194" s="18" t="s">
        <v>289</v>
      </c>
      <c r="BM194" s="205" t="s">
        <v>1104</v>
      </c>
    </row>
    <row r="195" spans="1:65" s="12" customFormat="1" ht="25.9" customHeight="1">
      <c r="B195" s="177"/>
      <c r="C195" s="178"/>
      <c r="D195" s="179" t="s">
        <v>75</v>
      </c>
      <c r="E195" s="180" t="s">
        <v>3873</v>
      </c>
      <c r="F195" s="180" t="s">
        <v>6190</v>
      </c>
      <c r="G195" s="178"/>
      <c r="H195" s="178"/>
      <c r="I195" s="181"/>
      <c r="J195" s="182">
        <f>BK195</f>
        <v>0</v>
      </c>
      <c r="K195" s="178"/>
      <c r="L195" s="183"/>
      <c r="M195" s="184"/>
      <c r="N195" s="185"/>
      <c r="O195" s="185"/>
      <c r="P195" s="186">
        <f>SUM(P196:P205)</f>
        <v>0</v>
      </c>
      <c r="Q195" s="185"/>
      <c r="R195" s="186">
        <f>SUM(R196:R205)</f>
        <v>0</v>
      </c>
      <c r="S195" s="185"/>
      <c r="T195" s="187">
        <f>SUM(T196:T205)</f>
        <v>0</v>
      </c>
      <c r="AR195" s="188" t="s">
        <v>83</v>
      </c>
      <c r="AT195" s="189" t="s">
        <v>75</v>
      </c>
      <c r="AU195" s="189" t="s">
        <v>76</v>
      </c>
      <c r="AY195" s="188" t="s">
        <v>283</v>
      </c>
      <c r="BK195" s="190">
        <f>SUM(BK196:BK205)</f>
        <v>0</v>
      </c>
    </row>
    <row r="196" spans="1:65" s="2" customFormat="1" ht="16.5" customHeight="1">
      <c r="A196" s="35"/>
      <c r="B196" s="36"/>
      <c r="C196" s="193" t="s">
        <v>690</v>
      </c>
      <c r="D196" s="193" t="s">
        <v>285</v>
      </c>
      <c r="E196" s="194" t="s">
        <v>7837</v>
      </c>
      <c r="F196" s="195" t="s">
        <v>7838</v>
      </c>
      <c r="G196" s="196" t="s">
        <v>793</v>
      </c>
      <c r="H196" s="197">
        <v>1</v>
      </c>
      <c r="I196" s="198"/>
      <c r="J196" s="199">
        <f t="shared" ref="J196:J205" si="20"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ref="P196:P205" si="21">O196*H196</f>
        <v>0</v>
      </c>
      <c r="Q196" s="203">
        <v>0</v>
      </c>
      <c r="R196" s="203">
        <f t="shared" ref="R196:R205" si="22">Q196*H196</f>
        <v>0</v>
      </c>
      <c r="S196" s="203">
        <v>0</v>
      </c>
      <c r="T196" s="204">
        <f t="shared" ref="T196:T205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680</v>
      </c>
      <c r="AT196" s="205" t="s">
        <v>285</v>
      </c>
      <c r="AU196" s="205" t="s">
        <v>83</v>
      </c>
      <c r="AY196" s="18" t="s">
        <v>283</v>
      </c>
      <c r="BE196" s="206">
        <f t="shared" ref="BE196:BE205" si="24">IF(N196="základní",J196,0)</f>
        <v>0</v>
      </c>
      <c r="BF196" s="206">
        <f t="shared" ref="BF196:BF205" si="25">IF(N196="snížená",J196,0)</f>
        <v>0</v>
      </c>
      <c r="BG196" s="206">
        <f t="shared" ref="BG196:BG205" si="26">IF(N196="zákl. přenesená",J196,0)</f>
        <v>0</v>
      </c>
      <c r="BH196" s="206">
        <f t="shared" ref="BH196:BH205" si="27">IF(N196="sníž. přenesená",J196,0)</f>
        <v>0</v>
      </c>
      <c r="BI196" s="206">
        <f t="shared" ref="BI196:BI205" si="28">IF(N196="nulová",J196,0)</f>
        <v>0</v>
      </c>
      <c r="BJ196" s="18" t="s">
        <v>83</v>
      </c>
      <c r="BK196" s="206">
        <f t="shared" ref="BK196:BK205" si="29">ROUND(I196*H196,2)</f>
        <v>0</v>
      </c>
      <c r="BL196" s="18" t="s">
        <v>680</v>
      </c>
      <c r="BM196" s="205" t="s">
        <v>1119</v>
      </c>
    </row>
    <row r="197" spans="1:65" s="2" customFormat="1" ht="24.2" customHeight="1">
      <c r="A197" s="35"/>
      <c r="B197" s="36"/>
      <c r="C197" s="251" t="s">
        <v>695</v>
      </c>
      <c r="D197" s="251" t="s">
        <v>1021</v>
      </c>
      <c r="E197" s="252" t="s">
        <v>7839</v>
      </c>
      <c r="F197" s="253" t="s">
        <v>7840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1803</v>
      </c>
      <c r="AT197" s="205" t="s">
        <v>1021</v>
      </c>
      <c r="AU197" s="205" t="s">
        <v>83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680</v>
      </c>
      <c r="BM197" s="205" t="s">
        <v>1128</v>
      </c>
    </row>
    <row r="198" spans="1:65" s="2" customFormat="1" ht="21.75" customHeight="1">
      <c r="A198" s="35"/>
      <c r="B198" s="36"/>
      <c r="C198" s="251" t="s">
        <v>700</v>
      </c>
      <c r="D198" s="251" t="s">
        <v>1021</v>
      </c>
      <c r="E198" s="252" t="s">
        <v>7841</v>
      </c>
      <c r="F198" s="253" t="s">
        <v>7842</v>
      </c>
      <c r="G198" s="254" t="s">
        <v>614</v>
      </c>
      <c r="H198" s="255">
        <v>1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1803</v>
      </c>
      <c r="AT198" s="205" t="s">
        <v>1021</v>
      </c>
      <c r="AU198" s="205" t="s">
        <v>83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680</v>
      </c>
      <c r="BM198" s="205" t="s">
        <v>1137</v>
      </c>
    </row>
    <row r="199" spans="1:65" s="2" customFormat="1" ht="16.5" customHeight="1">
      <c r="A199" s="35"/>
      <c r="B199" s="36"/>
      <c r="C199" s="251" t="s">
        <v>704</v>
      </c>
      <c r="D199" s="251" t="s">
        <v>1021</v>
      </c>
      <c r="E199" s="252" t="s">
        <v>7843</v>
      </c>
      <c r="F199" s="253" t="s">
        <v>7844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1021</v>
      </c>
      <c r="AU199" s="205" t="s">
        <v>83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680</v>
      </c>
      <c r="BM199" s="205" t="s">
        <v>1161</v>
      </c>
    </row>
    <row r="200" spans="1:65" s="2" customFormat="1" ht="16.5" customHeight="1">
      <c r="A200" s="35"/>
      <c r="B200" s="36"/>
      <c r="C200" s="251" t="s">
        <v>710</v>
      </c>
      <c r="D200" s="251" t="s">
        <v>1021</v>
      </c>
      <c r="E200" s="252" t="s">
        <v>7845</v>
      </c>
      <c r="F200" s="253" t="s">
        <v>7846</v>
      </c>
      <c r="G200" s="254" t="s">
        <v>614</v>
      </c>
      <c r="H200" s="255">
        <v>1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1021</v>
      </c>
      <c r="AU200" s="205" t="s">
        <v>83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680</v>
      </c>
      <c r="BM200" s="205" t="s">
        <v>1180</v>
      </c>
    </row>
    <row r="201" spans="1:65" s="2" customFormat="1" ht="16.5" customHeight="1">
      <c r="A201" s="35"/>
      <c r="B201" s="36"/>
      <c r="C201" s="251" t="s">
        <v>728</v>
      </c>
      <c r="D201" s="251" t="s">
        <v>1021</v>
      </c>
      <c r="E201" s="252" t="s">
        <v>7847</v>
      </c>
      <c r="F201" s="253" t="s">
        <v>7848</v>
      </c>
      <c r="G201" s="254" t="s">
        <v>614</v>
      </c>
      <c r="H201" s="255">
        <v>1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1021</v>
      </c>
      <c r="AU201" s="205" t="s">
        <v>83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680</v>
      </c>
      <c r="BM201" s="205" t="s">
        <v>1196</v>
      </c>
    </row>
    <row r="202" spans="1:65" s="2" customFormat="1" ht="21.75" customHeight="1">
      <c r="A202" s="35"/>
      <c r="B202" s="36"/>
      <c r="C202" s="251" t="s">
        <v>737</v>
      </c>
      <c r="D202" s="251" t="s">
        <v>1021</v>
      </c>
      <c r="E202" s="252" t="s">
        <v>7849</v>
      </c>
      <c r="F202" s="253" t="s">
        <v>7850</v>
      </c>
      <c r="G202" s="254" t="s">
        <v>472</v>
      </c>
      <c r="H202" s="255">
        <v>380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1803</v>
      </c>
      <c r="AT202" s="205" t="s">
        <v>1021</v>
      </c>
      <c r="AU202" s="205" t="s">
        <v>83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680</v>
      </c>
      <c r="BM202" s="205" t="s">
        <v>1204</v>
      </c>
    </row>
    <row r="203" spans="1:65" s="2" customFormat="1" ht="24.2" customHeight="1">
      <c r="A203" s="35"/>
      <c r="B203" s="36"/>
      <c r="C203" s="193" t="s">
        <v>743</v>
      </c>
      <c r="D203" s="193" t="s">
        <v>285</v>
      </c>
      <c r="E203" s="194" t="s">
        <v>7851</v>
      </c>
      <c r="F203" s="195" t="s">
        <v>7852</v>
      </c>
      <c r="G203" s="196" t="s">
        <v>614</v>
      </c>
      <c r="H203" s="197">
        <v>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680</v>
      </c>
      <c r="BM203" s="205" t="s">
        <v>1221</v>
      </c>
    </row>
    <row r="204" spans="1:65" s="2" customFormat="1" ht="21.75" customHeight="1">
      <c r="A204" s="35"/>
      <c r="B204" s="36"/>
      <c r="C204" s="193" t="s">
        <v>750</v>
      </c>
      <c r="D204" s="193" t="s">
        <v>285</v>
      </c>
      <c r="E204" s="194" t="s">
        <v>7853</v>
      </c>
      <c r="F204" s="195" t="s">
        <v>7854</v>
      </c>
      <c r="G204" s="196" t="s">
        <v>793</v>
      </c>
      <c r="H204" s="197">
        <v>1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680</v>
      </c>
      <c r="AT204" s="205" t="s">
        <v>285</v>
      </c>
      <c r="AU204" s="205" t="s">
        <v>83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680</v>
      </c>
      <c r="BM204" s="205" t="s">
        <v>1238</v>
      </c>
    </row>
    <row r="205" spans="1:65" s="2" customFormat="1" ht="16.5" customHeight="1">
      <c r="A205" s="35"/>
      <c r="B205" s="36"/>
      <c r="C205" s="193" t="s">
        <v>759</v>
      </c>
      <c r="D205" s="193" t="s">
        <v>285</v>
      </c>
      <c r="E205" s="194" t="s">
        <v>7855</v>
      </c>
      <c r="F205" s="195" t="s">
        <v>7856</v>
      </c>
      <c r="G205" s="196" t="s">
        <v>793</v>
      </c>
      <c r="H205" s="197">
        <v>1</v>
      </c>
      <c r="I205" s="198"/>
      <c r="J205" s="199">
        <f t="shared" si="20"/>
        <v>0</v>
      </c>
      <c r="K205" s="200"/>
      <c r="L205" s="40"/>
      <c r="M205" s="262" t="s">
        <v>1</v>
      </c>
      <c r="N205" s="263" t="s">
        <v>41</v>
      </c>
      <c r="O205" s="264"/>
      <c r="P205" s="265">
        <f t="shared" si="21"/>
        <v>0</v>
      </c>
      <c r="Q205" s="265">
        <v>0</v>
      </c>
      <c r="R205" s="265">
        <f t="shared" si="22"/>
        <v>0</v>
      </c>
      <c r="S205" s="265">
        <v>0</v>
      </c>
      <c r="T205" s="26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680</v>
      </c>
      <c r="BM205" s="205" t="s">
        <v>1248</v>
      </c>
    </row>
    <row r="206" spans="1:65" s="2" customFormat="1" ht="6.95" customHeight="1">
      <c r="A206" s="35"/>
      <c r="B206" s="55"/>
      <c r="C206" s="56"/>
      <c r="D206" s="56"/>
      <c r="E206" s="56"/>
      <c r="F206" s="56"/>
      <c r="G206" s="56"/>
      <c r="H206" s="56"/>
      <c r="I206" s="56"/>
      <c r="J206" s="56"/>
      <c r="K206" s="56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oxo5UJ2YfUcdLE/4m2+ZUZggpJw6bqIqrUzHRtXDAWzaYcIc7r+HsmytWF7WJ40kNZ7JlHdmeqm9CtcqxmOebQ==" saltValue="+hFbcyrLmrxZU5Tqz029EaX9rGPGlH0LfJ+8jt3l/WQvE0fCaYU89+Izdi7s6XGIF0MOAd2yOvgqVySHxr6ZXw==" spinCount="100000" sheet="1" objects="1" scenarios="1" formatColumns="0" formatRows="0" autoFilter="0"/>
  <autoFilter ref="C120:K20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7857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7858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ROUND(J146,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ROUND((SUM(BE146:BE828)),  2)</f>
        <v>0</v>
      </c>
      <c r="G35" s="35"/>
      <c r="H35" s="35"/>
      <c r="I35" s="131">
        <v>0.21</v>
      </c>
      <c r="J35" s="130">
        <f>ROUND(((SUM(BE146:BE828))*I35),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ROUND((SUM(BF146:BF828)),  2)</f>
        <v>0</v>
      </c>
      <c r="G36" s="35"/>
      <c r="H36" s="35"/>
      <c r="I36" s="131">
        <v>0.15</v>
      </c>
      <c r="J36" s="130">
        <f>ROUND(((SUM(BF146:BF828))*I36),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ROUND((SUM(BG146:BG828)),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ROUND((SUM(BH146:BH828)),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ROUND((SUM(BI146:BI828)),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7857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2191 - Demolice objekt MŠ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J146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J147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J148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J210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4738</v>
      </c>
      <c r="E102" s="162"/>
      <c r="F102" s="162"/>
      <c r="G102" s="162"/>
      <c r="H102" s="162"/>
      <c r="I102" s="162"/>
      <c r="J102" s="163">
        <f>J490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J535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J536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J545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247</v>
      </c>
      <c r="E106" s="162"/>
      <c r="F106" s="162"/>
      <c r="G106" s="162"/>
      <c r="H106" s="162"/>
      <c r="I106" s="162"/>
      <c r="J106" s="163">
        <f>J554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249</v>
      </c>
      <c r="E107" s="162"/>
      <c r="F107" s="162"/>
      <c r="G107" s="162"/>
      <c r="H107" s="162"/>
      <c r="I107" s="162"/>
      <c r="J107" s="163">
        <f>J592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7859</v>
      </c>
      <c r="E108" s="162"/>
      <c r="F108" s="162"/>
      <c r="G108" s="162"/>
      <c r="H108" s="162"/>
      <c r="I108" s="162"/>
      <c r="J108" s="163">
        <f>J597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7860</v>
      </c>
      <c r="E109" s="162"/>
      <c r="F109" s="162"/>
      <c r="G109" s="162"/>
      <c r="H109" s="162"/>
      <c r="I109" s="162"/>
      <c r="J109" s="163">
        <f>J601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250</v>
      </c>
      <c r="E110" s="162"/>
      <c r="F110" s="162"/>
      <c r="G110" s="162"/>
      <c r="H110" s="162"/>
      <c r="I110" s="162"/>
      <c r="J110" s="163">
        <f>J605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7861</v>
      </c>
      <c r="E111" s="162"/>
      <c r="F111" s="162"/>
      <c r="G111" s="162"/>
      <c r="H111" s="162"/>
      <c r="I111" s="162"/>
      <c r="J111" s="163">
        <f>J612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7862</v>
      </c>
      <c r="E112" s="162"/>
      <c r="F112" s="162"/>
      <c r="G112" s="162"/>
      <c r="H112" s="162"/>
      <c r="I112" s="162"/>
      <c r="J112" s="163">
        <f>J617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7863</v>
      </c>
      <c r="E113" s="162"/>
      <c r="F113" s="162"/>
      <c r="G113" s="162"/>
      <c r="H113" s="162"/>
      <c r="I113" s="162"/>
      <c r="J113" s="163">
        <f>J621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4739</v>
      </c>
      <c r="E114" s="162"/>
      <c r="F114" s="162"/>
      <c r="G114" s="162"/>
      <c r="H114" s="162"/>
      <c r="I114" s="162"/>
      <c r="J114" s="163">
        <f>J625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7864</v>
      </c>
      <c r="E115" s="162"/>
      <c r="F115" s="162"/>
      <c r="G115" s="162"/>
      <c r="H115" s="162"/>
      <c r="I115" s="162"/>
      <c r="J115" s="163">
        <f>J634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7865</v>
      </c>
      <c r="E116" s="162"/>
      <c r="F116" s="162"/>
      <c r="G116" s="162"/>
      <c r="H116" s="162"/>
      <c r="I116" s="162"/>
      <c r="J116" s="163">
        <f>J637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251</v>
      </c>
      <c r="E117" s="162"/>
      <c r="F117" s="162"/>
      <c r="G117" s="162"/>
      <c r="H117" s="162"/>
      <c r="I117" s="162"/>
      <c r="J117" s="163">
        <f>J640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252</v>
      </c>
      <c r="E118" s="162"/>
      <c r="F118" s="162"/>
      <c r="G118" s="162"/>
      <c r="H118" s="162"/>
      <c r="I118" s="162"/>
      <c r="J118" s="163">
        <f>J684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253</v>
      </c>
      <c r="E119" s="162"/>
      <c r="F119" s="162"/>
      <c r="G119" s="162"/>
      <c r="H119" s="162"/>
      <c r="I119" s="162"/>
      <c r="J119" s="163">
        <f>J688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255</v>
      </c>
      <c r="E120" s="162"/>
      <c r="F120" s="162"/>
      <c r="G120" s="162"/>
      <c r="H120" s="162"/>
      <c r="I120" s="162"/>
      <c r="J120" s="163">
        <f>J746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256</v>
      </c>
      <c r="E121" s="162"/>
      <c r="F121" s="162"/>
      <c r="G121" s="162"/>
      <c r="H121" s="162"/>
      <c r="I121" s="162"/>
      <c r="J121" s="163">
        <f>J785</f>
        <v>0</v>
      </c>
      <c r="K121" s="105"/>
      <c r="L121" s="164"/>
    </row>
    <row r="122" spans="1:31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J817</f>
        <v>0</v>
      </c>
      <c r="K122" s="105"/>
      <c r="L122" s="164"/>
    </row>
    <row r="123" spans="1:31" s="9" customFormat="1" ht="24.95" customHeight="1">
      <c r="B123" s="154"/>
      <c r="C123" s="155"/>
      <c r="D123" s="156" t="s">
        <v>264</v>
      </c>
      <c r="E123" s="157"/>
      <c r="F123" s="157"/>
      <c r="G123" s="157"/>
      <c r="H123" s="157"/>
      <c r="I123" s="157"/>
      <c r="J123" s="158">
        <f>J825</f>
        <v>0</v>
      </c>
      <c r="K123" s="155"/>
      <c r="L123" s="159"/>
    </row>
    <row r="124" spans="1:31" s="10" customFormat="1" ht="19.899999999999999" customHeight="1">
      <c r="B124" s="160"/>
      <c r="C124" s="105"/>
      <c r="D124" s="161" t="s">
        <v>266</v>
      </c>
      <c r="E124" s="162"/>
      <c r="F124" s="162"/>
      <c r="G124" s="162"/>
      <c r="H124" s="162"/>
      <c r="I124" s="162"/>
      <c r="J124" s="163">
        <f>J826</f>
        <v>0</v>
      </c>
      <c r="K124" s="105"/>
      <c r="L124" s="164"/>
    </row>
    <row r="125" spans="1:31" s="2" customFormat="1" ht="21.7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31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24.95" customHeight="1">
      <c r="A131" s="35"/>
      <c r="B131" s="36"/>
      <c r="C131" s="24" t="s">
        <v>268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6.5" customHeight="1">
      <c r="A134" s="35"/>
      <c r="B134" s="36"/>
      <c r="C134" s="37"/>
      <c r="D134" s="37"/>
      <c r="E134" s="331" t="str">
        <f>E7</f>
        <v>MŠ Vokovická</v>
      </c>
      <c r="F134" s="332"/>
      <c r="G134" s="332"/>
      <c r="H134" s="332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1" customFormat="1" ht="12" customHeight="1">
      <c r="B135" s="22"/>
      <c r="C135" s="30" t="s">
        <v>226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pans="1:31" s="2" customFormat="1" ht="16.5" customHeight="1">
      <c r="A136" s="35"/>
      <c r="B136" s="36"/>
      <c r="C136" s="37"/>
      <c r="D136" s="37"/>
      <c r="E136" s="331" t="s">
        <v>7857</v>
      </c>
      <c r="F136" s="330"/>
      <c r="G136" s="330"/>
      <c r="H136" s="330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>
      <c r="A137" s="35"/>
      <c r="B137" s="36"/>
      <c r="C137" s="30" t="s">
        <v>228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6.5" customHeight="1">
      <c r="A138" s="35"/>
      <c r="B138" s="36"/>
      <c r="C138" s="37"/>
      <c r="D138" s="37"/>
      <c r="E138" s="307" t="str">
        <f>E11</f>
        <v>2191 - Demolice objekt MŠ</v>
      </c>
      <c r="F138" s="330"/>
      <c r="G138" s="330"/>
      <c r="H138" s="330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20</v>
      </c>
      <c r="D140" s="37"/>
      <c r="E140" s="37"/>
      <c r="F140" s="28" t="str">
        <f>F14</f>
        <v>Vokovice, p.č. 1281/256, 1281/257</v>
      </c>
      <c r="G140" s="37"/>
      <c r="H140" s="37"/>
      <c r="I140" s="30" t="s">
        <v>22</v>
      </c>
      <c r="J140" s="67" t="str">
        <f>IF(J14="","",J14)</f>
        <v>21. 2. 2023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25.7" customHeight="1">
      <c r="A142" s="35"/>
      <c r="B142" s="36"/>
      <c r="C142" s="30" t="s">
        <v>24</v>
      </c>
      <c r="D142" s="37"/>
      <c r="E142" s="37"/>
      <c r="F142" s="28" t="str">
        <f>E17</f>
        <v>Městská část Praha 6, Čs. Armády 601/23</v>
      </c>
      <c r="G142" s="37"/>
      <c r="H142" s="37"/>
      <c r="I142" s="30" t="s">
        <v>30</v>
      </c>
      <c r="J142" s="33" t="str">
        <f>E23</f>
        <v>ra15 a.s., ATELIER SEVER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5.2" customHeight="1">
      <c r="A143" s="35"/>
      <c r="B143" s="36"/>
      <c r="C143" s="30" t="s">
        <v>28</v>
      </c>
      <c r="D143" s="37"/>
      <c r="E143" s="37"/>
      <c r="F143" s="28" t="str">
        <f>IF(E20="","",E20)</f>
        <v>Vyplň údaj</v>
      </c>
      <c r="G143" s="37"/>
      <c r="H143" s="37"/>
      <c r="I143" s="30" t="s">
        <v>33</v>
      </c>
      <c r="J143" s="33" t="str">
        <f>E26</f>
        <v>Ecoten s.r.o.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0.3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11" customFormat="1" ht="29.25" customHeight="1">
      <c r="A145" s="165"/>
      <c r="B145" s="166"/>
      <c r="C145" s="167" t="s">
        <v>269</v>
      </c>
      <c r="D145" s="168" t="s">
        <v>61</v>
      </c>
      <c r="E145" s="168" t="s">
        <v>57</v>
      </c>
      <c r="F145" s="168" t="s">
        <v>58</v>
      </c>
      <c r="G145" s="168" t="s">
        <v>270</v>
      </c>
      <c r="H145" s="168" t="s">
        <v>271</v>
      </c>
      <c r="I145" s="168" t="s">
        <v>272</v>
      </c>
      <c r="J145" s="169" t="s">
        <v>232</v>
      </c>
      <c r="K145" s="170" t="s">
        <v>273</v>
      </c>
      <c r="L145" s="171"/>
      <c r="M145" s="76" t="s">
        <v>1</v>
      </c>
      <c r="N145" s="77" t="s">
        <v>40</v>
      </c>
      <c r="O145" s="77" t="s">
        <v>274</v>
      </c>
      <c r="P145" s="77" t="s">
        <v>275</v>
      </c>
      <c r="Q145" s="77" t="s">
        <v>276</v>
      </c>
      <c r="R145" s="77" t="s">
        <v>277</v>
      </c>
      <c r="S145" s="77" t="s">
        <v>278</v>
      </c>
      <c r="T145" s="78" t="s">
        <v>279</v>
      </c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1:65" s="2" customFormat="1" ht="22.9" customHeight="1">
      <c r="A146" s="35"/>
      <c r="B146" s="36"/>
      <c r="C146" s="83" t="s">
        <v>280</v>
      </c>
      <c r="D146" s="37"/>
      <c r="E146" s="37"/>
      <c r="F146" s="37"/>
      <c r="G146" s="37"/>
      <c r="H146" s="37"/>
      <c r="I146" s="37"/>
      <c r="J146" s="172">
        <f>BK146</f>
        <v>0</v>
      </c>
      <c r="K146" s="37"/>
      <c r="L146" s="40"/>
      <c r="M146" s="79"/>
      <c r="N146" s="173"/>
      <c r="O146" s="80"/>
      <c r="P146" s="174">
        <f>P147+P535+P825</f>
        <v>0</v>
      </c>
      <c r="Q146" s="80"/>
      <c r="R146" s="174">
        <f>R147+R535+R825</f>
        <v>137.39786396999997</v>
      </c>
      <c r="S146" s="80"/>
      <c r="T146" s="175">
        <f>T147+T535+T825</f>
        <v>1001.05674937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75</v>
      </c>
      <c r="AU146" s="18" t="s">
        <v>234</v>
      </c>
      <c r="BK146" s="176">
        <f>BK147+BK535+BK825</f>
        <v>0</v>
      </c>
    </row>
    <row r="147" spans="1:65" s="12" customFormat="1" ht="25.9" customHeight="1">
      <c r="B147" s="177"/>
      <c r="C147" s="178"/>
      <c r="D147" s="179" t="s">
        <v>75</v>
      </c>
      <c r="E147" s="180" t="s">
        <v>281</v>
      </c>
      <c r="F147" s="180" t="s">
        <v>282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P148+P210+P490</f>
        <v>0</v>
      </c>
      <c r="Q147" s="185"/>
      <c r="R147" s="186">
        <f>R148+R210+R490</f>
        <v>137.39786396999997</v>
      </c>
      <c r="S147" s="185"/>
      <c r="T147" s="187">
        <f>T148+T210+T490</f>
        <v>937.54395600000009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BK148+BK210+BK490</f>
        <v>0</v>
      </c>
    </row>
    <row r="148" spans="1:65" s="12" customFormat="1" ht="22.9" customHeight="1">
      <c r="B148" s="177"/>
      <c r="C148" s="178"/>
      <c r="D148" s="179" t="s">
        <v>75</v>
      </c>
      <c r="E148" s="191" t="s">
        <v>83</v>
      </c>
      <c r="F148" s="191" t="s">
        <v>284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SUM(P149:P209)</f>
        <v>0</v>
      </c>
      <c r="Q148" s="185"/>
      <c r="R148" s="186">
        <f>SUM(R149:R209)</f>
        <v>133.07875339999998</v>
      </c>
      <c r="S148" s="185"/>
      <c r="T148" s="187">
        <f>SUM(T149:T209)</f>
        <v>0</v>
      </c>
      <c r="AR148" s="188" t="s">
        <v>83</v>
      </c>
      <c r="AT148" s="189" t="s">
        <v>75</v>
      </c>
      <c r="AU148" s="189" t="s">
        <v>83</v>
      </c>
      <c r="AY148" s="188" t="s">
        <v>283</v>
      </c>
      <c r="BK148" s="190">
        <f>SUM(BK149:BK209)</f>
        <v>0</v>
      </c>
    </row>
    <row r="149" spans="1:65" s="2" customFormat="1" ht="21.75" customHeight="1">
      <c r="A149" s="35"/>
      <c r="B149" s="36"/>
      <c r="C149" s="193" t="s">
        <v>83</v>
      </c>
      <c r="D149" s="193" t="s">
        <v>285</v>
      </c>
      <c r="E149" s="194" t="s">
        <v>7866</v>
      </c>
      <c r="F149" s="195" t="s">
        <v>7867</v>
      </c>
      <c r="G149" s="196" t="s">
        <v>288</v>
      </c>
      <c r="H149" s="197">
        <v>238.96100000000001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6.9999999999999999E-4</v>
      </c>
      <c r="R149" s="203">
        <f>Q149*H149</f>
        <v>0.1672727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7868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7869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6" customFormat="1">
      <c r="B151" s="241"/>
      <c r="C151" s="242"/>
      <c r="D151" s="209" t="s">
        <v>291</v>
      </c>
      <c r="E151" s="243" t="s">
        <v>1</v>
      </c>
      <c r="F151" s="244" t="s">
        <v>7870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291</v>
      </c>
      <c r="AU151" s="250" t="s">
        <v>85</v>
      </c>
      <c r="AV151" s="16" t="s">
        <v>83</v>
      </c>
      <c r="AW151" s="16" t="s">
        <v>32</v>
      </c>
      <c r="AX151" s="16" t="s">
        <v>76</v>
      </c>
      <c r="AY151" s="250" t="s">
        <v>283</v>
      </c>
    </row>
    <row r="152" spans="1:65" s="13" customFormat="1">
      <c r="B152" s="207"/>
      <c r="C152" s="208"/>
      <c r="D152" s="209" t="s">
        <v>291</v>
      </c>
      <c r="E152" s="210" t="s">
        <v>1</v>
      </c>
      <c r="F152" s="211" t="s">
        <v>7871</v>
      </c>
      <c r="G152" s="208"/>
      <c r="H152" s="212">
        <v>61.97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6" customFormat="1">
      <c r="B153" s="241"/>
      <c r="C153" s="242"/>
      <c r="D153" s="209" t="s">
        <v>291</v>
      </c>
      <c r="E153" s="243" t="s">
        <v>1</v>
      </c>
      <c r="F153" s="244" t="s">
        <v>7872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7873</v>
      </c>
      <c r="G154" s="208"/>
      <c r="H154" s="212">
        <v>41.182000000000002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7874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7875</v>
      </c>
      <c r="G156" s="208"/>
      <c r="H156" s="212">
        <v>65.775999999999996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>
      <c r="B157" s="241"/>
      <c r="C157" s="242"/>
      <c r="D157" s="209" t="s">
        <v>291</v>
      </c>
      <c r="E157" s="243" t="s">
        <v>1</v>
      </c>
      <c r="F157" s="244" t="s">
        <v>7876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>
      <c r="B158" s="207"/>
      <c r="C158" s="208"/>
      <c r="D158" s="209" t="s">
        <v>291</v>
      </c>
      <c r="E158" s="210" t="s">
        <v>1</v>
      </c>
      <c r="F158" s="211" t="s">
        <v>7877</v>
      </c>
      <c r="G158" s="208"/>
      <c r="H158" s="212">
        <v>70.033000000000001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2" customFormat="1" ht="16.5" customHeight="1">
      <c r="A159" s="35"/>
      <c r="B159" s="36"/>
      <c r="C159" s="193" t="s">
        <v>85</v>
      </c>
      <c r="D159" s="193" t="s">
        <v>285</v>
      </c>
      <c r="E159" s="194" t="s">
        <v>7878</v>
      </c>
      <c r="F159" s="195" t="s">
        <v>7879</v>
      </c>
      <c r="G159" s="196" t="s">
        <v>288</v>
      </c>
      <c r="H159" s="197">
        <v>238.96100000000001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7880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7881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7882</v>
      </c>
      <c r="G161" s="208"/>
      <c r="H161" s="212">
        <v>238.96100000000001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2" customFormat="1" ht="21.75" customHeight="1">
      <c r="A162" s="35"/>
      <c r="B162" s="36"/>
      <c r="C162" s="193" t="s">
        <v>105</v>
      </c>
      <c r="D162" s="193" t="s">
        <v>285</v>
      </c>
      <c r="E162" s="194" t="s">
        <v>7883</v>
      </c>
      <c r="F162" s="195" t="s">
        <v>7884</v>
      </c>
      <c r="G162" s="196" t="s">
        <v>296</v>
      </c>
      <c r="H162" s="197">
        <v>551.04499999999996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4.6000000000000001E-4</v>
      </c>
      <c r="R162" s="203">
        <f>Q162*H162</f>
        <v>0.2534807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7885</v>
      </c>
    </row>
    <row r="163" spans="1:65" s="16" customFormat="1">
      <c r="B163" s="241"/>
      <c r="C163" s="242"/>
      <c r="D163" s="209" t="s">
        <v>291</v>
      </c>
      <c r="E163" s="243" t="s">
        <v>1</v>
      </c>
      <c r="F163" s="244" t="s">
        <v>7886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7887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7888</v>
      </c>
      <c r="G165" s="208"/>
      <c r="H165" s="212">
        <v>136.65600000000001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6" customFormat="1">
      <c r="B166" s="241"/>
      <c r="C166" s="242"/>
      <c r="D166" s="209" t="s">
        <v>291</v>
      </c>
      <c r="E166" s="243" t="s">
        <v>1</v>
      </c>
      <c r="F166" s="244" t="s">
        <v>7889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1:65" s="13" customFormat="1">
      <c r="B167" s="207"/>
      <c r="C167" s="208"/>
      <c r="D167" s="209" t="s">
        <v>291</v>
      </c>
      <c r="E167" s="210" t="s">
        <v>1</v>
      </c>
      <c r="F167" s="211" t="s">
        <v>7890</v>
      </c>
      <c r="G167" s="208"/>
      <c r="H167" s="212">
        <v>91.090999999999994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6" customFormat="1">
      <c r="B168" s="241"/>
      <c r="C168" s="242"/>
      <c r="D168" s="209" t="s">
        <v>291</v>
      </c>
      <c r="E168" s="243" t="s">
        <v>1</v>
      </c>
      <c r="F168" s="244" t="s">
        <v>7891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1:65" s="13" customFormat="1">
      <c r="B169" s="207"/>
      <c r="C169" s="208"/>
      <c r="D169" s="209" t="s">
        <v>291</v>
      </c>
      <c r="E169" s="210" t="s">
        <v>1</v>
      </c>
      <c r="F169" s="211" t="s">
        <v>7892</v>
      </c>
      <c r="G169" s="208"/>
      <c r="H169" s="212">
        <v>197.76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7893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7894</v>
      </c>
      <c r="G171" s="208"/>
      <c r="H171" s="212">
        <v>125.538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24.2" customHeight="1">
      <c r="A172" s="35"/>
      <c r="B172" s="36"/>
      <c r="C172" s="193" t="s">
        <v>289</v>
      </c>
      <c r="D172" s="193" t="s">
        <v>285</v>
      </c>
      <c r="E172" s="194" t="s">
        <v>7895</v>
      </c>
      <c r="F172" s="195" t="s">
        <v>7896</v>
      </c>
      <c r="G172" s="196" t="s">
        <v>296</v>
      </c>
      <c r="H172" s="197">
        <v>551.04499999999996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7897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7898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7899</v>
      </c>
      <c r="G174" s="208"/>
      <c r="H174" s="212">
        <v>551.04499999999996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24.2" customHeight="1">
      <c r="A175" s="35"/>
      <c r="B175" s="36"/>
      <c r="C175" s="193" t="s">
        <v>331</v>
      </c>
      <c r="D175" s="193" t="s">
        <v>285</v>
      </c>
      <c r="E175" s="194" t="s">
        <v>7900</v>
      </c>
      <c r="F175" s="195" t="s">
        <v>6480</v>
      </c>
      <c r="G175" s="196" t="s">
        <v>296</v>
      </c>
      <c r="H175" s="197">
        <v>640.38900000000001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7901</v>
      </c>
    </row>
    <row r="176" spans="1:65" s="16" customFormat="1">
      <c r="B176" s="241"/>
      <c r="C176" s="242"/>
      <c r="D176" s="209" t="s">
        <v>291</v>
      </c>
      <c r="E176" s="243" t="s">
        <v>1</v>
      </c>
      <c r="F176" s="244" t="s">
        <v>7902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2:51" s="16" customFormat="1">
      <c r="B177" s="241"/>
      <c r="C177" s="242"/>
      <c r="D177" s="209" t="s">
        <v>291</v>
      </c>
      <c r="E177" s="243" t="s">
        <v>1</v>
      </c>
      <c r="F177" s="244" t="s">
        <v>7903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2:51" s="13" customFormat="1">
      <c r="B178" s="207"/>
      <c r="C178" s="208"/>
      <c r="D178" s="209" t="s">
        <v>291</v>
      </c>
      <c r="E178" s="210" t="s">
        <v>1</v>
      </c>
      <c r="F178" s="211" t="s">
        <v>7904</v>
      </c>
      <c r="G178" s="208"/>
      <c r="H178" s="212">
        <v>176.82300000000001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6" customFormat="1">
      <c r="B179" s="241"/>
      <c r="C179" s="242"/>
      <c r="D179" s="209" t="s">
        <v>291</v>
      </c>
      <c r="E179" s="243" t="s">
        <v>1</v>
      </c>
      <c r="F179" s="244" t="s">
        <v>7905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2:51" s="13" customFormat="1">
      <c r="B180" s="207"/>
      <c r="C180" s="208"/>
      <c r="D180" s="209" t="s">
        <v>291</v>
      </c>
      <c r="E180" s="210" t="s">
        <v>1</v>
      </c>
      <c r="F180" s="211" t="s">
        <v>7906</v>
      </c>
      <c r="G180" s="208"/>
      <c r="H180" s="212">
        <v>52.444000000000003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6" customFormat="1">
      <c r="B181" s="241"/>
      <c r="C181" s="242"/>
      <c r="D181" s="209" t="s">
        <v>291</v>
      </c>
      <c r="E181" s="243" t="s">
        <v>1</v>
      </c>
      <c r="F181" s="244" t="s">
        <v>7907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2:51" s="13" customFormat="1">
      <c r="B182" s="207"/>
      <c r="C182" s="208"/>
      <c r="D182" s="209" t="s">
        <v>291</v>
      </c>
      <c r="E182" s="210" t="s">
        <v>1</v>
      </c>
      <c r="F182" s="211" t="s">
        <v>7908</v>
      </c>
      <c r="G182" s="208"/>
      <c r="H182" s="212">
        <v>20.719000000000001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6" customFormat="1">
      <c r="B183" s="241"/>
      <c r="C183" s="242"/>
      <c r="D183" s="209" t="s">
        <v>291</v>
      </c>
      <c r="E183" s="243" t="s">
        <v>1</v>
      </c>
      <c r="F183" s="244" t="s">
        <v>7909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2:51" s="13" customFormat="1">
      <c r="B184" s="207"/>
      <c r="C184" s="208"/>
      <c r="D184" s="209" t="s">
        <v>291</v>
      </c>
      <c r="E184" s="210" t="s">
        <v>1</v>
      </c>
      <c r="F184" s="211" t="s">
        <v>7910</v>
      </c>
      <c r="G184" s="208"/>
      <c r="H184" s="212">
        <v>167.137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6" customFormat="1">
      <c r="B185" s="241"/>
      <c r="C185" s="242"/>
      <c r="D185" s="209" t="s">
        <v>291</v>
      </c>
      <c r="E185" s="243" t="s">
        <v>1</v>
      </c>
      <c r="F185" s="244" t="s">
        <v>7911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2:51" s="13" customFormat="1">
      <c r="B186" s="207"/>
      <c r="C186" s="208"/>
      <c r="D186" s="209" t="s">
        <v>291</v>
      </c>
      <c r="E186" s="210" t="s">
        <v>1</v>
      </c>
      <c r="F186" s="211" t="s">
        <v>7912</v>
      </c>
      <c r="G186" s="208"/>
      <c r="H186" s="212">
        <v>2.7010000000000001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2:51" s="16" customFormat="1">
      <c r="B187" s="241"/>
      <c r="C187" s="242"/>
      <c r="D187" s="209" t="s">
        <v>291</v>
      </c>
      <c r="E187" s="243" t="s">
        <v>1</v>
      </c>
      <c r="F187" s="244" t="s">
        <v>7913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6" customFormat="1">
      <c r="B188" s="241"/>
      <c r="C188" s="242"/>
      <c r="D188" s="209" t="s">
        <v>291</v>
      </c>
      <c r="E188" s="243" t="s">
        <v>1</v>
      </c>
      <c r="F188" s="244" t="s">
        <v>7914</v>
      </c>
      <c r="G188" s="242"/>
      <c r="H188" s="243" t="s">
        <v>1</v>
      </c>
      <c r="I188" s="245"/>
      <c r="J188" s="242"/>
      <c r="K188" s="242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291</v>
      </c>
      <c r="AU188" s="250" t="s">
        <v>85</v>
      </c>
      <c r="AV188" s="16" t="s">
        <v>83</v>
      </c>
      <c r="AW188" s="16" t="s">
        <v>32</v>
      </c>
      <c r="AX188" s="16" t="s">
        <v>76</v>
      </c>
      <c r="AY188" s="250" t="s">
        <v>283</v>
      </c>
    </row>
    <row r="189" spans="2:51" s="13" customFormat="1">
      <c r="B189" s="207"/>
      <c r="C189" s="208"/>
      <c r="D189" s="209" t="s">
        <v>291</v>
      </c>
      <c r="E189" s="210" t="s">
        <v>1</v>
      </c>
      <c r="F189" s="211" t="s">
        <v>7915</v>
      </c>
      <c r="G189" s="208"/>
      <c r="H189" s="212">
        <v>11.592000000000001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6" customFormat="1">
      <c r="B190" s="241"/>
      <c r="C190" s="242"/>
      <c r="D190" s="209" t="s">
        <v>291</v>
      </c>
      <c r="E190" s="243" t="s">
        <v>1</v>
      </c>
      <c r="F190" s="244" t="s">
        <v>7916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2:51" s="13" customFormat="1">
      <c r="B191" s="207"/>
      <c r="C191" s="208"/>
      <c r="D191" s="209" t="s">
        <v>291</v>
      </c>
      <c r="E191" s="210" t="s">
        <v>1</v>
      </c>
      <c r="F191" s="211" t="s">
        <v>7917</v>
      </c>
      <c r="G191" s="208"/>
      <c r="H191" s="212">
        <v>14.407999999999999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2:51" s="16" customFormat="1">
      <c r="B192" s="241"/>
      <c r="C192" s="242"/>
      <c r="D192" s="209" t="s">
        <v>291</v>
      </c>
      <c r="E192" s="243" t="s">
        <v>1</v>
      </c>
      <c r="F192" s="244" t="s">
        <v>7918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6" customFormat="1">
      <c r="B193" s="241"/>
      <c r="C193" s="242"/>
      <c r="D193" s="209" t="s">
        <v>291</v>
      </c>
      <c r="E193" s="243" t="s">
        <v>1</v>
      </c>
      <c r="F193" s="244" t="s">
        <v>7919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7920</v>
      </c>
      <c r="G194" s="208"/>
      <c r="H194" s="212">
        <v>73.2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6" customFormat="1">
      <c r="B195" s="241"/>
      <c r="C195" s="242"/>
      <c r="D195" s="209" t="s">
        <v>291</v>
      </c>
      <c r="E195" s="243" t="s">
        <v>1</v>
      </c>
      <c r="F195" s="244" t="s">
        <v>7921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>
      <c r="B196" s="207"/>
      <c r="C196" s="208"/>
      <c r="D196" s="209" t="s">
        <v>291</v>
      </c>
      <c r="E196" s="210" t="s">
        <v>1</v>
      </c>
      <c r="F196" s="211" t="s">
        <v>7922</v>
      </c>
      <c r="G196" s="208"/>
      <c r="H196" s="212">
        <v>26.204000000000001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7923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7924</v>
      </c>
      <c r="G198" s="208"/>
      <c r="H198" s="212">
        <v>0.40500000000000003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>
      <c r="B199" s="241"/>
      <c r="C199" s="242"/>
      <c r="D199" s="209" t="s">
        <v>291</v>
      </c>
      <c r="E199" s="243" t="s">
        <v>1</v>
      </c>
      <c r="F199" s="244" t="s">
        <v>7925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7926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7927</v>
      </c>
      <c r="G201" s="208"/>
      <c r="H201" s="212">
        <v>5.4119999999999999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6" customFormat="1">
      <c r="B202" s="241"/>
      <c r="C202" s="242"/>
      <c r="D202" s="209" t="s">
        <v>291</v>
      </c>
      <c r="E202" s="243" t="s">
        <v>1</v>
      </c>
      <c r="F202" s="244" t="s">
        <v>7928</v>
      </c>
      <c r="G202" s="242"/>
      <c r="H202" s="243" t="s">
        <v>1</v>
      </c>
      <c r="I202" s="245"/>
      <c r="J202" s="242"/>
      <c r="K202" s="242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291</v>
      </c>
      <c r="AU202" s="250" t="s">
        <v>85</v>
      </c>
      <c r="AV202" s="16" t="s">
        <v>83</v>
      </c>
      <c r="AW202" s="16" t="s">
        <v>32</v>
      </c>
      <c r="AX202" s="16" t="s">
        <v>76</v>
      </c>
      <c r="AY202" s="250" t="s">
        <v>283</v>
      </c>
    </row>
    <row r="203" spans="1:65" s="13" customFormat="1">
      <c r="B203" s="207"/>
      <c r="C203" s="208"/>
      <c r="D203" s="209" t="s">
        <v>291</v>
      </c>
      <c r="E203" s="210" t="s">
        <v>1</v>
      </c>
      <c r="F203" s="211" t="s">
        <v>7929</v>
      </c>
      <c r="G203" s="208"/>
      <c r="H203" s="212">
        <v>89.343999999999994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2" customFormat="1" ht="16.5" customHeight="1">
      <c r="A204" s="35"/>
      <c r="B204" s="36"/>
      <c r="C204" s="251" t="s">
        <v>339</v>
      </c>
      <c r="D204" s="251" t="s">
        <v>1021</v>
      </c>
      <c r="E204" s="252" t="s">
        <v>7930</v>
      </c>
      <c r="F204" s="253" t="s">
        <v>7931</v>
      </c>
      <c r="G204" s="254" t="s">
        <v>377</v>
      </c>
      <c r="H204" s="255">
        <v>132.65799999999999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41</v>
      </c>
      <c r="O204" s="72"/>
      <c r="P204" s="203">
        <f>O204*H204</f>
        <v>0</v>
      </c>
      <c r="Q204" s="203">
        <v>1</v>
      </c>
      <c r="R204" s="203">
        <f>Q204*H204</f>
        <v>132.65799999999999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1021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289</v>
      </c>
      <c r="BM204" s="205" t="s">
        <v>7932</v>
      </c>
    </row>
    <row r="205" spans="1:65" s="16" customFormat="1">
      <c r="B205" s="241"/>
      <c r="C205" s="242"/>
      <c r="D205" s="209" t="s">
        <v>291</v>
      </c>
      <c r="E205" s="243" t="s">
        <v>1</v>
      </c>
      <c r="F205" s="244" t="s">
        <v>7933</v>
      </c>
      <c r="G205" s="242"/>
      <c r="H205" s="243" t="s">
        <v>1</v>
      </c>
      <c r="I205" s="245"/>
      <c r="J205" s="242"/>
      <c r="K205" s="242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291</v>
      </c>
      <c r="AU205" s="250" t="s">
        <v>85</v>
      </c>
      <c r="AV205" s="16" t="s">
        <v>83</v>
      </c>
      <c r="AW205" s="16" t="s">
        <v>32</v>
      </c>
      <c r="AX205" s="16" t="s">
        <v>76</v>
      </c>
      <c r="AY205" s="250" t="s">
        <v>283</v>
      </c>
    </row>
    <row r="206" spans="1:65" s="13" customFormat="1">
      <c r="B206" s="207"/>
      <c r="C206" s="208"/>
      <c r="D206" s="209" t="s">
        <v>291</v>
      </c>
      <c r="E206" s="210" t="s">
        <v>1</v>
      </c>
      <c r="F206" s="211" t="s">
        <v>7934</v>
      </c>
      <c r="G206" s="208"/>
      <c r="H206" s="212">
        <v>132.65799999999999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283</v>
      </c>
    </row>
    <row r="207" spans="1:65" s="2" customFormat="1" ht="21.75" customHeight="1">
      <c r="A207" s="35"/>
      <c r="B207" s="36"/>
      <c r="C207" s="193" t="s">
        <v>344</v>
      </c>
      <c r="D207" s="193" t="s">
        <v>285</v>
      </c>
      <c r="E207" s="194" t="s">
        <v>7935</v>
      </c>
      <c r="F207" s="195" t="s">
        <v>7936</v>
      </c>
      <c r="G207" s="196" t="s">
        <v>288</v>
      </c>
      <c r="H207" s="197">
        <v>525.94000000000005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7937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7938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7939</v>
      </c>
      <c r="G209" s="208"/>
      <c r="H209" s="212">
        <v>525.94000000000005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2" customFormat="1" ht="22.9" customHeight="1">
      <c r="B210" s="177"/>
      <c r="C210" s="178"/>
      <c r="D210" s="179" t="s">
        <v>75</v>
      </c>
      <c r="E210" s="191" t="s">
        <v>357</v>
      </c>
      <c r="F210" s="191" t="s">
        <v>1316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SUM(P211:P489)</f>
        <v>0</v>
      </c>
      <c r="Q210" s="185"/>
      <c r="R210" s="186">
        <f>SUM(R211:R489)</f>
        <v>4.3191105700000003</v>
      </c>
      <c r="S210" s="185"/>
      <c r="T210" s="187">
        <f>SUM(T211:T489)</f>
        <v>937.54395600000009</v>
      </c>
      <c r="AR210" s="188" t="s">
        <v>83</v>
      </c>
      <c r="AT210" s="189" t="s">
        <v>75</v>
      </c>
      <c r="AU210" s="189" t="s">
        <v>83</v>
      </c>
      <c r="AY210" s="188" t="s">
        <v>283</v>
      </c>
      <c r="BK210" s="190">
        <f>SUM(BK211:BK489)</f>
        <v>0</v>
      </c>
    </row>
    <row r="211" spans="1:65" s="2" customFormat="1" ht="33" customHeight="1">
      <c r="A211" s="35"/>
      <c r="B211" s="36"/>
      <c r="C211" s="193" t="s">
        <v>351</v>
      </c>
      <c r="D211" s="193" t="s">
        <v>285</v>
      </c>
      <c r="E211" s="194" t="s">
        <v>1353</v>
      </c>
      <c r="F211" s="195" t="s">
        <v>1354</v>
      </c>
      <c r="G211" s="196" t="s">
        <v>288</v>
      </c>
      <c r="H211" s="197">
        <v>482.39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1.2999999999999999E-4</v>
      </c>
      <c r="R211" s="203">
        <f>Q211*H211</f>
        <v>6.2710699999999994E-2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7940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7941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7942</v>
      </c>
      <c r="G213" s="208"/>
      <c r="H213" s="212">
        <v>39.78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7943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7944</v>
      </c>
      <c r="G215" s="208"/>
      <c r="H215" s="212">
        <v>442.61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33" customHeight="1">
      <c r="A216" s="35"/>
      <c r="B216" s="36"/>
      <c r="C216" s="193" t="s">
        <v>357</v>
      </c>
      <c r="D216" s="193" t="s">
        <v>285</v>
      </c>
      <c r="E216" s="194" t="s">
        <v>7945</v>
      </c>
      <c r="F216" s="195" t="s">
        <v>7946</v>
      </c>
      <c r="G216" s="196" t="s">
        <v>288</v>
      </c>
      <c r="H216" s="197">
        <v>131.62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2.1000000000000001E-4</v>
      </c>
      <c r="R216" s="203">
        <f>Q216*H216</f>
        <v>2.7640200000000004E-2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7947</v>
      </c>
    </row>
    <row r="217" spans="1:65" s="16" customFormat="1">
      <c r="B217" s="241"/>
      <c r="C217" s="242"/>
      <c r="D217" s="209" t="s">
        <v>291</v>
      </c>
      <c r="E217" s="243" t="s">
        <v>1</v>
      </c>
      <c r="F217" s="244" t="s">
        <v>7948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6" customFormat="1">
      <c r="B218" s="241"/>
      <c r="C218" s="242"/>
      <c r="D218" s="209" t="s">
        <v>291</v>
      </c>
      <c r="E218" s="243" t="s">
        <v>1</v>
      </c>
      <c r="F218" s="244" t="s">
        <v>7949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>
      <c r="B219" s="207"/>
      <c r="C219" s="208"/>
      <c r="D219" s="209" t="s">
        <v>291</v>
      </c>
      <c r="E219" s="210" t="s">
        <v>1</v>
      </c>
      <c r="F219" s="211" t="s">
        <v>7950</v>
      </c>
      <c r="G219" s="208"/>
      <c r="H219" s="212">
        <v>44.61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7951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7952</v>
      </c>
      <c r="G221" s="208"/>
      <c r="H221" s="212">
        <v>17.68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7953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>
      <c r="B223" s="207"/>
      <c r="C223" s="208"/>
      <c r="D223" s="209" t="s">
        <v>291</v>
      </c>
      <c r="E223" s="210" t="s">
        <v>1</v>
      </c>
      <c r="F223" s="211" t="s">
        <v>7954</v>
      </c>
      <c r="G223" s="208"/>
      <c r="H223" s="212">
        <v>28.95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16" customFormat="1">
      <c r="B224" s="241"/>
      <c r="C224" s="242"/>
      <c r="D224" s="209" t="s">
        <v>291</v>
      </c>
      <c r="E224" s="243" t="s">
        <v>1</v>
      </c>
      <c r="F224" s="244" t="s">
        <v>7955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>
      <c r="B225" s="207"/>
      <c r="C225" s="208"/>
      <c r="D225" s="209" t="s">
        <v>291</v>
      </c>
      <c r="E225" s="210" t="s">
        <v>1</v>
      </c>
      <c r="F225" s="211" t="s">
        <v>7956</v>
      </c>
      <c r="G225" s="208"/>
      <c r="H225" s="212">
        <v>26.38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6" customFormat="1">
      <c r="B226" s="241"/>
      <c r="C226" s="242"/>
      <c r="D226" s="209" t="s">
        <v>291</v>
      </c>
      <c r="E226" s="243" t="s">
        <v>1</v>
      </c>
      <c r="F226" s="244" t="s">
        <v>7957</v>
      </c>
      <c r="G226" s="242"/>
      <c r="H226" s="243" t="s">
        <v>1</v>
      </c>
      <c r="I226" s="245"/>
      <c r="J226" s="242"/>
      <c r="K226" s="242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291</v>
      </c>
      <c r="AU226" s="250" t="s">
        <v>85</v>
      </c>
      <c r="AV226" s="16" t="s">
        <v>83</v>
      </c>
      <c r="AW226" s="16" t="s">
        <v>32</v>
      </c>
      <c r="AX226" s="16" t="s">
        <v>76</v>
      </c>
      <c r="AY226" s="250" t="s">
        <v>283</v>
      </c>
    </row>
    <row r="227" spans="1:65" s="13" customFormat="1">
      <c r="B227" s="207"/>
      <c r="C227" s="208"/>
      <c r="D227" s="209" t="s">
        <v>291</v>
      </c>
      <c r="E227" s="210" t="s">
        <v>1</v>
      </c>
      <c r="F227" s="211" t="s">
        <v>7958</v>
      </c>
      <c r="G227" s="208"/>
      <c r="H227" s="212">
        <v>14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291</v>
      </c>
      <c r="AU227" s="218" t="s">
        <v>85</v>
      </c>
      <c r="AV227" s="13" t="s">
        <v>85</v>
      </c>
      <c r="AW227" s="13" t="s">
        <v>32</v>
      </c>
      <c r="AX227" s="13" t="s">
        <v>76</v>
      </c>
      <c r="AY227" s="218" t="s">
        <v>283</v>
      </c>
    </row>
    <row r="228" spans="1:65" s="2" customFormat="1" ht="16.5" customHeight="1">
      <c r="A228" s="35"/>
      <c r="B228" s="36"/>
      <c r="C228" s="193" t="s">
        <v>362</v>
      </c>
      <c r="D228" s="193" t="s">
        <v>285</v>
      </c>
      <c r="E228" s="194" t="s">
        <v>7959</v>
      </c>
      <c r="F228" s="195" t="s">
        <v>7960</v>
      </c>
      <c r="G228" s="196" t="s">
        <v>296</v>
      </c>
      <c r="H228" s="197">
        <v>37.158999999999999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2</v>
      </c>
      <c r="T228" s="204">
        <f>S228*H228</f>
        <v>74.317999999999998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7961</v>
      </c>
    </row>
    <row r="229" spans="1:65" s="2" customFormat="1" ht="39">
      <c r="A229" s="35"/>
      <c r="B229" s="36"/>
      <c r="C229" s="37"/>
      <c r="D229" s="209" t="s">
        <v>3831</v>
      </c>
      <c r="E229" s="37"/>
      <c r="F229" s="267" t="s">
        <v>7962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3831</v>
      </c>
      <c r="AU229" s="18" t="s">
        <v>85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7963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7964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6" customFormat="1">
      <c r="B232" s="241"/>
      <c r="C232" s="242"/>
      <c r="D232" s="209" t="s">
        <v>291</v>
      </c>
      <c r="E232" s="243" t="s">
        <v>1</v>
      </c>
      <c r="F232" s="244" t="s">
        <v>7965</v>
      </c>
      <c r="G232" s="242"/>
      <c r="H232" s="243" t="s">
        <v>1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291</v>
      </c>
      <c r="AU232" s="250" t="s">
        <v>85</v>
      </c>
      <c r="AV232" s="16" t="s">
        <v>83</v>
      </c>
      <c r="AW232" s="16" t="s">
        <v>32</v>
      </c>
      <c r="AX232" s="16" t="s">
        <v>76</v>
      </c>
      <c r="AY232" s="250" t="s">
        <v>283</v>
      </c>
    </row>
    <row r="233" spans="1:65" s="13" customFormat="1">
      <c r="B233" s="207"/>
      <c r="C233" s="208"/>
      <c r="D233" s="209" t="s">
        <v>291</v>
      </c>
      <c r="E233" s="210" t="s">
        <v>1</v>
      </c>
      <c r="F233" s="211" t="s">
        <v>7966</v>
      </c>
      <c r="G233" s="208"/>
      <c r="H233" s="212">
        <v>9.66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6" customFormat="1">
      <c r="B234" s="241"/>
      <c r="C234" s="242"/>
      <c r="D234" s="209" t="s">
        <v>291</v>
      </c>
      <c r="E234" s="243" t="s">
        <v>1</v>
      </c>
      <c r="F234" s="244" t="s">
        <v>7967</v>
      </c>
      <c r="G234" s="242"/>
      <c r="H234" s="243" t="s">
        <v>1</v>
      </c>
      <c r="I234" s="245"/>
      <c r="J234" s="242"/>
      <c r="K234" s="242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291</v>
      </c>
      <c r="AU234" s="250" t="s">
        <v>85</v>
      </c>
      <c r="AV234" s="16" t="s">
        <v>83</v>
      </c>
      <c r="AW234" s="16" t="s">
        <v>32</v>
      </c>
      <c r="AX234" s="16" t="s">
        <v>76</v>
      </c>
      <c r="AY234" s="250" t="s">
        <v>283</v>
      </c>
    </row>
    <row r="235" spans="1:65" s="13" customFormat="1">
      <c r="B235" s="207"/>
      <c r="C235" s="208"/>
      <c r="D235" s="209" t="s">
        <v>291</v>
      </c>
      <c r="E235" s="210" t="s">
        <v>1</v>
      </c>
      <c r="F235" s="211" t="s">
        <v>7968</v>
      </c>
      <c r="G235" s="208"/>
      <c r="H235" s="212">
        <v>7.0720000000000001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283</v>
      </c>
    </row>
    <row r="236" spans="1:65" s="16" customFormat="1">
      <c r="B236" s="241"/>
      <c r="C236" s="242"/>
      <c r="D236" s="209" t="s">
        <v>291</v>
      </c>
      <c r="E236" s="243" t="s">
        <v>1</v>
      </c>
      <c r="F236" s="244" t="s">
        <v>7969</v>
      </c>
      <c r="G236" s="242"/>
      <c r="H236" s="243" t="s">
        <v>1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291</v>
      </c>
      <c r="AU236" s="250" t="s">
        <v>85</v>
      </c>
      <c r="AV236" s="16" t="s">
        <v>83</v>
      </c>
      <c r="AW236" s="16" t="s">
        <v>32</v>
      </c>
      <c r="AX236" s="16" t="s">
        <v>76</v>
      </c>
      <c r="AY236" s="250" t="s">
        <v>283</v>
      </c>
    </row>
    <row r="237" spans="1:65" s="13" customFormat="1">
      <c r="B237" s="207"/>
      <c r="C237" s="208"/>
      <c r="D237" s="209" t="s">
        <v>291</v>
      </c>
      <c r="E237" s="210" t="s">
        <v>1</v>
      </c>
      <c r="F237" s="211" t="s">
        <v>7970</v>
      </c>
      <c r="G237" s="208"/>
      <c r="H237" s="212">
        <v>10.324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291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283</v>
      </c>
    </row>
    <row r="238" spans="1:65" s="16" customFormat="1">
      <c r="B238" s="241"/>
      <c r="C238" s="242"/>
      <c r="D238" s="209" t="s">
        <v>291</v>
      </c>
      <c r="E238" s="243" t="s">
        <v>1</v>
      </c>
      <c r="F238" s="244" t="s">
        <v>7971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>
      <c r="B239" s="207"/>
      <c r="C239" s="208"/>
      <c r="D239" s="209" t="s">
        <v>291</v>
      </c>
      <c r="E239" s="210" t="s">
        <v>1</v>
      </c>
      <c r="F239" s="211" t="s">
        <v>7972</v>
      </c>
      <c r="G239" s="208"/>
      <c r="H239" s="212">
        <v>9.5630000000000006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16" customFormat="1">
      <c r="B240" s="241"/>
      <c r="C240" s="242"/>
      <c r="D240" s="209" t="s">
        <v>291</v>
      </c>
      <c r="E240" s="243" t="s">
        <v>1</v>
      </c>
      <c r="F240" s="244" t="s">
        <v>7973</v>
      </c>
      <c r="G240" s="242"/>
      <c r="H240" s="243" t="s">
        <v>1</v>
      </c>
      <c r="I240" s="245"/>
      <c r="J240" s="242"/>
      <c r="K240" s="242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291</v>
      </c>
      <c r="AU240" s="250" t="s">
        <v>85</v>
      </c>
      <c r="AV240" s="16" t="s">
        <v>83</v>
      </c>
      <c r="AW240" s="16" t="s">
        <v>32</v>
      </c>
      <c r="AX240" s="16" t="s">
        <v>76</v>
      </c>
      <c r="AY240" s="250" t="s">
        <v>283</v>
      </c>
    </row>
    <row r="241" spans="1:65" s="13" customFormat="1">
      <c r="B241" s="207"/>
      <c r="C241" s="208"/>
      <c r="D241" s="209" t="s">
        <v>291</v>
      </c>
      <c r="E241" s="210" t="s">
        <v>1</v>
      </c>
      <c r="F241" s="211" t="s">
        <v>7974</v>
      </c>
      <c r="G241" s="208"/>
      <c r="H241" s="212">
        <v>0.54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2" customFormat="1" ht="16.5" customHeight="1">
      <c r="A242" s="35"/>
      <c r="B242" s="36"/>
      <c r="C242" s="193" t="s">
        <v>185</v>
      </c>
      <c r="D242" s="193" t="s">
        <v>285</v>
      </c>
      <c r="E242" s="194" t="s">
        <v>7975</v>
      </c>
      <c r="F242" s="195" t="s">
        <v>7976</v>
      </c>
      <c r="G242" s="196" t="s">
        <v>296</v>
      </c>
      <c r="H242" s="197">
        <v>52.185000000000002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2.4</v>
      </c>
      <c r="T242" s="204">
        <f>S242*H242</f>
        <v>125.244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289</v>
      </c>
      <c r="BM242" s="205" t="s">
        <v>7977</v>
      </c>
    </row>
    <row r="243" spans="1:65" s="16" customFormat="1">
      <c r="B243" s="241"/>
      <c r="C243" s="242"/>
      <c r="D243" s="209" t="s">
        <v>291</v>
      </c>
      <c r="E243" s="243" t="s">
        <v>1</v>
      </c>
      <c r="F243" s="244" t="s">
        <v>7978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7979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7980</v>
      </c>
      <c r="G245" s="208"/>
      <c r="H245" s="212">
        <v>52.185000000000002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2" customFormat="1" ht="24.2" customHeight="1">
      <c r="A246" s="35"/>
      <c r="B246" s="36"/>
      <c r="C246" s="193" t="s">
        <v>188</v>
      </c>
      <c r="D246" s="193" t="s">
        <v>285</v>
      </c>
      <c r="E246" s="194" t="s">
        <v>7981</v>
      </c>
      <c r="F246" s="195" t="s">
        <v>7982</v>
      </c>
      <c r="G246" s="196" t="s">
        <v>296</v>
      </c>
      <c r="H246" s="197">
        <v>14.115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2.5</v>
      </c>
      <c r="T246" s="204">
        <f>S246*H246</f>
        <v>35.287500000000001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289</v>
      </c>
      <c r="BM246" s="205" t="s">
        <v>7983</v>
      </c>
    </row>
    <row r="247" spans="1:65" s="16" customFormat="1">
      <c r="B247" s="241"/>
      <c r="C247" s="242"/>
      <c r="D247" s="209" t="s">
        <v>291</v>
      </c>
      <c r="E247" s="243" t="s">
        <v>1</v>
      </c>
      <c r="F247" s="244" t="s">
        <v>7984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6" customFormat="1">
      <c r="B248" s="241"/>
      <c r="C248" s="242"/>
      <c r="D248" s="209" t="s">
        <v>291</v>
      </c>
      <c r="E248" s="243" t="s">
        <v>1</v>
      </c>
      <c r="F248" s="244" t="s">
        <v>7949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>
      <c r="B249" s="207"/>
      <c r="C249" s="208"/>
      <c r="D249" s="209" t="s">
        <v>291</v>
      </c>
      <c r="E249" s="210" t="s">
        <v>1</v>
      </c>
      <c r="F249" s="211" t="s">
        <v>7985</v>
      </c>
      <c r="G249" s="208"/>
      <c r="H249" s="212">
        <v>5.3529999999999998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6" customFormat="1">
      <c r="B250" s="241"/>
      <c r="C250" s="242"/>
      <c r="D250" s="209" t="s">
        <v>291</v>
      </c>
      <c r="E250" s="243" t="s">
        <v>1</v>
      </c>
      <c r="F250" s="244" t="s">
        <v>7951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>
      <c r="B251" s="207"/>
      <c r="C251" s="208"/>
      <c r="D251" s="209" t="s">
        <v>291</v>
      </c>
      <c r="E251" s="210" t="s">
        <v>1</v>
      </c>
      <c r="F251" s="211" t="s">
        <v>7986</v>
      </c>
      <c r="G251" s="208"/>
      <c r="H251" s="212">
        <v>2.1219999999999999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7953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7987</v>
      </c>
      <c r="G253" s="208"/>
      <c r="H253" s="212">
        <v>3.4740000000000002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7955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7988</v>
      </c>
      <c r="G255" s="208"/>
      <c r="H255" s="212">
        <v>3.1659999999999999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2" customFormat="1" ht="21.75" customHeight="1">
      <c r="A256" s="35"/>
      <c r="B256" s="36"/>
      <c r="C256" s="193" t="s">
        <v>191</v>
      </c>
      <c r="D256" s="193" t="s">
        <v>285</v>
      </c>
      <c r="E256" s="194" t="s">
        <v>7989</v>
      </c>
      <c r="F256" s="195" t="s">
        <v>7990</v>
      </c>
      <c r="G256" s="196" t="s">
        <v>288</v>
      </c>
      <c r="H256" s="197">
        <v>524.44299999999998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0.13100000000000001</v>
      </c>
      <c r="T256" s="204">
        <f>S256*H256</f>
        <v>68.702033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289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289</v>
      </c>
      <c r="BM256" s="205" t="s">
        <v>7991</v>
      </c>
    </row>
    <row r="257" spans="2:51" s="16" customFormat="1">
      <c r="B257" s="241"/>
      <c r="C257" s="242"/>
      <c r="D257" s="209" t="s">
        <v>291</v>
      </c>
      <c r="E257" s="243" t="s">
        <v>1</v>
      </c>
      <c r="F257" s="244" t="s">
        <v>7992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2:51" s="16" customFormat="1">
      <c r="B258" s="241"/>
      <c r="C258" s="242"/>
      <c r="D258" s="209" t="s">
        <v>291</v>
      </c>
      <c r="E258" s="243" t="s">
        <v>1</v>
      </c>
      <c r="F258" s="244" t="s">
        <v>7993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2:51" s="16" customFormat="1">
      <c r="B259" s="241"/>
      <c r="C259" s="242"/>
      <c r="D259" s="209" t="s">
        <v>291</v>
      </c>
      <c r="E259" s="243" t="s">
        <v>1</v>
      </c>
      <c r="F259" s="244" t="s">
        <v>7994</v>
      </c>
      <c r="G259" s="242"/>
      <c r="H259" s="243" t="s">
        <v>1</v>
      </c>
      <c r="I259" s="245"/>
      <c r="J259" s="242"/>
      <c r="K259" s="242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291</v>
      </c>
      <c r="AU259" s="250" t="s">
        <v>85</v>
      </c>
      <c r="AV259" s="16" t="s">
        <v>83</v>
      </c>
      <c r="AW259" s="16" t="s">
        <v>32</v>
      </c>
      <c r="AX259" s="16" t="s">
        <v>76</v>
      </c>
      <c r="AY259" s="250" t="s">
        <v>283</v>
      </c>
    </row>
    <row r="260" spans="2:51" s="13" customFormat="1">
      <c r="B260" s="207"/>
      <c r="C260" s="208"/>
      <c r="D260" s="209" t="s">
        <v>291</v>
      </c>
      <c r="E260" s="210" t="s">
        <v>1</v>
      </c>
      <c r="F260" s="211" t="s">
        <v>7995</v>
      </c>
      <c r="G260" s="208"/>
      <c r="H260" s="212">
        <v>122.85299999999999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291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283</v>
      </c>
    </row>
    <row r="261" spans="2:51" s="16" customFormat="1">
      <c r="B261" s="241"/>
      <c r="C261" s="242"/>
      <c r="D261" s="209" t="s">
        <v>291</v>
      </c>
      <c r="E261" s="243" t="s">
        <v>1</v>
      </c>
      <c r="F261" s="244" t="s">
        <v>7996</v>
      </c>
      <c r="G261" s="242"/>
      <c r="H261" s="243" t="s">
        <v>1</v>
      </c>
      <c r="I261" s="245"/>
      <c r="J261" s="242"/>
      <c r="K261" s="242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291</v>
      </c>
      <c r="AU261" s="250" t="s">
        <v>85</v>
      </c>
      <c r="AV261" s="16" t="s">
        <v>83</v>
      </c>
      <c r="AW261" s="16" t="s">
        <v>32</v>
      </c>
      <c r="AX261" s="16" t="s">
        <v>76</v>
      </c>
      <c r="AY261" s="250" t="s">
        <v>283</v>
      </c>
    </row>
    <row r="262" spans="2:51" s="13" customFormat="1">
      <c r="B262" s="207"/>
      <c r="C262" s="208"/>
      <c r="D262" s="209" t="s">
        <v>291</v>
      </c>
      <c r="E262" s="210" t="s">
        <v>1</v>
      </c>
      <c r="F262" s="211" t="s">
        <v>7997</v>
      </c>
      <c r="G262" s="208"/>
      <c r="H262" s="212">
        <v>-14.086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291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283</v>
      </c>
    </row>
    <row r="263" spans="2:51" s="16" customFormat="1">
      <c r="B263" s="241"/>
      <c r="C263" s="242"/>
      <c r="D263" s="209" t="s">
        <v>291</v>
      </c>
      <c r="E263" s="243" t="s">
        <v>1</v>
      </c>
      <c r="F263" s="244" t="s">
        <v>7998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2:51" s="13" customFormat="1" ht="22.5">
      <c r="B264" s="207"/>
      <c r="C264" s="208"/>
      <c r="D264" s="209" t="s">
        <v>291</v>
      </c>
      <c r="E264" s="210" t="s">
        <v>1</v>
      </c>
      <c r="F264" s="211" t="s">
        <v>7999</v>
      </c>
      <c r="G264" s="208"/>
      <c r="H264" s="212">
        <v>155.55799999999999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2:51" s="16" customFormat="1">
      <c r="B265" s="241"/>
      <c r="C265" s="242"/>
      <c r="D265" s="209" t="s">
        <v>291</v>
      </c>
      <c r="E265" s="243" t="s">
        <v>1</v>
      </c>
      <c r="F265" s="244" t="s">
        <v>7996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2:51" s="13" customFormat="1">
      <c r="B266" s="207"/>
      <c r="C266" s="208"/>
      <c r="D266" s="209" t="s">
        <v>291</v>
      </c>
      <c r="E266" s="210" t="s">
        <v>1</v>
      </c>
      <c r="F266" s="211" t="s">
        <v>8000</v>
      </c>
      <c r="G266" s="208"/>
      <c r="H266" s="212">
        <v>-18.677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2:51" s="16" customFormat="1">
      <c r="B267" s="241"/>
      <c r="C267" s="242"/>
      <c r="D267" s="209" t="s">
        <v>291</v>
      </c>
      <c r="E267" s="243" t="s">
        <v>1</v>
      </c>
      <c r="F267" s="244" t="s">
        <v>8001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2:51" s="13" customFormat="1">
      <c r="B268" s="207"/>
      <c r="C268" s="208"/>
      <c r="D268" s="209" t="s">
        <v>291</v>
      </c>
      <c r="E268" s="210" t="s">
        <v>1</v>
      </c>
      <c r="F268" s="211" t="s">
        <v>8002</v>
      </c>
      <c r="G268" s="208"/>
      <c r="H268" s="212">
        <v>24.943999999999999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2:51" s="16" customFormat="1">
      <c r="B269" s="241"/>
      <c r="C269" s="242"/>
      <c r="D269" s="209" t="s">
        <v>291</v>
      </c>
      <c r="E269" s="243" t="s">
        <v>1</v>
      </c>
      <c r="F269" s="244" t="s">
        <v>8003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2:51" s="16" customFormat="1">
      <c r="B270" s="241"/>
      <c r="C270" s="242"/>
      <c r="D270" s="209" t="s">
        <v>291</v>
      </c>
      <c r="E270" s="243" t="s">
        <v>1</v>
      </c>
      <c r="F270" s="244" t="s">
        <v>8004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2:51" s="13" customFormat="1">
      <c r="B271" s="207"/>
      <c r="C271" s="208"/>
      <c r="D271" s="209" t="s">
        <v>291</v>
      </c>
      <c r="E271" s="210" t="s">
        <v>1</v>
      </c>
      <c r="F271" s="211" t="s">
        <v>8005</v>
      </c>
      <c r="G271" s="208"/>
      <c r="H271" s="212">
        <v>107.544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2:51" s="16" customFormat="1">
      <c r="B272" s="241"/>
      <c r="C272" s="242"/>
      <c r="D272" s="209" t="s">
        <v>291</v>
      </c>
      <c r="E272" s="243" t="s">
        <v>1</v>
      </c>
      <c r="F272" s="244" t="s">
        <v>8006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>
      <c r="B273" s="207"/>
      <c r="C273" s="208"/>
      <c r="D273" s="209" t="s">
        <v>291</v>
      </c>
      <c r="E273" s="210" t="s">
        <v>1</v>
      </c>
      <c r="F273" s="211" t="s">
        <v>8007</v>
      </c>
      <c r="G273" s="208"/>
      <c r="H273" s="212">
        <v>35.96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6" customFormat="1">
      <c r="B274" s="241"/>
      <c r="C274" s="242"/>
      <c r="D274" s="209" t="s">
        <v>291</v>
      </c>
      <c r="E274" s="243" t="s">
        <v>1</v>
      </c>
      <c r="F274" s="244" t="s">
        <v>8008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8009</v>
      </c>
      <c r="G275" s="208"/>
      <c r="H275" s="212">
        <v>22.631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6" customFormat="1">
      <c r="B276" s="241"/>
      <c r="C276" s="242"/>
      <c r="D276" s="209" t="s">
        <v>291</v>
      </c>
      <c r="E276" s="243" t="s">
        <v>1</v>
      </c>
      <c r="F276" s="244" t="s">
        <v>8010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3" customFormat="1">
      <c r="B277" s="207"/>
      <c r="C277" s="208"/>
      <c r="D277" s="209" t="s">
        <v>291</v>
      </c>
      <c r="E277" s="210" t="s">
        <v>1</v>
      </c>
      <c r="F277" s="211" t="s">
        <v>8011</v>
      </c>
      <c r="G277" s="208"/>
      <c r="H277" s="212">
        <v>57.673000000000002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6" customFormat="1">
      <c r="B278" s="241"/>
      <c r="C278" s="242"/>
      <c r="D278" s="209" t="s">
        <v>291</v>
      </c>
      <c r="E278" s="243" t="s">
        <v>1</v>
      </c>
      <c r="F278" s="244" t="s">
        <v>8012</v>
      </c>
      <c r="G278" s="242"/>
      <c r="H278" s="243" t="s">
        <v>1</v>
      </c>
      <c r="I278" s="245"/>
      <c r="J278" s="242"/>
      <c r="K278" s="242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291</v>
      </c>
      <c r="AU278" s="250" t="s">
        <v>85</v>
      </c>
      <c r="AV278" s="16" t="s">
        <v>83</v>
      </c>
      <c r="AW278" s="16" t="s">
        <v>32</v>
      </c>
      <c r="AX278" s="16" t="s">
        <v>76</v>
      </c>
      <c r="AY278" s="250" t="s">
        <v>283</v>
      </c>
    </row>
    <row r="279" spans="1:65" s="13" customFormat="1" ht="22.5">
      <c r="B279" s="207"/>
      <c r="C279" s="208"/>
      <c r="D279" s="209" t="s">
        <v>291</v>
      </c>
      <c r="E279" s="210" t="s">
        <v>1</v>
      </c>
      <c r="F279" s="211" t="s">
        <v>8013</v>
      </c>
      <c r="G279" s="208"/>
      <c r="H279" s="212">
        <v>30.042999999999999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2" customFormat="1" ht="21.75" customHeight="1">
      <c r="A280" s="35"/>
      <c r="B280" s="36"/>
      <c r="C280" s="193" t="s">
        <v>194</v>
      </c>
      <c r="D280" s="193" t="s">
        <v>285</v>
      </c>
      <c r="E280" s="194" t="s">
        <v>8014</v>
      </c>
      <c r="F280" s="195" t="s">
        <v>8015</v>
      </c>
      <c r="G280" s="196" t="s">
        <v>288</v>
      </c>
      <c r="H280" s="197">
        <v>138.12799999999999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0.26100000000000001</v>
      </c>
      <c r="T280" s="204">
        <f>S280*H280</f>
        <v>36.051407999999995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289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289</v>
      </c>
      <c r="BM280" s="205" t="s">
        <v>8016</v>
      </c>
    </row>
    <row r="281" spans="1:65" s="16" customFormat="1">
      <c r="B281" s="241"/>
      <c r="C281" s="242"/>
      <c r="D281" s="209" t="s">
        <v>291</v>
      </c>
      <c r="E281" s="243" t="s">
        <v>1</v>
      </c>
      <c r="F281" s="244" t="s">
        <v>8017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6" customFormat="1">
      <c r="B282" s="241"/>
      <c r="C282" s="242"/>
      <c r="D282" s="209" t="s">
        <v>291</v>
      </c>
      <c r="E282" s="243" t="s">
        <v>1</v>
      </c>
      <c r="F282" s="244" t="s">
        <v>8018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>
      <c r="B283" s="207"/>
      <c r="C283" s="208"/>
      <c r="D283" s="209" t="s">
        <v>291</v>
      </c>
      <c r="E283" s="210" t="s">
        <v>1</v>
      </c>
      <c r="F283" s="211" t="s">
        <v>8019</v>
      </c>
      <c r="G283" s="208"/>
      <c r="H283" s="212">
        <v>13.834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6" customFormat="1">
      <c r="B284" s="241"/>
      <c r="C284" s="242"/>
      <c r="D284" s="209" t="s">
        <v>291</v>
      </c>
      <c r="E284" s="243" t="s">
        <v>1</v>
      </c>
      <c r="F284" s="244" t="s">
        <v>8020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3" customFormat="1">
      <c r="B285" s="207"/>
      <c r="C285" s="208"/>
      <c r="D285" s="209" t="s">
        <v>291</v>
      </c>
      <c r="E285" s="210" t="s">
        <v>1</v>
      </c>
      <c r="F285" s="211" t="s">
        <v>8021</v>
      </c>
      <c r="G285" s="208"/>
      <c r="H285" s="212">
        <v>26.63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6" customFormat="1">
      <c r="B286" s="241"/>
      <c r="C286" s="242"/>
      <c r="D286" s="209" t="s">
        <v>291</v>
      </c>
      <c r="E286" s="243" t="s">
        <v>1</v>
      </c>
      <c r="F286" s="244" t="s">
        <v>8022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8023</v>
      </c>
      <c r="G287" s="208"/>
      <c r="H287" s="212">
        <v>35.087000000000003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6" customFormat="1">
      <c r="B288" s="241"/>
      <c r="C288" s="242"/>
      <c r="D288" s="209" t="s">
        <v>291</v>
      </c>
      <c r="E288" s="243" t="s">
        <v>1</v>
      </c>
      <c r="F288" s="244" t="s">
        <v>8020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1:65" s="13" customFormat="1">
      <c r="B289" s="207"/>
      <c r="C289" s="208"/>
      <c r="D289" s="209" t="s">
        <v>291</v>
      </c>
      <c r="E289" s="210" t="s">
        <v>1</v>
      </c>
      <c r="F289" s="211" t="s">
        <v>8024</v>
      </c>
      <c r="G289" s="208"/>
      <c r="H289" s="212">
        <v>9.8699999999999992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6" customFormat="1">
      <c r="B290" s="241"/>
      <c r="C290" s="242"/>
      <c r="D290" s="209" t="s">
        <v>291</v>
      </c>
      <c r="E290" s="243" t="s">
        <v>1</v>
      </c>
      <c r="F290" s="244" t="s">
        <v>8025</v>
      </c>
      <c r="G290" s="242"/>
      <c r="H290" s="243" t="s">
        <v>1</v>
      </c>
      <c r="I290" s="245"/>
      <c r="J290" s="242"/>
      <c r="K290" s="242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291</v>
      </c>
      <c r="AU290" s="250" t="s">
        <v>85</v>
      </c>
      <c r="AV290" s="16" t="s">
        <v>83</v>
      </c>
      <c r="AW290" s="16" t="s">
        <v>32</v>
      </c>
      <c r="AX290" s="16" t="s">
        <v>76</v>
      </c>
      <c r="AY290" s="250" t="s">
        <v>283</v>
      </c>
    </row>
    <row r="291" spans="1:65" s="13" customFormat="1">
      <c r="B291" s="207"/>
      <c r="C291" s="208"/>
      <c r="D291" s="209" t="s">
        <v>291</v>
      </c>
      <c r="E291" s="210" t="s">
        <v>1</v>
      </c>
      <c r="F291" s="211" t="s">
        <v>8026</v>
      </c>
      <c r="G291" s="208"/>
      <c r="H291" s="212">
        <v>15.856999999999999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291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283</v>
      </c>
    </row>
    <row r="292" spans="1:65" s="16" customFormat="1">
      <c r="B292" s="241"/>
      <c r="C292" s="242"/>
      <c r="D292" s="209" t="s">
        <v>291</v>
      </c>
      <c r="E292" s="243" t="s">
        <v>1</v>
      </c>
      <c r="F292" s="244" t="s">
        <v>8027</v>
      </c>
      <c r="G292" s="242"/>
      <c r="H292" s="243" t="s">
        <v>1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291</v>
      </c>
      <c r="AU292" s="250" t="s">
        <v>85</v>
      </c>
      <c r="AV292" s="16" t="s">
        <v>83</v>
      </c>
      <c r="AW292" s="16" t="s">
        <v>32</v>
      </c>
      <c r="AX292" s="16" t="s">
        <v>76</v>
      </c>
      <c r="AY292" s="250" t="s">
        <v>283</v>
      </c>
    </row>
    <row r="293" spans="1:65" s="13" customFormat="1">
      <c r="B293" s="207"/>
      <c r="C293" s="208"/>
      <c r="D293" s="209" t="s">
        <v>291</v>
      </c>
      <c r="E293" s="210" t="s">
        <v>1</v>
      </c>
      <c r="F293" s="211" t="s">
        <v>8028</v>
      </c>
      <c r="G293" s="208"/>
      <c r="H293" s="212">
        <v>28.16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6" customFormat="1">
      <c r="B294" s="241"/>
      <c r="C294" s="242"/>
      <c r="D294" s="209" t="s">
        <v>291</v>
      </c>
      <c r="E294" s="243" t="s">
        <v>1</v>
      </c>
      <c r="F294" s="244" t="s">
        <v>7876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>
      <c r="B295" s="207"/>
      <c r="C295" s="208"/>
      <c r="D295" s="209" t="s">
        <v>291</v>
      </c>
      <c r="E295" s="210" t="s">
        <v>1</v>
      </c>
      <c r="F295" s="211" t="s">
        <v>8029</v>
      </c>
      <c r="G295" s="208"/>
      <c r="H295" s="212">
        <v>8.69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2" customFormat="1" ht="24.2" customHeight="1">
      <c r="A296" s="35"/>
      <c r="B296" s="36"/>
      <c r="C296" s="193" t="s">
        <v>8</v>
      </c>
      <c r="D296" s="193" t="s">
        <v>285</v>
      </c>
      <c r="E296" s="194" t="s">
        <v>8030</v>
      </c>
      <c r="F296" s="195" t="s">
        <v>8031</v>
      </c>
      <c r="G296" s="196" t="s">
        <v>296</v>
      </c>
      <c r="H296" s="197">
        <v>146.88999999999999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1.95</v>
      </c>
      <c r="T296" s="204">
        <f>S296*H296</f>
        <v>286.43549999999999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289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289</v>
      </c>
      <c r="BM296" s="205" t="s">
        <v>8032</v>
      </c>
    </row>
    <row r="297" spans="1:65" s="16" customFormat="1" ht="22.5">
      <c r="B297" s="241"/>
      <c r="C297" s="242"/>
      <c r="D297" s="209" t="s">
        <v>291</v>
      </c>
      <c r="E297" s="243" t="s">
        <v>1</v>
      </c>
      <c r="F297" s="244" t="s">
        <v>8033</v>
      </c>
      <c r="G297" s="242"/>
      <c r="H297" s="243" t="s">
        <v>1</v>
      </c>
      <c r="I297" s="245"/>
      <c r="J297" s="242"/>
      <c r="K297" s="242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291</v>
      </c>
      <c r="AU297" s="250" t="s">
        <v>85</v>
      </c>
      <c r="AV297" s="16" t="s">
        <v>83</v>
      </c>
      <c r="AW297" s="16" t="s">
        <v>32</v>
      </c>
      <c r="AX297" s="16" t="s">
        <v>76</v>
      </c>
      <c r="AY297" s="250" t="s">
        <v>283</v>
      </c>
    </row>
    <row r="298" spans="1:65" s="13" customFormat="1">
      <c r="B298" s="207"/>
      <c r="C298" s="208"/>
      <c r="D298" s="209" t="s">
        <v>291</v>
      </c>
      <c r="E298" s="210" t="s">
        <v>1</v>
      </c>
      <c r="F298" s="211" t="s">
        <v>8034</v>
      </c>
      <c r="G298" s="208"/>
      <c r="H298" s="212">
        <v>38.340000000000003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1:65" s="16" customFormat="1">
      <c r="B299" s="241"/>
      <c r="C299" s="242"/>
      <c r="D299" s="209" t="s">
        <v>291</v>
      </c>
      <c r="E299" s="243" t="s">
        <v>1</v>
      </c>
      <c r="F299" s="244" t="s">
        <v>8035</v>
      </c>
      <c r="G299" s="242"/>
      <c r="H299" s="243" t="s">
        <v>1</v>
      </c>
      <c r="I299" s="245"/>
      <c r="J299" s="242"/>
      <c r="K299" s="242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291</v>
      </c>
      <c r="AU299" s="250" t="s">
        <v>85</v>
      </c>
      <c r="AV299" s="16" t="s">
        <v>83</v>
      </c>
      <c r="AW299" s="16" t="s">
        <v>32</v>
      </c>
      <c r="AX299" s="16" t="s">
        <v>76</v>
      </c>
      <c r="AY299" s="250" t="s">
        <v>283</v>
      </c>
    </row>
    <row r="300" spans="1:65" s="13" customFormat="1">
      <c r="B300" s="207"/>
      <c r="C300" s="208"/>
      <c r="D300" s="209" t="s">
        <v>291</v>
      </c>
      <c r="E300" s="210" t="s">
        <v>1</v>
      </c>
      <c r="F300" s="211" t="s">
        <v>8036</v>
      </c>
      <c r="G300" s="208"/>
      <c r="H300" s="212">
        <v>-4.4539999999999997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6" customFormat="1">
      <c r="B301" s="241"/>
      <c r="C301" s="242"/>
      <c r="D301" s="209" t="s">
        <v>291</v>
      </c>
      <c r="E301" s="243" t="s">
        <v>1</v>
      </c>
      <c r="F301" s="244" t="s">
        <v>8037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1:65" s="13" customFormat="1">
      <c r="B302" s="207"/>
      <c r="C302" s="208"/>
      <c r="D302" s="209" t="s">
        <v>291</v>
      </c>
      <c r="E302" s="210" t="s">
        <v>1</v>
      </c>
      <c r="F302" s="211" t="s">
        <v>8038</v>
      </c>
      <c r="G302" s="208"/>
      <c r="H302" s="212">
        <v>9.157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6" customFormat="1">
      <c r="B303" s="241"/>
      <c r="C303" s="242"/>
      <c r="D303" s="209" t="s">
        <v>291</v>
      </c>
      <c r="E303" s="243" t="s">
        <v>1</v>
      </c>
      <c r="F303" s="244" t="s">
        <v>8035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8039</v>
      </c>
      <c r="G304" s="208"/>
      <c r="H304" s="212">
        <v>-0.65600000000000003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2:51" s="16" customFormat="1">
      <c r="B305" s="241"/>
      <c r="C305" s="242"/>
      <c r="D305" s="209" t="s">
        <v>291</v>
      </c>
      <c r="E305" s="243" t="s">
        <v>1</v>
      </c>
      <c r="F305" s="244" t="s">
        <v>8040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2:51" s="13" customFormat="1">
      <c r="B306" s="207"/>
      <c r="C306" s="208"/>
      <c r="D306" s="209" t="s">
        <v>291</v>
      </c>
      <c r="E306" s="210" t="s">
        <v>1</v>
      </c>
      <c r="F306" s="211" t="s">
        <v>8041</v>
      </c>
      <c r="G306" s="208"/>
      <c r="H306" s="212">
        <v>5.5010000000000003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2:51" s="16" customFormat="1" ht="22.5">
      <c r="B307" s="241"/>
      <c r="C307" s="242"/>
      <c r="D307" s="209" t="s">
        <v>291</v>
      </c>
      <c r="E307" s="243" t="s">
        <v>1</v>
      </c>
      <c r="F307" s="244" t="s">
        <v>8042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2:51" s="13" customFormat="1">
      <c r="B308" s="207"/>
      <c r="C308" s="208"/>
      <c r="D308" s="209" t="s">
        <v>291</v>
      </c>
      <c r="E308" s="210" t="s">
        <v>1</v>
      </c>
      <c r="F308" s="211" t="s">
        <v>8043</v>
      </c>
      <c r="G308" s="208"/>
      <c r="H308" s="212">
        <v>47.52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2:51" s="16" customFormat="1">
      <c r="B309" s="241"/>
      <c r="C309" s="242"/>
      <c r="D309" s="209" t="s">
        <v>291</v>
      </c>
      <c r="E309" s="243" t="s">
        <v>1</v>
      </c>
      <c r="F309" s="244" t="s">
        <v>8035</v>
      </c>
      <c r="G309" s="242"/>
      <c r="H309" s="243" t="s">
        <v>1</v>
      </c>
      <c r="I309" s="245"/>
      <c r="J309" s="242"/>
      <c r="K309" s="242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291</v>
      </c>
      <c r="AU309" s="250" t="s">
        <v>85</v>
      </c>
      <c r="AV309" s="16" t="s">
        <v>83</v>
      </c>
      <c r="AW309" s="16" t="s">
        <v>32</v>
      </c>
      <c r="AX309" s="16" t="s">
        <v>76</v>
      </c>
      <c r="AY309" s="250" t="s">
        <v>283</v>
      </c>
    </row>
    <row r="310" spans="2:51" s="13" customFormat="1">
      <c r="B310" s="207"/>
      <c r="C310" s="208"/>
      <c r="D310" s="209" t="s">
        <v>291</v>
      </c>
      <c r="E310" s="210" t="s">
        <v>1</v>
      </c>
      <c r="F310" s="211" t="s">
        <v>8044</v>
      </c>
      <c r="G310" s="208"/>
      <c r="H310" s="212">
        <v>-3.1869999999999998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2:51" s="16" customFormat="1">
      <c r="B311" s="241"/>
      <c r="C311" s="242"/>
      <c r="D311" s="209" t="s">
        <v>291</v>
      </c>
      <c r="E311" s="243" t="s">
        <v>1</v>
      </c>
      <c r="F311" s="244" t="s">
        <v>8045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2:51" s="13" customFormat="1">
      <c r="B312" s="207"/>
      <c r="C312" s="208"/>
      <c r="D312" s="209" t="s">
        <v>291</v>
      </c>
      <c r="E312" s="210" t="s">
        <v>1</v>
      </c>
      <c r="F312" s="211" t="s">
        <v>8046</v>
      </c>
      <c r="G312" s="208"/>
      <c r="H312" s="212">
        <v>11.936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2:51" s="16" customFormat="1">
      <c r="B313" s="241"/>
      <c r="C313" s="242"/>
      <c r="D313" s="209" t="s">
        <v>291</v>
      </c>
      <c r="E313" s="243" t="s">
        <v>1</v>
      </c>
      <c r="F313" s="244" t="s">
        <v>8035</v>
      </c>
      <c r="G313" s="242"/>
      <c r="H313" s="243" t="s">
        <v>1</v>
      </c>
      <c r="I313" s="245"/>
      <c r="J313" s="242"/>
      <c r="K313" s="242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291</v>
      </c>
      <c r="AU313" s="250" t="s">
        <v>85</v>
      </c>
      <c r="AV313" s="16" t="s">
        <v>83</v>
      </c>
      <c r="AW313" s="16" t="s">
        <v>32</v>
      </c>
      <c r="AX313" s="16" t="s">
        <v>76</v>
      </c>
      <c r="AY313" s="250" t="s">
        <v>283</v>
      </c>
    </row>
    <row r="314" spans="2:51" s="13" customFormat="1">
      <c r="B314" s="207"/>
      <c r="C314" s="208"/>
      <c r="D314" s="209" t="s">
        <v>291</v>
      </c>
      <c r="E314" s="210" t="s">
        <v>1</v>
      </c>
      <c r="F314" s="211" t="s">
        <v>8047</v>
      </c>
      <c r="G314" s="208"/>
      <c r="H314" s="212">
        <v>-0.32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2:51" s="16" customFormat="1" ht="22.5">
      <c r="B315" s="241"/>
      <c r="C315" s="242"/>
      <c r="D315" s="209" t="s">
        <v>291</v>
      </c>
      <c r="E315" s="243" t="s">
        <v>1</v>
      </c>
      <c r="F315" s="244" t="s">
        <v>8048</v>
      </c>
      <c r="G315" s="242"/>
      <c r="H315" s="243" t="s">
        <v>1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291</v>
      </c>
      <c r="AU315" s="250" t="s">
        <v>85</v>
      </c>
      <c r="AV315" s="16" t="s">
        <v>83</v>
      </c>
      <c r="AW315" s="16" t="s">
        <v>32</v>
      </c>
      <c r="AX315" s="16" t="s">
        <v>76</v>
      </c>
      <c r="AY315" s="250" t="s">
        <v>283</v>
      </c>
    </row>
    <row r="316" spans="2:51" s="13" customFormat="1">
      <c r="B316" s="207"/>
      <c r="C316" s="208"/>
      <c r="D316" s="209" t="s">
        <v>291</v>
      </c>
      <c r="E316" s="210" t="s">
        <v>1</v>
      </c>
      <c r="F316" s="211" t="s">
        <v>8049</v>
      </c>
      <c r="G316" s="208"/>
      <c r="H316" s="212">
        <v>27.611999999999998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291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283</v>
      </c>
    </row>
    <row r="317" spans="2:51" s="16" customFormat="1">
      <c r="B317" s="241"/>
      <c r="C317" s="242"/>
      <c r="D317" s="209" t="s">
        <v>291</v>
      </c>
      <c r="E317" s="243" t="s">
        <v>1</v>
      </c>
      <c r="F317" s="244" t="s">
        <v>8035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2:51" s="13" customFormat="1">
      <c r="B318" s="207"/>
      <c r="C318" s="208"/>
      <c r="D318" s="209" t="s">
        <v>291</v>
      </c>
      <c r="E318" s="210" t="s">
        <v>1</v>
      </c>
      <c r="F318" s="211" t="s">
        <v>8050</v>
      </c>
      <c r="G318" s="208"/>
      <c r="H318" s="212">
        <v>-0.74399999999999999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2:51" s="16" customFormat="1">
      <c r="B319" s="241"/>
      <c r="C319" s="242"/>
      <c r="D319" s="209" t="s">
        <v>291</v>
      </c>
      <c r="E319" s="243" t="s">
        <v>1</v>
      </c>
      <c r="F319" s="244" t="s">
        <v>8051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2:51" s="13" customFormat="1">
      <c r="B320" s="207"/>
      <c r="C320" s="208"/>
      <c r="D320" s="209" t="s">
        <v>291</v>
      </c>
      <c r="E320" s="210" t="s">
        <v>1</v>
      </c>
      <c r="F320" s="211" t="s">
        <v>8052</v>
      </c>
      <c r="G320" s="208"/>
      <c r="H320" s="212">
        <v>3.3279999999999998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6" customFormat="1">
      <c r="B321" s="241"/>
      <c r="C321" s="242"/>
      <c r="D321" s="209" t="s">
        <v>291</v>
      </c>
      <c r="E321" s="243" t="s">
        <v>1</v>
      </c>
      <c r="F321" s="244" t="s">
        <v>8053</v>
      </c>
      <c r="G321" s="242"/>
      <c r="H321" s="243" t="s">
        <v>1</v>
      </c>
      <c r="I321" s="245"/>
      <c r="J321" s="242"/>
      <c r="K321" s="242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291</v>
      </c>
      <c r="AU321" s="250" t="s">
        <v>85</v>
      </c>
      <c r="AV321" s="16" t="s">
        <v>83</v>
      </c>
      <c r="AW321" s="16" t="s">
        <v>32</v>
      </c>
      <c r="AX321" s="16" t="s">
        <v>76</v>
      </c>
      <c r="AY321" s="250" t="s">
        <v>283</v>
      </c>
    </row>
    <row r="322" spans="1:65" s="13" customFormat="1">
      <c r="B322" s="207"/>
      <c r="C322" s="208"/>
      <c r="D322" s="209" t="s">
        <v>291</v>
      </c>
      <c r="E322" s="210" t="s">
        <v>1</v>
      </c>
      <c r="F322" s="211" t="s">
        <v>8054</v>
      </c>
      <c r="G322" s="208"/>
      <c r="H322" s="212">
        <v>10.282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291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283</v>
      </c>
    </row>
    <row r="323" spans="1:65" s="16" customFormat="1">
      <c r="B323" s="241"/>
      <c r="C323" s="242"/>
      <c r="D323" s="209" t="s">
        <v>291</v>
      </c>
      <c r="E323" s="243" t="s">
        <v>1</v>
      </c>
      <c r="F323" s="244" t="s">
        <v>8055</v>
      </c>
      <c r="G323" s="242"/>
      <c r="H323" s="243" t="s">
        <v>1</v>
      </c>
      <c r="I323" s="245"/>
      <c r="J323" s="242"/>
      <c r="K323" s="242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291</v>
      </c>
      <c r="AU323" s="250" t="s">
        <v>85</v>
      </c>
      <c r="AV323" s="16" t="s">
        <v>83</v>
      </c>
      <c r="AW323" s="16" t="s">
        <v>32</v>
      </c>
      <c r="AX323" s="16" t="s">
        <v>76</v>
      </c>
      <c r="AY323" s="250" t="s">
        <v>283</v>
      </c>
    </row>
    <row r="324" spans="1:65" s="13" customFormat="1">
      <c r="B324" s="207"/>
      <c r="C324" s="208"/>
      <c r="D324" s="209" t="s">
        <v>291</v>
      </c>
      <c r="E324" s="210" t="s">
        <v>1</v>
      </c>
      <c r="F324" s="211" t="s">
        <v>8056</v>
      </c>
      <c r="G324" s="208"/>
      <c r="H324" s="212">
        <v>2.5750000000000002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2" customFormat="1" ht="21.75" customHeight="1">
      <c r="A325" s="35"/>
      <c r="B325" s="36"/>
      <c r="C325" s="193" t="s">
        <v>199</v>
      </c>
      <c r="D325" s="193" t="s">
        <v>285</v>
      </c>
      <c r="E325" s="194" t="s">
        <v>8057</v>
      </c>
      <c r="F325" s="195" t="s">
        <v>8058</v>
      </c>
      <c r="G325" s="196" t="s">
        <v>296</v>
      </c>
      <c r="H325" s="197">
        <v>6.1319999999999997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1.671</v>
      </c>
      <c r="T325" s="204">
        <f>S325*H325</f>
        <v>10.246572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289</v>
      </c>
      <c r="BM325" s="205" t="s">
        <v>8059</v>
      </c>
    </row>
    <row r="326" spans="1:65" s="16" customFormat="1">
      <c r="B326" s="241"/>
      <c r="C326" s="242"/>
      <c r="D326" s="209" t="s">
        <v>291</v>
      </c>
      <c r="E326" s="243" t="s">
        <v>1</v>
      </c>
      <c r="F326" s="244" t="s">
        <v>8060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291</v>
      </c>
      <c r="AU326" s="250" t="s">
        <v>85</v>
      </c>
      <c r="AV326" s="16" t="s">
        <v>83</v>
      </c>
      <c r="AW326" s="16" t="s">
        <v>32</v>
      </c>
      <c r="AX326" s="16" t="s">
        <v>76</v>
      </c>
      <c r="AY326" s="250" t="s">
        <v>283</v>
      </c>
    </row>
    <row r="327" spans="1:65" s="16" customFormat="1">
      <c r="B327" s="241"/>
      <c r="C327" s="242"/>
      <c r="D327" s="209" t="s">
        <v>291</v>
      </c>
      <c r="E327" s="243" t="s">
        <v>1</v>
      </c>
      <c r="F327" s="244" t="s">
        <v>8061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8062</v>
      </c>
      <c r="G328" s="208"/>
      <c r="H328" s="212">
        <v>1.304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6" customFormat="1">
      <c r="B329" s="241"/>
      <c r="C329" s="242"/>
      <c r="D329" s="209" t="s">
        <v>291</v>
      </c>
      <c r="E329" s="243" t="s">
        <v>1</v>
      </c>
      <c r="F329" s="244" t="s">
        <v>8053</v>
      </c>
      <c r="G329" s="242"/>
      <c r="H329" s="243" t="s">
        <v>1</v>
      </c>
      <c r="I329" s="245"/>
      <c r="J329" s="242"/>
      <c r="K329" s="242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291</v>
      </c>
      <c r="AU329" s="250" t="s">
        <v>85</v>
      </c>
      <c r="AV329" s="16" t="s">
        <v>83</v>
      </c>
      <c r="AW329" s="16" t="s">
        <v>32</v>
      </c>
      <c r="AX329" s="16" t="s">
        <v>76</v>
      </c>
      <c r="AY329" s="250" t="s">
        <v>283</v>
      </c>
    </row>
    <row r="330" spans="1:65" s="13" customFormat="1">
      <c r="B330" s="207"/>
      <c r="C330" s="208"/>
      <c r="D330" s="209" t="s">
        <v>291</v>
      </c>
      <c r="E330" s="210" t="s">
        <v>1</v>
      </c>
      <c r="F330" s="211" t="s">
        <v>8063</v>
      </c>
      <c r="G330" s="208"/>
      <c r="H330" s="212">
        <v>4.0279999999999996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6" customFormat="1">
      <c r="B331" s="241"/>
      <c r="C331" s="242"/>
      <c r="D331" s="209" t="s">
        <v>291</v>
      </c>
      <c r="E331" s="243" t="s">
        <v>1</v>
      </c>
      <c r="F331" s="244" t="s">
        <v>8064</v>
      </c>
      <c r="G331" s="242"/>
      <c r="H331" s="243" t="s">
        <v>1</v>
      </c>
      <c r="I331" s="245"/>
      <c r="J331" s="242"/>
      <c r="K331" s="242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291</v>
      </c>
      <c r="AU331" s="250" t="s">
        <v>85</v>
      </c>
      <c r="AV331" s="16" t="s">
        <v>83</v>
      </c>
      <c r="AW331" s="16" t="s">
        <v>32</v>
      </c>
      <c r="AX331" s="16" t="s">
        <v>76</v>
      </c>
      <c r="AY331" s="250" t="s">
        <v>283</v>
      </c>
    </row>
    <row r="332" spans="1:65" s="13" customFormat="1">
      <c r="B332" s="207"/>
      <c r="C332" s="208"/>
      <c r="D332" s="209" t="s">
        <v>291</v>
      </c>
      <c r="E332" s="210" t="s">
        <v>1</v>
      </c>
      <c r="F332" s="211" t="s">
        <v>8065</v>
      </c>
      <c r="G332" s="208"/>
      <c r="H332" s="212">
        <v>0.8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283</v>
      </c>
    </row>
    <row r="333" spans="1:65" s="2" customFormat="1" ht="21.75" customHeight="1">
      <c r="A333" s="35"/>
      <c r="B333" s="36"/>
      <c r="C333" s="193" t="s">
        <v>202</v>
      </c>
      <c r="D333" s="193" t="s">
        <v>285</v>
      </c>
      <c r="E333" s="194" t="s">
        <v>8066</v>
      </c>
      <c r="F333" s="195" t="s">
        <v>8067</v>
      </c>
      <c r="G333" s="196" t="s">
        <v>288</v>
      </c>
      <c r="H333" s="197">
        <v>3.2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5.5E-2</v>
      </c>
      <c r="T333" s="204">
        <f>S333*H333</f>
        <v>0.17600000000000002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8068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8069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>
      <c r="B335" s="207"/>
      <c r="C335" s="208"/>
      <c r="D335" s="209" t="s">
        <v>291</v>
      </c>
      <c r="E335" s="210" t="s">
        <v>1</v>
      </c>
      <c r="F335" s="211" t="s">
        <v>8070</v>
      </c>
      <c r="G335" s="208"/>
      <c r="H335" s="212">
        <v>3.2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2" customFormat="1" ht="16.5" customHeight="1">
      <c r="A336" s="35"/>
      <c r="B336" s="36"/>
      <c r="C336" s="193" t="s">
        <v>205</v>
      </c>
      <c r="D336" s="193" t="s">
        <v>285</v>
      </c>
      <c r="E336" s="194" t="s">
        <v>8071</v>
      </c>
      <c r="F336" s="195" t="s">
        <v>8072</v>
      </c>
      <c r="G336" s="196" t="s">
        <v>296</v>
      </c>
      <c r="H336" s="197">
        <v>36.649000000000001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2.4</v>
      </c>
      <c r="T336" s="204">
        <f>S336*H336</f>
        <v>87.957599999999999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289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289</v>
      </c>
      <c r="BM336" s="205" t="s">
        <v>8073</v>
      </c>
    </row>
    <row r="337" spans="1:65" s="16" customFormat="1">
      <c r="B337" s="241"/>
      <c r="C337" s="242"/>
      <c r="D337" s="209" t="s">
        <v>291</v>
      </c>
      <c r="E337" s="243" t="s">
        <v>1</v>
      </c>
      <c r="F337" s="244" t="s">
        <v>8074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6" customFormat="1">
      <c r="B338" s="241"/>
      <c r="C338" s="242"/>
      <c r="D338" s="209" t="s">
        <v>291</v>
      </c>
      <c r="E338" s="243" t="s">
        <v>1</v>
      </c>
      <c r="F338" s="244" t="s">
        <v>8075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6" customFormat="1">
      <c r="B339" s="241"/>
      <c r="C339" s="242"/>
      <c r="D339" s="209" t="s">
        <v>291</v>
      </c>
      <c r="E339" s="243" t="s">
        <v>1</v>
      </c>
      <c r="F339" s="244" t="s">
        <v>8076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291</v>
      </c>
      <c r="AU339" s="250" t="s">
        <v>85</v>
      </c>
      <c r="AV339" s="16" t="s">
        <v>83</v>
      </c>
      <c r="AW339" s="16" t="s">
        <v>32</v>
      </c>
      <c r="AX339" s="16" t="s">
        <v>76</v>
      </c>
      <c r="AY339" s="250" t="s">
        <v>283</v>
      </c>
    </row>
    <row r="340" spans="1:65" s="13" customFormat="1">
      <c r="B340" s="207"/>
      <c r="C340" s="208"/>
      <c r="D340" s="209" t="s">
        <v>291</v>
      </c>
      <c r="E340" s="210" t="s">
        <v>1</v>
      </c>
      <c r="F340" s="211" t="s">
        <v>8077</v>
      </c>
      <c r="G340" s="208"/>
      <c r="H340" s="212">
        <v>10.297000000000001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6" customFormat="1" ht="22.5">
      <c r="B341" s="241"/>
      <c r="C341" s="242"/>
      <c r="D341" s="209" t="s">
        <v>291</v>
      </c>
      <c r="E341" s="243" t="s">
        <v>1</v>
      </c>
      <c r="F341" s="244" t="s">
        <v>8078</v>
      </c>
      <c r="G341" s="242"/>
      <c r="H341" s="243" t="s">
        <v>1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291</v>
      </c>
      <c r="AU341" s="250" t="s">
        <v>85</v>
      </c>
      <c r="AV341" s="16" t="s">
        <v>83</v>
      </c>
      <c r="AW341" s="16" t="s">
        <v>32</v>
      </c>
      <c r="AX341" s="16" t="s">
        <v>76</v>
      </c>
      <c r="AY341" s="250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8079</v>
      </c>
      <c r="G342" s="208"/>
      <c r="H342" s="212">
        <v>3.0409999999999999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6" customFormat="1">
      <c r="B343" s="241"/>
      <c r="C343" s="242"/>
      <c r="D343" s="209" t="s">
        <v>291</v>
      </c>
      <c r="E343" s="243" t="s">
        <v>1</v>
      </c>
      <c r="F343" s="244" t="s">
        <v>8080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8081</v>
      </c>
      <c r="G344" s="208"/>
      <c r="H344" s="212">
        <v>11.438000000000001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6" customFormat="1">
      <c r="B345" s="241"/>
      <c r="C345" s="242"/>
      <c r="D345" s="209" t="s">
        <v>291</v>
      </c>
      <c r="E345" s="243" t="s">
        <v>1</v>
      </c>
      <c r="F345" s="244" t="s">
        <v>8082</v>
      </c>
      <c r="G345" s="242"/>
      <c r="H345" s="243" t="s">
        <v>1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291</v>
      </c>
      <c r="AU345" s="250" t="s">
        <v>85</v>
      </c>
      <c r="AV345" s="16" t="s">
        <v>83</v>
      </c>
      <c r="AW345" s="16" t="s">
        <v>32</v>
      </c>
      <c r="AX345" s="16" t="s">
        <v>76</v>
      </c>
      <c r="AY345" s="250" t="s">
        <v>283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8083</v>
      </c>
      <c r="G346" s="208"/>
      <c r="H346" s="212">
        <v>11.872999999999999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2" customFormat="1" ht="21.75" customHeight="1">
      <c r="A347" s="35"/>
      <c r="B347" s="36"/>
      <c r="C347" s="193" t="s">
        <v>417</v>
      </c>
      <c r="D347" s="193" t="s">
        <v>285</v>
      </c>
      <c r="E347" s="194" t="s">
        <v>8084</v>
      </c>
      <c r="F347" s="195" t="s">
        <v>8085</v>
      </c>
      <c r="G347" s="196" t="s">
        <v>296</v>
      </c>
      <c r="H347" s="197">
        <v>3.044</v>
      </c>
      <c r="I347" s="198"/>
      <c r="J347" s="199">
        <f>ROUND(I347*H347,2)</f>
        <v>0</v>
      </c>
      <c r="K347" s="200"/>
      <c r="L347" s="40"/>
      <c r="M347" s="201" t="s">
        <v>1</v>
      </c>
      <c r="N347" s="202" t="s">
        <v>41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2.4</v>
      </c>
      <c r="T347" s="204">
        <f>S347*H347</f>
        <v>7.3056000000000001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289</v>
      </c>
      <c r="AT347" s="205" t="s">
        <v>285</v>
      </c>
      <c r="AU347" s="205" t="s">
        <v>85</v>
      </c>
      <c r="AY347" s="18" t="s">
        <v>283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289</v>
      </c>
      <c r="BM347" s="205" t="s">
        <v>8086</v>
      </c>
    </row>
    <row r="348" spans="1:65" s="16" customFormat="1">
      <c r="B348" s="241"/>
      <c r="C348" s="242"/>
      <c r="D348" s="209" t="s">
        <v>291</v>
      </c>
      <c r="E348" s="243" t="s">
        <v>1</v>
      </c>
      <c r="F348" s="244" t="s">
        <v>8087</v>
      </c>
      <c r="G348" s="242"/>
      <c r="H348" s="243" t="s">
        <v>1</v>
      </c>
      <c r="I348" s="245"/>
      <c r="J348" s="242"/>
      <c r="K348" s="242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291</v>
      </c>
      <c r="AU348" s="250" t="s">
        <v>85</v>
      </c>
      <c r="AV348" s="16" t="s">
        <v>83</v>
      </c>
      <c r="AW348" s="16" t="s">
        <v>32</v>
      </c>
      <c r="AX348" s="16" t="s">
        <v>76</v>
      </c>
      <c r="AY348" s="250" t="s">
        <v>283</v>
      </c>
    </row>
    <row r="349" spans="1:65" s="16" customFormat="1">
      <c r="B349" s="241"/>
      <c r="C349" s="242"/>
      <c r="D349" s="209" t="s">
        <v>291</v>
      </c>
      <c r="E349" s="243" t="s">
        <v>1</v>
      </c>
      <c r="F349" s="244" t="s">
        <v>8088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291</v>
      </c>
      <c r="AU349" s="250" t="s">
        <v>85</v>
      </c>
      <c r="AV349" s="16" t="s">
        <v>83</v>
      </c>
      <c r="AW349" s="16" t="s">
        <v>32</v>
      </c>
      <c r="AX349" s="16" t="s">
        <v>76</v>
      </c>
      <c r="AY349" s="250" t="s">
        <v>283</v>
      </c>
    </row>
    <row r="350" spans="1:65" s="13" customFormat="1">
      <c r="B350" s="207"/>
      <c r="C350" s="208"/>
      <c r="D350" s="209" t="s">
        <v>291</v>
      </c>
      <c r="E350" s="210" t="s">
        <v>1</v>
      </c>
      <c r="F350" s="211" t="s">
        <v>8089</v>
      </c>
      <c r="G350" s="208"/>
      <c r="H350" s="212">
        <v>2.536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291</v>
      </c>
      <c r="AU350" s="218" t="s">
        <v>85</v>
      </c>
      <c r="AV350" s="13" t="s">
        <v>85</v>
      </c>
      <c r="AW350" s="13" t="s">
        <v>32</v>
      </c>
      <c r="AX350" s="13" t="s">
        <v>76</v>
      </c>
      <c r="AY350" s="218" t="s">
        <v>283</v>
      </c>
    </row>
    <row r="351" spans="1:65" s="16" customFormat="1">
      <c r="B351" s="241"/>
      <c r="C351" s="242"/>
      <c r="D351" s="209" t="s">
        <v>291</v>
      </c>
      <c r="E351" s="243" t="s">
        <v>1</v>
      </c>
      <c r="F351" s="244" t="s">
        <v>8090</v>
      </c>
      <c r="G351" s="242"/>
      <c r="H351" s="243" t="s">
        <v>1</v>
      </c>
      <c r="I351" s="245"/>
      <c r="J351" s="242"/>
      <c r="K351" s="242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291</v>
      </c>
      <c r="AU351" s="250" t="s">
        <v>85</v>
      </c>
      <c r="AV351" s="16" t="s">
        <v>83</v>
      </c>
      <c r="AW351" s="16" t="s">
        <v>32</v>
      </c>
      <c r="AX351" s="16" t="s">
        <v>76</v>
      </c>
      <c r="AY351" s="250" t="s">
        <v>283</v>
      </c>
    </row>
    <row r="352" spans="1:65" s="13" customFormat="1">
      <c r="B352" s="207"/>
      <c r="C352" s="208"/>
      <c r="D352" s="209" t="s">
        <v>291</v>
      </c>
      <c r="E352" s="210" t="s">
        <v>1</v>
      </c>
      <c r="F352" s="211" t="s">
        <v>8091</v>
      </c>
      <c r="G352" s="208"/>
      <c r="H352" s="212">
        <v>0.50800000000000001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291</v>
      </c>
      <c r="AU352" s="218" t="s">
        <v>85</v>
      </c>
      <c r="AV352" s="13" t="s">
        <v>85</v>
      </c>
      <c r="AW352" s="13" t="s">
        <v>32</v>
      </c>
      <c r="AX352" s="13" t="s">
        <v>76</v>
      </c>
      <c r="AY352" s="218" t="s">
        <v>283</v>
      </c>
    </row>
    <row r="353" spans="1:65" s="2" customFormat="1" ht="24.2" customHeight="1">
      <c r="A353" s="35"/>
      <c r="B353" s="36"/>
      <c r="C353" s="193" t="s">
        <v>208</v>
      </c>
      <c r="D353" s="193" t="s">
        <v>285</v>
      </c>
      <c r="E353" s="194" t="s">
        <v>8092</v>
      </c>
      <c r="F353" s="195" t="s">
        <v>8093</v>
      </c>
      <c r="G353" s="196" t="s">
        <v>288</v>
      </c>
      <c r="H353" s="197">
        <v>1.7689999999999999</v>
      </c>
      <c r="I353" s="198"/>
      <c r="J353" s="199">
        <f>ROUND(I353*H353,2)</f>
        <v>0</v>
      </c>
      <c r="K353" s="200"/>
      <c r="L353" s="40"/>
      <c r="M353" s="201" t="s">
        <v>1</v>
      </c>
      <c r="N353" s="202" t="s">
        <v>41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0.36</v>
      </c>
      <c r="T353" s="204">
        <f>S353*H353</f>
        <v>0.63683999999999996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289</v>
      </c>
      <c r="AT353" s="205" t="s">
        <v>285</v>
      </c>
      <c r="AU353" s="205" t="s">
        <v>85</v>
      </c>
      <c r="AY353" s="18" t="s">
        <v>283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289</v>
      </c>
      <c r="BM353" s="205" t="s">
        <v>8094</v>
      </c>
    </row>
    <row r="354" spans="1:65" s="16" customFormat="1">
      <c r="B354" s="241"/>
      <c r="C354" s="242"/>
      <c r="D354" s="209" t="s">
        <v>291</v>
      </c>
      <c r="E354" s="243" t="s">
        <v>1</v>
      </c>
      <c r="F354" s="244" t="s">
        <v>8095</v>
      </c>
      <c r="G354" s="242"/>
      <c r="H354" s="243" t="s">
        <v>1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291</v>
      </c>
      <c r="AU354" s="250" t="s">
        <v>85</v>
      </c>
      <c r="AV354" s="16" t="s">
        <v>83</v>
      </c>
      <c r="AW354" s="16" t="s">
        <v>32</v>
      </c>
      <c r="AX354" s="16" t="s">
        <v>76</v>
      </c>
      <c r="AY354" s="250" t="s">
        <v>283</v>
      </c>
    </row>
    <row r="355" spans="1:65" s="16" customFormat="1">
      <c r="B355" s="241"/>
      <c r="C355" s="242"/>
      <c r="D355" s="209" t="s">
        <v>291</v>
      </c>
      <c r="E355" s="243" t="s">
        <v>1</v>
      </c>
      <c r="F355" s="244" t="s">
        <v>8096</v>
      </c>
      <c r="G355" s="242"/>
      <c r="H355" s="243" t="s">
        <v>1</v>
      </c>
      <c r="I355" s="245"/>
      <c r="J355" s="242"/>
      <c r="K355" s="242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291</v>
      </c>
      <c r="AU355" s="250" t="s">
        <v>85</v>
      </c>
      <c r="AV355" s="16" t="s">
        <v>83</v>
      </c>
      <c r="AW355" s="16" t="s">
        <v>32</v>
      </c>
      <c r="AX355" s="16" t="s">
        <v>76</v>
      </c>
      <c r="AY355" s="250" t="s">
        <v>283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8097</v>
      </c>
      <c r="G356" s="208"/>
      <c r="H356" s="212">
        <v>0.35299999999999998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6" customFormat="1">
      <c r="B357" s="241"/>
      <c r="C357" s="242"/>
      <c r="D357" s="209" t="s">
        <v>291</v>
      </c>
      <c r="E357" s="243" t="s">
        <v>1</v>
      </c>
      <c r="F357" s="244" t="s">
        <v>8098</v>
      </c>
      <c r="G357" s="242"/>
      <c r="H357" s="243" t="s">
        <v>1</v>
      </c>
      <c r="I357" s="245"/>
      <c r="J357" s="242"/>
      <c r="K357" s="242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291</v>
      </c>
      <c r="AU357" s="250" t="s">
        <v>85</v>
      </c>
      <c r="AV357" s="16" t="s">
        <v>83</v>
      </c>
      <c r="AW357" s="16" t="s">
        <v>32</v>
      </c>
      <c r="AX357" s="16" t="s">
        <v>76</v>
      </c>
      <c r="AY357" s="250" t="s">
        <v>283</v>
      </c>
    </row>
    <row r="358" spans="1:65" s="13" customFormat="1">
      <c r="B358" s="207"/>
      <c r="C358" s="208"/>
      <c r="D358" s="209" t="s">
        <v>291</v>
      </c>
      <c r="E358" s="210" t="s">
        <v>1</v>
      </c>
      <c r="F358" s="211" t="s">
        <v>8099</v>
      </c>
      <c r="G358" s="208"/>
      <c r="H358" s="212">
        <v>1.4159999999999999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291</v>
      </c>
      <c r="AU358" s="218" t="s">
        <v>85</v>
      </c>
      <c r="AV358" s="13" t="s">
        <v>85</v>
      </c>
      <c r="AW358" s="13" t="s">
        <v>32</v>
      </c>
      <c r="AX358" s="13" t="s">
        <v>76</v>
      </c>
      <c r="AY358" s="218" t="s">
        <v>283</v>
      </c>
    </row>
    <row r="359" spans="1:65" s="2" customFormat="1" ht="37.9" customHeight="1">
      <c r="A359" s="35"/>
      <c r="B359" s="36"/>
      <c r="C359" s="193" t="s">
        <v>7</v>
      </c>
      <c r="D359" s="193" t="s">
        <v>285</v>
      </c>
      <c r="E359" s="194" t="s">
        <v>8100</v>
      </c>
      <c r="F359" s="195" t="s">
        <v>8101</v>
      </c>
      <c r="G359" s="196" t="s">
        <v>296</v>
      </c>
      <c r="H359" s="197">
        <v>46.017000000000003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2.2000000000000002</v>
      </c>
      <c r="T359" s="204">
        <f>S359*H359</f>
        <v>101.23740000000001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8102</v>
      </c>
    </row>
    <row r="360" spans="1:65" s="16" customFormat="1">
      <c r="B360" s="241"/>
      <c r="C360" s="242"/>
      <c r="D360" s="209" t="s">
        <v>291</v>
      </c>
      <c r="E360" s="243" t="s">
        <v>1</v>
      </c>
      <c r="F360" s="244" t="s">
        <v>8103</v>
      </c>
      <c r="G360" s="242"/>
      <c r="H360" s="243" t="s">
        <v>1</v>
      </c>
      <c r="I360" s="245"/>
      <c r="J360" s="242"/>
      <c r="K360" s="242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291</v>
      </c>
      <c r="AU360" s="250" t="s">
        <v>85</v>
      </c>
      <c r="AV360" s="16" t="s">
        <v>83</v>
      </c>
      <c r="AW360" s="16" t="s">
        <v>32</v>
      </c>
      <c r="AX360" s="16" t="s">
        <v>76</v>
      </c>
      <c r="AY360" s="250" t="s">
        <v>283</v>
      </c>
    </row>
    <row r="361" spans="1:65" s="13" customFormat="1" ht="22.5">
      <c r="B361" s="207"/>
      <c r="C361" s="208"/>
      <c r="D361" s="209" t="s">
        <v>291</v>
      </c>
      <c r="E361" s="210" t="s">
        <v>1</v>
      </c>
      <c r="F361" s="211" t="s">
        <v>8104</v>
      </c>
      <c r="G361" s="208"/>
      <c r="H361" s="212">
        <v>10.608000000000001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6" customFormat="1">
      <c r="B362" s="241"/>
      <c r="C362" s="242"/>
      <c r="D362" s="209" t="s">
        <v>291</v>
      </c>
      <c r="E362" s="243" t="s">
        <v>1</v>
      </c>
      <c r="F362" s="244" t="s">
        <v>8105</v>
      </c>
      <c r="G362" s="242"/>
      <c r="H362" s="243" t="s">
        <v>1</v>
      </c>
      <c r="I362" s="245"/>
      <c r="J362" s="242"/>
      <c r="K362" s="242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291</v>
      </c>
      <c r="AU362" s="250" t="s">
        <v>85</v>
      </c>
      <c r="AV362" s="16" t="s">
        <v>83</v>
      </c>
      <c r="AW362" s="16" t="s">
        <v>32</v>
      </c>
      <c r="AX362" s="16" t="s">
        <v>76</v>
      </c>
      <c r="AY362" s="250" t="s">
        <v>283</v>
      </c>
    </row>
    <row r="363" spans="1:65" s="13" customFormat="1" ht="22.5">
      <c r="B363" s="207"/>
      <c r="C363" s="208"/>
      <c r="D363" s="209" t="s">
        <v>291</v>
      </c>
      <c r="E363" s="210" t="s">
        <v>1</v>
      </c>
      <c r="F363" s="211" t="s">
        <v>8106</v>
      </c>
      <c r="G363" s="208"/>
      <c r="H363" s="212">
        <v>20.341000000000001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291</v>
      </c>
      <c r="AU363" s="218" t="s">
        <v>85</v>
      </c>
      <c r="AV363" s="13" t="s">
        <v>85</v>
      </c>
      <c r="AW363" s="13" t="s">
        <v>32</v>
      </c>
      <c r="AX363" s="13" t="s">
        <v>76</v>
      </c>
      <c r="AY363" s="218" t="s">
        <v>283</v>
      </c>
    </row>
    <row r="364" spans="1:65" s="16" customFormat="1">
      <c r="B364" s="241"/>
      <c r="C364" s="242"/>
      <c r="D364" s="209" t="s">
        <v>291</v>
      </c>
      <c r="E364" s="243" t="s">
        <v>1</v>
      </c>
      <c r="F364" s="244" t="s">
        <v>8107</v>
      </c>
      <c r="G364" s="242"/>
      <c r="H364" s="243" t="s">
        <v>1</v>
      </c>
      <c r="I364" s="245"/>
      <c r="J364" s="242"/>
      <c r="K364" s="242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291</v>
      </c>
      <c r="AU364" s="250" t="s">
        <v>85</v>
      </c>
      <c r="AV364" s="16" t="s">
        <v>83</v>
      </c>
      <c r="AW364" s="16" t="s">
        <v>32</v>
      </c>
      <c r="AX364" s="16" t="s">
        <v>76</v>
      </c>
      <c r="AY364" s="250" t="s">
        <v>283</v>
      </c>
    </row>
    <row r="365" spans="1:65" s="13" customFormat="1" ht="22.5">
      <c r="B365" s="207"/>
      <c r="C365" s="208"/>
      <c r="D365" s="209" t="s">
        <v>291</v>
      </c>
      <c r="E365" s="210" t="s">
        <v>1</v>
      </c>
      <c r="F365" s="211" t="s">
        <v>8108</v>
      </c>
      <c r="G365" s="208"/>
      <c r="H365" s="212">
        <v>15.068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2" customFormat="1" ht="24.2" customHeight="1">
      <c r="A366" s="35"/>
      <c r="B366" s="36"/>
      <c r="C366" s="193" t="s">
        <v>222</v>
      </c>
      <c r="D366" s="193" t="s">
        <v>285</v>
      </c>
      <c r="E366" s="194" t="s">
        <v>8109</v>
      </c>
      <c r="F366" s="195" t="s">
        <v>8110</v>
      </c>
      <c r="G366" s="196" t="s">
        <v>288</v>
      </c>
      <c r="H366" s="197">
        <v>122.87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3.5000000000000003E-2</v>
      </c>
      <c r="T366" s="204">
        <f>S366*H366</f>
        <v>4.3004500000000005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289</v>
      </c>
      <c r="AT366" s="205" t="s">
        <v>285</v>
      </c>
      <c r="AU366" s="205" t="s">
        <v>85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289</v>
      </c>
      <c r="BM366" s="205" t="s">
        <v>8111</v>
      </c>
    </row>
    <row r="367" spans="1:65" s="16" customFormat="1">
      <c r="B367" s="241"/>
      <c r="C367" s="242"/>
      <c r="D367" s="209" t="s">
        <v>291</v>
      </c>
      <c r="E367" s="243" t="s">
        <v>1</v>
      </c>
      <c r="F367" s="244" t="s">
        <v>8112</v>
      </c>
      <c r="G367" s="242"/>
      <c r="H367" s="243" t="s">
        <v>1</v>
      </c>
      <c r="I367" s="245"/>
      <c r="J367" s="242"/>
      <c r="K367" s="242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291</v>
      </c>
      <c r="AU367" s="250" t="s">
        <v>85</v>
      </c>
      <c r="AV367" s="16" t="s">
        <v>83</v>
      </c>
      <c r="AW367" s="16" t="s">
        <v>32</v>
      </c>
      <c r="AX367" s="16" t="s">
        <v>76</v>
      </c>
      <c r="AY367" s="250" t="s">
        <v>283</v>
      </c>
    </row>
    <row r="368" spans="1:65" s="16" customFormat="1">
      <c r="B368" s="241"/>
      <c r="C368" s="242"/>
      <c r="D368" s="209" t="s">
        <v>291</v>
      </c>
      <c r="E368" s="243" t="s">
        <v>1</v>
      </c>
      <c r="F368" s="244" t="s">
        <v>8113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65" s="13" customFormat="1">
      <c r="B369" s="207"/>
      <c r="C369" s="208"/>
      <c r="D369" s="209" t="s">
        <v>291</v>
      </c>
      <c r="E369" s="210" t="s">
        <v>1</v>
      </c>
      <c r="F369" s="211" t="s">
        <v>8114</v>
      </c>
      <c r="G369" s="208"/>
      <c r="H369" s="212">
        <v>17.34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6" customFormat="1">
      <c r="B370" s="241"/>
      <c r="C370" s="242"/>
      <c r="D370" s="209" t="s">
        <v>291</v>
      </c>
      <c r="E370" s="243" t="s">
        <v>1</v>
      </c>
      <c r="F370" s="244" t="s">
        <v>8115</v>
      </c>
      <c r="G370" s="242"/>
      <c r="H370" s="243" t="s">
        <v>1</v>
      </c>
      <c r="I370" s="245"/>
      <c r="J370" s="242"/>
      <c r="K370" s="242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291</v>
      </c>
      <c r="AU370" s="250" t="s">
        <v>85</v>
      </c>
      <c r="AV370" s="16" t="s">
        <v>83</v>
      </c>
      <c r="AW370" s="16" t="s">
        <v>32</v>
      </c>
      <c r="AX370" s="16" t="s">
        <v>76</v>
      </c>
      <c r="AY370" s="250" t="s">
        <v>283</v>
      </c>
    </row>
    <row r="371" spans="1:65" s="13" customFormat="1">
      <c r="B371" s="207"/>
      <c r="C371" s="208"/>
      <c r="D371" s="209" t="s">
        <v>291</v>
      </c>
      <c r="E371" s="210" t="s">
        <v>1</v>
      </c>
      <c r="F371" s="211" t="s">
        <v>8116</v>
      </c>
      <c r="G371" s="208"/>
      <c r="H371" s="212">
        <v>22.59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291</v>
      </c>
      <c r="AU371" s="218" t="s">
        <v>85</v>
      </c>
      <c r="AV371" s="13" t="s">
        <v>85</v>
      </c>
      <c r="AW371" s="13" t="s">
        <v>32</v>
      </c>
      <c r="AX371" s="13" t="s">
        <v>76</v>
      </c>
      <c r="AY371" s="218" t="s">
        <v>283</v>
      </c>
    </row>
    <row r="372" spans="1:65" s="16" customFormat="1">
      <c r="B372" s="241"/>
      <c r="C372" s="242"/>
      <c r="D372" s="209" t="s">
        <v>291</v>
      </c>
      <c r="E372" s="243" t="s">
        <v>1</v>
      </c>
      <c r="F372" s="244" t="s">
        <v>8117</v>
      </c>
      <c r="G372" s="242"/>
      <c r="H372" s="243" t="s">
        <v>1</v>
      </c>
      <c r="I372" s="245"/>
      <c r="J372" s="242"/>
      <c r="K372" s="242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291</v>
      </c>
      <c r="AU372" s="250" t="s">
        <v>85</v>
      </c>
      <c r="AV372" s="16" t="s">
        <v>83</v>
      </c>
      <c r="AW372" s="16" t="s">
        <v>32</v>
      </c>
      <c r="AX372" s="16" t="s">
        <v>76</v>
      </c>
      <c r="AY372" s="250" t="s">
        <v>283</v>
      </c>
    </row>
    <row r="373" spans="1:65" s="16" customFormat="1">
      <c r="B373" s="241"/>
      <c r="C373" s="242"/>
      <c r="D373" s="209" t="s">
        <v>291</v>
      </c>
      <c r="E373" s="243" t="s">
        <v>1</v>
      </c>
      <c r="F373" s="244" t="s">
        <v>8118</v>
      </c>
      <c r="G373" s="242"/>
      <c r="H373" s="243" t="s">
        <v>1</v>
      </c>
      <c r="I373" s="245"/>
      <c r="J373" s="242"/>
      <c r="K373" s="242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291</v>
      </c>
      <c r="AU373" s="250" t="s">
        <v>85</v>
      </c>
      <c r="AV373" s="16" t="s">
        <v>83</v>
      </c>
      <c r="AW373" s="16" t="s">
        <v>32</v>
      </c>
      <c r="AX373" s="16" t="s">
        <v>76</v>
      </c>
      <c r="AY373" s="250" t="s">
        <v>283</v>
      </c>
    </row>
    <row r="374" spans="1:65" s="13" customFormat="1">
      <c r="B374" s="207"/>
      <c r="C374" s="208"/>
      <c r="D374" s="209" t="s">
        <v>291</v>
      </c>
      <c r="E374" s="210" t="s">
        <v>1</v>
      </c>
      <c r="F374" s="211" t="s">
        <v>8119</v>
      </c>
      <c r="G374" s="208"/>
      <c r="H374" s="212">
        <v>72.13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6" customFormat="1">
      <c r="B375" s="241"/>
      <c r="C375" s="242"/>
      <c r="D375" s="209" t="s">
        <v>291</v>
      </c>
      <c r="E375" s="243" t="s">
        <v>1</v>
      </c>
      <c r="F375" s="244" t="s">
        <v>8120</v>
      </c>
      <c r="G375" s="242"/>
      <c r="H375" s="243" t="s">
        <v>1</v>
      </c>
      <c r="I375" s="245"/>
      <c r="J375" s="242"/>
      <c r="K375" s="242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291</v>
      </c>
      <c r="AU375" s="250" t="s">
        <v>85</v>
      </c>
      <c r="AV375" s="16" t="s">
        <v>83</v>
      </c>
      <c r="AW375" s="16" t="s">
        <v>32</v>
      </c>
      <c r="AX375" s="16" t="s">
        <v>76</v>
      </c>
      <c r="AY375" s="250" t="s">
        <v>283</v>
      </c>
    </row>
    <row r="376" spans="1:65" s="13" customFormat="1">
      <c r="B376" s="207"/>
      <c r="C376" s="208"/>
      <c r="D376" s="209" t="s">
        <v>291</v>
      </c>
      <c r="E376" s="210" t="s">
        <v>1</v>
      </c>
      <c r="F376" s="211" t="s">
        <v>8121</v>
      </c>
      <c r="G376" s="208"/>
      <c r="H376" s="212">
        <v>10.81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2" customFormat="1" ht="16.5" customHeight="1">
      <c r="A377" s="35"/>
      <c r="B377" s="36"/>
      <c r="C377" s="193" t="s">
        <v>448</v>
      </c>
      <c r="D377" s="193" t="s">
        <v>285</v>
      </c>
      <c r="E377" s="194" t="s">
        <v>8122</v>
      </c>
      <c r="F377" s="195" t="s">
        <v>8123</v>
      </c>
      <c r="G377" s="196" t="s">
        <v>472</v>
      </c>
      <c r="H377" s="197">
        <v>16.399999999999999</v>
      </c>
      <c r="I377" s="198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8.9999999999999993E-3</v>
      </c>
      <c r="T377" s="204">
        <f>S377*H377</f>
        <v>0.14759999999999998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289</v>
      </c>
      <c r="AT377" s="205" t="s">
        <v>285</v>
      </c>
      <c r="AU377" s="205" t="s">
        <v>85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289</v>
      </c>
      <c r="BM377" s="205" t="s">
        <v>8124</v>
      </c>
    </row>
    <row r="378" spans="1:65" s="16" customFormat="1">
      <c r="B378" s="241"/>
      <c r="C378" s="242"/>
      <c r="D378" s="209" t="s">
        <v>291</v>
      </c>
      <c r="E378" s="243" t="s">
        <v>1</v>
      </c>
      <c r="F378" s="244" t="s">
        <v>8125</v>
      </c>
      <c r="G378" s="242"/>
      <c r="H378" s="243" t="s">
        <v>1</v>
      </c>
      <c r="I378" s="245"/>
      <c r="J378" s="242"/>
      <c r="K378" s="242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291</v>
      </c>
      <c r="AU378" s="250" t="s">
        <v>85</v>
      </c>
      <c r="AV378" s="16" t="s">
        <v>83</v>
      </c>
      <c r="AW378" s="16" t="s">
        <v>32</v>
      </c>
      <c r="AX378" s="16" t="s">
        <v>76</v>
      </c>
      <c r="AY378" s="250" t="s">
        <v>283</v>
      </c>
    </row>
    <row r="379" spans="1:65" s="13" customFormat="1">
      <c r="B379" s="207"/>
      <c r="C379" s="208"/>
      <c r="D379" s="209" t="s">
        <v>291</v>
      </c>
      <c r="E379" s="210" t="s">
        <v>1</v>
      </c>
      <c r="F379" s="211" t="s">
        <v>8126</v>
      </c>
      <c r="G379" s="208"/>
      <c r="H379" s="212">
        <v>16.399999999999999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291</v>
      </c>
      <c r="AU379" s="218" t="s">
        <v>85</v>
      </c>
      <c r="AV379" s="13" t="s">
        <v>85</v>
      </c>
      <c r="AW379" s="13" t="s">
        <v>32</v>
      </c>
      <c r="AX379" s="13" t="s">
        <v>76</v>
      </c>
      <c r="AY379" s="218" t="s">
        <v>283</v>
      </c>
    </row>
    <row r="380" spans="1:65" s="2" customFormat="1" ht="16.5" customHeight="1">
      <c r="A380" s="35"/>
      <c r="B380" s="36"/>
      <c r="C380" s="193" t="s">
        <v>454</v>
      </c>
      <c r="D380" s="193" t="s">
        <v>285</v>
      </c>
      <c r="E380" s="194" t="s">
        <v>8127</v>
      </c>
      <c r="F380" s="195" t="s">
        <v>8128</v>
      </c>
      <c r="G380" s="196" t="s">
        <v>472</v>
      </c>
      <c r="H380" s="197">
        <v>105.4</v>
      </c>
      <c r="I380" s="198"/>
      <c r="J380" s="199">
        <f>ROUND(I380*H380,2)</f>
        <v>0</v>
      </c>
      <c r="K380" s="200"/>
      <c r="L380" s="40"/>
      <c r="M380" s="201" t="s">
        <v>1</v>
      </c>
      <c r="N380" s="202" t="s">
        <v>41</v>
      </c>
      <c r="O380" s="72"/>
      <c r="P380" s="203">
        <f>O380*H380</f>
        <v>0</v>
      </c>
      <c r="Q380" s="203">
        <v>0</v>
      </c>
      <c r="R380" s="203">
        <f>Q380*H380</f>
        <v>0</v>
      </c>
      <c r="S380" s="203">
        <v>8.9999999999999993E-3</v>
      </c>
      <c r="T380" s="204">
        <f>S380*H380</f>
        <v>0.9486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289</v>
      </c>
      <c r="AT380" s="205" t="s">
        <v>285</v>
      </c>
      <c r="AU380" s="205" t="s">
        <v>85</v>
      </c>
      <c r="AY380" s="18" t="s">
        <v>283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8" t="s">
        <v>83</v>
      </c>
      <c r="BK380" s="206">
        <f>ROUND(I380*H380,2)</f>
        <v>0</v>
      </c>
      <c r="BL380" s="18" t="s">
        <v>289</v>
      </c>
      <c r="BM380" s="205" t="s">
        <v>8129</v>
      </c>
    </row>
    <row r="381" spans="1:65" s="16" customFormat="1">
      <c r="B381" s="241"/>
      <c r="C381" s="242"/>
      <c r="D381" s="209" t="s">
        <v>291</v>
      </c>
      <c r="E381" s="243" t="s">
        <v>1</v>
      </c>
      <c r="F381" s="244" t="s">
        <v>8130</v>
      </c>
      <c r="G381" s="242"/>
      <c r="H381" s="243" t="s">
        <v>1</v>
      </c>
      <c r="I381" s="245"/>
      <c r="J381" s="242"/>
      <c r="K381" s="242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291</v>
      </c>
      <c r="AU381" s="250" t="s">
        <v>85</v>
      </c>
      <c r="AV381" s="16" t="s">
        <v>83</v>
      </c>
      <c r="AW381" s="16" t="s">
        <v>32</v>
      </c>
      <c r="AX381" s="16" t="s">
        <v>76</v>
      </c>
      <c r="AY381" s="250" t="s">
        <v>283</v>
      </c>
    </row>
    <row r="382" spans="1:65" s="13" customFormat="1">
      <c r="B382" s="207"/>
      <c r="C382" s="208"/>
      <c r="D382" s="209" t="s">
        <v>291</v>
      </c>
      <c r="E382" s="210" t="s">
        <v>1</v>
      </c>
      <c r="F382" s="211" t="s">
        <v>8131</v>
      </c>
      <c r="G382" s="208"/>
      <c r="H382" s="212">
        <v>34.78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291</v>
      </c>
      <c r="AU382" s="218" t="s">
        <v>85</v>
      </c>
      <c r="AV382" s="13" t="s">
        <v>85</v>
      </c>
      <c r="AW382" s="13" t="s">
        <v>32</v>
      </c>
      <c r="AX382" s="13" t="s">
        <v>76</v>
      </c>
      <c r="AY382" s="218" t="s">
        <v>283</v>
      </c>
    </row>
    <row r="383" spans="1:65" s="16" customFormat="1">
      <c r="B383" s="241"/>
      <c r="C383" s="242"/>
      <c r="D383" s="209" t="s">
        <v>291</v>
      </c>
      <c r="E383" s="243" t="s">
        <v>1</v>
      </c>
      <c r="F383" s="244" t="s">
        <v>8132</v>
      </c>
      <c r="G383" s="242"/>
      <c r="H383" s="243" t="s">
        <v>1</v>
      </c>
      <c r="I383" s="245"/>
      <c r="J383" s="242"/>
      <c r="K383" s="242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291</v>
      </c>
      <c r="AU383" s="250" t="s">
        <v>85</v>
      </c>
      <c r="AV383" s="16" t="s">
        <v>83</v>
      </c>
      <c r="AW383" s="16" t="s">
        <v>32</v>
      </c>
      <c r="AX383" s="16" t="s">
        <v>76</v>
      </c>
      <c r="AY383" s="250" t="s">
        <v>283</v>
      </c>
    </row>
    <row r="384" spans="1:65" s="13" customFormat="1">
      <c r="B384" s="207"/>
      <c r="C384" s="208"/>
      <c r="D384" s="209" t="s">
        <v>291</v>
      </c>
      <c r="E384" s="210" t="s">
        <v>1</v>
      </c>
      <c r="F384" s="211" t="s">
        <v>8133</v>
      </c>
      <c r="G384" s="208"/>
      <c r="H384" s="212">
        <v>19.78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6" customFormat="1">
      <c r="B385" s="241"/>
      <c r="C385" s="242"/>
      <c r="D385" s="209" t="s">
        <v>291</v>
      </c>
      <c r="E385" s="243" t="s">
        <v>1</v>
      </c>
      <c r="F385" s="244" t="s">
        <v>8134</v>
      </c>
      <c r="G385" s="242"/>
      <c r="H385" s="243" t="s">
        <v>1</v>
      </c>
      <c r="I385" s="245"/>
      <c r="J385" s="242"/>
      <c r="K385" s="242"/>
      <c r="L385" s="246"/>
      <c r="M385" s="247"/>
      <c r="N385" s="248"/>
      <c r="O385" s="248"/>
      <c r="P385" s="248"/>
      <c r="Q385" s="248"/>
      <c r="R385" s="248"/>
      <c r="S385" s="248"/>
      <c r="T385" s="249"/>
      <c r="AT385" s="250" t="s">
        <v>291</v>
      </c>
      <c r="AU385" s="250" t="s">
        <v>85</v>
      </c>
      <c r="AV385" s="16" t="s">
        <v>83</v>
      </c>
      <c r="AW385" s="16" t="s">
        <v>32</v>
      </c>
      <c r="AX385" s="16" t="s">
        <v>76</v>
      </c>
      <c r="AY385" s="250" t="s">
        <v>283</v>
      </c>
    </row>
    <row r="386" spans="1:65" s="13" customFormat="1">
      <c r="B386" s="207"/>
      <c r="C386" s="208"/>
      <c r="D386" s="209" t="s">
        <v>291</v>
      </c>
      <c r="E386" s="210" t="s">
        <v>1</v>
      </c>
      <c r="F386" s="211" t="s">
        <v>8135</v>
      </c>
      <c r="G386" s="208"/>
      <c r="H386" s="212">
        <v>50.84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291</v>
      </c>
      <c r="AU386" s="218" t="s">
        <v>85</v>
      </c>
      <c r="AV386" s="13" t="s">
        <v>85</v>
      </c>
      <c r="AW386" s="13" t="s">
        <v>32</v>
      </c>
      <c r="AX386" s="13" t="s">
        <v>76</v>
      </c>
      <c r="AY386" s="218" t="s">
        <v>283</v>
      </c>
    </row>
    <row r="387" spans="1:65" s="2" customFormat="1" ht="24.2" customHeight="1">
      <c r="A387" s="35"/>
      <c r="B387" s="36"/>
      <c r="C387" s="193" t="s">
        <v>460</v>
      </c>
      <c r="D387" s="193" t="s">
        <v>285</v>
      </c>
      <c r="E387" s="194" t="s">
        <v>8136</v>
      </c>
      <c r="F387" s="195" t="s">
        <v>8137</v>
      </c>
      <c r="G387" s="196" t="s">
        <v>288</v>
      </c>
      <c r="H387" s="197">
        <v>21.933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3.1E-2</v>
      </c>
      <c r="T387" s="204">
        <f>S387*H387</f>
        <v>0.67992299999999994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289</v>
      </c>
      <c r="AT387" s="205" t="s">
        <v>285</v>
      </c>
      <c r="AU387" s="205" t="s">
        <v>85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289</v>
      </c>
      <c r="BM387" s="205" t="s">
        <v>8138</v>
      </c>
    </row>
    <row r="388" spans="1:65" s="16" customFormat="1">
      <c r="B388" s="241"/>
      <c r="C388" s="242"/>
      <c r="D388" s="209" t="s">
        <v>291</v>
      </c>
      <c r="E388" s="243" t="s">
        <v>1</v>
      </c>
      <c r="F388" s="244" t="s">
        <v>8139</v>
      </c>
      <c r="G388" s="242"/>
      <c r="H388" s="243" t="s">
        <v>1</v>
      </c>
      <c r="I388" s="245"/>
      <c r="J388" s="242"/>
      <c r="K388" s="242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291</v>
      </c>
      <c r="AU388" s="250" t="s">
        <v>85</v>
      </c>
      <c r="AV388" s="16" t="s">
        <v>83</v>
      </c>
      <c r="AW388" s="16" t="s">
        <v>32</v>
      </c>
      <c r="AX388" s="16" t="s">
        <v>76</v>
      </c>
      <c r="AY388" s="250" t="s">
        <v>283</v>
      </c>
    </row>
    <row r="389" spans="1:65" s="13" customFormat="1">
      <c r="B389" s="207"/>
      <c r="C389" s="208"/>
      <c r="D389" s="209" t="s">
        <v>291</v>
      </c>
      <c r="E389" s="210" t="s">
        <v>1</v>
      </c>
      <c r="F389" s="211" t="s">
        <v>8140</v>
      </c>
      <c r="G389" s="208"/>
      <c r="H389" s="212">
        <v>2.2599999999999998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6" customFormat="1">
      <c r="B390" s="241"/>
      <c r="C390" s="242"/>
      <c r="D390" s="209" t="s">
        <v>291</v>
      </c>
      <c r="E390" s="243" t="s">
        <v>1</v>
      </c>
      <c r="F390" s="244" t="s">
        <v>8141</v>
      </c>
      <c r="G390" s="242"/>
      <c r="H390" s="243" t="s">
        <v>1</v>
      </c>
      <c r="I390" s="245"/>
      <c r="J390" s="242"/>
      <c r="K390" s="242"/>
      <c r="L390" s="246"/>
      <c r="M390" s="247"/>
      <c r="N390" s="248"/>
      <c r="O390" s="248"/>
      <c r="P390" s="248"/>
      <c r="Q390" s="248"/>
      <c r="R390" s="248"/>
      <c r="S390" s="248"/>
      <c r="T390" s="249"/>
      <c r="AT390" s="250" t="s">
        <v>291</v>
      </c>
      <c r="AU390" s="250" t="s">
        <v>85</v>
      </c>
      <c r="AV390" s="16" t="s">
        <v>83</v>
      </c>
      <c r="AW390" s="16" t="s">
        <v>32</v>
      </c>
      <c r="AX390" s="16" t="s">
        <v>76</v>
      </c>
      <c r="AY390" s="250" t="s">
        <v>283</v>
      </c>
    </row>
    <row r="391" spans="1:65" s="13" customFormat="1">
      <c r="B391" s="207"/>
      <c r="C391" s="208"/>
      <c r="D391" s="209" t="s">
        <v>291</v>
      </c>
      <c r="E391" s="210" t="s">
        <v>1</v>
      </c>
      <c r="F391" s="211" t="s">
        <v>8142</v>
      </c>
      <c r="G391" s="208"/>
      <c r="H391" s="212">
        <v>3.48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291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283</v>
      </c>
    </row>
    <row r="392" spans="1:65" s="16" customFormat="1">
      <c r="B392" s="241"/>
      <c r="C392" s="242"/>
      <c r="D392" s="209" t="s">
        <v>291</v>
      </c>
      <c r="E392" s="243" t="s">
        <v>1</v>
      </c>
      <c r="F392" s="244" t="s">
        <v>8143</v>
      </c>
      <c r="G392" s="242"/>
      <c r="H392" s="243" t="s">
        <v>1</v>
      </c>
      <c r="I392" s="245"/>
      <c r="J392" s="242"/>
      <c r="K392" s="242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291</v>
      </c>
      <c r="AU392" s="250" t="s">
        <v>85</v>
      </c>
      <c r="AV392" s="16" t="s">
        <v>83</v>
      </c>
      <c r="AW392" s="16" t="s">
        <v>32</v>
      </c>
      <c r="AX392" s="16" t="s">
        <v>76</v>
      </c>
      <c r="AY392" s="250" t="s">
        <v>283</v>
      </c>
    </row>
    <row r="393" spans="1:65" s="13" customFormat="1">
      <c r="B393" s="207"/>
      <c r="C393" s="208"/>
      <c r="D393" s="209" t="s">
        <v>291</v>
      </c>
      <c r="E393" s="210" t="s">
        <v>1</v>
      </c>
      <c r="F393" s="211" t="s">
        <v>8144</v>
      </c>
      <c r="G393" s="208"/>
      <c r="H393" s="212">
        <v>2.7170000000000001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6" customFormat="1">
      <c r="B394" s="241"/>
      <c r="C394" s="242"/>
      <c r="D394" s="209" t="s">
        <v>291</v>
      </c>
      <c r="E394" s="243" t="s">
        <v>1</v>
      </c>
      <c r="F394" s="244" t="s">
        <v>8145</v>
      </c>
      <c r="G394" s="242"/>
      <c r="H394" s="243" t="s">
        <v>1</v>
      </c>
      <c r="I394" s="245"/>
      <c r="J394" s="242"/>
      <c r="K394" s="242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291</v>
      </c>
      <c r="AU394" s="250" t="s">
        <v>85</v>
      </c>
      <c r="AV394" s="16" t="s">
        <v>83</v>
      </c>
      <c r="AW394" s="16" t="s">
        <v>32</v>
      </c>
      <c r="AX394" s="16" t="s">
        <v>76</v>
      </c>
      <c r="AY394" s="250" t="s">
        <v>283</v>
      </c>
    </row>
    <row r="395" spans="1:65" s="13" customFormat="1">
      <c r="B395" s="207"/>
      <c r="C395" s="208"/>
      <c r="D395" s="209" t="s">
        <v>291</v>
      </c>
      <c r="E395" s="210" t="s">
        <v>1</v>
      </c>
      <c r="F395" s="211" t="s">
        <v>8146</v>
      </c>
      <c r="G395" s="208"/>
      <c r="H395" s="212">
        <v>0.68600000000000005</v>
      </c>
      <c r="I395" s="213"/>
      <c r="J395" s="208"/>
      <c r="K395" s="208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291</v>
      </c>
      <c r="AU395" s="218" t="s">
        <v>85</v>
      </c>
      <c r="AV395" s="13" t="s">
        <v>85</v>
      </c>
      <c r="AW395" s="13" t="s">
        <v>32</v>
      </c>
      <c r="AX395" s="13" t="s">
        <v>76</v>
      </c>
      <c r="AY395" s="218" t="s">
        <v>283</v>
      </c>
    </row>
    <row r="396" spans="1:65" s="16" customFormat="1">
      <c r="B396" s="241"/>
      <c r="C396" s="242"/>
      <c r="D396" s="209" t="s">
        <v>291</v>
      </c>
      <c r="E396" s="243" t="s">
        <v>1</v>
      </c>
      <c r="F396" s="244" t="s">
        <v>8147</v>
      </c>
      <c r="G396" s="242"/>
      <c r="H396" s="243" t="s">
        <v>1</v>
      </c>
      <c r="I396" s="245"/>
      <c r="J396" s="242"/>
      <c r="K396" s="242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291</v>
      </c>
      <c r="AU396" s="250" t="s">
        <v>85</v>
      </c>
      <c r="AV396" s="16" t="s">
        <v>83</v>
      </c>
      <c r="AW396" s="16" t="s">
        <v>32</v>
      </c>
      <c r="AX396" s="16" t="s">
        <v>76</v>
      </c>
      <c r="AY396" s="250" t="s">
        <v>283</v>
      </c>
    </row>
    <row r="397" spans="1:65" s="13" customFormat="1">
      <c r="B397" s="207"/>
      <c r="C397" s="208"/>
      <c r="D397" s="209" t="s">
        <v>291</v>
      </c>
      <c r="E397" s="210" t="s">
        <v>1</v>
      </c>
      <c r="F397" s="211" t="s">
        <v>8148</v>
      </c>
      <c r="G397" s="208"/>
      <c r="H397" s="212">
        <v>1.21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6" customFormat="1">
      <c r="B398" s="241"/>
      <c r="C398" s="242"/>
      <c r="D398" s="209" t="s">
        <v>291</v>
      </c>
      <c r="E398" s="243" t="s">
        <v>1</v>
      </c>
      <c r="F398" s="244" t="s">
        <v>8149</v>
      </c>
      <c r="G398" s="242"/>
      <c r="H398" s="243" t="s">
        <v>1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291</v>
      </c>
      <c r="AU398" s="250" t="s">
        <v>85</v>
      </c>
      <c r="AV398" s="16" t="s">
        <v>83</v>
      </c>
      <c r="AW398" s="16" t="s">
        <v>32</v>
      </c>
      <c r="AX398" s="16" t="s">
        <v>76</v>
      </c>
      <c r="AY398" s="250" t="s">
        <v>283</v>
      </c>
    </row>
    <row r="399" spans="1:65" s="13" customFormat="1">
      <c r="B399" s="207"/>
      <c r="C399" s="208"/>
      <c r="D399" s="209" t="s">
        <v>291</v>
      </c>
      <c r="E399" s="210" t="s">
        <v>1</v>
      </c>
      <c r="F399" s="211" t="s">
        <v>8150</v>
      </c>
      <c r="G399" s="208"/>
      <c r="H399" s="212">
        <v>6.444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291</v>
      </c>
      <c r="AU399" s="218" t="s">
        <v>85</v>
      </c>
      <c r="AV399" s="13" t="s">
        <v>85</v>
      </c>
      <c r="AW399" s="13" t="s">
        <v>32</v>
      </c>
      <c r="AX399" s="13" t="s">
        <v>76</v>
      </c>
      <c r="AY399" s="218" t="s">
        <v>283</v>
      </c>
    </row>
    <row r="400" spans="1:65" s="16" customFormat="1">
      <c r="B400" s="241"/>
      <c r="C400" s="242"/>
      <c r="D400" s="209" t="s">
        <v>291</v>
      </c>
      <c r="E400" s="243" t="s">
        <v>1</v>
      </c>
      <c r="F400" s="244" t="s">
        <v>8151</v>
      </c>
      <c r="G400" s="242"/>
      <c r="H400" s="243" t="s">
        <v>1</v>
      </c>
      <c r="I400" s="245"/>
      <c r="J400" s="242"/>
      <c r="K400" s="242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291</v>
      </c>
      <c r="AU400" s="250" t="s">
        <v>85</v>
      </c>
      <c r="AV400" s="16" t="s">
        <v>83</v>
      </c>
      <c r="AW400" s="16" t="s">
        <v>32</v>
      </c>
      <c r="AX400" s="16" t="s">
        <v>76</v>
      </c>
      <c r="AY400" s="250" t="s">
        <v>283</v>
      </c>
    </row>
    <row r="401" spans="1:65" s="13" customFormat="1">
      <c r="B401" s="207"/>
      <c r="C401" s="208"/>
      <c r="D401" s="209" t="s">
        <v>291</v>
      </c>
      <c r="E401" s="210" t="s">
        <v>1</v>
      </c>
      <c r="F401" s="211" t="s">
        <v>8152</v>
      </c>
      <c r="G401" s="208"/>
      <c r="H401" s="212">
        <v>5.1360000000000001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2" customFormat="1" ht="24.2" customHeight="1">
      <c r="A402" s="35"/>
      <c r="B402" s="36"/>
      <c r="C402" s="193" t="s">
        <v>464</v>
      </c>
      <c r="D402" s="193" t="s">
        <v>285</v>
      </c>
      <c r="E402" s="194" t="s">
        <v>8153</v>
      </c>
      <c r="F402" s="195" t="s">
        <v>8154</v>
      </c>
      <c r="G402" s="196" t="s">
        <v>288</v>
      </c>
      <c r="H402" s="197">
        <v>36.021999999999998</v>
      </c>
      <c r="I402" s="198"/>
      <c r="J402" s="199">
        <f>ROUND(I402*H402,2)</f>
        <v>0</v>
      </c>
      <c r="K402" s="200"/>
      <c r="L402" s="40"/>
      <c r="M402" s="201" t="s">
        <v>1</v>
      </c>
      <c r="N402" s="202" t="s">
        <v>41</v>
      </c>
      <c r="O402" s="72"/>
      <c r="P402" s="203">
        <f>O402*H402</f>
        <v>0</v>
      </c>
      <c r="Q402" s="203">
        <v>0</v>
      </c>
      <c r="R402" s="203">
        <f>Q402*H402</f>
        <v>0</v>
      </c>
      <c r="S402" s="203">
        <v>2.7E-2</v>
      </c>
      <c r="T402" s="204">
        <f>S402*H402</f>
        <v>0.97259399999999996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5" t="s">
        <v>289</v>
      </c>
      <c r="AT402" s="205" t="s">
        <v>285</v>
      </c>
      <c r="AU402" s="205" t="s">
        <v>85</v>
      </c>
      <c r="AY402" s="18" t="s">
        <v>283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8" t="s">
        <v>83</v>
      </c>
      <c r="BK402" s="206">
        <f>ROUND(I402*H402,2)</f>
        <v>0</v>
      </c>
      <c r="BL402" s="18" t="s">
        <v>289</v>
      </c>
      <c r="BM402" s="205" t="s">
        <v>8155</v>
      </c>
    </row>
    <row r="403" spans="1:65" s="16" customFormat="1">
      <c r="B403" s="241"/>
      <c r="C403" s="242"/>
      <c r="D403" s="209" t="s">
        <v>291</v>
      </c>
      <c r="E403" s="243" t="s">
        <v>1</v>
      </c>
      <c r="F403" s="244" t="s">
        <v>8156</v>
      </c>
      <c r="G403" s="242"/>
      <c r="H403" s="243" t="s">
        <v>1</v>
      </c>
      <c r="I403" s="245"/>
      <c r="J403" s="242"/>
      <c r="K403" s="242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291</v>
      </c>
      <c r="AU403" s="250" t="s">
        <v>85</v>
      </c>
      <c r="AV403" s="16" t="s">
        <v>83</v>
      </c>
      <c r="AW403" s="16" t="s">
        <v>32</v>
      </c>
      <c r="AX403" s="16" t="s">
        <v>76</v>
      </c>
      <c r="AY403" s="250" t="s">
        <v>283</v>
      </c>
    </row>
    <row r="404" spans="1:65" s="13" customFormat="1">
      <c r="B404" s="207"/>
      <c r="C404" s="208"/>
      <c r="D404" s="209" t="s">
        <v>291</v>
      </c>
      <c r="E404" s="210" t="s">
        <v>1</v>
      </c>
      <c r="F404" s="211" t="s">
        <v>8157</v>
      </c>
      <c r="G404" s="208"/>
      <c r="H404" s="212">
        <v>2.9249999999999998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291</v>
      </c>
      <c r="AU404" s="218" t="s">
        <v>85</v>
      </c>
      <c r="AV404" s="13" t="s">
        <v>85</v>
      </c>
      <c r="AW404" s="13" t="s">
        <v>32</v>
      </c>
      <c r="AX404" s="13" t="s">
        <v>76</v>
      </c>
      <c r="AY404" s="218" t="s">
        <v>283</v>
      </c>
    </row>
    <row r="405" spans="1:65" s="16" customFormat="1">
      <c r="B405" s="241"/>
      <c r="C405" s="242"/>
      <c r="D405" s="209" t="s">
        <v>291</v>
      </c>
      <c r="E405" s="243" t="s">
        <v>1</v>
      </c>
      <c r="F405" s="244" t="s">
        <v>8158</v>
      </c>
      <c r="G405" s="242"/>
      <c r="H405" s="243" t="s">
        <v>1</v>
      </c>
      <c r="I405" s="245"/>
      <c r="J405" s="242"/>
      <c r="K405" s="242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291</v>
      </c>
      <c r="AU405" s="250" t="s">
        <v>85</v>
      </c>
      <c r="AV405" s="16" t="s">
        <v>83</v>
      </c>
      <c r="AW405" s="16" t="s">
        <v>32</v>
      </c>
      <c r="AX405" s="16" t="s">
        <v>76</v>
      </c>
      <c r="AY405" s="250" t="s">
        <v>283</v>
      </c>
    </row>
    <row r="406" spans="1:65" s="13" customFormat="1">
      <c r="B406" s="207"/>
      <c r="C406" s="208"/>
      <c r="D406" s="209" t="s">
        <v>291</v>
      </c>
      <c r="E406" s="210" t="s">
        <v>1</v>
      </c>
      <c r="F406" s="211" t="s">
        <v>8159</v>
      </c>
      <c r="G406" s="208"/>
      <c r="H406" s="212">
        <v>10.43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291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283</v>
      </c>
    </row>
    <row r="407" spans="1:65" s="16" customFormat="1">
      <c r="B407" s="241"/>
      <c r="C407" s="242"/>
      <c r="D407" s="209" t="s">
        <v>291</v>
      </c>
      <c r="E407" s="243" t="s">
        <v>1</v>
      </c>
      <c r="F407" s="244" t="s">
        <v>8160</v>
      </c>
      <c r="G407" s="242"/>
      <c r="H407" s="243" t="s">
        <v>1</v>
      </c>
      <c r="I407" s="245"/>
      <c r="J407" s="242"/>
      <c r="K407" s="242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291</v>
      </c>
      <c r="AU407" s="250" t="s">
        <v>85</v>
      </c>
      <c r="AV407" s="16" t="s">
        <v>83</v>
      </c>
      <c r="AW407" s="16" t="s">
        <v>32</v>
      </c>
      <c r="AX407" s="16" t="s">
        <v>76</v>
      </c>
      <c r="AY407" s="250" t="s">
        <v>283</v>
      </c>
    </row>
    <row r="408" spans="1:65" s="13" customFormat="1">
      <c r="B408" s="207"/>
      <c r="C408" s="208"/>
      <c r="D408" s="209" t="s">
        <v>291</v>
      </c>
      <c r="E408" s="210" t="s">
        <v>1</v>
      </c>
      <c r="F408" s="211" t="s">
        <v>8161</v>
      </c>
      <c r="G408" s="208"/>
      <c r="H408" s="212">
        <v>4.76</v>
      </c>
      <c r="I408" s="213"/>
      <c r="J408" s="208"/>
      <c r="K408" s="208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291</v>
      </c>
      <c r="AU408" s="218" t="s">
        <v>85</v>
      </c>
      <c r="AV408" s="13" t="s">
        <v>85</v>
      </c>
      <c r="AW408" s="13" t="s">
        <v>32</v>
      </c>
      <c r="AX408" s="13" t="s">
        <v>76</v>
      </c>
      <c r="AY408" s="218" t="s">
        <v>283</v>
      </c>
    </row>
    <row r="409" spans="1:65" s="16" customFormat="1">
      <c r="B409" s="241"/>
      <c r="C409" s="242"/>
      <c r="D409" s="209" t="s">
        <v>291</v>
      </c>
      <c r="E409" s="243" t="s">
        <v>1</v>
      </c>
      <c r="F409" s="244" t="s">
        <v>8162</v>
      </c>
      <c r="G409" s="242"/>
      <c r="H409" s="243" t="s">
        <v>1</v>
      </c>
      <c r="I409" s="245"/>
      <c r="J409" s="242"/>
      <c r="K409" s="242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291</v>
      </c>
      <c r="AU409" s="250" t="s">
        <v>85</v>
      </c>
      <c r="AV409" s="16" t="s">
        <v>83</v>
      </c>
      <c r="AW409" s="16" t="s">
        <v>32</v>
      </c>
      <c r="AX409" s="16" t="s">
        <v>76</v>
      </c>
      <c r="AY409" s="250" t="s">
        <v>283</v>
      </c>
    </row>
    <row r="410" spans="1:65" s="13" customFormat="1">
      <c r="B410" s="207"/>
      <c r="C410" s="208"/>
      <c r="D410" s="209" t="s">
        <v>291</v>
      </c>
      <c r="E410" s="210" t="s">
        <v>1</v>
      </c>
      <c r="F410" s="211" t="s">
        <v>8163</v>
      </c>
      <c r="G410" s="208"/>
      <c r="H410" s="212">
        <v>17.907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291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283</v>
      </c>
    </row>
    <row r="411" spans="1:65" s="2" customFormat="1" ht="24.2" customHeight="1">
      <c r="A411" s="35"/>
      <c r="B411" s="36"/>
      <c r="C411" s="193" t="s">
        <v>469</v>
      </c>
      <c r="D411" s="193" t="s">
        <v>285</v>
      </c>
      <c r="E411" s="194" t="s">
        <v>8164</v>
      </c>
      <c r="F411" s="195" t="s">
        <v>8165</v>
      </c>
      <c r="G411" s="196" t="s">
        <v>288</v>
      </c>
      <c r="H411" s="197">
        <v>55.883000000000003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41</v>
      </c>
      <c r="O411" s="72"/>
      <c r="P411" s="203">
        <f>O411*H411</f>
        <v>0</v>
      </c>
      <c r="Q411" s="203">
        <v>0</v>
      </c>
      <c r="R411" s="203">
        <f>Q411*H411</f>
        <v>0</v>
      </c>
      <c r="S411" s="203">
        <v>2.3E-2</v>
      </c>
      <c r="T411" s="204">
        <f>S411*H411</f>
        <v>1.285309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289</v>
      </c>
      <c r="AT411" s="205" t="s">
        <v>285</v>
      </c>
      <c r="AU411" s="205" t="s">
        <v>85</v>
      </c>
      <c r="AY411" s="18" t="s">
        <v>283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83</v>
      </c>
      <c r="BK411" s="206">
        <f>ROUND(I411*H411,2)</f>
        <v>0</v>
      </c>
      <c r="BL411" s="18" t="s">
        <v>289</v>
      </c>
      <c r="BM411" s="205" t="s">
        <v>8166</v>
      </c>
    </row>
    <row r="412" spans="1:65" s="16" customFormat="1">
      <c r="B412" s="241"/>
      <c r="C412" s="242"/>
      <c r="D412" s="209" t="s">
        <v>291</v>
      </c>
      <c r="E412" s="243" t="s">
        <v>1</v>
      </c>
      <c r="F412" s="244" t="s">
        <v>8167</v>
      </c>
      <c r="G412" s="242"/>
      <c r="H412" s="243" t="s">
        <v>1</v>
      </c>
      <c r="I412" s="245"/>
      <c r="J412" s="242"/>
      <c r="K412" s="242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291</v>
      </c>
      <c r="AU412" s="250" t="s">
        <v>85</v>
      </c>
      <c r="AV412" s="16" t="s">
        <v>83</v>
      </c>
      <c r="AW412" s="16" t="s">
        <v>32</v>
      </c>
      <c r="AX412" s="16" t="s">
        <v>76</v>
      </c>
      <c r="AY412" s="250" t="s">
        <v>283</v>
      </c>
    </row>
    <row r="413" spans="1:65" s="13" customFormat="1">
      <c r="B413" s="207"/>
      <c r="C413" s="208"/>
      <c r="D413" s="209" t="s">
        <v>291</v>
      </c>
      <c r="E413" s="210" t="s">
        <v>1</v>
      </c>
      <c r="F413" s="211" t="s">
        <v>8168</v>
      </c>
      <c r="G413" s="208"/>
      <c r="H413" s="212">
        <v>55.883000000000003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2" customFormat="1" ht="21.75" customHeight="1">
      <c r="A414" s="35"/>
      <c r="B414" s="36"/>
      <c r="C414" s="193" t="s">
        <v>477</v>
      </c>
      <c r="D414" s="193" t="s">
        <v>285</v>
      </c>
      <c r="E414" s="194" t="s">
        <v>8169</v>
      </c>
      <c r="F414" s="195" t="s">
        <v>8170</v>
      </c>
      <c r="G414" s="196" t="s">
        <v>288</v>
      </c>
      <c r="H414" s="197">
        <v>52.639000000000003</v>
      </c>
      <c r="I414" s="198"/>
      <c r="J414" s="199">
        <f>ROUND(I414*H414,2)</f>
        <v>0</v>
      </c>
      <c r="K414" s="200"/>
      <c r="L414" s="40"/>
      <c r="M414" s="201" t="s">
        <v>1</v>
      </c>
      <c r="N414" s="202" t="s">
        <v>41</v>
      </c>
      <c r="O414" s="72"/>
      <c r="P414" s="203">
        <f>O414*H414</f>
        <v>0</v>
      </c>
      <c r="Q414" s="203">
        <v>0</v>
      </c>
      <c r="R414" s="203">
        <f>Q414*H414</f>
        <v>0</v>
      </c>
      <c r="S414" s="203">
        <v>8.7999999999999995E-2</v>
      </c>
      <c r="T414" s="204">
        <f>S414*H414</f>
        <v>4.6322320000000001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5" t="s">
        <v>289</v>
      </c>
      <c r="AT414" s="205" t="s">
        <v>285</v>
      </c>
      <c r="AU414" s="205" t="s">
        <v>85</v>
      </c>
      <c r="AY414" s="18" t="s">
        <v>283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18" t="s">
        <v>83</v>
      </c>
      <c r="BK414" s="206">
        <f>ROUND(I414*H414,2)</f>
        <v>0</v>
      </c>
      <c r="BL414" s="18" t="s">
        <v>289</v>
      </c>
      <c r="BM414" s="205" t="s">
        <v>8171</v>
      </c>
    </row>
    <row r="415" spans="1:65" s="16" customFormat="1">
      <c r="B415" s="241"/>
      <c r="C415" s="242"/>
      <c r="D415" s="209" t="s">
        <v>291</v>
      </c>
      <c r="E415" s="243" t="s">
        <v>1</v>
      </c>
      <c r="F415" s="244" t="s">
        <v>8017</v>
      </c>
      <c r="G415" s="242"/>
      <c r="H415" s="243" t="s">
        <v>1</v>
      </c>
      <c r="I415" s="245"/>
      <c r="J415" s="242"/>
      <c r="K415" s="242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291</v>
      </c>
      <c r="AU415" s="250" t="s">
        <v>85</v>
      </c>
      <c r="AV415" s="16" t="s">
        <v>83</v>
      </c>
      <c r="AW415" s="16" t="s">
        <v>32</v>
      </c>
      <c r="AX415" s="16" t="s">
        <v>76</v>
      </c>
      <c r="AY415" s="250" t="s">
        <v>283</v>
      </c>
    </row>
    <row r="416" spans="1:65" s="16" customFormat="1">
      <c r="B416" s="241"/>
      <c r="C416" s="242"/>
      <c r="D416" s="209" t="s">
        <v>291</v>
      </c>
      <c r="E416" s="243" t="s">
        <v>1</v>
      </c>
      <c r="F416" s="244" t="s">
        <v>8172</v>
      </c>
      <c r="G416" s="242"/>
      <c r="H416" s="243" t="s">
        <v>1</v>
      </c>
      <c r="I416" s="245"/>
      <c r="J416" s="242"/>
      <c r="K416" s="242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291</v>
      </c>
      <c r="AU416" s="250" t="s">
        <v>85</v>
      </c>
      <c r="AV416" s="16" t="s">
        <v>83</v>
      </c>
      <c r="AW416" s="16" t="s">
        <v>32</v>
      </c>
      <c r="AX416" s="16" t="s">
        <v>76</v>
      </c>
      <c r="AY416" s="250" t="s">
        <v>283</v>
      </c>
    </row>
    <row r="417" spans="1:65" s="13" customFormat="1">
      <c r="B417" s="207"/>
      <c r="C417" s="208"/>
      <c r="D417" s="209" t="s">
        <v>291</v>
      </c>
      <c r="E417" s="210" t="s">
        <v>1</v>
      </c>
      <c r="F417" s="211" t="s">
        <v>8173</v>
      </c>
      <c r="G417" s="208"/>
      <c r="H417" s="212">
        <v>8.4120000000000008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6" customFormat="1">
      <c r="B418" s="241"/>
      <c r="C418" s="242"/>
      <c r="D418" s="209" t="s">
        <v>291</v>
      </c>
      <c r="E418" s="243" t="s">
        <v>1</v>
      </c>
      <c r="F418" s="244" t="s">
        <v>8145</v>
      </c>
      <c r="G418" s="242"/>
      <c r="H418" s="243" t="s">
        <v>1</v>
      </c>
      <c r="I418" s="245"/>
      <c r="J418" s="242"/>
      <c r="K418" s="242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291</v>
      </c>
      <c r="AU418" s="250" t="s">
        <v>85</v>
      </c>
      <c r="AV418" s="16" t="s">
        <v>83</v>
      </c>
      <c r="AW418" s="16" t="s">
        <v>32</v>
      </c>
      <c r="AX418" s="16" t="s">
        <v>76</v>
      </c>
      <c r="AY418" s="250" t="s">
        <v>283</v>
      </c>
    </row>
    <row r="419" spans="1:65" s="13" customFormat="1">
      <c r="B419" s="207"/>
      <c r="C419" s="208"/>
      <c r="D419" s="209" t="s">
        <v>291</v>
      </c>
      <c r="E419" s="210" t="s">
        <v>1</v>
      </c>
      <c r="F419" s="211" t="s">
        <v>8174</v>
      </c>
      <c r="G419" s="208"/>
      <c r="H419" s="212">
        <v>3.1520000000000001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6" customFormat="1">
      <c r="B420" s="241"/>
      <c r="C420" s="242"/>
      <c r="D420" s="209" t="s">
        <v>291</v>
      </c>
      <c r="E420" s="243" t="s">
        <v>1</v>
      </c>
      <c r="F420" s="244" t="s">
        <v>8175</v>
      </c>
      <c r="G420" s="242"/>
      <c r="H420" s="243" t="s">
        <v>1</v>
      </c>
      <c r="I420" s="245"/>
      <c r="J420" s="242"/>
      <c r="K420" s="242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291</v>
      </c>
      <c r="AU420" s="250" t="s">
        <v>85</v>
      </c>
      <c r="AV420" s="16" t="s">
        <v>83</v>
      </c>
      <c r="AW420" s="16" t="s">
        <v>32</v>
      </c>
      <c r="AX420" s="16" t="s">
        <v>76</v>
      </c>
      <c r="AY420" s="250" t="s">
        <v>283</v>
      </c>
    </row>
    <row r="421" spans="1:65" s="16" customFormat="1">
      <c r="B421" s="241"/>
      <c r="C421" s="242"/>
      <c r="D421" s="209" t="s">
        <v>291</v>
      </c>
      <c r="E421" s="243" t="s">
        <v>1</v>
      </c>
      <c r="F421" s="244" t="s">
        <v>8176</v>
      </c>
      <c r="G421" s="242"/>
      <c r="H421" s="243" t="s">
        <v>1</v>
      </c>
      <c r="I421" s="245"/>
      <c r="J421" s="242"/>
      <c r="K421" s="242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291</v>
      </c>
      <c r="AU421" s="250" t="s">
        <v>85</v>
      </c>
      <c r="AV421" s="16" t="s">
        <v>83</v>
      </c>
      <c r="AW421" s="16" t="s">
        <v>32</v>
      </c>
      <c r="AX421" s="16" t="s">
        <v>76</v>
      </c>
      <c r="AY421" s="250" t="s">
        <v>283</v>
      </c>
    </row>
    <row r="422" spans="1:65" s="13" customFormat="1">
      <c r="B422" s="207"/>
      <c r="C422" s="208"/>
      <c r="D422" s="209" t="s">
        <v>291</v>
      </c>
      <c r="E422" s="210" t="s">
        <v>1</v>
      </c>
      <c r="F422" s="211" t="s">
        <v>8177</v>
      </c>
      <c r="G422" s="208"/>
      <c r="H422" s="212">
        <v>17.041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6" customFormat="1">
      <c r="B423" s="241"/>
      <c r="C423" s="242"/>
      <c r="D423" s="209" t="s">
        <v>291</v>
      </c>
      <c r="E423" s="243" t="s">
        <v>1</v>
      </c>
      <c r="F423" s="244" t="s">
        <v>8178</v>
      </c>
      <c r="G423" s="242"/>
      <c r="H423" s="243" t="s">
        <v>1</v>
      </c>
      <c r="I423" s="245"/>
      <c r="J423" s="242"/>
      <c r="K423" s="242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291</v>
      </c>
      <c r="AU423" s="250" t="s">
        <v>85</v>
      </c>
      <c r="AV423" s="16" t="s">
        <v>83</v>
      </c>
      <c r="AW423" s="16" t="s">
        <v>32</v>
      </c>
      <c r="AX423" s="16" t="s">
        <v>76</v>
      </c>
      <c r="AY423" s="250" t="s">
        <v>283</v>
      </c>
    </row>
    <row r="424" spans="1:65" s="13" customFormat="1">
      <c r="B424" s="207"/>
      <c r="C424" s="208"/>
      <c r="D424" s="209" t="s">
        <v>291</v>
      </c>
      <c r="E424" s="210" t="s">
        <v>1</v>
      </c>
      <c r="F424" s="211" t="s">
        <v>8179</v>
      </c>
      <c r="G424" s="208"/>
      <c r="H424" s="212">
        <v>5.319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291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283</v>
      </c>
    </row>
    <row r="425" spans="1:65" s="16" customFormat="1">
      <c r="B425" s="241"/>
      <c r="C425" s="242"/>
      <c r="D425" s="209" t="s">
        <v>291</v>
      </c>
      <c r="E425" s="243" t="s">
        <v>1</v>
      </c>
      <c r="F425" s="244" t="s">
        <v>8180</v>
      </c>
      <c r="G425" s="242"/>
      <c r="H425" s="243" t="s">
        <v>1</v>
      </c>
      <c r="I425" s="245"/>
      <c r="J425" s="242"/>
      <c r="K425" s="242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291</v>
      </c>
      <c r="AU425" s="250" t="s">
        <v>85</v>
      </c>
      <c r="AV425" s="16" t="s">
        <v>83</v>
      </c>
      <c r="AW425" s="16" t="s">
        <v>32</v>
      </c>
      <c r="AX425" s="16" t="s">
        <v>76</v>
      </c>
      <c r="AY425" s="250" t="s">
        <v>283</v>
      </c>
    </row>
    <row r="426" spans="1:65" s="13" customFormat="1">
      <c r="B426" s="207"/>
      <c r="C426" s="208"/>
      <c r="D426" s="209" t="s">
        <v>291</v>
      </c>
      <c r="E426" s="210" t="s">
        <v>1</v>
      </c>
      <c r="F426" s="211" t="s">
        <v>8181</v>
      </c>
      <c r="G426" s="208"/>
      <c r="H426" s="212">
        <v>11.622999999999999</v>
      </c>
      <c r="I426" s="213"/>
      <c r="J426" s="208"/>
      <c r="K426" s="208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291</v>
      </c>
      <c r="AU426" s="218" t="s">
        <v>85</v>
      </c>
      <c r="AV426" s="13" t="s">
        <v>85</v>
      </c>
      <c r="AW426" s="13" t="s">
        <v>32</v>
      </c>
      <c r="AX426" s="13" t="s">
        <v>76</v>
      </c>
      <c r="AY426" s="218" t="s">
        <v>283</v>
      </c>
    </row>
    <row r="427" spans="1:65" s="16" customFormat="1">
      <c r="B427" s="241"/>
      <c r="C427" s="242"/>
      <c r="D427" s="209" t="s">
        <v>291</v>
      </c>
      <c r="E427" s="243" t="s">
        <v>1</v>
      </c>
      <c r="F427" s="244" t="s">
        <v>8182</v>
      </c>
      <c r="G427" s="242"/>
      <c r="H427" s="243" t="s">
        <v>1</v>
      </c>
      <c r="I427" s="245"/>
      <c r="J427" s="242"/>
      <c r="K427" s="242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291</v>
      </c>
      <c r="AU427" s="250" t="s">
        <v>85</v>
      </c>
      <c r="AV427" s="16" t="s">
        <v>83</v>
      </c>
      <c r="AW427" s="16" t="s">
        <v>32</v>
      </c>
      <c r="AX427" s="16" t="s">
        <v>76</v>
      </c>
      <c r="AY427" s="250" t="s">
        <v>283</v>
      </c>
    </row>
    <row r="428" spans="1:65" s="13" customFormat="1">
      <c r="B428" s="207"/>
      <c r="C428" s="208"/>
      <c r="D428" s="209" t="s">
        <v>291</v>
      </c>
      <c r="E428" s="210" t="s">
        <v>1</v>
      </c>
      <c r="F428" s="211" t="s">
        <v>8183</v>
      </c>
      <c r="G428" s="208"/>
      <c r="H428" s="212">
        <v>7.0919999999999996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2" customFormat="1" ht="21.75" customHeight="1">
      <c r="A429" s="35"/>
      <c r="B429" s="36"/>
      <c r="C429" s="193" t="s">
        <v>483</v>
      </c>
      <c r="D429" s="193" t="s">
        <v>285</v>
      </c>
      <c r="E429" s="194" t="s">
        <v>8184</v>
      </c>
      <c r="F429" s="195" t="s">
        <v>8185</v>
      </c>
      <c r="G429" s="196" t="s">
        <v>288</v>
      </c>
      <c r="H429" s="197">
        <v>34.936999999999998</v>
      </c>
      <c r="I429" s="198"/>
      <c r="J429" s="199">
        <f>ROUND(I429*H429,2)</f>
        <v>0</v>
      </c>
      <c r="K429" s="200"/>
      <c r="L429" s="40"/>
      <c r="M429" s="201" t="s">
        <v>1</v>
      </c>
      <c r="N429" s="202" t="s">
        <v>41</v>
      </c>
      <c r="O429" s="72"/>
      <c r="P429" s="203">
        <f>O429*H429</f>
        <v>0</v>
      </c>
      <c r="Q429" s="203">
        <v>0</v>
      </c>
      <c r="R429" s="203">
        <f>Q429*H429</f>
        <v>0</v>
      </c>
      <c r="S429" s="203">
        <v>6.7000000000000004E-2</v>
      </c>
      <c r="T429" s="204">
        <f>S429*H429</f>
        <v>2.3407789999999999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289</v>
      </c>
      <c r="AT429" s="205" t="s">
        <v>285</v>
      </c>
      <c r="AU429" s="205" t="s">
        <v>85</v>
      </c>
      <c r="AY429" s="18" t="s">
        <v>283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18" t="s">
        <v>83</v>
      </c>
      <c r="BK429" s="206">
        <f>ROUND(I429*H429,2)</f>
        <v>0</v>
      </c>
      <c r="BL429" s="18" t="s">
        <v>289</v>
      </c>
      <c r="BM429" s="205" t="s">
        <v>8186</v>
      </c>
    </row>
    <row r="430" spans="1:65" s="16" customFormat="1">
      <c r="B430" s="241"/>
      <c r="C430" s="242"/>
      <c r="D430" s="209" t="s">
        <v>291</v>
      </c>
      <c r="E430" s="243" t="s">
        <v>1</v>
      </c>
      <c r="F430" s="244" t="s">
        <v>8187</v>
      </c>
      <c r="G430" s="242"/>
      <c r="H430" s="243" t="s">
        <v>1</v>
      </c>
      <c r="I430" s="245"/>
      <c r="J430" s="242"/>
      <c r="K430" s="242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291</v>
      </c>
      <c r="AU430" s="250" t="s">
        <v>85</v>
      </c>
      <c r="AV430" s="16" t="s">
        <v>83</v>
      </c>
      <c r="AW430" s="16" t="s">
        <v>32</v>
      </c>
      <c r="AX430" s="16" t="s">
        <v>76</v>
      </c>
      <c r="AY430" s="250" t="s">
        <v>283</v>
      </c>
    </row>
    <row r="431" spans="1:65" s="16" customFormat="1">
      <c r="B431" s="241"/>
      <c r="C431" s="242"/>
      <c r="D431" s="209" t="s">
        <v>291</v>
      </c>
      <c r="E431" s="243" t="s">
        <v>1</v>
      </c>
      <c r="F431" s="244" t="s">
        <v>8188</v>
      </c>
      <c r="G431" s="242"/>
      <c r="H431" s="243" t="s">
        <v>1</v>
      </c>
      <c r="I431" s="245"/>
      <c r="J431" s="242"/>
      <c r="K431" s="242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291</v>
      </c>
      <c r="AU431" s="250" t="s">
        <v>85</v>
      </c>
      <c r="AV431" s="16" t="s">
        <v>83</v>
      </c>
      <c r="AW431" s="16" t="s">
        <v>32</v>
      </c>
      <c r="AX431" s="16" t="s">
        <v>76</v>
      </c>
      <c r="AY431" s="250" t="s">
        <v>283</v>
      </c>
    </row>
    <row r="432" spans="1:65" s="13" customFormat="1">
      <c r="B432" s="207"/>
      <c r="C432" s="208"/>
      <c r="D432" s="209" t="s">
        <v>291</v>
      </c>
      <c r="E432" s="210" t="s">
        <v>1</v>
      </c>
      <c r="F432" s="211" t="s">
        <v>8189</v>
      </c>
      <c r="G432" s="208"/>
      <c r="H432" s="212">
        <v>34.936999999999998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2" customFormat="1" ht="24.2" customHeight="1">
      <c r="A433" s="35"/>
      <c r="B433" s="36"/>
      <c r="C433" s="193" t="s">
        <v>488</v>
      </c>
      <c r="D433" s="193" t="s">
        <v>285</v>
      </c>
      <c r="E433" s="194" t="s">
        <v>8190</v>
      </c>
      <c r="F433" s="195" t="s">
        <v>8191</v>
      </c>
      <c r="G433" s="196" t="s">
        <v>288</v>
      </c>
      <c r="H433" s="197">
        <v>1.242</v>
      </c>
      <c r="I433" s="198"/>
      <c r="J433" s="199">
        <f>ROUND(I433*H433,2)</f>
        <v>0</v>
      </c>
      <c r="K433" s="200"/>
      <c r="L433" s="40"/>
      <c r="M433" s="201" t="s">
        <v>1</v>
      </c>
      <c r="N433" s="202" t="s">
        <v>41</v>
      </c>
      <c r="O433" s="72"/>
      <c r="P433" s="203">
        <f>O433*H433</f>
        <v>0</v>
      </c>
      <c r="Q433" s="203">
        <v>0</v>
      </c>
      <c r="R433" s="203">
        <f>Q433*H433</f>
        <v>0</v>
      </c>
      <c r="S433" s="203">
        <v>1.7000000000000001E-2</v>
      </c>
      <c r="T433" s="204">
        <f>S433*H433</f>
        <v>2.1114000000000001E-2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289</v>
      </c>
      <c r="AT433" s="205" t="s">
        <v>285</v>
      </c>
      <c r="AU433" s="205" t="s">
        <v>85</v>
      </c>
      <c r="AY433" s="18" t="s">
        <v>283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289</v>
      </c>
      <c r="BM433" s="205" t="s">
        <v>8192</v>
      </c>
    </row>
    <row r="434" spans="1:65" s="16" customFormat="1">
      <c r="B434" s="241"/>
      <c r="C434" s="242"/>
      <c r="D434" s="209" t="s">
        <v>291</v>
      </c>
      <c r="E434" s="243" t="s">
        <v>1</v>
      </c>
      <c r="F434" s="244" t="s">
        <v>8193</v>
      </c>
      <c r="G434" s="242"/>
      <c r="H434" s="243" t="s">
        <v>1</v>
      </c>
      <c r="I434" s="245"/>
      <c r="J434" s="242"/>
      <c r="K434" s="242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291</v>
      </c>
      <c r="AU434" s="250" t="s">
        <v>85</v>
      </c>
      <c r="AV434" s="16" t="s">
        <v>83</v>
      </c>
      <c r="AW434" s="16" t="s">
        <v>32</v>
      </c>
      <c r="AX434" s="16" t="s">
        <v>76</v>
      </c>
      <c r="AY434" s="250" t="s">
        <v>283</v>
      </c>
    </row>
    <row r="435" spans="1:65" s="13" customFormat="1">
      <c r="B435" s="207"/>
      <c r="C435" s="208"/>
      <c r="D435" s="209" t="s">
        <v>291</v>
      </c>
      <c r="E435" s="210" t="s">
        <v>1</v>
      </c>
      <c r="F435" s="211" t="s">
        <v>8194</v>
      </c>
      <c r="G435" s="208"/>
      <c r="H435" s="212">
        <v>1.242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291</v>
      </c>
      <c r="AU435" s="218" t="s">
        <v>85</v>
      </c>
      <c r="AV435" s="13" t="s">
        <v>85</v>
      </c>
      <c r="AW435" s="13" t="s">
        <v>32</v>
      </c>
      <c r="AX435" s="13" t="s">
        <v>76</v>
      </c>
      <c r="AY435" s="218" t="s">
        <v>283</v>
      </c>
    </row>
    <row r="436" spans="1:65" s="2" customFormat="1" ht="24.2" customHeight="1">
      <c r="A436" s="35"/>
      <c r="B436" s="36"/>
      <c r="C436" s="193" t="s">
        <v>494</v>
      </c>
      <c r="D436" s="193" t="s">
        <v>285</v>
      </c>
      <c r="E436" s="194" t="s">
        <v>8195</v>
      </c>
      <c r="F436" s="195" t="s">
        <v>8196</v>
      </c>
      <c r="G436" s="196" t="s">
        <v>288</v>
      </c>
      <c r="H436" s="197">
        <v>6.96</v>
      </c>
      <c r="I436" s="198"/>
      <c r="J436" s="199">
        <f>ROUND(I436*H436,2)</f>
        <v>0</v>
      </c>
      <c r="K436" s="200"/>
      <c r="L436" s="40"/>
      <c r="M436" s="201" t="s">
        <v>1</v>
      </c>
      <c r="N436" s="202" t="s">
        <v>41</v>
      </c>
      <c r="O436" s="72"/>
      <c r="P436" s="203">
        <f>O436*H436</f>
        <v>0</v>
      </c>
      <c r="Q436" s="203">
        <v>0</v>
      </c>
      <c r="R436" s="203">
        <f>Q436*H436</f>
        <v>0</v>
      </c>
      <c r="S436" s="203">
        <v>1.4999999999999999E-2</v>
      </c>
      <c r="T436" s="204">
        <f>S436*H436</f>
        <v>0.10439999999999999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5" t="s">
        <v>289</v>
      </c>
      <c r="AT436" s="205" t="s">
        <v>285</v>
      </c>
      <c r="AU436" s="205" t="s">
        <v>85</v>
      </c>
      <c r="AY436" s="18" t="s">
        <v>283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8" t="s">
        <v>83</v>
      </c>
      <c r="BK436" s="206">
        <f>ROUND(I436*H436,2)</f>
        <v>0</v>
      </c>
      <c r="BL436" s="18" t="s">
        <v>289</v>
      </c>
      <c r="BM436" s="205" t="s">
        <v>8197</v>
      </c>
    </row>
    <row r="437" spans="1:65" s="16" customFormat="1">
      <c r="B437" s="241"/>
      <c r="C437" s="242"/>
      <c r="D437" s="209" t="s">
        <v>291</v>
      </c>
      <c r="E437" s="243" t="s">
        <v>1</v>
      </c>
      <c r="F437" s="244" t="s">
        <v>8198</v>
      </c>
      <c r="G437" s="242"/>
      <c r="H437" s="243" t="s">
        <v>1</v>
      </c>
      <c r="I437" s="245"/>
      <c r="J437" s="242"/>
      <c r="K437" s="242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291</v>
      </c>
      <c r="AU437" s="250" t="s">
        <v>85</v>
      </c>
      <c r="AV437" s="16" t="s">
        <v>83</v>
      </c>
      <c r="AW437" s="16" t="s">
        <v>32</v>
      </c>
      <c r="AX437" s="16" t="s">
        <v>76</v>
      </c>
      <c r="AY437" s="250" t="s">
        <v>283</v>
      </c>
    </row>
    <row r="438" spans="1:65" s="13" customFormat="1">
      <c r="B438" s="207"/>
      <c r="C438" s="208"/>
      <c r="D438" s="209" t="s">
        <v>291</v>
      </c>
      <c r="E438" s="210" t="s">
        <v>1</v>
      </c>
      <c r="F438" s="211" t="s">
        <v>8199</v>
      </c>
      <c r="G438" s="208"/>
      <c r="H438" s="212">
        <v>6.96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291</v>
      </c>
      <c r="AU438" s="218" t="s">
        <v>85</v>
      </c>
      <c r="AV438" s="13" t="s">
        <v>85</v>
      </c>
      <c r="AW438" s="13" t="s">
        <v>32</v>
      </c>
      <c r="AX438" s="13" t="s">
        <v>76</v>
      </c>
      <c r="AY438" s="218" t="s">
        <v>283</v>
      </c>
    </row>
    <row r="439" spans="1:65" s="2" customFormat="1" ht="24.2" customHeight="1">
      <c r="A439" s="35"/>
      <c r="B439" s="36"/>
      <c r="C439" s="193" t="s">
        <v>499</v>
      </c>
      <c r="D439" s="193" t="s">
        <v>285</v>
      </c>
      <c r="E439" s="194" t="s">
        <v>8200</v>
      </c>
      <c r="F439" s="195" t="s">
        <v>8201</v>
      </c>
      <c r="G439" s="196" t="s">
        <v>288</v>
      </c>
      <c r="H439" s="197">
        <v>174.429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2.3630000000000002E-2</v>
      </c>
      <c r="R439" s="203">
        <f>Q439*H439</f>
        <v>4.1217572700000007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8202</v>
      </c>
    </row>
    <row r="440" spans="1:65" s="16" customFormat="1">
      <c r="B440" s="241"/>
      <c r="C440" s="242"/>
      <c r="D440" s="209" t="s">
        <v>291</v>
      </c>
      <c r="E440" s="243" t="s">
        <v>1</v>
      </c>
      <c r="F440" s="244" t="s">
        <v>8203</v>
      </c>
      <c r="G440" s="242"/>
      <c r="H440" s="243" t="s">
        <v>1</v>
      </c>
      <c r="I440" s="245"/>
      <c r="J440" s="242"/>
      <c r="K440" s="242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291</v>
      </c>
      <c r="AU440" s="250" t="s">
        <v>85</v>
      </c>
      <c r="AV440" s="16" t="s">
        <v>83</v>
      </c>
      <c r="AW440" s="16" t="s">
        <v>32</v>
      </c>
      <c r="AX440" s="16" t="s">
        <v>76</v>
      </c>
      <c r="AY440" s="250" t="s">
        <v>283</v>
      </c>
    </row>
    <row r="441" spans="1:65" s="16" customFormat="1">
      <c r="B441" s="241"/>
      <c r="C441" s="242"/>
      <c r="D441" s="209" t="s">
        <v>291</v>
      </c>
      <c r="E441" s="243" t="s">
        <v>1</v>
      </c>
      <c r="F441" s="244" t="s">
        <v>8204</v>
      </c>
      <c r="G441" s="242"/>
      <c r="H441" s="243" t="s">
        <v>1</v>
      </c>
      <c r="I441" s="245"/>
      <c r="J441" s="242"/>
      <c r="K441" s="242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291</v>
      </c>
      <c r="AU441" s="250" t="s">
        <v>85</v>
      </c>
      <c r="AV441" s="16" t="s">
        <v>83</v>
      </c>
      <c r="AW441" s="16" t="s">
        <v>32</v>
      </c>
      <c r="AX441" s="16" t="s">
        <v>76</v>
      </c>
      <c r="AY441" s="250" t="s">
        <v>283</v>
      </c>
    </row>
    <row r="442" spans="1:65" s="13" customFormat="1">
      <c r="B442" s="207"/>
      <c r="C442" s="208"/>
      <c r="D442" s="209" t="s">
        <v>291</v>
      </c>
      <c r="E442" s="210" t="s">
        <v>1</v>
      </c>
      <c r="F442" s="211" t="s">
        <v>8205</v>
      </c>
      <c r="G442" s="208"/>
      <c r="H442" s="212">
        <v>45.655000000000001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291</v>
      </c>
      <c r="AU442" s="218" t="s">
        <v>85</v>
      </c>
      <c r="AV442" s="13" t="s">
        <v>85</v>
      </c>
      <c r="AW442" s="13" t="s">
        <v>32</v>
      </c>
      <c r="AX442" s="13" t="s">
        <v>76</v>
      </c>
      <c r="AY442" s="218" t="s">
        <v>283</v>
      </c>
    </row>
    <row r="443" spans="1:65" s="16" customFormat="1">
      <c r="B443" s="241"/>
      <c r="C443" s="242"/>
      <c r="D443" s="209" t="s">
        <v>291</v>
      </c>
      <c r="E443" s="243" t="s">
        <v>1</v>
      </c>
      <c r="F443" s="244" t="s">
        <v>8206</v>
      </c>
      <c r="G443" s="242"/>
      <c r="H443" s="243" t="s">
        <v>1</v>
      </c>
      <c r="I443" s="245"/>
      <c r="J443" s="242"/>
      <c r="K443" s="242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291</v>
      </c>
      <c r="AU443" s="250" t="s">
        <v>85</v>
      </c>
      <c r="AV443" s="16" t="s">
        <v>83</v>
      </c>
      <c r="AW443" s="16" t="s">
        <v>32</v>
      </c>
      <c r="AX443" s="16" t="s">
        <v>76</v>
      </c>
      <c r="AY443" s="250" t="s">
        <v>283</v>
      </c>
    </row>
    <row r="444" spans="1:65" s="13" customFormat="1">
      <c r="B444" s="207"/>
      <c r="C444" s="208"/>
      <c r="D444" s="209" t="s">
        <v>291</v>
      </c>
      <c r="E444" s="210" t="s">
        <v>1</v>
      </c>
      <c r="F444" s="211" t="s">
        <v>8207</v>
      </c>
      <c r="G444" s="208"/>
      <c r="H444" s="212">
        <v>12.866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6" customFormat="1">
      <c r="B445" s="241"/>
      <c r="C445" s="242"/>
      <c r="D445" s="209" t="s">
        <v>291</v>
      </c>
      <c r="E445" s="243" t="s">
        <v>1</v>
      </c>
      <c r="F445" s="244" t="s">
        <v>8208</v>
      </c>
      <c r="G445" s="242"/>
      <c r="H445" s="243" t="s">
        <v>1</v>
      </c>
      <c r="I445" s="245"/>
      <c r="J445" s="242"/>
      <c r="K445" s="242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291</v>
      </c>
      <c r="AU445" s="250" t="s">
        <v>85</v>
      </c>
      <c r="AV445" s="16" t="s">
        <v>83</v>
      </c>
      <c r="AW445" s="16" t="s">
        <v>32</v>
      </c>
      <c r="AX445" s="16" t="s">
        <v>76</v>
      </c>
      <c r="AY445" s="250" t="s">
        <v>283</v>
      </c>
    </row>
    <row r="446" spans="1:65" s="13" customFormat="1">
      <c r="B446" s="207"/>
      <c r="C446" s="208"/>
      <c r="D446" s="209" t="s">
        <v>291</v>
      </c>
      <c r="E446" s="210" t="s">
        <v>1</v>
      </c>
      <c r="F446" s="211" t="s">
        <v>8209</v>
      </c>
      <c r="G446" s="208"/>
      <c r="H446" s="212">
        <v>49.45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291</v>
      </c>
      <c r="AU446" s="218" t="s">
        <v>85</v>
      </c>
      <c r="AV446" s="13" t="s">
        <v>85</v>
      </c>
      <c r="AW446" s="13" t="s">
        <v>32</v>
      </c>
      <c r="AX446" s="13" t="s">
        <v>76</v>
      </c>
      <c r="AY446" s="218" t="s">
        <v>283</v>
      </c>
    </row>
    <row r="447" spans="1:65" s="16" customFormat="1">
      <c r="B447" s="241"/>
      <c r="C447" s="242"/>
      <c r="D447" s="209" t="s">
        <v>291</v>
      </c>
      <c r="E447" s="243" t="s">
        <v>1</v>
      </c>
      <c r="F447" s="244" t="s">
        <v>8210</v>
      </c>
      <c r="G447" s="242"/>
      <c r="H447" s="243" t="s">
        <v>1</v>
      </c>
      <c r="I447" s="245"/>
      <c r="J447" s="242"/>
      <c r="K447" s="242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291</v>
      </c>
      <c r="AU447" s="250" t="s">
        <v>85</v>
      </c>
      <c r="AV447" s="16" t="s">
        <v>83</v>
      </c>
      <c r="AW447" s="16" t="s">
        <v>32</v>
      </c>
      <c r="AX447" s="16" t="s">
        <v>76</v>
      </c>
      <c r="AY447" s="250" t="s">
        <v>283</v>
      </c>
    </row>
    <row r="448" spans="1:65" s="13" customFormat="1">
      <c r="B448" s="207"/>
      <c r="C448" s="208"/>
      <c r="D448" s="209" t="s">
        <v>291</v>
      </c>
      <c r="E448" s="210" t="s">
        <v>1</v>
      </c>
      <c r="F448" s="211" t="s">
        <v>8211</v>
      </c>
      <c r="G448" s="208"/>
      <c r="H448" s="212">
        <v>51.24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291</v>
      </c>
      <c r="AU448" s="218" t="s">
        <v>85</v>
      </c>
      <c r="AV448" s="13" t="s">
        <v>85</v>
      </c>
      <c r="AW448" s="13" t="s">
        <v>32</v>
      </c>
      <c r="AX448" s="13" t="s">
        <v>76</v>
      </c>
      <c r="AY448" s="218" t="s">
        <v>283</v>
      </c>
    </row>
    <row r="449" spans="1:65" s="16" customFormat="1">
      <c r="B449" s="241"/>
      <c r="C449" s="242"/>
      <c r="D449" s="209" t="s">
        <v>291</v>
      </c>
      <c r="E449" s="243" t="s">
        <v>1</v>
      </c>
      <c r="F449" s="244" t="s">
        <v>8212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>
      <c r="B450" s="207"/>
      <c r="C450" s="208"/>
      <c r="D450" s="209" t="s">
        <v>291</v>
      </c>
      <c r="E450" s="210" t="s">
        <v>1</v>
      </c>
      <c r="F450" s="211" t="s">
        <v>8213</v>
      </c>
      <c r="G450" s="208"/>
      <c r="H450" s="212">
        <v>12.678000000000001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>
      <c r="B451" s="241"/>
      <c r="C451" s="242"/>
      <c r="D451" s="209" t="s">
        <v>291</v>
      </c>
      <c r="E451" s="243" t="s">
        <v>1</v>
      </c>
      <c r="F451" s="244" t="s">
        <v>8090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>
      <c r="B452" s="207"/>
      <c r="C452" s="208"/>
      <c r="D452" s="209" t="s">
        <v>291</v>
      </c>
      <c r="E452" s="210" t="s">
        <v>1</v>
      </c>
      <c r="F452" s="211" t="s">
        <v>8214</v>
      </c>
      <c r="G452" s="208"/>
      <c r="H452" s="212">
        <v>2.54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2" customFormat="1" ht="37.9" customHeight="1">
      <c r="A453" s="35"/>
      <c r="B453" s="36"/>
      <c r="C453" s="193" t="s">
        <v>504</v>
      </c>
      <c r="D453" s="193" t="s">
        <v>285</v>
      </c>
      <c r="E453" s="194" t="s">
        <v>8215</v>
      </c>
      <c r="F453" s="195" t="s">
        <v>8216</v>
      </c>
      <c r="G453" s="196" t="s">
        <v>288</v>
      </c>
      <c r="H453" s="197">
        <v>4.72</v>
      </c>
      <c r="I453" s="198"/>
      <c r="J453" s="199">
        <f>ROUND(I453*H453,2)</f>
        <v>0</v>
      </c>
      <c r="K453" s="200"/>
      <c r="L453" s="40"/>
      <c r="M453" s="201" t="s">
        <v>1</v>
      </c>
      <c r="N453" s="202" t="s">
        <v>41</v>
      </c>
      <c r="O453" s="72"/>
      <c r="P453" s="203">
        <f>O453*H453</f>
        <v>0</v>
      </c>
      <c r="Q453" s="203">
        <v>2.2669999999999999E-2</v>
      </c>
      <c r="R453" s="203">
        <f>Q453*H453</f>
        <v>0.10700239999999998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289</v>
      </c>
      <c r="AT453" s="205" t="s">
        <v>285</v>
      </c>
      <c r="AU453" s="205" t="s">
        <v>85</v>
      </c>
      <c r="AY453" s="18" t="s">
        <v>283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289</v>
      </c>
      <c r="BM453" s="205" t="s">
        <v>8217</v>
      </c>
    </row>
    <row r="454" spans="1:65" s="16" customFormat="1">
      <c r="B454" s="241"/>
      <c r="C454" s="242"/>
      <c r="D454" s="209" t="s">
        <v>291</v>
      </c>
      <c r="E454" s="243" t="s">
        <v>1</v>
      </c>
      <c r="F454" s="244" t="s">
        <v>8218</v>
      </c>
      <c r="G454" s="242"/>
      <c r="H454" s="243" t="s">
        <v>1</v>
      </c>
      <c r="I454" s="245"/>
      <c r="J454" s="242"/>
      <c r="K454" s="242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291</v>
      </c>
      <c r="AU454" s="250" t="s">
        <v>85</v>
      </c>
      <c r="AV454" s="16" t="s">
        <v>83</v>
      </c>
      <c r="AW454" s="16" t="s">
        <v>32</v>
      </c>
      <c r="AX454" s="16" t="s">
        <v>76</v>
      </c>
      <c r="AY454" s="250" t="s">
        <v>283</v>
      </c>
    </row>
    <row r="455" spans="1:65" s="13" customFormat="1">
      <c r="B455" s="207"/>
      <c r="C455" s="208"/>
      <c r="D455" s="209" t="s">
        <v>291</v>
      </c>
      <c r="E455" s="210" t="s">
        <v>1</v>
      </c>
      <c r="F455" s="211" t="s">
        <v>8219</v>
      </c>
      <c r="G455" s="208"/>
      <c r="H455" s="212">
        <v>4.72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291</v>
      </c>
      <c r="AU455" s="218" t="s">
        <v>85</v>
      </c>
      <c r="AV455" s="13" t="s">
        <v>85</v>
      </c>
      <c r="AW455" s="13" t="s">
        <v>32</v>
      </c>
      <c r="AX455" s="13" t="s">
        <v>76</v>
      </c>
      <c r="AY455" s="218" t="s">
        <v>283</v>
      </c>
    </row>
    <row r="456" spans="1:65" s="2" customFormat="1" ht="16.5" customHeight="1">
      <c r="A456" s="35"/>
      <c r="B456" s="36"/>
      <c r="C456" s="193" t="s">
        <v>509</v>
      </c>
      <c r="D456" s="193" t="s">
        <v>285</v>
      </c>
      <c r="E456" s="194" t="s">
        <v>8220</v>
      </c>
      <c r="F456" s="195" t="s">
        <v>8221</v>
      </c>
      <c r="G456" s="196" t="s">
        <v>288</v>
      </c>
      <c r="H456" s="197">
        <v>1699.972</v>
      </c>
      <c r="I456" s="198"/>
      <c r="J456" s="199">
        <f>ROUND(I456*H456,2)</f>
        <v>0</v>
      </c>
      <c r="K456" s="200"/>
      <c r="L456" s="40"/>
      <c r="M456" s="201" t="s">
        <v>1</v>
      </c>
      <c r="N456" s="202" t="s">
        <v>41</v>
      </c>
      <c r="O456" s="72"/>
      <c r="P456" s="203">
        <f>O456*H456</f>
        <v>0</v>
      </c>
      <c r="Q456" s="203">
        <v>0</v>
      </c>
      <c r="R456" s="203">
        <f>Q456*H456</f>
        <v>0</v>
      </c>
      <c r="S456" s="203">
        <v>4.5999999999999999E-2</v>
      </c>
      <c r="T456" s="204">
        <f>S456*H456</f>
        <v>78.198712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5" t="s">
        <v>289</v>
      </c>
      <c r="AT456" s="205" t="s">
        <v>285</v>
      </c>
      <c r="AU456" s="205" t="s">
        <v>85</v>
      </c>
      <c r="AY456" s="18" t="s">
        <v>283</v>
      </c>
      <c r="BE456" s="206">
        <f>IF(N456="základní",J456,0)</f>
        <v>0</v>
      </c>
      <c r="BF456" s="206">
        <f>IF(N456="snížená",J456,0)</f>
        <v>0</v>
      </c>
      <c r="BG456" s="206">
        <f>IF(N456="zákl. přenesená",J456,0)</f>
        <v>0</v>
      </c>
      <c r="BH456" s="206">
        <f>IF(N456="sníž. přenesená",J456,0)</f>
        <v>0</v>
      </c>
      <c r="BI456" s="206">
        <f>IF(N456="nulová",J456,0)</f>
        <v>0</v>
      </c>
      <c r="BJ456" s="18" t="s">
        <v>83</v>
      </c>
      <c r="BK456" s="206">
        <f>ROUND(I456*H456,2)</f>
        <v>0</v>
      </c>
      <c r="BL456" s="18" t="s">
        <v>289</v>
      </c>
      <c r="BM456" s="205" t="s">
        <v>8222</v>
      </c>
    </row>
    <row r="457" spans="1:65" s="2" customFormat="1" ht="39">
      <c r="A457" s="35"/>
      <c r="B457" s="36"/>
      <c r="C457" s="37"/>
      <c r="D457" s="209" t="s">
        <v>3831</v>
      </c>
      <c r="E457" s="37"/>
      <c r="F457" s="267" t="s">
        <v>8223</v>
      </c>
      <c r="G457" s="37"/>
      <c r="H457" s="37"/>
      <c r="I457" s="268"/>
      <c r="J457" s="37"/>
      <c r="K457" s="37"/>
      <c r="L457" s="40"/>
      <c r="M457" s="269"/>
      <c r="N457" s="270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3831</v>
      </c>
      <c r="AU457" s="18" t="s">
        <v>85</v>
      </c>
    </row>
    <row r="458" spans="1:65" s="16" customFormat="1">
      <c r="B458" s="241"/>
      <c r="C458" s="242"/>
      <c r="D458" s="209" t="s">
        <v>291</v>
      </c>
      <c r="E458" s="243" t="s">
        <v>1</v>
      </c>
      <c r="F458" s="244" t="s">
        <v>8224</v>
      </c>
      <c r="G458" s="242"/>
      <c r="H458" s="243" t="s">
        <v>1</v>
      </c>
      <c r="I458" s="245"/>
      <c r="J458" s="242"/>
      <c r="K458" s="242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291</v>
      </c>
      <c r="AU458" s="250" t="s">
        <v>85</v>
      </c>
      <c r="AV458" s="16" t="s">
        <v>83</v>
      </c>
      <c r="AW458" s="16" t="s">
        <v>32</v>
      </c>
      <c r="AX458" s="16" t="s">
        <v>76</v>
      </c>
      <c r="AY458" s="250" t="s">
        <v>283</v>
      </c>
    </row>
    <row r="459" spans="1:65" s="16" customFormat="1">
      <c r="B459" s="241"/>
      <c r="C459" s="242"/>
      <c r="D459" s="209" t="s">
        <v>291</v>
      </c>
      <c r="E459" s="243" t="s">
        <v>1</v>
      </c>
      <c r="F459" s="244" t="s">
        <v>8225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3" customFormat="1">
      <c r="B460" s="207"/>
      <c r="C460" s="208"/>
      <c r="D460" s="209" t="s">
        <v>291</v>
      </c>
      <c r="E460" s="210" t="s">
        <v>1</v>
      </c>
      <c r="F460" s="211" t="s">
        <v>8226</v>
      </c>
      <c r="G460" s="208"/>
      <c r="H460" s="212">
        <v>101.36799999999999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291</v>
      </c>
      <c r="AU460" s="218" t="s">
        <v>85</v>
      </c>
      <c r="AV460" s="13" t="s">
        <v>85</v>
      </c>
      <c r="AW460" s="13" t="s">
        <v>32</v>
      </c>
      <c r="AX460" s="13" t="s">
        <v>76</v>
      </c>
      <c r="AY460" s="218" t="s">
        <v>283</v>
      </c>
    </row>
    <row r="461" spans="1:65" s="16" customFormat="1">
      <c r="B461" s="241"/>
      <c r="C461" s="242"/>
      <c r="D461" s="209" t="s">
        <v>291</v>
      </c>
      <c r="E461" s="243" t="s">
        <v>1</v>
      </c>
      <c r="F461" s="244" t="s">
        <v>8227</v>
      </c>
      <c r="G461" s="242"/>
      <c r="H461" s="243" t="s">
        <v>1</v>
      </c>
      <c r="I461" s="245"/>
      <c r="J461" s="242"/>
      <c r="K461" s="242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291</v>
      </c>
      <c r="AU461" s="250" t="s">
        <v>85</v>
      </c>
      <c r="AV461" s="16" t="s">
        <v>83</v>
      </c>
      <c r="AW461" s="16" t="s">
        <v>32</v>
      </c>
      <c r="AX461" s="16" t="s">
        <v>76</v>
      </c>
      <c r="AY461" s="250" t="s">
        <v>283</v>
      </c>
    </row>
    <row r="462" spans="1:65" s="13" customFormat="1">
      <c r="B462" s="207"/>
      <c r="C462" s="208"/>
      <c r="D462" s="209" t="s">
        <v>291</v>
      </c>
      <c r="E462" s="210" t="s">
        <v>1</v>
      </c>
      <c r="F462" s="211" t="s">
        <v>8228</v>
      </c>
      <c r="G462" s="208"/>
      <c r="H462" s="212">
        <v>90.168000000000006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6" customFormat="1">
      <c r="B463" s="241"/>
      <c r="C463" s="242"/>
      <c r="D463" s="209" t="s">
        <v>291</v>
      </c>
      <c r="E463" s="243" t="s">
        <v>1</v>
      </c>
      <c r="F463" s="244" t="s">
        <v>8229</v>
      </c>
      <c r="G463" s="242"/>
      <c r="H463" s="243" t="s">
        <v>1</v>
      </c>
      <c r="I463" s="245"/>
      <c r="J463" s="242"/>
      <c r="K463" s="242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291</v>
      </c>
      <c r="AU463" s="250" t="s">
        <v>85</v>
      </c>
      <c r="AV463" s="16" t="s">
        <v>83</v>
      </c>
      <c r="AW463" s="16" t="s">
        <v>32</v>
      </c>
      <c r="AX463" s="16" t="s">
        <v>76</v>
      </c>
      <c r="AY463" s="250" t="s">
        <v>283</v>
      </c>
    </row>
    <row r="464" spans="1:65" s="13" customFormat="1">
      <c r="B464" s="207"/>
      <c r="C464" s="208"/>
      <c r="D464" s="209" t="s">
        <v>291</v>
      </c>
      <c r="E464" s="210" t="s">
        <v>1</v>
      </c>
      <c r="F464" s="211" t="s">
        <v>8230</v>
      </c>
      <c r="G464" s="208"/>
      <c r="H464" s="212">
        <v>103.04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1:65" s="16" customFormat="1">
      <c r="B465" s="241"/>
      <c r="C465" s="242"/>
      <c r="D465" s="209" t="s">
        <v>291</v>
      </c>
      <c r="E465" s="243" t="s">
        <v>1</v>
      </c>
      <c r="F465" s="244" t="s">
        <v>8231</v>
      </c>
      <c r="G465" s="242"/>
      <c r="H465" s="243" t="s">
        <v>1</v>
      </c>
      <c r="I465" s="245"/>
      <c r="J465" s="242"/>
      <c r="K465" s="242"/>
      <c r="L465" s="246"/>
      <c r="M465" s="247"/>
      <c r="N465" s="248"/>
      <c r="O465" s="248"/>
      <c r="P465" s="248"/>
      <c r="Q465" s="248"/>
      <c r="R465" s="248"/>
      <c r="S465" s="248"/>
      <c r="T465" s="249"/>
      <c r="AT465" s="250" t="s">
        <v>291</v>
      </c>
      <c r="AU465" s="250" t="s">
        <v>85</v>
      </c>
      <c r="AV465" s="16" t="s">
        <v>83</v>
      </c>
      <c r="AW465" s="16" t="s">
        <v>32</v>
      </c>
      <c r="AX465" s="16" t="s">
        <v>76</v>
      </c>
      <c r="AY465" s="250" t="s">
        <v>283</v>
      </c>
    </row>
    <row r="466" spans="1:65" s="13" customFormat="1">
      <c r="B466" s="207"/>
      <c r="C466" s="208"/>
      <c r="D466" s="209" t="s">
        <v>291</v>
      </c>
      <c r="E466" s="210" t="s">
        <v>1</v>
      </c>
      <c r="F466" s="211" t="s">
        <v>8232</v>
      </c>
      <c r="G466" s="208"/>
      <c r="H466" s="212">
        <v>72.695999999999998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1:65" s="16" customFormat="1">
      <c r="B467" s="241"/>
      <c r="C467" s="242"/>
      <c r="D467" s="209" t="s">
        <v>291</v>
      </c>
      <c r="E467" s="243" t="s">
        <v>1</v>
      </c>
      <c r="F467" s="244" t="s">
        <v>8233</v>
      </c>
      <c r="G467" s="242"/>
      <c r="H467" s="243" t="s">
        <v>1</v>
      </c>
      <c r="I467" s="245"/>
      <c r="J467" s="242"/>
      <c r="K467" s="242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291</v>
      </c>
      <c r="AU467" s="250" t="s">
        <v>85</v>
      </c>
      <c r="AV467" s="16" t="s">
        <v>83</v>
      </c>
      <c r="AW467" s="16" t="s">
        <v>32</v>
      </c>
      <c r="AX467" s="16" t="s">
        <v>76</v>
      </c>
      <c r="AY467" s="250" t="s">
        <v>283</v>
      </c>
    </row>
    <row r="468" spans="1:65" s="16" customFormat="1">
      <c r="B468" s="241"/>
      <c r="C468" s="242"/>
      <c r="D468" s="209" t="s">
        <v>291</v>
      </c>
      <c r="E468" s="243" t="s">
        <v>1</v>
      </c>
      <c r="F468" s="244" t="s">
        <v>8234</v>
      </c>
      <c r="G468" s="242"/>
      <c r="H468" s="243" t="s">
        <v>1</v>
      </c>
      <c r="I468" s="245"/>
      <c r="J468" s="242"/>
      <c r="K468" s="242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291</v>
      </c>
      <c r="AU468" s="250" t="s">
        <v>85</v>
      </c>
      <c r="AV468" s="16" t="s">
        <v>83</v>
      </c>
      <c r="AW468" s="16" t="s">
        <v>32</v>
      </c>
      <c r="AX468" s="16" t="s">
        <v>76</v>
      </c>
      <c r="AY468" s="250" t="s">
        <v>283</v>
      </c>
    </row>
    <row r="469" spans="1:65" s="13" customFormat="1">
      <c r="B469" s="207"/>
      <c r="C469" s="208"/>
      <c r="D469" s="209" t="s">
        <v>291</v>
      </c>
      <c r="E469" s="210" t="s">
        <v>1</v>
      </c>
      <c r="F469" s="211" t="s">
        <v>8235</v>
      </c>
      <c r="G469" s="208"/>
      <c r="H469" s="212">
        <v>17.22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1:65" s="16" customFormat="1">
      <c r="B470" s="241"/>
      <c r="C470" s="242"/>
      <c r="D470" s="209" t="s">
        <v>291</v>
      </c>
      <c r="E470" s="243" t="s">
        <v>1</v>
      </c>
      <c r="F470" s="244" t="s">
        <v>8236</v>
      </c>
      <c r="G470" s="242"/>
      <c r="H470" s="243" t="s">
        <v>1</v>
      </c>
      <c r="I470" s="245"/>
      <c r="J470" s="242"/>
      <c r="K470" s="242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291</v>
      </c>
      <c r="AU470" s="250" t="s">
        <v>85</v>
      </c>
      <c r="AV470" s="16" t="s">
        <v>83</v>
      </c>
      <c r="AW470" s="16" t="s">
        <v>32</v>
      </c>
      <c r="AX470" s="16" t="s">
        <v>76</v>
      </c>
      <c r="AY470" s="250" t="s">
        <v>283</v>
      </c>
    </row>
    <row r="471" spans="1:65" s="13" customFormat="1">
      <c r="B471" s="207"/>
      <c r="C471" s="208"/>
      <c r="D471" s="209" t="s">
        <v>291</v>
      </c>
      <c r="E471" s="210" t="s">
        <v>1</v>
      </c>
      <c r="F471" s="211" t="s">
        <v>8237</v>
      </c>
      <c r="G471" s="208"/>
      <c r="H471" s="212">
        <v>22.2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1:65" s="16" customFormat="1">
      <c r="B472" s="241"/>
      <c r="C472" s="242"/>
      <c r="D472" s="209" t="s">
        <v>291</v>
      </c>
      <c r="E472" s="243" t="s">
        <v>1</v>
      </c>
      <c r="F472" s="244" t="s">
        <v>8238</v>
      </c>
      <c r="G472" s="242"/>
      <c r="H472" s="243" t="s">
        <v>1</v>
      </c>
      <c r="I472" s="245"/>
      <c r="J472" s="242"/>
      <c r="K472" s="242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291</v>
      </c>
      <c r="AU472" s="250" t="s">
        <v>85</v>
      </c>
      <c r="AV472" s="16" t="s">
        <v>83</v>
      </c>
      <c r="AW472" s="16" t="s">
        <v>32</v>
      </c>
      <c r="AX472" s="16" t="s">
        <v>76</v>
      </c>
      <c r="AY472" s="250" t="s">
        <v>283</v>
      </c>
    </row>
    <row r="473" spans="1:65" s="13" customFormat="1">
      <c r="B473" s="207"/>
      <c r="C473" s="208"/>
      <c r="D473" s="209" t="s">
        <v>291</v>
      </c>
      <c r="E473" s="210" t="s">
        <v>1</v>
      </c>
      <c r="F473" s="211" t="s">
        <v>8239</v>
      </c>
      <c r="G473" s="208"/>
      <c r="H473" s="212">
        <v>13.4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291</v>
      </c>
      <c r="AU473" s="218" t="s">
        <v>85</v>
      </c>
      <c r="AV473" s="13" t="s">
        <v>85</v>
      </c>
      <c r="AW473" s="13" t="s">
        <v>32</v>
      </c>
      <c r="AX473" s="13" t="s">
        <v>76</v>
      </c>
      <c r="AY473" s="218" t="s">
        <v>283</v>
      </c>
    </row>
    <row r="474" spans="1:65" s="16" customFormat="1">
      <c r="B474" s="241"/>
      <c r="C474" s="242"/>
      <c r="D474" s="209" t="s">
        <v>291</v>
      </c>
      <c r="E474" s="243" t="s">
        <v>1</v>
      </c>
      <c r="F474" s="244" t="s">
        <v>8240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1:65" s="13" customFormat="1">
      <c r="B475" s="207"/>
      <c r="C475" s="208"/>
      <c r="D475" s="209" t="s">
        <v>291</v>
      </c>
      <c r="E475" s="210" t="s">
        <v>1</v>
      </c>
      <c r="F475" s="211" t="s">
        <v>8241</v>
      </c>
      <c r="G475" s="208"/>
      <c r="H475" s="212">
        <v>1279.8800000000001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1:65" s="2" customFormat="1" ht="16.5" customHeight="1">
      <c r="A476" s="35"/>
      <c r="B476" s="36"/>
      <c r="C476" s="193" t="s">
        <v>514</v>
      </c>
      <c r="D476" s="193" t="s">
        <v>285</v>
      </c>
      <c r="E476" s="194" t="s">
        <v>8242</v>
      </c>
      <c r="F476" s="195" t="s">
        <v>8243</v>
      </c>
      <c r="G476" s="196" t="s">
        <v>288</v>
      </c>
      <c r="H476" s="197">
        <v>174.81</v>
      </c>
      <c r="I476" s="198"/>
      <c r="J476" s="199">
        <f>ROUND(I476*H476,2)</f>
        <v>0</v>
      </c>
      <c r="K476" s="200"/>
      <c r="L476" s="40"/>
      <c r="M476" s="201" t="s">
        <v>1</v>
      </c>
      <c r="N476" s="202" t="s">
        <v>41</v>
      </c>
      <c r="O476" s="72"/>
      <c r="P476" s="203">
        <f>O476*H476</f>
        <v>0</v>
      </c>
      <c r="Q476" s="203">
        <v>0</v>
      </c>
      <c r="R476" s="203">
        <f>Q476*H476</f>
        <v>0</v>
      </c>
      <c r="S476" s="203">
        <v>5.8999999999999997E-2</v>
      </c>
      <c r="T476" s="204">
        <f>S476*H476</f>
        <v>10.313789999999999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289</v>
      </c>
      <c r="AT476" s="205" t="s">
        <v>285</v>
      </c>
      <c r="AU476" s="205" t="s">
        <v>85</v>
      </c>
      <c r="AY476" s="18" t="s">
        <v>283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289</v>
      </c>
      <c r="BM476" s="205" t="s">
        <v>8244</v>
      </c>
    </row>
    <row r="477" spans="1:65" s="2" customFormat="1" ht="39">
      <c r="A477" s="35"/>
      <c r="B477" s="36"/>
      <c r="C477" s="37"/>
      <c r="D477" s="209" t="s">
        <v>3831</v>
      </c>
      <c r="E477" s="37"/>
      <c r="F477" s="267" t="s">
        <v>8223</v>
      </c>
      <c r="G477" s="37"/>
      <c r="H477" s="37"/>
      <c r="I477" s="268"/>
      <c r="J477" s="37"/>
      <c r="K477" s="37"/>
      <c r="L477" s="40"/>
      <c r="M477" s="269"/>
      <c r="N477" s="270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3831</v>
      </c>
      <c r="AU477" s="18" t="s">
        <v>85</v>
      </c>
    </row>
    <row r="478" spans="1:65" s="16" customFormat="1">
      <c r="B478" s="241"/>
      <c r="C478" s="242"/>
      <c r="D478" s="209" t="s">
        <v>291</v>
      </c>
      <c r="E478" s="243" t="s">
        <v>1</v>
      </c>
      <c r="F478" s="244" t="s">
        <v>8245</v>
      </c>
      <c r="G478" s="242"/>
      <c r="H478" s="243" t="s">
        <v>1</v>
      </c>
      <c r="I478" s="245"/>
      <c r="J478" s="242"/>
      <c r="K478" s="242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291</v>
      </c>
      <c r="AU478" s="250" t="s">
        <v>85</v>
      </c>
      <c r="AV478" s="16" t="s">
        <v>83</v>
      </c>
      <c r="AW478" s="16" t="s">
        <v>32</v>
      </c>
      <c r="AX478" s="16" t="s">
        <v>76</v>
      </c>
      <c r="AY478" s="250" t="s">
        <v>283</v>
      </c>
    </row>
    <row r="479" spans="1:65" s="13" customFormat="1">
      <c r="B479" s="207"/>
      <c r="C479" s="208"/>
      <c r="D479" s="209" t="s">
        <v>291</v>
      </c>
      <c r="E479" s="210" t="s">
        <v>1</v>
      </c>
      <c r="F479" s="211" t="s">
        <v>8246</v>
      </c>
      <c r="G479" s="208"/>
      <c r="H479" s="212">
        <v>20.74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1:65" s="16" customFormat="1">
      <c r="B480" s="241"/>
      <c r="C480" s="242"/>
      <c r="D480" s="209" t="s">
        <v>291</v>
      </c>
      <c r="E480" s="243" t="s">
        <v>1</v>
      </c>
      <c r="F480" s="244" t="s">
        <v>8247</v>
      </c>
      <c r="G480" s="242"/>
      <c r="H480" s="243" t="s">
        <v>1</v>
      </c>
      <c r="I480" s="245"/>
      <c r="J480" s="242"/>
      <c r="K480" s="242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291</v>
      </c>
      <c r="AU480" s="250" t="s">
        <v>85</v>
      </c>
      <c r="AV480" s="16" t="s">
        <v>83</v>
      </c>
      <c r="AW480" s="16" t="s">
        <v>32</v>
      </c>
      <c r="AX480" s="16" t="s">
        <v>76</v>
      </c>
      <c r="AY480" s="250" t="s">
        <v>283</v>
      </c>
    </row>
    <row r="481" spans="1:65" s="13" customFormat="1">
      <c r="B481" s="207"/>
      <c r="C481" s="208"/>
      <c r="D481" s="209" t="s">
        <v>291</v>
      </c>
      <c r="E481" s="210" t="s">
        <v>1</v>
      </c>
      <c r="F481" s="211" t="s">
        <v>8248</v>
      </c>
      <c r="G481" s="208"/>
      <c r="H481" s="212">
        <v>26.530999999999999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6" customFormat="1">
      <c r="B482" s="241"/>
      <c r="C482" s="242"/>
      <c r="D482" s="209" t="s">
        <v>291</v>
      </c>
      <c r="E482" s="243" t="s">
        <v>1</v>
      </c>
      <c r="F482" s="244" t="s">
        <v>8249</v>
      </c>
      <c r="G482" s="242"/>
      <c r="H482" s="243" t="s">
        <v>1</v>
      </c>
      <c r="I482" s="245"/>
      <c r="J482" s="242"/>
      <c r="K482" s="242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291</v>
      </c>
      <c r="AU482" s="250" t="s">
        <v>85</v>
      </c>
      <c r="AV482" s="16" t="s">
        <v>83</v>
      </c>
      <c r="AW482" s="16" t="s">
        <v>32</v>
      </c>
      <c r="AX482" s="16" t="s">
        <v>76</v>
      </c>
      <c r="AY482" s="250" t="s">
        <v>283</v>
      </c>
    </row>
    <row r="483" spans="1:65" s="13" customFormat="1">
      <c r="B483" s="207"/>
      <c r="C483" s="208"/>
      <c r="D483" s="209" t="s">
        <v>291</v>
      </c>
      <c r="E483" s="210" t="s">
        <v>1</v>
      </c>
      <c r="F483" s="211" t="s">
        <v>8250</v>
      </c>
      <c r="G483" s="208"/>
      <c r="H483" s="212">
        <v>25.050999999999998</v>
      </c>
      <c r="I483" s="213"/>
      <c r="J483" s="208"/>
      <c r="K483" s="208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291</v>
      </c>
      <c r="AU483" s="218" t="s">
        <v>85</v>
      </c>
      <c r="AV483" s="13" t="s">
        <v>85</v>
      </c>
      <c r="AW483" s="13" t="s">
        <v>32</v>
      </c>
      <c r="AX483" s="13" t="s">
        <v>76</v>
      </c>
      <c r="AY483" s="218" t="s">
        <v>283</v>
      </c>
    </row>
    <row r="484" spans="1:65" s="16" customFormat="1">
      <c r="B484" s="241"/>
      <c r="C484" s="242"/>
      <c r="D484" s="209" t="s">
        <v>291</v>
      </c>
      <c r="E484" s="243" t="s">
        <v>1</v>
      </c>
      <c r="F484" s="244" t="s">
        <v>8251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>
      <c r="B485" s="207"/>
      <c r="C485" s="208"/>
      <c r="D485" s="209" t="s">
        <v>291</v>
      </c>
      <c r="E485" s="210" t="s">
        <v>1</v>
      </c>
      <c r="F485" s="211" t="s">
        <v>8252</v>
      </c>
      <c r="G485" s="208"/>
      <c r="H485" s="212">
        <v>42.451999999999998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6" customFormat="1">
      <c r="B486" s="241"/>
      <c r="C486" s="242"/>
      <c r="D486" s="209" t="s">
        <v>291</v>
      </c>
      <c r="E486" s="243" t="s">
        <v>1</v>
      </c>
      <c r="F486" s="244" t="s">
        <v>8253</v>
      </c>
      <c r="G486" s="242"/>
      <c r="H486" s="243" t="s">
        <v>1</v>
      </c>
      <c r="I486" s="245"/>
      <c r="J486" s="242"/>
      <c r="K486" s="242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291</v>
      </c>
      <c r="AU486" s="250" t="s">
        <v>85</v>
      </c>
      <c r="AV486" s="16" t="s">
        <v>83</v>
      </c>
      <c r="AW486" s="16" t="s">
        <v>32</v>
      </c>
      <c r="AX486" s="16" t="s">
        <v>76</v>
      </c>
      <c r="AY486" s="250" t="s">
        <v>283</v>
      </c>
    </row>
    <row r="487" spans="1:65" s="13" customFormat="1">
      <c r="B487" s="207"/>
      <c r="C487" s="208"/>
      <c r="D487" s="209" t="s">
        <v>291</v>
      </c>
      <c r="E487" s="210" t="s">
        <v>1</v>
      </c>
      <c r="F487" s="211" t="s">
        <v>8254</v>
      </c>
      <c r="G487" s="208"/>
      <c r="H487" s="212">
        <v>26.738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291</v>
      </c>
      <c r="AU487" s="218" t="s">
        <v>85</v>
      </c>
      <c r="AV487" s="13" t="s">
        <v>85</v>
      </c>
      <c r="AW487" s="13" t="s">
        <v>32</v>
      </c>
      <c r="AX487" s="13" t="s">
        <v>76</v>
      </c>
      <c r="AY487" s="218" t="s">
        <v>283</v>
      </c>
    </row>
    <row r="488" spans="1:65" s="16" customFormat="1">
      <c r="B488" s="241"/>
      <c r="C488" s="242"/>
      <c r="D488" s="209" t="s">
        <v>291</v>
      </c>
      <c r="E488" s="243" t="s">
        <v>1</v>
      </c>
      <c r="F488" s="244" t="s">
        <v>8255</v>
      </c>
      <c r="G488" s="242"/>
      <c r="H488" s="243" t="s">
        <v>1</v>
      </c>
      <c r="I488" s="245"/>
      <c r="J488" s="242"/>
      <c r="K488" s="242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291</v>
      </c>
      <c r="AU488" s="250" t="s">
        <v>85</v>
      </c>
      <c r="AV488" s="16" t="s">
        <v>83</v>
      </c>
      <c r="AW488" s="16" t="s">
        <v>32</v>
      </c>
      <c r="AX488" s="16" t="s">
        <v>76</v>
      </c>
      <c r="AY488" s="250" t="s">
        <v>283</v>
      </c>
    </row>
    <row r="489" spans="1:65" s="13" customFormat="1">
      <c r="B489" s="207"/>
      <c r="C489" s="208"/>
      <c r="D489" s="209" t="s">
        <v>291</v>
      </c>
      <c r="E489" s="210" t="s">
        <v>1</v>
      </c>
      <c r="F489" s="211" t="s">
        <v>8256</v>
      </c>
      <c r="G489" s="208"/>
      <c r="H489" s="212">
        <v>33.298000000000002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291</v>
      </c>
      <c r="AU489" s="218" t="s">
        <v>85</v>
      </c>
      <c r="AV489" s="13" t="s">
        <v>85</v>
      </c>
      <c r="AW489" s="13" t="s">
        <v>32</v>
      </c>
      <c r="AX489" s="13" t="s">
        <v>76</v>
      </c>
      <c r="AY489" s="218" t="s">
        <v>283</v>
      </c>
    </row>
    <row r="490" spans="1:65" s="12" customFormat="1" ht="22.9" customHeight="1">
      <c r="B490" s="177"/>
      <c r="C490" s="178"/>
      <c r="D490" s="179" t="s">
        <v>75</v>
      </c>
      <c r="E490" s="191" t="s">
        <v>4752</v>
      </c>
      <c r="F490" s="191" t="s">
        <v>4753</v>
      </c>
      <c r="G490" s="178"/>
      <c r="H490" s="178"/>
      <c r="I490" s="181"/>
      <c r="J490" s="192">
        <f>BK490</f>
        <v>0</v>
      </c>
      <c r="K490" s="178"/>
      <c r="L490" s="183"/>
      <c r="M490" s="184"/>
      <c r="N490" s="185"/>
      <c r="O490" s="185"/>
      <c r="P490" s="186">
        <f>SUM(P491:P534)</f>
        <v>0</v>
      </c>
      <c r="Q490" s="185"/>
      <c r="R490" s="186">
        <f>SUM(R491:R534)</f>
        <v>0</v>
      </c>
      <c r="S490" s="185"/>
      <c r="T490" s="187">
        <f>SUM(T491:T534)</f>
        <v>0</v>
      </c>
      <c r="AR490" s="188" t="s">
        <v>83</v>
      </c>
      <c r="AT490" s="189" t="s">
        <v>75</v>
      </c>
      <c r="AU490" s="189" t="s">
        <v>83</v>
      </c>
      <c r="AY490" s="188" t="s">
        <v>283</v>
      </c>
      <c r="BK490" s="190">
        <f>SUM(BK491:BK534)</f>
        <v>0</v>
      </c>
    </row>
    <row r="491" spans="1:65" s="2" customFormat="1" ht="33" customHeight="1">
      <c r="A491" s="35"/>
      <c r="B491" s="36"/>
      <c r="C491" s="193" t="s">
        <v>519</v>
      </c>
      <c r="D491" s="193" t="s">
        <v>285</v>
      </c>
      <c r="E491" s="194" t="s">
        <v>8257</v>
      </c>
      <c r="F491" s="195" t="s">
        <v>8258</v>
      </c>
      <c r="G491" s="196" t="s">
        <v>377</v>
      </c>
      <c r="H491" s="197">
        <v>530.63400000000001</v>
      </c>
      <c r="I491" s="198"/>
      <c r="J491" s="199">
        <f>ROUND(I491*H491,2)</f>
        <v>0</v>
      </c>
      <c r="K491" s="200"/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289</v>
      </c>
      <c r="BM491" s="205" t="s">
        <v>8259</v>
      </c>
    </row>
    <row r="492" spans="1:65" s="2" customFormat="1" ht="19.5">
      <c r="A492" s="35"/>
      <c r="B492" s="36"/>
      <c r="C492" s="37"/>
      <c r="D492" s="209" t="s">
        <v>3831</v>
      </c>
      <c r="E492" s="37"/>
      <c r="F492" s="267" t="s">
        <v>8260</v>
      </c>
      <c r="G492" s="37"/>
      <c r="H492" s="37"/>
      <c r="I492" s="268"/>
      <c r="J492" s="37"/>
      <c r="K492" s="37"/>
      <c r="L492" s="40"/>
      <c r="M492" s="269"/>
      <c r="N492" s="270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3831</v>
      </c>
      <c r="AU492" s="18" t="s">
        <v>85</v>
      </c>
    </row>
    <row r="493" spans="1:65" s="16" customFormat="1">
      <c r="B493" s="241"/>
      <c r="C493" s="242"/>
      <c r="D493" s="209" t="s">
        <v>291</v>
      </c>
      <c r="E493" s="243" t="s">
        <v>1</v>
      </c>
      <c r="F493" s="244" t="s">
        <v>8261</v>
      </c>
      <c r="G493" s="242"/>
      <c r="H493" s="243" t="s">
        <v>1</v>
      </c>
      <c r="I493" s="245"/>
      <c r="J493" s="242"/>
      <c r="K493" s="242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291</v>
      </c>
      <c r="AU493" s="250" t="s">
        <v>85</v>
      </c>
      <c r="AV493" s="16" t="s">
        <v>83</v>
      </c>
      <c r="AW493" s="16" t="s">
        <v>32</v>
      </c>
      <c r="AX493" s="16" t="s">
        <v>76</v>
      </c>
      <c r="AY493" s="250" t="s">
        <v>283</v>
      </c>
    </row>
    <row r="494" spans="1:65" s="13" customFormat="1">
      <c r="B494" s="207"/>
      <c r="C494" s="208"/>
      <c r="D494" s="209" t="s">
        <v>291</v>
      </c>
      <c r="E494" s="210" t="s">
        <v>1</v>
      </c>
      <c r="F494" s="211" t="s">
        <v>8262</v>
      </c>
      <c r="G494" s="208"/>
      <c r="H494" s="212">
        <v>401.43599999999998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291</v>
      </c>
      <c r="AU494" s="218" t="s">
        <v>85</v>
      </c>
      <c r="AV494" s="13" t="s">
        <v>85</v>
      </c>
      <c r="AW494" s="13" t="s">
        <v>32</v>
      </c>
      <c r="AX494" s="13" t="s">
        <v>76</v>
      </c>
      <c r="AY494" s="218" t="s">
        <v>283</v>
      </c>
    </row>
    <row r="495" spans="1:65" s="16" customFormat="1">
      <c r="B495" s="241"/>
      <c r="C495" s="242"/>
      <c r="D495" s="209" t="s">
        <v>291</v>
      </c>
      <c r="E495" s="243" t="s">
        <v>1</v>
      </c>
      <c r="F495" s="244" t="s">
        <v>8263</v>
      </c>
      <c r="G495" s="242"/>
      <c r="H495" s="243" t="s">
        <v>1</v>
      </c>
      <c r="I495" s="245"/>
      <c r="J495" s="242"/>
      <c r="K495" s="242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291</v>
      </c>
      <c r="AU495" s="250" t="s">
        <v>85</v>
      </c>
      <c r="AV495" s="16" t="s">
        <v>83</v>
      </c>
      <c r="AW495" s="16" t="s">
        <v>32</v>
      </c>
      <c r="AX495" s="16" t="s">
        <v>76</v>
      </c>
      <c r="AY495" s="250" t="s">
        <v>283</v>
      </c>
    </row>
    <row r="496" spans="1:65" s="13" customFormat="1">
      <c r="B496" s="207"/>
      <c r="C496" s="208"/>
      <c r="D496" s="209" t="s">
        <v>291</v>
      </c>
      <c r="E496" s="210" t="s">
        <v>1</v>
      </c>
      <c r="F496" s="211" t="s">
        <v>8264</v>
      </c>
      <c r="G496" s="208"/>
      <c r="H496" s="212">
        <v>5.3970000000000002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291</v>
      </c>
      <c r="AU496" s="218" t="s">
        <v>85</v>
      </c>
      <c r="AV496" s="13" t="s">
        <v>85</v>
      </c>
      <c r="AW496" s="13" t="s">
        <v>32</v>
      </c>
      <c r="AX496" s="13" t="s">
        <v>76</v>
      </c>
      <c r="AY496" s="218" t="s">
        <v>283</v>
      </c>
    </row>
    <row r="497" spans="1:65" s="16" customFormat="1">
      <c r="B497" s="241"/>
      <c r="C497" s="242"/>
      <c r="D497" s="209" t="s">
        <v>291</v>
      </c>
      <c r="E497" s="243" t="s">
        <v>1</v>
      </c>
      <c r="F497" s="244" t="s">
        <v>8265</v>
      </c>
      <c r="G497" s="242"/>
      <c r="H497" s="243" t="s">
        <v>1</v>
      </c>
      <c r="I497" s="245"/>
      <c r="J497" s="242"/>
      <c r="K497" s="242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291</v>
      </c>
      <c r="AU497" s="250" t="s">
        <v>85</v>
      </c>
      <c r="AV497" s="16" t="s">
        <v>83</v>
      </c>
      <c r="AW497" s="16" t="s">
        <v>32</v>
      </c>
      <c r="AX497" s="16" t="s">
        <v>76</v>
      </c>
      <c r="AY497" s="250" t="s">
        <v>283</v>
      </c>
    </row>
    <row r="498" spans="1:65" s="13" customFormat="1">
      <c r="B498" s="207"/>
      <c r="C498" s="208"/>
      <c r="D498" s="209" t="s">
        <v>291</v>
      </c>
      <c r="E498" s="210" t="s">
        <v>1</v>
      </c>
      <c r="F498" s="211" t="s">
        <v>8266</v>
      </c>
      <c r="G498" s="208"/>
      <c r="H498" s="212">
        <v>35.287999999999997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291</v>
      </c>
      <c r="AU498" s="218" t="s">
        <v>85</v>
      </c>
      <c r="AV498" s="13" t="s">
        <v>85</v>
      </c>
      <c r="AW498" s="13" t="s">
        <v>32</v>
      </c>
      <c r="AX498" s="13" t="s">
        <v>76</v>
      </c>
      <c r="AY498" s="218" t="s">
        <v>283</v>
      </c>
    </row>
    <row r="499" spans="1:65" s="16" customFormat="1">
      <c r="B499" s="241"/>
      <c r="C499" s="242"/>
      <c r="D499" s="209" t="s">
        <v>291</v>
      </c>
      <c r="E499" s="243" t="s">
        <v>1</v>
      </c>
      <c r="F499" s="244" t="s">
        <v>8267</v>
      </c>
      <c r="G499" s="242"/>
      <c r="H499" s="243" t="s">
        <v>1</v>
      </c>
      <c r="I499" s="245"/>
      <c r="J499" s="242"/>
      <c r="K499" s="242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291</v>
      </c>
      <c r="AU499" s="250" t="s">
        <v>85</v>
      </c>
      <c r="AV499" s="16" t="s">
        <v>83</v>
      </c>
      <c r="AW499" s="16" t="s">
        <v>32</v>
      </c>
      <c r="AX499" s="16" t="s">
        <v>76</v>
      </c>
      <c r="AY499" s="250" t="s">
        <v>283</v>
      </c>
    </row>
    <row r="500" spans="1:65" s="13" customFormat="1">
      <c r="B500" s="207"/>
      <c r="C500" s="208"/>
      <c r="D500" s="209" t="s">
        <v>291</v>
      </c>
      <c r="E500" s="210" t="s">
        <v>1</v>
      </c>
      <c r="F500" s="211" t="s">
        <v>8268</v>
      </c>
      <c r="G500" s="208"/>
      <c r="H500" s="212">
        <v>88.513000000000005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291</v>
      </c>
      <c r="AU500" s="218" t="s">
        <v>85</v>
      </c>
      <c r="AV500" s="13" t="s">
        <v>85</v>
      </c>
      <c r="AW500" s="13" t="s">
        <v>32</v>
      </c>
      <c r="AX500" s="13" t="s">
        <v>76</v>
      </c>
      <c r="AY500" s="218" t="s">
        <v>283</v>
      </c>
    </row>
    <row r="501" spans="1:65" s="2" customFormat="1" ht="33" customHeight="1">
      <c r="A501" s="35"/>
      <c r="B501" s="36"/>
      <c r="C501" s="193" t="s">
        <v>524</v>
      </c>
      <c r="D501" s="193" t="s">
        <v>285</v>
      </c>
      <c r="E501" s="194" t="s">
        <v>8269</v>
      </c>
      <c r="F501" s="195" t="s">
        <v>8270</v>
      </c>
      <c r="G501" s="196" t="s">
        <v>377</v>
      </c>
      <c r="H501" s="197">
        <v>385.46199999999999</v>
      </c>
      <c r="I501" s="198"/>
      <c r="J501" s="199">
        <f>ROUND(I501*H501,2)</f>
        <v>0</v>
      </c>
      <c r="K501" s="200"/>
      <c r="L501" s="40"/>
      <c r="M501" s="201" t="s">
        <v>1</v>
      </c>
      <c r="N501" s="202" t="s">
        <v>41</v>
      </c>
      <c r="O501" s="72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>IF(N501="základní",J501,0)</f>
        <v>0</v>
      </c>
      <c r="BF501" s="206">
        <f>IF(N501="snížená",J501,0)</f>
        <v>0</v>
      </c>
      <c r="BG501" s="206">
        <f>IF(N501="zákl. přenesená",J501,0)</f>
        <v>0</v>
      </c>
      <c r="BH501" s="206">
        <f>IF(N501="sníž. přenesená",J501,0)</f>
        <v>0</v>
      </c>
      <c r="BI501" s="206">
        <f>IF(N501="nulová",J501,0)</f>
        <v>0</v>
      </c>
      <c r="BJ501" s="18" t="s">
        <v>83</v>
      </c>
      <c r="BK501" s="206">
        <f>ROUND(I501*H501,2)</f>
        <v>0</v>
      </c>
      <c r="BL501" s="18" t="s">
        <v>289</v>
      </c>
      <c r="BM501" s="205" t="s">
        <v>8271</v>
      </c>
    </row>
    <row r="502" spans="1:65" s="2" customFormat="1" ht="19.5">
      <c r="A502" s="35"/>
      <c r="B502" s="36"/>
      <c r="C502" s="37"/>
      <c r="D502" s="209" t="s">
        <v>3831</v>
      </c>
      <c r="E502" s="37"/>
      <c r="F502" s="267" t="s">
        <v>8260</v>
      </c>
      <c r="G502" s="37"/>
      <c r="H502" s="37"/>
      <c r="I502" s="268"/>
      <c r="J502" s="37"/>
      <c r="K502" s="37"/>
      <c r="L502" s="40"/>
      <c r="M502" s="269"/>
      <c r="N502" s="270"/>
      <c r="O502" s="72"/>
      <c r="P502" s="72"/>
      <c r="Q502" s="72"/>
      <c r="R502" s="72"/>
      <c r="S502" s="72"/>
      <c r="T502" s="73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3831</v>
      </c>
      <c r="AU502" s="18" t="s">
        <v>85</v>
      </c>
    </row>
    <row r="503" spans="1:65" s="16" customFormat="1">
      <c r="B503" s="241"/>
      <c r="C503" s="242"/>
      <c r="D503" s="209" t="s">
        <v>291</v>
      </c>
      <c r="E503" s="243" t="s">
        <v>1</v>
      </c>
      <c r="F503" s="244" t="s">
        <v>8272</v>
      </c>
      <c r="G503" s="242"/>
      <c r="H503" s="243" t="s">
        <v>1</v>
      </c>
      <c r="I503" s="245"/>
      <c r="J503" s="242"/>
      <c r="K503" s="242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291</v>
      </c>
      <c r="AU503" s="250" t="s">
        <v>85</v>
      </c>
      <c r="AV503" s="16" t="s">
        <v>83</v>
      </c>
      <c r="AW503" s="16" t="s">
        <v>32</v>
      </c>
      <c r="AX503" s="16" t="s">
        <v>76</v>
      </c>
      <c r="AY503" s="250" t="s">
        <v>283</v>
      </c>
    </row>
    <row r="504" spans="1:65" s="13" customFormat="1">
      <c r="B504" s="207"/>
      <c r="C504" s="208"/>
      <c r="D504" s="209" t="s">
        <v>291</v>
      </c>
      <c r="E504" s="210" t="s">
        <v>1</v>
      </c>
      <c r="F504" s="211" t="s">
        <v>8273</v>
      </c>
      <c r="G504" s="208"/>
      <c r="H504" s="212">
        <v>175.55500000000001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291</v>
      </c>
      <c r="AU504" s="218" t="s">
        <v>85</v>
      </c>
      <c r="AV504" s="13" t="s">
        <v>85</v>
      </c>
      <c r="AW504" s="13" t="s">
        <v>32</v>
      </c>
      <c r="AX504" s="13" t="s">
        <v>76</v>
      </c>
      <c r="AY504" s="218" t="s">
        <v>283</v>
      </c>
    </row>
    <row r="505" spans="1:65" s="16" customFormat="1">
      <c r="B505" s="241"/>
      <c r="C505" s="242"/>
      <c r="D505" s="209" t="s">
        <v>291</v>
      </c>
      <c r="E505" s="243" t="s">
        <v>1</v>
      </c>
      <c r="F505" s="244" t="s">
        <v>8274</v>
      </c>
      <c r="G505" s="242"/>
      <c r="H505" s="243" t="s">
        <v>1</v>
      </c>
      <c r="I505" s="245"/>
      <c r="J505" s="242"/>
      <c r="K505" s="242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291</v>
      </c>
      <c r="AU505" s="250" t="s">
        <v>85</v>
      </c>
      <c r="AV505" s="16" t="s">
        <v>83</v>
      </c>
      <c r="AW505" s="16" t="s">
        <v>32</v>
      </c>
      <c r="AX505" s="16" t="s">
        <v>76</v>
      </c>
      <c r="AY505" s="250" t="s">
        <v>283</v>
      </c>
    </row>
    <row r="506" spans="1:65" s="13" customFormat="1">
      <c r="B506" s="207"/>
      <c r="C506" s="208"/>
      <c r="D506" s="209" t="s">
        <v>291</v>
      </c>
      <c r="E506" s="210" t="s">
        <v>1</v>
      </c>
      <c r="F506" s="211" t="s">
        <v>8275</v>
      </c>
      <c r="G506" s="208"/>
      <c r="H506" s="212">
        <v>221.14500000000001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291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283</v>
      </c>
    </row>
    <row r="507" spans="1:65" s="16" customFormat="1">
      <c r="B507" s="241"/>
      <c r="C507" s="242"/>
      <c r="D507" s="209" t="s">
        <v>291</v>
      </c>
      <c r="E507" s="243" t="s">
        <v>1</v>
      </c>
      <c r="F507" s="244" t="s">
        <v>8276</v>
      </c>
      <c r="G507" s="242"/>
      <c r="H507" s="243" t="s">
        <v>1</v>
      </c>
      <c r="I507" s="245"/>
      <c r="J507" s="242"/>
      <c r="K507" s="242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291</v>
      </c>
      <c r="AU507" s="250" t="s">
        <v>85</v>
      </c>
      <c r="AV507" s="16" t="s">
        <v>83</v>
      </c>
      <c r="AW507" s="16" t="s">
        <v>32</v>
      </c>
      <c r="AX507" s="16" t="s">
        <v>76</v>
      </c>
      <c r="AY507" s="250" t="s">
        <v>283</v>
      </c>
    </row>
    <row r="508" spans="1:65" s="13" customFormat="1">
      <c r="B508" s="207"/>
      <c r="C508" s="208"/>
      <c r="D508" s="209" t="s">
        <v>291</v>
      </c>
      <c r="E508" s="210" t="s">
        <v>1</v>
      </c>
      <c r="F508" s="211" t="s">
        <v>8277</v>
      </c>
      <c r="G508" s="208"/>
      <c r="H508" s="212">
        <v>-11.238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291</v>
      </c>
      <c r="AU508" s="218" t="s">
        <v>85</v>
      </c>
      <c r="AV508" s="13" t="s">
        <v>85</v>
      </c>
      <c r="AW508" s="13" t="s">
        <v>32</v>
      </c>
      <c r="AX508" s="13" t="s">
        <v>76</v>
      </c>
      <c r="AY508" s="218" t="s">
        <v>283</v>
      </c>
    </row>
    <row r="509" spans="1:65" s="2" customFormat="1" ht="24.2" customHeight="1">
      <c r="A509" s="35"/>
      <c r="B509" s="36"/>
      <c r="C509" s="193" t="s">
        <v>529</v>
      </c>
      <c r="D509" s="193" t="s">
        <v>285</v>
      </c>
      <c r="E509" s="194" t="s">
        <v>4754</v>
      </c>
      <c r="F509" s="195" t="s">
        <v>4755</v>
      </c>
      <c r="G509" s="196" t="s">
        <v>377</v>
      </c>
      <c r="H509" s="197">
        <v>1001.057</v>
      </c>
      <c r="I509" s="198"/>
      <c r="J509" s="199">
        <f>ROUND(I509*H509,2)</f>
        <v>0</v>
      </c>
      <c r="K509" s="200"/>
      <c r="L509" s="40"/>
      <c r="M509" s="201" t="s">
        <v>1</v>
      </c>
      <c r="N509" s="202" t="s">
        <v>41</v>
      </c>
      <c r="O509" s="72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289</v>
      </c>
      <c r="AT509" s="205" t="s">
        <v>285</v>
      </c>
      <c r="AU509" s="205" t="s">
        <v>85</v>
      </c>
      <c r="AY509" s="18" t="s">
        <v>283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83</v>
      </c>
      <c r="BK509" s="206">
        <f>ROUND(I509*H509,2)</f>
        <v>0</v>
      </c>
      <c r="BL509" s="18" t="s">
        <v>289</v>
      </c>
      <c r="BM509" s="205" t="s">
        <v>8278</v>
      </c>
    </row>
    <row r="510" spans="1:65" s="2" customFormat="1" ht="24.2" customHeight="1">
      <c r="A510" s="35"/>
      <c r="B510" s="36"/>
      <c r="C510" s="193" t="s">
        <v>540</v>
      </c>
      <c r="D510" s="193" t="s">
        <v>285</v>
      </c>
      <c r="E510" s="194" t="s">
        <v>7198</v>
      </c>
      <c r="F510" s="195" t="s">
        <v>8279</v>
      </c>
      <c r="G510" s="196" t="s">
        <v>377</v>
      </c>
      <c r="H510" s="197">
        <v>92.343000000000004</v>
      </c>
      <c r="I510" s="198"/>
      <c r="J510" s="199">
        <f>ROUND(I510*H510,2)</f>
        <v>0</v>
      </c>
      <c r="K510" s="200"/>
      <c r="L510" s="40"/>
      <c r="M510" s="201" t="s">
        <v>1</v>
      </c>
      <c r="N510" s="202" t="s">
        <v>41</v>
      </c>
      <c r="O510" s="72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289</v>
      </c>
      <c r="AT510" s="205" t="s">
        <v>285</v>
      </c>
      <c r="AU510" s="205" t="s">
        <v>85</v>
      </c>
      <c r="AY510" s="18" t="s">
        <v>283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8" t="s">
        <v>83</v>
      </c>
      <c r="BK510" s="206">
        <f>ROUND(I510*H510,2)</f>
        <v>0</v>
      </c>
      <c r="BL510" s="18" t="s">
        <v>289</v>
      </c>
      <c r="BM510" s="205" t="s">
        <v>8280</v>
      </c>
    </row>
    <row r="511" spans="1:65" s="16" customFormat="1">
      <c r="B511" s="241"/>
      <c r="C511" s="242"/>
      <c r="D511" s="209" t="s">
        <v>291</v>
      </c>
      <c r="E511" s="243" t="s">
        <v>1</v>
      </c>
      <c r="F511" s="244" t="s">
        <v>8281</v>
      </c>
      <c r="G511" s="242"/>
      <c r="H511" s="243" t="s">
        <v>1</v>
      </c>
      <c r="I511" s="245"/>
      <c r="J511" s="242"/>
      <c r="K511" s="242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291</v>
      </c>
      <c r="AU511" s="250" t="s">
        <v>85</v>
      </c>
      <c r="AV511" s="16" t="s">
        <v>83</v>
      </c>
      <c r="AW511" s="16" t="s">
        <v>32</v>
      </c>
      <c r="AX511" s="16" t="s">
        <v>76</v>
      </c>
      <c r="AY511" s="250" t="s">
        <v>283</v>
      </c>
    </row>
    <row r="512" spans="1:65" s="13" customFormat="1">
      <c r="B512" s="207"/>
      <c r="C512" s="208"/>
      <c r="D512" s="209" t="s">
        <v>291</v>
      </c>
      <c r="E512" s="210" t="s">
        <v>1</v>
      </c>
      <c r="F512" s="211" t="s">
        <v>8282</v>
      </c>
      <c r="G512" s="208"/>
      <c r="H512" s="212">
        <v>92.343000000000004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2" customFormat="1" ht="24.2" customHeight="1">
      <c r="A513" s="35"/>
      <c r="B513" s="36"/>
      <c r="C513" s="193" t="s">
        <v>546</v>
      </c>
      <c r="D513" s="193" t="s">
        <v>285</v>
      </c>
      <c r="E513" s="194" t="s">
        <v>7200</v>
      </c>
      <c r="F513" s="195" t="s">
        <v>8283</v>
      </c>
      <c r="G513" s="196" t="s">
        <v>377</v>
      </c>
      <c r="H513" s="197">
        <v>92.343000000000004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41</v>
      </c>
      <c r="O513" s="72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289</v>
      </c>
      <c r="AT513" s="205" t="s">
        <v>285</v>
      </c>
      <c r="AU513" s="205" t="s">
        <v>85</v>
      </c>
      <c r="AY513" s="18" t="s">
        <v>283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289</v>
      </c>
      <c r="BM513" s="205" t="s">
        <v>8284</v>
      </c>
    </row>
    <row r="514" spans="1:65" s="16" customFormat="1">
      <c r="B514" s="241"/>
      <c r="C514" s="242"/>
      <c r="D514" s="209" t="s">
        <v>291</v>
      </c>
      <c r="E514" s="243" t="s">
        <v>1</v>
      </c>
      <c r="F514" s="244" t="s">
        <v>8285</v>
      </c>
      <c r="G514" s="242"/>
      <c r="H514" s="243" t="s">
        <v>1</v>
      </c>
      <c r="I514" s="245"/>
      <c r="J514" s="242"/>
      <c r="K514" s="242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291</v>
      </c>
      <c r="AU514" s="250" t="s">
        <v>85</v>
      </c>
      <c r="AV514" s="16" t="s">
        <v>83</v>
      </c>
      <c r="AW514" s="16" t="s">
        <v>32</v>
      </c>
      <c r="AX514" s="16" t="s">
        <v>76</v>
      </c>
      <c r="AY514" s="250" t="s">
        <v>283</v>
      </c>
    </row>
    <row r="515" spans="1:65" s="13" customFormat="1">
      <c r="B515" s="207"/>
      <c r="C515" s="208"/>
      <c r="D515" s="209" t="s">
        <v>291</v>
      </c>
      <c r="E515" s="210" t="s">
        <v>1</v>
      </c>
      <c r="F515" s="211" t="s">
        <v>8286</v>
      </c>
      <c r="G515" s="208"/>
      <c r="H515" s="212">
        <v>92.343000000000004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2" customFormat="1" ht="33" customHeight="1">
      <c r="A516" s="35"/>
      <c r="B516" s="36"/>
      <c r="C516" s="193" t="s">
        <v>551</v>
      </c>
      <c r="D516" s="193" t="s">
        <v>285</v>
      </c>
      <c r="E516" s="194" t="s">
        <v>7202</v>
      </c>
      <c r="F516" s="195" t="s">
        <v>8287</v>
      </c>
      <c r="G516" s="196" t="s">
        <v>377</v>
      </c>
      <c r="H516" s="197">
        <v>36.886000000000003</v>
      </c>
      <c r="I516" s="198"/>
      <c r="J516" s="199">
        <f>ROUND(I516*H516,2)</f>
        <v>0</v>
      </c>
      <c r="K516" s="200"/>
      <c r="L516" s="40"/>
      <c r="M516" s="201" t="s">
        <v>1</v>
      </c>
      <c r="N516" s="202" t="s">
        <v>41</v>
      </c>
      <c r="O516" s="72"/>
      <c r="P516" s="203">
        <f>O516*H516</f>
        <v>0</v>
      </c>
      <c r="Q516" s="203">
        <v>0</v>
      </c>
      <c r="R516" s="203">
        <f>Q516*H516</f>
        <v>0</v>
      </c>
      <c r="S516" s="203">
        <v>0</v>
      </c>
      <c r="T516" s="20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5" t="s">
        <v>289</v>
      </c>
      <c r="AT516" s="205" t="s">
        <v>285</v>
      </c>
      <c r="AU516" s="205" t="s">
        <v>85</v>
      </c>
      <c r="AY516" s="18" t="s">
        <v>283</v>
      </c>
      <c r="BE516" s="206">
        <f>IF(N516="základní",J516,0)</f>
        <v>0</v>
      </c>
      <c r="BF516" s="206">
        <f>IF(N516="snížená",J516,0)</f>
        <v>0</v>
      </c>
      <c r="BG516" s="206">
        <f>IF(N516="zákl. přenesená",J516,0)</f>
        <v>0</v>
      </c>
      <c r="BH516" s="206">
        <f>IF(N516="sníž. přenesená",J516,0)</f>
        <v>0</v>
      </c>
      <c r="BI516" s="206">
        <f>IF(N516="nulová",J516,0)</f>
        <v>0</v>
      </c>
      <c r="BJ516" s="18" t="s">
        <v>83</v>
      </c>
      <c r="BK516" s="206">
        <f>ROUND(I516*H516,2)</f>
        <v>0</v>
      </c>
      <c r="BL516" s="18" t="s">
        <v>289</v>
      </c>
      <c r="BM516" s="205" t="s">
        <v>8288</v>
      </c>
    </row>
    <row r="517" spans="1:65" s="16" customFormat="1">
      <c r="B517" s="241"/>
      <c r="C517" s="242"/>
      <c r="D517" s="209" t="s">
        <v>291</v>
      </c>
      <c r="E517" s="243" t="s">
        <v>1</v>
      </c>
      <c r="F517" s="244" t="s">
        <v>8289</v>
      </c>
      <c r="G517" s="242"/>
      <c r="H517" s="243" t="s">
        <v>1</v>
      </c>
      <c r="I517" s="245"/>
      <c r="J517" s="242"/>
      <c r="K517" s="242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291</v>
      </c>
      <c r="AU517" s="250" t="s">
        <v>85</v>
      </c>
      <c r="AV517" s="16" t="s">
        <v>83</v>
      </c>
      <c r="AW517" s="16" t="s">
        <v>32</v>
      </c>
      <c r="AX517" s="16" t="s">
        <v>76</v>
      </c>
      <c r="AY517" s="250" t="s">
        <v>283</v>
      </c>
    </row>
    <row r="518" spans="1:65" s="13" customFormat="1">
      <c r="B518" s="207"/>
      <c r="C518" s="208"/>
      <c r="D518" s="209" t="s">
        <v>291</v>
      </c>
      <c r="E518" s="210" t="s">
        <v>1</v>
      </c>
      <c r="F518" s="211" t="s">
        <v>8290</v>
      </c>
      <c r="G518" s="208"/>
      <c r="H518" s="212">
        <v>36.886000000000003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291</v>
      </c>
      <c r="AU518" s="218" t="s">
        <v>85</v>
      </c>
      <c r="AV518" s="13" t="s">
        <v>85</v>
      </c>
      <c r="AW518" s="13" t="s">
        <v>32</v>
      </c>
      <c r="AX518" s="13" t="s">
        <v>76</v>
      </c>
      <c r="AY518" s="218" t="s">
        <v>283</v>
      </c>
    </row>
    <row r="519" spans="1:65" s="2" customFormat="1" ht="33" customHeight="1">
      <c r="A519" s="35"/>
      <c r="B519" s="36"/>
      <c r="C519" s="193" t="s">
        <v>556</v>
      </c>
      <c r="D519" s="193" t="s">
        <v>285</v>
      </c>
      <c r="E519" s="194" t="s">
        <v>8291</v>
      </c>
      <c r="F519" s="195" t="s">
        <v>8292</v>
      </c>
      <c r="G519" s="196" t="s">
        <v>377</v>
      </c>
      <c r="H519" s="197">
        <v>7.6349999999999998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41</v>
      </c>
      <c r="O519" s="72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289</v>
      </c>
      <c r="AT519" s="205" t="s">
        <v>285</v>
      </c>
      <c r="AU519" s="205" t="s">
        <v>85</v>
      </c>
      <c r="AY519" s="18" t="s">
        <v>283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289</v>
      </c>
      <c r="BM519" s="205" t="s">
        <v>8293</v>
      </c>
    </row>
    <row r="520" spans="1:65" s="16" customFormat="1">
      <c r="B520" s="241"/>
      <c r="C520" s="242"/>
      <c r="D520" s="209" t="s">
        <v>291</v>
      </c>
      <c r="E520" s="243" t="s">
        <v>1</v>
      </c>
      <c r="F520" s="244" t="s">
        <v>8294</v>
      </c>
      <c r="G520" s="242"/>
      <c r="H520" s="243" t="s">
        <v>1</v>
      </c>
      <c r="I520" s="245"/>
      <c r="J520" s="242"/>
      <c r="K520" s="242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291</v>
      </c>
      <c r="AU520" s="250" t="s">
        <v>85</v>
      </c>
      <c r="AV520" s="16" t="s">
        <v>83</v>
      </c>
      <c r="AW520" s="16" t="s">
        <v>32</v>
      </c>
      <c r="AX520" s="16" t="s">
        <v>76</v>
      </c>
      <c r="AY520" s="250" t="s">
        <v>283</v>
      </c>
    </row>
    <row r="521" spans="1:65" s="13" customFormat="1">
      <c r="B521" s="207"/>
      <c r="C521" s="208"/>
      <c r="D521" s="209" t="s">
        <v>291</v>
      </c>
      <c r="E521" s="210" t="s">
        <v>1</v>
      </c>
      <c r="F521" s="211" t="s">
        <v>8295</v>
      </c>
      <c r="G521" s="208"/>
      <c r="H521" s="212">
        <v>7.6349999999999998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291</v>
      </c>
      <c r="AU521" s="218" t="s">
        <v>85</v>
      </c>
      <c r="AV521" s="13" t="s">
        <v>85</v>
      </c>
      <c r="AW521" s="13" t="s">
        <v>32</v>
      </c>
      <c r="AX521" s="13" t="s">
        <v>76</v>
      </c>
      <c r="AY521" s="218" t="s">
        <v>283</v>
      </c>
    </row>
    <row r="522" spans="1:65" s="2" customFormat="1" ht="24.2" customHeight="1">
      <c r="A522" s="35"/>
      <c r="B522" s="36"/>
      <c r="C522" s="193" t="s">
        <v>561</v>
      </c>
      <c r="D522" s="193" t="s">
        <v>285</v>
      </c>
      <c r="E522" s="194" t="s">
        <v>8296</v>
      </c>
      <c r="F522" s="195" t="s">
        <v>8297</v>
      </c>
      <c r="G522" s="196" t="s">
        <v>377</v>
      </c>
      <c r="H522" s="197">
        <v>1.8839999999999999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8298</v>
      </c>
    </row>
    <row r="523" spans="1:65" s="16" customFormat="1">
      <c r="B523" s="241"/>
      <c r="C523" s="242"/>
      <c r="D523" s="209" t="s">
        <v>291</v>
      </c>
      <c r="E523" s="243" t="s">
        <v>1</v>
      </c>
      <c r="F523" s="244" t="s">
        <v>8299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>
      <c r="B524" s="207"/>
      <c r="C524" s="208"/>
      <c r="D524" s="209" t="s">
        <v>291</v>
      </c>
      <c r="E524" s="210" t="s">
        <v>1</v>
      </c>
      <c r="F524" s="211" t="s">
        <v>8300</v>
      </c>
      <c r="G524" s="208"/>
      <c r="H524" s="212">
        <v>1.8839999999999999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2" customFormat="1" ht="33" customHeight="1">
      <c r="A525" s="35"/>
      <c r="B525" s="36"/>
      <c r="C525" s="193" t="s">
        <v>567</v>
      </c>
      <c r="D525" s="193" t="s">
        <v>285</v>
      </c>
      <c r="E525" s="194" t="s">
        <v>8301</v>
      </c>
      <c r="F525" s="195" t="s">
        <v>8302</v>
      </c>
      <c r="G525" s="196" t="s">
        <v>377</v>
      </c>
      <c r="H525" s="197">
        <v>41.136000000000003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41</v>
      </c>
      <c r="O525" s="72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289</v>
      </c>
      <c r="AT525" s="205" t="s">
        <v>285</v>
      </c>
      <c r="AU525" s="205" t="s">
        <v>85</v>
      </c>
      <c r="AY525" s="18" t="s">
        <v>283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83</v>
      </c>
      <c r="BK525" s="206">
        <f>ROUND(I525*H525,2)</f>
        <v>0</v>
      </c>
      <c r="BL525" s="18" t="s">
        <v>289</v>
      </c>
      <c r="BM525" s="205" t="s">
        <v>8303</v>
      </c>
    </row>
    <row r="526" spans="1:65" s="16" customFormat="1">
      <c r="B526" s="241"/>
      <c r="C526" s="242"/>
      <c r="D526" s="209" t="s">
        <v>291</v>
      </c>
      <c r="E526" s="243" t="s">
        <v>1</v>
      </c>
      <c r="F526" s="244" t="s">
        <v>8304</v>
      </c>
      <c r="G526" s="242"/>
      <c r="H526" s="243" t="s">
        <v>1</v>
      </c>
      <c r="I526" s="245"/>
      <c r="J526" s="242"/>
      <c r="K526" s="242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291</v>
      </c>
      <c r="AU526" s="250" t="s">
        <v>85</v>
      </c>
      <c r="AV526" s="16" t="s">
        <v>83</v>
      </c>
      <c r="AW526" s="16" t="s">
        <v>32</v>
      </c>
      <c r="AX526" s="16" t="s">
        <v>76</v>
      </c>
      <c r="AY526" s="250" t="s">
        <v>283</v>
      </c>
    </row>
    <row r="527" spans="1:65" s="13" customFormat="1">
      <c r="B527" s="207"/>
      <c r="C527" s="208"/>
      <c r="D527" s="209" t="s">
        <v>291</v>
      </c>
      <c r="E527" s="210" t="s">
        <v>1</v>
      </c>
      <c r="F527" s="211" t="s">
        <v>8305</v>
      </c>
      <c r="G527" s="208"/>
      <c r="H527" s="212">
        <v>1008.542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6" customFormat="1">
      <c r="B528" s="241"/>
      <c r="C528" s="242"/>
      <c r="D528" s="209" t="s">
        <v>291</v>
      </c>
      <c r="E528" s="243" t="s">
        <v>1</v>
      </c>
      <c r="F528" s="244" t="s">
        <v>8306</v>
      </c>
      <c r="G528" s="242"/>
      <c r="H528" s="243" t="s">
        <v>1</v>
      </c>
      <c r="I528" s="245"/>
      <c r="J528" s="242"/>
      <c r="K528" s="242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291</v>
      </c>
      <c r="AU528" s="250" t="s">
        <v>85</v>
      </c>
      <c r="AV528" s="16" t="s">
        <v>83</v>
      </c>
      <c r="AW528" s="16" t="s">
        <v>32</v>
      </c>
      <c r="AX528" s="16" t="s">
        <v>76</v>
      </c>
      <c r="AY528" s="250" t="s">
        <v>283</v>
      </c>
    </row>
    <row r="529" spans="1:65" s="13" customFormat="1">
      <c r="B529" s="207"/>
      <c r="C529" s="208"/>
      <c r="D529" s="209" t="s">
        <v>291</v>
      </c>
      <c r="E529" s="210" t="s">
        <v>1</v>
      </c>
      <c r="F529" s="211" t="s">
        <v>8307</v>
      </c>
      <c r="G529" s="208"/>
      <c r="H529" s="212">
        <v>-916.096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6" customFormat="1">
      <c r="B530" s="241"/>
      <c r="C530" s="242"/>
      <c r="D530" s="209" t="s">
        <v>291</v>
      </c>
      <c r="E530" s="243" t="s">
        <v>1</v>
      </c>
      <c r="F530" s="244" t="s">
        <v>8308</v>
      </c>
      <c r="G530" s="242"/>
      <c r="H530" s="243" t="s">
        <v>1</v>
      </c>
      <c r="I530" s="245"/>
      <c r="J530" s="242"/>
      <c r="K530" s="242"/>
      <c r="L530" s="246"/>
      <c r="M530" s="247"/>
      <c r="N530" s="248"/>
      <c r="O530" s="248"/>
      <c r="P530" s="248"/>
      <c r="Q530" s="248"/>
      <c r="R530" s="248"/>
      <c r="S530" s="248"/>
      <c r="T530" s="249"/>
      <c r="AT530" s="250" t="s">
        <v>291</v>
      </c>
      <c r="AU530" s="250" t="s">
        <v>85</v>
      </c>
      <c r="AV530" s="16" t="s">
        <v>83</v>
      </c>
      <c r="AW530" s="16" t="s">
        <v>32</v>
      </c>
      <c r="AX530" s="16" t="s">
        <v>76</v>
      </c>
      <c r="AY530" s="250" t="s">
        <v>283</v>
      </c>
    </row>
    <row r="531" spans="1:65" s="13" customFormat="1">
      <c r="B531" s="207"/>
      <c r="C531" s="208"/>
      <c r="D531" s="209" t="s">
        <v>291</v>
      </c>
      <c r="E531" s="210" t="s">
        <v>1</v>
      </c>
      <c r="F531" s="211" t="s">
        <v>8309</v>
      </c>
      <c r="G531" s="208"/>
      <c r="H531" s="212">
        <v>-51.31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2" customFormat="1" ht="33" customHeight="1">
      <c r="A532" s="35"/>
      <c r="B532" s="36"/>
      <c r="C532" s="193" t="s">
        <v>575</v>
      </c>
      <c r="D532" s="193" t="s">
        <v>285</v>
      </c>
      <c r="E532" s="194" t="s">
        <v>8310</v>
      </c>
      <c r="F532" s="195" t="s">
        <v>8311</v>
      </c>
      <c r="G532" s="196" t="s">
        <v>377</v>
      </c>
      <c r="H532" s="197">
        <v>4.9050000000000002</v>
      </c>
      <c r="I532" s="198"/>
      <c r="J532" s="199">
        <f>ROUND(I532*H532,2)</f>
        <v>0</v>
      </c>
      <c r="K532" s="200"/>
      <c r="L532" s="40"/>
      <c r="M532" s="201" t="s">
        <v>1</v>
      </c>
      <c r="N532" s="202" t="s">
        <v>41</v>
      </c>
      <c r="O532" s="72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5" t="s">
        <v>289</v>
      </c>
      <c r="AT532" s="205" t="s">
        <v>285</v>
      </c>
      <c r="AU532" s="205" t="s">
        <v>85</v>
      </c>
      <c r="AY532" s="18" t="s">
        <v>283</v>
      </c>
      <c r="BE532" s="206">
        <f>IF(N532="základní",J532,0)</f>
        <v>0</v>
      </c>
      <c r="BF532" s="206">
        <f>IF(N532="snížená",J532,0)</f>
        <v>0</v>
      </c>
      <c r="BG532" s="206">
        <f>IF(N532="zákl. přenesená",J532,0)</f>
        <v>0</v>
      </c>
      <c r="BH532" s="206">
        <f>IF(N532="sníž. přenesená",J532,0)</f>
        <v>0</v>
      </c>
      <c r="BI532" s="206">
        <f>IF(N532="nulová",J532,0)</f>
        <v>0</v>
      </c>
      <c r="BJ532" s="18" t="s">
        <v>83</v>
      </c>
      <c r="BK532" s="206">
        <f>ROUND(I532*H532,2)</f>
        <v>0</v>
      </c>
      <c r="BL532" s="18" t="s">
        <v>289</v>
      </c>
      <c r="BM532" s="205" t="s">
        <v>8312</v>
      </c>
    </row>
    <row r="533" spans="1:65" s="16" customFormat="1">
      <c r="B533" s="241"/>
      <c r="C533" s="242"/>
      <c r="D533" s="209" t="s">
        <v>291</v>
      </c>
      <c r="E533" s="243" t="s">
        <v>1</v>
      </c>
      <c r="F533" s="244" t="s">
        <v>8313</v>
      </c>
      <c r="G533" s="242"/>
      <c r="H533" s="243" t="s">
        <v>1</v>
      </c>
      <c r="I533" s="245"/>
      <c r="J533" s="242"/>
      <c r="K533" s="242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291</v>
      </c>
      <c r="AU533" s="250" t="s">
        <v>85</v>
      </c>
      <c r="AV533" s="16" t="s">
        <v>83</v>
      </c>
      <c r="AW533" s="16" t="s">
        <v>32</v>
      </c>
      <c r="AX533" s="16" t="s">
        <v>76</v>
      </c>
      <c r="AY533" s="250" t="s">
        <v>283</v>
      </c>
    </row>
    <row r="534" spans="1:65" s="13" customFormat="1">
      <c r="B534" s="207"/>
      <c r="C534" s="208"/>
      <c r="D534" s="209" t="s">
        <v>291</v>
      </c>
      <c r="E534" s="210" t="s">
        <v>1</v>
      </c>
      <c r="F534" s="211" t="s">
        <v>8314</v>
      </c>
      <c r="G534" s="208"/>
      <c r="H534" s="212">
        <v>4.9050000000000002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2" customFormat="1" ht="25.9" customHeight="1">
      <c r="B535" s="177"/>
      <c r="C535" s="178"/>
      <c r="D535" s="179" t="s">
        <v>75</v>
      </c>
      <c r="E535" s="180" t="s">
        <v>1432</v>
      </c>
      <c r="F535" s="180" t="s">
        <v>1433</v>
      </c>
      <c r="G535" s="178"/>
      <c r="H535" s="178"/>
      <c r="I535" s="181"/>
      <c r="J535" s="182">
        <f>BK535</f>
        <v>0</v>
      </c>
      <c r="K535" s="178"/>
      <c r="L535" s="183"/>
      <c r="M535" s="184"/>
      <c r="N535" s="185"/>
      <c r="O535" s="185"/>
      <c r="P535" s="186">
        <f>P536+P545+P554+P592+P597+P601+P605+P612+P617+P621+P625+P634+P637+P640+P684+P688+P746+P785+P817</f>
        <v>0</v>
      </c>
      <c r="Q535" s="185"/>
      <c r="R535" s="186">
        <f>R536+R545+R554+R592+R597+R601+R605+R612+R617+R621+R625+R634+R637+R640+R684+R688+R746+R785+R817</f>
        <v>0</v>
      </c>
      <c r="S535" s="185"/>
      <c r="T535" s="187">
        <f>T536+T545+T554+T592+T597+T601+T605+T612+T617+T621+T625+T634+T637+T640+T684+T688+T746+T785+T817</f>
        <v>63.512793369999997</v>
      </c>
      <c r="AR535" s="188" t="s">
        <v>85</v>
      </c>
      <c r="AT535" s="189" t="s">
        <v>75</v>
      </c>
      <c r="AU535" s="189" t="s">
        <v>76</v>
      </c>
      <c r="AY535" s="188" t="s">
        <v>283</v>
      </c>
      <c r="BK535" s="190">
        <f>BK536+BK545+BK554+BK592+BK597+BK601+BK605+BK612+BK617+BK621+BK625+BK634+BK637+BK640+BK684+BK688+BK746+BK785+BK817</f>
        <v>0</v>
      </c>
    </row>
    <row r="536" spans="1:65" s="12" customFormat="1" ht="22.9" customHeight="1">
      <c r="B536" s="177"/>
      <c r="C536" s="178"/>
      <c r="D536" s="179" t="s">
        <v>75</v>
      </c>
      <c r="E536" s="191" t="s">
        <v>1434</v>
      </c>
      <c r="F536" s="191" t="s">
        <v>1435</v>
      </c>
      <c r="G536" s="178"/>
      <c r="H536" s="178"/>
      <c r="I536" s="181"/>
      <c r="J536" s="192">
        <f>BK536</f>
        <v>0</v>
      </c>
      <c r="K536" s="178"/>
      <c r="L536" s="183"/>
      <c r="M536" s="184"/>
      <c r="N536" s="185"/>
      <c r="O536" s="185"/>
      <c r="P536" s="186">
        <f>SUM(P537:P544)</f>
        <v>0</v>
      </c>
      <c r="Q536" s="185"/>
      <c r="R536" s="186">
        <f>SUM(R537:R544)</f>
        <v>0</v>
      </c>
      <c r="S536" s="185"/>
      <c r="T536" s="187">
        <f>SUM(T537:T544)</f>
        <v>1.9237294999999999</v>
      </c>
      <c r="AR536" s="188" t="s">
        <v>85</v>
      </c>
      <c r="AT536" s="189" t="s">
        <v>75</v>
      </c>
      <c r="AU536" s="189" t="s">
        <v>83</v>
      </c>
      <c r="AY536" s="188" t="s">
        <v>283</v>
      </c>
      <c r="BK536" s="190">
        <f>SUM(BK537:BK544)</f>
        <v>0</v>
      </c>
    </row>
    <row r="537" spans="1:65" s="2" customFormat="1" ht="16.5" customHeight="1">
      <c r="A537" s="35"/>
      <c r="B537" s="36"/>
      <c r="C537" s="193" t="s">
        <v>581</v>
      </c>
      <c r="D537" s="193" t="s">
        <v>285</v>
      </c>
      <c r="E537" s="194" t="s">
        <v>8315</v>
      </c>
      <c r="F537" s="195" t="s">
        <v>8316</v>
      </c>
      <c r="G537" s="196" t="s">
        <v>288</v>
      </c>
      <c r="H537" s="197">
        <v>195.35</v>
      </c>
      <c r="I537" s="198"/>
      <c r="J537" s="199">
        <f>ROUND(I537*H537,2)</f>
        <v>0</v>
      </c>
      <c r="K537" s="200"/>
      <c r="L537" s="40"/>
      <c r="M537" s="201" t="s">
        <v>1</v>
      </c>
      <c r="N537" s="202" t="s">
        <v>41</v>
      </c>
      <c r="O537" s="72"/>
      <c r="P537" s="203">
        <f>O537*H537</f>
        <v>0</v>
      </c>
      <c r="Q537" s="203">
        <v>0</v>
      </c>
      <c r="R537" s="203">
        <f>Q537*H537</f>
        <v>0</v>
      </c>
      <c r="S537" s="203">
        <v>4.0000000000000001E-3</v>
      </c>
      <c r="T537" s="204">
        <f>S537*H537</f>
        <v>0.78139999999999998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5" t="s">
        <v>199</v>
      </c>
      <c r="AT537" s="205" t="s">
        <v>285</v>
      </c>
      <c r="AU537" s="205" t="s">
        <v>85</v>
      </c>
      <c r="AY537" s="18" t="s">
        <v>283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8" t="s">
        <v>83</v>
      </c>
      <c r="BK537" s="206">
        <f>ROUND(I537*H537,2)</f>
        <v>0</v>
      </c>
      <c r="BL537" s="18" t="s">
        <v>199</v>
      </c>
      <c r="BM537" s="205" t="s">
        <v>8317</v>
      </c>
    </row>
    <row r="538" spans="1:65" s="16" customFormat="1">
      <c r="B538" s="241"/>
      <c r="C538" s="242"/>
      <c r="D538" s="209" t="s">
        <v>291</v>
      </c>
      <c r="E538" s="243" t="s">
        <v>1</v>
      </c>
      <c r="F538" s="244" t="s">
        <v>8318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>
      <c r="B539" s="207"/>
      <c r="C539" s="208"/>
      <c r="D539" s="209" t="s">
        <v>291</v>
      </c>
      <c r="E539" s="210" t="s">
        <v>1</v>
      </c>
      <c r="F539" s="211" t="s">
        <v>8319</v>
      </c>
      <c r="G539" s="208"/>
      <c r="H539" s="212">
        <v>195.35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2" customFormat="1" ht="16.5" customHeight="1">
      <c r="A540" s="35"/>
      <c r="B540" s="36"/>
      <c r="C540" s="193" t="s">
        <v>611</v>
      </c>
      <c r="D540" s="193" t="s">
        <v>285</v>
      </c>
      <c r="E540" s="194" t="s">
        <v>8320</v>
      </c>
      <c r="F540" s="195" t="s">
        <v>8321</v>
      </c>
      <c r="G540" s="196" t="s">
        <v>288</v>
      </c>
      <c r="H540" s="197">
        <v>253.851</v>
      </c>
      <c r="I540" s="198"/>
      <c r="J540" s="199">
        <f>ROUND(I540*H540,2)</f>
        <v>0</v>
      </c>
      <c r="K540" s="200"/>
      <c r="L540" s="40"/>
      <c r="M540" s="201" t="s">
        <v>1</v>
      </c>
      <c r="N540" s="202" t="s">
        <v>41</v>
      </c>
      <c r="O540" s="72"/>
      <c r="P540" s="203">
        <f>O540*H540</f>
        <v>0</v>
      </c>
      <c r="Q540" s="203">
        <v>0</v>
      </c>
      <c r="R540" s="203">
        <f>Q540*H540</f>
        <v>0</v>
      </c>
      <c r="S540" s="203">
        <v>4.4999999999999997E-3</v>
      </c>
      <c r="T540" s="204">
        <f>S540*H540</f>
        <v>1.1423295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199</v>
      </c>
      <c r="AT540" s="205" t="s">
        <v>285</v>
      </c>
      <c r="AU540" s="205" t="s">
        <v>85</v>
      </c>
      <c r="AY540" s="18" t="s">
        <v>283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83</v>
      </c>
      <c r="BK540" s="206">
        <f>ROUND(I540*H540,2)</f>
        <v>0</v>
      </c>
      <c r="BL540" s="18" t="s">
        <v>199</v>
      </c>
      <c r="BM540" s="205" t="s">
        <v>8322</v>
      </c>
    </row>
    <row r="541" spans="1:65" s="16" customFormat="1">
      <c r="B541" s="241"/>
      <c r="C541" s="242"/>
      <c r="D541" s="209" t="s">
        <v>291</v>
      </c>
      <c r="E541" s="243" t="s">
        <v>1</v>
      </c>
      <c r="F541" s="244" t="s">
        <v>8323</v>
      </c>
      <c r="G541" s="242"/>
      <c r="H541" s="243" t="s">
        <v>1</v>
      </c>
      <c r="I541" s="245"/>
      <c r="J541" s="242"/>
      <c r="K541" s="242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291</v>
      </c>
      <c r="AU541" s="250" t="s">
        <v>85</v>
      </c>
      <c r="AV541" s="16" t="s">
        <v>83</v>
      </c>
      <c r="AW541" s="16" t="s">
        <v>32</v>
      </c>
      <c r="AX541" s="16" t="s">
        <v>76</v>
      </c>
      <c r="AY541" s="250" t="s">
        <v>283</v>
      </c>
    </row>
    <row r="542" spans="1:65" s="13" customFormat="1">
      <c r="B542" s="207"/>
      <c r="C542" s="208"/>
      <c r="D542" s="209" t="s">
        <v>291</v>
      </c>
      <c r="E542" s="210" t="s">
        <v>1</v>
      </c>
      <c r="F542" s="211" t="s">
        <v>8324</v>
      </c>
      <c r="G542" s="208"/>
      <c r="H542" s="212">
        <v>223.80799999999999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291</v>
      </c>
      <c r="AU542" s="218" t="s">
        <v>85</v>
      </c>
      <c r="AV542" s="13" t="s">
        <v>85</v>
      </c>
      <c r="AW542" s="13" t="s">
        <v>32</v>
      </c>
      <c r="AX542" s="13" t="s">
        <v>76</v>
      </c>
      <c r="AY542" s="218" t="s">
        <v>283</v>
      </c>
    </row>
    <row r="543" spans="1:65" s="16" customFormat="1">
      <c r="B543" s="241"/>
      <c r="C543" s="242"/>
      <c r="D543" s="209" t="s">
        <v>291</v>
      </c>
      <c r="E543" s="243" t="s">
        <v>1</v>
      </c>
      <c r="F543" s="244" t="s">
        <v>8325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>
      <c r="B544" s="207"/>
      <c r="C544" s="208"/>
      <c r="D544" s="209" t="s">
        <v>291</v>
      </c>
      <c r="E544" s="210" t="s">
        <v>1</v>
      </c>
      <c r="F544" s="211" t="s">
        <v>8326</v>
      </c>
      <c r="G544" s="208"/>
      <c r="H544" s="212">
        <v>30.042999999999999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2" customFormat="1" ht="22.9" customHeight="1">
      <c r="B545" s="177"/>
      <c r="C545" s="178"/>
      <c r="D545" s="179" t="s">
        <v>75</v>
      </c>
      <c r="E545" s="191" t="s">
        <v>1503</v>
      </c>
      <c r="F545" s="191" t="s">
        <v>1504</v>
      </c>
      <c r="G545" s="178"/>
      <c r="H545" s="178"/>
      <c r="I545" s="181"/>
      <c r="J545" s="192">
        <f>BK545</f>
        <v>0</v>
      </c>
      <c r="K545" s="178"/>
      <c r="L545" s="183"/>
      <c r="M545" s="184"/>
      <c r="N545" s="185"/>
      <c r="O545" s="185"/>
      <c r="P545" s="186">
        <f>SUM(P546:P553)</f>
        <v>0</v>
      </c>
      <c r="Q545" s="185"/>
      <c r="R545" s="186">
        <f>SUM(R546:R553)</f>
        <v>0</v>
      </c>
      <c r="S545" s="185"/>
      <c r="T545" s="187">
        <f>SUM(T546:T553)</f>
        <v>2.9809380000000001</v>
      </c>
      <c r="AR545" s="188" t="s">
        <v>85</v>
      </c>
      <c r="AT545" s="189" t="s">
        <v>75</v>
      </c>
      <c r="AU545" s="189" t="s">
        <v>83</v>
      </c>
      <c r="AY545" s="188" t="s">
        <v>283</v>
      </c>
      <c r="BK545" s="190">
        <f>SUM(BK546:BK553)</f>
        <v>0</v>
      </c>
    </row>
    <row r="546" spans="1:65" s="2" customFormat="1" ht="21.75" customHeight="1">
      <c r="A546" s="35"/>
      <c r="B546" s="36"/>
      <c r="C546" s="193" t="s">
        <v>616</v>
      </c>
      <c r="D546" s="193" t="s">
        <v>285</v>
      </c>
      <c r="E546" s="194" t="s">
        <v>8327</v>
      </c>
      <c r="F546" s="195" t="s">
        <v>8328</v>
      </c>
      <c r="G546" s="196" t="s">
        <v>288</v>
      </c>
      <c r="H546" s="197">
        <v>496.82299999999998</v>
      </c>
      <c r="I546" s="198"/>
      <c r="J546" s="199">
        <f>ROUND(I546*H546,2)</f>
        <v>0</v>
      </c>
      <c r="K546" s="200"/>
      <c r="L546" s="40"/>
      <c r="M546" s="201" t="s">
        <v>1</v>
      </c>
      <c r="N546" s="202" t="s">
        <v>41</v>
      </c>
      <c r="O546" s="72"/>
      <c r="P546" s="203">
        <f>O546*H546</f>
        <v>0</v>
      </c>
      <c r="Q546" s="203">
        <v>0</v>
      </c>
      <c r="R546" s="203">
        <f>Q546*H546</f>
        <v>0</v>
      </c>
      <c r="S546" s="203">
        <v>6.0000000000000001E-3</v>
      </c>
      <c r="T546" s="204">
        <f>S546*H546</f>
        <v>2.9809380000000001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5" t="s">
        <v>199</v>
      </c>
      <c r="AT546" s="205" t="s">
        <v>285</v>
      </c>
      <c r="AU546" s="205" t="s">
        <v>85</v>
      </c>
      <c r="AY546" s="18" t="s">
        <v>283</v>
      </c>
      <c r="BE546" s="206">
        <f>IF(N546="základní",J546,0)</f>
        <v>0</v>
      </c>
      <c r="BF546" s="206">
        <f>IF(N546="snížená",J546,0)</f>
        <v>0</v>
      </c>
      <c r="BG546" s="206">
        <f>IF(N546="zákl. přenesená",J546,0)</f>
        <v>0</v>
      </c>
      <c r="BH546" s="206">
        <f>IF(N546="sníž. přenesená",J546,0)</f>
        <v>0</v>
      </c>
      <c r="BI546" s="206">
        <f>IF(N546="nulová",J546,0)</f>
        <v>0</v>
      </c>
      <c r="BJ546" s="18" t="s">
        <v>83</v>
      </c>
      <c r="BK546" s="206">
        <f>ROUND(I546*H546,2)</f>
        <v>0</v>
      </c>
      <c r="BL546" s="18" t="s">
        <v>199</v>
      </c>
      <c r="BM546" s="205" t="s">
        <v>8329</v>
      </c>
    </row>
    <row r="547" spans="1:65" s="16" customFormat="1">
      <c r="B547" s="241"/>
      <c r="C547" s="242"/>
      <c r="D547" s="209" t="s">
        <v>291</v>
      </c>
      <c r="E547" s="243" t="s">
        <v>1</v>
      </c>
      <c r="F547" s="244" t="s">
        <v>8330</v>
      </c>
      <c r="G547" s="242"/>
      <c r="H547" s="243" t="s">
        <v>1</v>
      </c>
      <c r="I547" s="245"/>
      <c r="J547" s="242"/>
      <c r="K547" s="242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291</v>
      </c>
      <c r="AU547" s="250" t="s">
        <v>85</v>
      </c>
      <c r="AV547" s="16" t="s">
        <v>83</v>
      </c>
      <c r="AW547" s="16" t="s">
        <v>32</v>
      </c>
      <c r="AX547" s="16" t="s">
        <v>76</v>
      </c>
      <c r="AY547" s="250" t="s">
        <v>283</v>
      </c>
    </row>
    <row r="548" spans="1:65" s="16" customFormat="1">
      <c r="B548" s="241"/>
      <c r="C548" s="242"/>
      <c r="D548" s="209" t="s">
        <v>291</v>
      </c>
      <c r="E548" s="243" t="s">
        <v>1</v>
      </c>
      <c r="F548" s="244" t="s">
        <v>8331</v>
      </c>
      <c r="G548" s="242"/>
      <c r="H548" s="243" t="s">
        <v>1</v>
      </c>
      <c r="I548" s="245"/>
      <c r="J548" s="242"/>
      <c r="K548" s="242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291</v>
      </c>
      <c r="AU548" s="250" t="s">
        <v>85</v>
      </c>
      <c r="AV548" s="16" t="s">
        <v>83</v>
      </c>
      <c r="AW548" s="16" t="s">
        <v>32</v>
      </c>
      <c r="AX548" s="16" t="s">
        <v>76</v>
      </c>
      <c r="AY548" s="250" t="s">
        <v>283</v>
      </c>
    </row>
    <row r="549" spans="1:65" s="13" customFormat="1">
      <c r="B549" s="207"/>
      <c r="C549" s="208"/>
      <c r="D549" s="209" t="s">
        <v>291</v>
      </c>
      <c r="E549" s="210" t="s">
        <v>1</v>
      </c>
      <c r="F549" s="211" t="s">
        <v>8332</v>
      </c>
      <c r="G549" s="208"/>
      <c r="H549" s="212">
        <v>246.80699999999999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291</v>
      </c>
      <c r="AU549" s="218" t="s">
        <v>85</v>
      </c>
      <c r="AV549" s="13" t="s">
        <v>85</v>
      </c>
      <c r="AW549" s="13" t="s">
        <v>32</v>
      </c>
      <c r="AX549" s="13" t="s">
        <v>76</v>
      </c>
      <c r="AY549" s="218" t="s">
        <v>283</v>
      </c>
    </row>
    <row r="550" spans="1:65" s="16" customFormat="1">
      <c r="B550" s="241"/>
      <c r="C550" s="242"/>
      <c r="D550" s="209" t="s">
        <v>291</v>
      </c>
      <c r="E550" s="243" t="s">
        <v>1</v>
      </c>
      <c r="F550" s="244" t="s">
        <v>8333</v>
      </c>
      <c r="G550" s="242"/>
      <c r="H550" s="243" t="s">
        <v>1</v>
      </c>
      <c r="I550" s="245"/>
      <c r="J550" s="242"/>
      <c r="K550" s="242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291</v>
      </c>
      <c r="AU550" s="250" t="s">
        <v>85</v>
      </c>
      <c r="AV550" s="16" t="s">
        <v>83</v>
      </c>
      <c r="AW550" s="16" t="s">
        <v>32</v>
      </c>
      <c r="AX550" s="16" t="s">
        <v>76</v>
      </c>
      <c r="AY550" s="250" t="s">
        <v>283</v>
      </c>
    </row>
    <row r="551" spans="1:65" s="13" customFormat="1">
      <c r="B551" s="207"/>
      <c r="C551" s="208"/>
      <c r="D551" s="209" t="s">
        <v>291</v>
      </c>
      <c r="E551" s="210" t="s">
        <v>1</v>
      </c>
      <c r="F551" s="211" t="s">
        <v>8334</v>
      </c>
      <c r="G551" s="208"/>
      <c r="H551" s="212">
        <v>139.43199999999999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291</v>
      </c>
      <c r="AU551" s="218" t="s">
        <v>85</v>
      </c>
      <c r="AV551" s="13" t="s">
        <v>85</v>
      </c>
      <c r="AW551" s="13" t="s">
        <v>32</v>
      </c>
      <c r="AX551" s="13" t="s">
        <v>76</v>
      </c>
      <c r="AY551" s="218" t="s">
        <v>283</v>
      </c>
    </row>
    <row r="552" spans="1:65" s="16" customFormat="1">
      <c r="B552" s="241"/>
      <c r="C552" s="242"/>
      <c r="D552" s="209" t="s">
        <v>291</v>
      </c>
      <c r="E552" s="243" t="s">
        <v>1</v>
      </c>
      <c r="F552" s="244" t="s">
        <v>8335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>
      <c r="B553" s="207"/>
      <c r="C553" s="208"/>
      <c r="D553" s="209" t="s">
        <v>291</v>
      </c>
      <c r="E553" s="210" t="s">
        <v>1</v>
      </c>
      <c r="F553" s="211" t="s">
        <v>8336</v>
      </c>
      <c r="G553" s="208"/>
      <c r="H553" s="212">
        <v>110.584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2" customFormat="1" ht="22.9" customHeight="1">
      <c r="B554" s="177"/>
      <c r="C554" s="178"/>
      <c r="D554" s="179" t="s">
        <v>75</v>
      </c>
      <c r="E554" s="191" t="s">
        <v>1652</v>
      </c>
      <c r="F554" s="191" t="s">
        <v>1653</v>
      </c>
      <c r="G554" s="178"/>
      <c r="H554" s="178"/>
      <c r="I554" s="181"/>
      <c r="J554" s="192">
        <f>BK554</f>
        <v>0</v>
      </c>
      <c r="K554" s="178"/>
      <c r="L554" s="183"/>
      <c r="M554" s="184"/>
      <c r="N554" s="185"/>
      <c r="O554" s="185"/>
      <c r="P554" s="186">
        <f>SUM(P555:P591)</f>
        <v>0</v>
      </c>
      <c r="Q554" s="185"/>
      <c r="R554" s="186">
        <f>SUM(R555:R591)</f>
        <v>0</v>
      </c>
      <c r="S554" s="185"/>
      <c r="T554" s="187">
        <f>SUM(T555:T591)</f>
        <v>1.88409921</v>
      </c>
      <c r="AR554" s="188" t="s">
        <v>85</v>
      </c>
      <c r="AT554" s="189" t="s">
        <v>75</v>
      </c>
      <c r="AU554" s="189" t="s">
        <v>83</v>
      </c>
      <c r="AY554" s="188" t="s">
        <v>283</v>
      </c>
      <c r="BK554" s="190">
        <f>SUM(BK555:BK591)</f>
        <v>0</v>
      </c>
    </row>
    <row r="555" spans="1:65" s="2" customFormat="1" ht="24.2" customHeight="1">
      <c r="A555" s="35"/>
      <c r="B555" s="36"/>
      <c r="C555" s="193" t="s">
        <v>620</v>
      </c>
      <c r="D555" s="193" t="s">
        <v>285</v>
      </c>
      <c r="E555" s="194" t="s">
        <v>8337</v>
      </c>
      <c r="F555" s="195" t="s">
        <v>8338</v>
      </c>
      <c r="G555" s="196" t="s">
        <v>288</v>
      </c>
      <c r="H555" s="197">
        <v>525.94000000000005</v>
      </c>
      <c r="I555" s="198"/>
      <c r="J555" s="199">
        <f>ROUND(I555*H555,2)</f>
        <v>0</v>
      </c>
      <c r="K555" s="200"/>
      <c r="L555" s="40"/>
      <c r="M555" s="201" t="s">
        <v>1</v>
      </c>
      <c r="N555" s="202" t="s">
        <v>41</v>
      </c>
      <c r="O555" s="72"/>
      <c r="P555" s="203">
        <f>O555*H555</f>
        <v>0</v>
      </c>
      <c r="Q555" s="203">
        <v>0</v>
      </c>
      <c r="R555" s="203">
        <f>Q555*H555</f>
        <v>0</v>
      </c>
      <c r="S555" s="203">
        <v>1.75E-3</v>
      </c>
      <c r="T555" s="204">
        <f>S555*H555</f>
        <v>0.92039500000000007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199</v>
      </c>
      <c r="AT555" s="205" t="s">
        <v>285</v>
      </c>
      <c r="AU555" s="205" t="s">
        <v>85</v>
      </c>
      <c r="AY555" s="18" t="s">
        <v>283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83</v>
      </c>
      <c r="BK555" s="206">
        <f>ROUND(I555*H555,2)</f>
        <v>0</v>
      </c>
      <c r="BL555" s="18" t="s">
        <v>199</v>
      </c>
      <c r="BM555" s="205" t="s">
        <v>8339</v>
      </c>
    </row>
    <row r="556" spans="1:65" s="16" customFormat="1">
      <c r="B556" s="241"/>
      <c r="C556" s="242"/>
      <c r="D556" s="209" t="s">
        <v>291</v>
      </c>
      <c r="E556" s="243" t="s">
        <v>1</v>
      </c>
      <c r="F556" s="244" t="s">
        <v>8340</v>
      </c>
      <c r="G556" s="242"/>
      <c r="H556" s="243" t="s">
        <v>1</v>
      </c>
      <c r="I556" s="245"/>
      <c r="J556" s="242"/>
      <c r="K556" s="242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291</v>
      </c>
      <c r="AU556" s="250" t="s">
        <v>85</v>
      </c>
      <c r="AV556" s="16" t="s">
        <v>83</v>
      </c>
      <c r="AW556" s="16" t="s">
        <v>32</v>
      </c>
      <c r="AX556" s="16" t="s">
        <v>76</v>
      </c>
      <c r="AY556" s="250" t="s">
        <v>283</v>
      </c>
    </row>
    <row r="557" spans="1:65" s="13" customFormat="1">
      <c r="B557" s="207"/>
      <c r="C557" s="208"/>
      <c r="D557" s="209" t="s">
        <v>291</v>
      </c>
      <c r="E557" s="210" t="s">
        <v>1</v>
      </c>
      <c r="F557" s="211" t="s">
        <v>7939</v>
      </c>
      <c r="G557" s="208"/>
      <c r="H557" s="212">
        <v>525.94000000000005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291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283</v>
      </c>
    </row>
    <row r="558" spans="1:65" s="2" customFormat="1" ht="24.2" customHeight="1">
      <c r="A558" s="35"/>
      <c r="B558" s="36"/>
      <c r="C558" s="193" t="s">
        <v>624</v>
      </c>
      <c r="D558" s="193" t="s">
        <v>285</v>
      </c>
      <c r="E558" s="194" t="s">
        <v>8341</v>
      </c>
      <c r="F558" s="195" t="s">
        <v>8342</v>
      </c>
      <c r="G558" s="196" t="s">
        <v>288</v>
      </c>
      <c r="H558" s="197">
        <v>575.21299999999997</v>
      </c>
      <c r="I558" s="198"/>
      <c r="J558" s="199">
        <f>ROUND(I558*H558,2)</f>
        <v>0</v>
      </c>
      <c r="K558" s="200"/>
      <c r="L558" s="40"/>
      <c r="M558" s="201" t="s">
        <v>1</v>
      </c>
      <c r="N558" s="202" t="s">
        <v>41</v>
      </c>
      <c r="O558" s="72"/>
      <c r="P558" s="203">
        <f>O558*H558</f>
        <v>0</v>
      </c>
      <c r="Q558" s="203">
        <v>0</v>
      </c>
      <c r="R558" s="203">
        <f>Q558*H558</f>
        <v>0</v>
      </c>
      <c r="S558" s="203">
        <v>4.2000000000000002E-4</v>
      </c>
      <c r="T558" s="204">
        <f>S558*H558</f>
        <v>0.24158946000000001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5" t="s">
        <v>199</v>
      </c>
      <c r="AT558" s="205" t="s">
        <v>285</v>
      </c>
      <c r="AU558" s="205" t="s">
        <v>85</v>
      </c>
      <c r="AY558" s="18" t="s">
        <v>283</v>
      </c>
      <c r="BE558" s="206">
        <f>IF(N558="základní",J558,0)</f>
        <v>0</v>
      </c>
      <c r="BF558" s="206">
        <f>IF(N558="snížená",J558,0)</f>
        <v>0</v>
      </c>
      <c r="BG558" s="206">
        <f>IF(N558="zákl. přenesená",J558,0)</f>
        <v>0</v>
      </c>
      <c r="BH558" s="206">
        <f>IF(N558="sníž. přenesená",J558,0)</f>
        <v>0</v>
      </c>
      <c r="BI558" s="206">
        <f>IF(N558="nulová",J558,0)</f>
        <v>0</v>
      </c>
      <c r="BJ558" s="18" t="s">
        <v>83</v>
      </c>
      <c r="BK558" s="206">
        <f>ROUND(I558*H558,2)</f>
        <v>0</v>
      </c>
      <c r="BL558" s="18" t="s">
        <v>199</v>
      </c>
      <c r="BM558" s="205" t="s">
        <v>8343</v>
      </c>
    </row>
    <row r="559" spans="1:65" s="16" customFormat="1">
      <c r="B559" s="241"/>
      <c r="C559" s="242"/>
      <c r="D559" s="209" t="s">
        <v>291</v>
      </c>
      <c r="E559" s="243" t="s">
        <v>1</v>
      </c>
      <c r="F559" s="244" t="s">
        <v>8344</v>
      </c>
      <c r="G559" s="242"/>
      <c r="H559" s="243" t="s">
        <v>1</v>
      </c>
      <c r="I559" s="245"/>
      <c r="J559" s="242"/>
      <c r="K559" s="242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291</v>
      </c>
      <c r="AU559" s="250" t="s">
        <v>85</v>
      </c>
      <c r="AV559" s="16" t="s">
        <v>83</v>
      </c>
      <c r="AW559" s="16" t="s">
        <v>32</v>
      </c>
      <c r="AX559" s="16" t="s">
        <v>76</v>
      </c>
      <c r="AY559" s="250" t="s">
        <v>283</v>
      </c>
    </row>
    <row r="560" spans="1:65" s="13" customFormat="1">
      <c r="B560" s="207"/>
      <c r="C560" s="208"/>
      <c r="D560" s="209" t="s">
        <v>291</v>
      </c>
      <c r="E560" s="210" t="s">
        <v>1</v>
      </c>
      <c r="F560" s="211" t="s">
        <v>8345</v>
      </c>
      <c r="G560" s="208"/>
      <c r="H560" s="212">
        <v>132.6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6" customFormat="1">
      <c r="B561" s="241"/>
      <c r="C561" s="242"/>
      <c r="D561" s="209" t="s">
        <v>291</v>
      </c>
      <c r="E561" s="243" t="s">
        <v>1</v>
      </c>
      <c r="F561" s="244" t="s">
        <v>8325</v>
      </c>
      <c r="G561" s="242"/>
      <c r="H561" s="243" t="s">
        <v>1</v>
      </c>
      <c r="I561" s="245"/>
      <c r="J561" s="242"/>
      <c r="K561" s="242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291</v>
      </c>
      <c r="AU561" s="250" t="s">
        <v>85</v>
      </c>
      <c r="AV561" s="16" t="s">
        <v>83</v>
      </c>
      <c r="AW561" s="16" t="s">
        <v>32</v>
      </c>
      <c r="AX561" s="16" t="s">
        <v>76</v>
      </c>
      <c r="AY561" s="250" t="s">
        <v>283</v>
      </c>
    </row>
    <row r="562" spans="1:65" s="13" customFormat="1">
      <c r="B562" s="207"/>
      <c r="C562" s="208"/>
      <c r="D562" s="209" t="s">
        <v>291</v>
      </c>
      <c r="E562" s="210" t="s">
        <v>1</v>
      </c>
      <c r="F562" s="211" t="s">
        <v>8346</v>
      </c>
      <c r="G562" s="208"/>
      <c r="H562" s="212">
        <v>442.613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291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283</v>
      </c>
    </row>
    <row r="563" spans="1:65" s="2" customFormat="1" ht="24.2" customHeight="1">
      <c r="A563" s="35"/>
      <c r="B563" s="36"/>
      <c r="C563" s="193" t="s">
        <v>628</v>
      </c>
      <c r="D563" s="193" t="s">
        <v>285</v>
      </c>
      <c r="E563" s="194" t="s">
        <v>8347</v>
      </c>
      <c r="F563" s="195" t="s">
        <v>8348</v>
      </c>
      <c r="G563" s="196" t="s">
        <v>288</v>
      </c>
      <c r="H563" s="197">
        <v>412.637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0</v>
      </c>
      <c r="R563" s="203">
        <f>Q563*H563</f>
        <v>0</v>
      </c>
      <c r="S563" s="203">
        <v>1.75E-3</v>
      </c>
      <c r="T563" s="204">
        <f>S563*H563</f>
        <v>0.72211475000000003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199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199</v>
      </c>
      <c r="BM563" s="205" t="s">
        <v>8349</v>
      </c>
    </row>
    <row r="564" spans="1:65" s="16" customFormat="1">
      <c r="B564" s="241"/>
      <c r="C564" s="242"/>
      <c r="D564" s="209" t="s">
        <v>291</v>
      </c>
      <c r="E564" s="243" t="s">
        <v>1</v>
      </c>
      <c r="F564" s="244" t="s">
        <v>8350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6" customFormat="1">
      <c r="B565" s="241"/>
      <c r="C565" s="242"/>
      <c r="D565" s="209" t="s">
        <v>291</v>
      </c>
      <c r="E565" s="243" t="s">
        <v>1</v>
      </c>
      <c r="F565" s="244" t="s">
        <v>8351</v>
      </c>
      <c r="G565" s="242"/>
      <c r="H565" s="243" t="s">
        <v>1</v>
      </c>
      <c r="I565" s="245"/>
      <c r="J565" s="242"/>
      <c r="K565" s="242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291</v>
      </c>
      <c r="AU565" s="250" t="s">
        <v>85</v>
      </c>
      <c r="AV565" s="16" t="s">
        <v>83</v>
      </c>
      <c r="AW565" s="16" t="s">
        <v>32</v>
      </c>
      <c r="AX565" s="16" t="s">
        <v>76</v>
      </c>
      <c r="AY565" s="250" t="s">
        <v>283</v>
      </c>
    </row>
    <row r="566" spans="1:65" s="13" customFormat="1">
      <c r="B566" s="207"/>
      <c r="C566" s="208"/>
      <c r="D566" s="209" t="s">
        <v>291</v>
      </c>
      <c r="E566" s="210" t="s">
        <v>1</v>
      </c>
      <c r="F566" s="211" t="s">
        <v>8352</v>
      </c>
      <c r="G566" s="208"/>
      <c r="H566" s="212">
        <v>20.274999999999999</v>
      </c>
      <c r="I566" s="213"/>
      <c r="J566" s="208"/>
      <c r="K566" s="208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291</v>
      </c>
      <c r="AU566" s="218" t="s">
        <v>85</v>
      </c>
      <c r="AV566" s="13" t="s">
        <v>85</v>
      </c>
      <c r="AW566" s="13" t="s">
        <v>32</v>
      </c>
      <c r="AX566" s="13" t="s">
        <v>76</v>
      </c>
      <c r="AY566" s="218" t="s">
        <v>283</v>
      </c>
    </row>
    <row r="567" spans="1:65" s="16" customFormat="1">
      <c r="B567" s="241"/>
      <c r="C567" s="242"/>
      <c r="D567" s="209" t="s">
        <v>291</v>
      </c>
      <c r="E567" s="243" t="s">
        <v>1</v>
      </c>
      <c r="F567" s="244" t="s">
        <v>8353</v>
      </c>
      <c r="G567" s="242"/>
      <c r="H567" s="243" t="s">
        <v>1</v>
      </c>
      <c r="I567" s="245"/>
      <c r="J567" s="242"/>
      <c r="K567" s="242"/>
      <c r="L567" s="246"/>
      <c r="M567" s="247"/>
      <c r="N567" s="248"/>
      <c r="O567" s="248"/>
      <c r="P567" s="248"/>
      <c r="Q567" s="248"/>
      <c r="R567" s="248"/>
      <c r="S567" s="248"/>
      <c r="T567" s="249"/>
      <c r="AT567" s="250" t="s">
        <v>291</v>
      </c>
      <c r="AU567" s="250" t="s">
        <v>85</v>
      </c>
      <c r="AV567" s="16" t="s">
        <v>83</v>
      </c>
      <c r="AW567" s="16" t="s">
        <v>32</v>
      </c>
      <c r="AX567" s="16" t="s">
        <v>76</v>
      </c>
      <c r="AY567" s="250" t="s">
        <v>283</v>
      </c>
    </row>
    <row r="568" spans="1:65" s="13" customFormat="1">
      <c r="B568" s="207"/>
      <c r="C568" s="208"/>
      <c r="D568" s="209" t="s">
        <v>291</v>
      </c>
      <c r="E568" s="210" t="s">
        <v>1</v>
      </c>
      <c r="F568" s="211" t="s">
        <v>8354</v>
      </c>
      <c r="G568" s="208"/>
      <c r="H568" s="212">
        <v>25.753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291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283</v>
      </c>
    </row>
    <row r="569" spans="1:65" s="16" customFormat="1">
      <c r="B569" s="241"/>
      <c r="C569" s="242"/>
      <c r="D569" s="209" t="s">
        <v>291</v>
      </c>
      <c r="E569" s="243" t="s">
        <v>1</v>
      </c>
      <c r="F569" s="244" t="s">
        <v>8355</v>
      </c>
      <c r="G569" s="242"/>
      <c r="H569" s="243" t="s">
        <v>1</v>
      </c>
      <c r="I569" s="245"/>
      <c r="J569" s="242"/>
      <c r="K569" s="242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291</v>
      </c>
      <c r="AU569" s="250" t="s">
        <v>85</v>
      </c>
      <c r="AV569" s="16" t="s">
        <v>83</v>
      </c>
      <c r="AW569" s="16" t="s">
        <v>32</v>
      </c>
      <c r="AX569" s="16" t="s">
        <v>76</v>
      </c>
      <c r="AY569" s="250" t="s">
        <v>283</v>
      </c>
    </row>
    <row r="570" spans="1:65" s="13" customFormat="1">
      <c r="B570" s="207"/>
      <c r="C570" s="208"/>
      <c r="D570" s="209" t="s">
        <v>291</v>
      </c>
      <c r="E570" s="210" t="s">
        <v>1</v>
      </c>
      <c r="F570" s="211" t="s">
        <v>8356</v>
      </c>
      <c r="G570" s="208"/>
      <c r="H570" s="212">
        <v>80.010999999999996</v>
      </c>
      <c r="I570" s="213"/>
      <c r="J570" s="208"/>
      <c r="K570" s="208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291</v>
      </c>
      <c r="AU570" s="218" t="s">
        <v>85</v>
      </c>
      <c r="AV570" s="13" t="s">
        <v>85</v>
      </c>
      <c r="AW570" s="13" t="s">
        <v>32</v>
      </c>
      <c r="AX570" s="13" t="s">
        <v>76</v>
      </c>
      <c r="AY570" s="218" t="s">
        <v>283</v>
      </c>
    </row>
    <row r="571" spans="1:65" s="16" customFormat="1">
      <c r="B571" s="241"/>
      <c r="C571" s="242"/>
      <c r="D571" s="209" t="s">
        <v>291</v>
      </c>
      <c r="E571" s="243" t="s">
        <v>1</v>
      </c>
      <c r="F571" s="244" t="s">
        <v>8035</v>
      </c>
      <c r="G571" s="242"/>
      <c r="H571" s="243" t="s">
        <v>1</v>
      </c>
      <c r="I571" s="245"/>
      <c r="J571" s="242"/>
      <c r="K571" s="242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291</v>
      </c>
      <c r="AU571" s="250" t="s">
        <v>85</v>
      </c>
      <c r="AV571" s="16" t="s">
        <v>83</v>
      </c>
      <c r="AW571" s="16" t="s">
        <v>32</v>
      </c>
      <c r="AX571" s="16" t="s">
        <v>76</v>
      </c>
      <c r="AY571" s="250" t="s">
        <v>283</v>
      </c>
    </row>
    <row r="572" spans="1:65" s="13" customFormat="1" ht="22.5">
      <c r="B572" s="207"/>
      <c r="C572" s="208"/>
      <c r="D572" s="209" t="s">
        <v>291</v>
      </c>
      <c r="E572" s="210" t="s">
        <v>1</v>
      </c>
      <c r="F572" s="211" t="s">
        <v>8357</v>
      </c>
      <c r="G572" s="208"/>
      <c r="H572" s="212">
        <v>-24.972000000000001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291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283</v>
      </c>
    </row>
    <row r="573" spans="1:65" s="16" customFormat="1">
      <c r="B573" s="241"/>
      <c r="C573" s="242"/>
      <c r="D573" s="209" t="s">
        <v>291</v>
      </c>
      <c r="E573" s="243" t="s">
        <v>1</v>
      </c>
      <c r="F573" s="244" t="s">
        <v>8358</v>
      </c>
      <c r="G573" s="242"/>
      <c r="H573" s="243" t="s">
        <v>1</v>
      </c>
      <c r="I573" s="245"/>
      <c r="J573" s="242"/>
      <c r="K573" s="242"/>
      <c r="L573" s="246"/>
      <c r="M573" s="247"/>
      <c r="N573" s="248"/>
      <c r="O573" s="248"/>
      <c r="P573" s="248"/>
      <c r="Q573" s="248"/>
      <c r="R573" s="248"/>
      <c r="S573" s="248"/>
      <c r="T573" s="249"/>
      <c r="AT573" s="250" t="s">
        <v>291</v>
      </c>
      <c r="AU573" s="250" t="s">
        <v>85</v>
      </c>
      <c r="AV573" s="16" t="s">
        <v>83</v>
      </c>
      <c r="AW573" s="16" t="s">
        <v>32</v>
      </c>
      <c r="AX573" s="16" t="s">
        <v>76</v>
      </c>
      <c r="AY573" s="250" t="s">
        <v>283</v>
      </c>
    </row>
    <row r="574" spans="1:65" s="13" customFormat="1">
      <c r="B574" s="207"/>
      <c r="C574" s="208"/>
      <c r="D574" s="209" t="s">
        <v>291</v>
      </c>
      <c r="E574" s="210" t="s">
        <v>1</v>
      </c>
      <c r="F574" s="211" t="s">
        <v>8359</v>
      </c>
      <c r="G574" s="208"/>
      <c r="H574" s="212">
        <v>19.792000000000002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6" customFormat="1">
      <c r="B575" s="241"/>
      <c r="C575" s="242"/>
      <c r="D575" s="209" t="s">
        <v>291</v>
      </c>
      <c r="E575" s="243" t="s">
        <v>1</v>
      </c>
      <c r="F575" s="244" t="s">
        <v>8360</v>
      </c>
      <c r="G575" s="242"/>
      <c r="H575" s="243" t="s">
        <v>1</v>
      </c>
      <c r="I575" s="245"/>
      <c r="J575" s="242"/>
      <c r="K575" s="242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291</v>
      </c>
      <c r="AU575" s="250" t="s">
        <v>85</v>
      </c>
      <c r="AV575" s="16" t="s">
        <v>83</v>
      </c>
      <c r="AW575" s="16" t="s">
        <v>32</v>
      </c>
      <c r="AX575" s="16" t="s">
        <v>76</v>
      </c>
      <c r="AY575" s="250" t="s">
        <v>283</v>
      </c>
    </row>
    <row r="576" spans="1:65" s="13" customFormat="1">
      <c r="B576" s="207"/>
      <c r="C576" s="208"/>
      <c r="D576" s="209" t="s">
        <v>291</v>
      </c>
      <c r="E576" s="210" t="s">
        <v>1</v>
      </c>
      <c r="F576" s="211" t="s">
        <v>8361</v>
      </c>
      <c r="G576" s="208"/>
      <c r="H576" s="212">
        <v>23.71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291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283</v>
      </c>
    </row>
    <row r="577" spans="2:63" s="16" customFormat="1">
      <c r="B577" s="241"/>
      <c r="C577" s="242"/>
      <c r="D577" s="209" t="s">
        <v>291</v>
      </c>
      <c r="E577" s="243" t="s">
        <v>1</v>
      </c>
      <c r="F577" s="244" t="s">
        <v>8362</v>
      </c>
      <c r="G577" s="242"/>
      <c r="H577" s="243" t="s">
        <v>1</v>
      </c>
      <c r="I577" s="245"/>
      <c r="J577" s="242"/>
      <c r="K577" s="242"/>
      <c r="L577" s="246"/>
      <c r="M577" s="247"/>
      <c r="N577" s="248"/>
      <c r="O577" s="248"/>
      <c r="P577" s="248"/>
      <c r="Q577" s="248"/>
      <c r="R577" s="248"/>
      <c r="S577" s="248"/>
      <c r="T577" s="249"/>
      <c r="AT577" s="250" t="s">
        <v>291</v>
      </c>
      <c r="AU577" s="250" t="s">
        <v>85</v>
      </c>
      <c r="AV577" s="16" t="s">
        <v>83</v>
      </c>
      <c r="AW577" s="16" t="s">
        <v>32</v>
      </c>
      <c r="AX577" s="16" t="s">
        <v>76</v>
      </c>
      <c r="AY577" s="250" t="s">
        <v>283</v>
      </c>
    </row>
    <row r="578" spans="2:63" s="13" customFormat="1">
      <c r="B578" s="207"/>
      <c r="C578" s="208"/>
      <c r="D578" s="209" t="s">
        <v>291</v>
      </c>
      <c r="E578" s="210" t="s">
        <v>1</v>
      </c>
      <c r="F578" s="211" t="s">
        <v>8363</v>
      </c>
      <c r="G578" s="208"/>
      <c r="H578" s="212">
        <v>99.878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291</v>
      </c>
      <c r="AU578" s="218" t="s">
        <v>85</v>
      </c>
      <c r="AV578" s="13" t="s">
        <v>85</v>
      </c>
      <c r="AW578" s="13" t="s">
        <v>32</v>
      </c>
      <c r="AX578" s="13" t="s">
        <v>76</v>
      </c>
      <c r="AY578" s="218" t="s">
        <v>283</v>
      </c>
    </row>
    <row r="579" spans="2:63" s="16" customFormat="1">
      <c r="B579" s="241"/>
      <c r="C579" s="242"/>
      <c r="D579" s="209" t="s">
        <v>291</v>
      </c>
      <c r="E579" s="243" t="s">
        <v>1</v>
      </c>
      <c r="F579" s="244" t="s">
        <v>8035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2:63" s="13" customFormat="1">
      <c r="B580" s="207"/>
      <c r="C580" s="208"/>
      <c r="D580" s="209" t="s">
        <v>291</v>
      </c>
      <c r="E580" s="210" t="s">
        <v>1</v>
      </c>
      <c r="F580" s="211" t="s">
        <v>8364</v>
      </c>
      <c r="G580" s="208"/>
      <c r="H580" s="212">
        <v>-63.039000000000001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2:63" s="16" customFormat="1">
      <c r="B581" s="241"/>
      <c r="C581" s="242"/>
      <c r="D581" s="209" t="s">
        <v>291</v>
      </c>
      <c r="E581" s="243" t="s">
        <v>1</v>
      </c>
      <c r="F581" s="244" t="s">
        <v>8365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2:63" s="13" customFormat="1">
      <c r="B582" s="207"/>
      <c r="C582" s="208"/>
      <c r="D582" s="209" t="s">
        <v>291</v>
      </c>
      <c r="E582" s="210" t="s">
        <v>1</v>
      </c>
      <c r="F582" s="211" t="s">
        <v>8366</v>
      </c>
      <c r="G582" s="208"/>
      <c r="H582" s="212">
        <v>22.02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2:63" s="16" customFormat="1">
      <c r="B583" s="241"/>
      <c r="C583" s="242"/>
      <c r="D583" s="209" t="s">
        <v>291</v>
      </c>
      <c r="E583" s="243" t="s">
        <v>1</v>
      </c>
      <c r="F583" s="244" t="s">
        <v>8367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2:63" s="13" customFormat="1">
      <c r="B584" s="207"/>
      <c r="C584" s="208"/>
      <c r="D584" s="209" t="s">
        <v>291</v>
      </c>
      <c r="E584" s="210" t="s">
        <v>1</v>
      </c>
      <c r="F584" s="211" t="s">
        <v>8368</v>
      </c>
      <c r="G584" s="208"/>
      <c r="H584" s="212">
        <v>40.052999999999997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2:63" s="16" customFormat="1">
      <c r="B585" s="241"/>
      <c r="C585" s="242"/>
      <c r="D585" s="209" t="s">
        <v>291</v>
      </c>
      <c r="E585" s="243" t="s">
        <v>1</v>
      </c>
      <c r="F585" s="244" t="s">
        <v>8369</v>
      </c>
      <c r="G585" s="242"/>
      <c r="H585" s="243" t="s">
        <v>1</v>
      </c>
      <c r="I585" s="245"/>
      <c r="J585" s="242"/>
      <c r="K585" s="242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291</v>
      </c>
      <c r="AU585" s="250" t="s">
        <v>85</v>
      </c>
      <c r="AV585" s="16" t="s">
        <v>83</v>
      </c>
      <c r="AW585" s="16" t="s">
        <v>32</v>
      </c>
      <c r="AX585" s="16" t="s">
        <v>76</v>
      </c>
      <c r="AY585" s="250" t="s">
        <v>283</v>
      </c>
    </row>
    <row r="586" spans="2:63" s="16" customFormat="1">
      <c r="B586" s="241"/>
      <c r="C586" s="242"/>
      <c r="D586" s="209" t="s">
        <v>291</v>
      </c>
      <c r="E586" s="243" t="s">
        <v>1</v>
      </c>
      <c r="F586" s="244" t="s">
        <v>8370</v>
      </c>
      <c r="G586" s="242"/>
      <c r="H586" s="243" t="s">
        <v>1</v>
      </c>
      <c r="I586" s="245"/>
      <c r="J586" s="242"/>
      <c r="K586" s="242"/>
      <c r="L586" s="246"/>
      <c r="M586" s="247"/>
      <c r="N586" s="248"/>
      <c r="O586" s="248"/>
      <c r="P586" s="248"/>
      <c r="Q586" s="248"/>
      <c r="R586" s="248"/>
      <c r="S586" s="248"/>
      <c r="T586" s="249"/>
      <c r="AT586" s="250" t="s">
        <v>291</v>
      </c>
      <c r="AU586" s="250" t="s">
        <v>85</v>
      </c>
      <c r="AV586" s="16" t="s">
        <v>83</v>
      </c>
      <c r="AW586" s="16" t="s">
        <v>32</v>
      </c>
      <c r="AX586" s="16" t="s">
        <v>76</v>
      </c>
      <c r="AY586" s="250" t="s">
        <v>283</v>
      </c>
    </row>
    <row r="587" spans="2:63" s="13" customFormat="1">
      <c r="B587" s="207"/>
      <c r="C587" s="208"/>
      <c r="D587" s="209" t="s">
        <v>291</v>
      </c>
      <c r="E587" s="210" t="s">
        <v>1</v>
      </c>
      <c r="F587" s="211" t="s">
        <v>8371</v>
      </c>
      <c r="G587" s="208"/>
      <c r="H587" s="212">
        <v>38.648000000000003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291</v>
      </c>
      <c r="AU587" s="218" t="s">
        <v>85</v>
      </c>
      <c r="AV587" s="13" t="s">
        <v>85</v>
      </c>
      <c r="AW587" s="13" t="s">
        <v>32</v>
      </c>
      <c r="AX587" s="13" t="s">
        <v>76</v>
      </c>
      <c r="AY587" s="218" t="s">
        <v>283</v>
      </c>
    </row>
    <row r="588" spans="2:63" s="16" customFormat="1">
      <c r="B588" s="241"/>
      <c r="C588" s="242"/>
      <c r="D588" s="209" t="s">
        <v>291</v>
      </c>
      <c r="E588" s="243" t="s">
        <v>1</v>
      </c>
      <c r="F588" s="244" t="s">
        <v>8372</v>
      </c>
      <c r="G588" s="242"/>
      <c r="H588" s="243" t="s">
        <v>1</v>
      </c>
      <c r="I588" s="245"/>
      <c r="J588" s="242"/>
      <c r="K588" s="242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291</v>
      </c>
      <c r="AU588" s="250" t="s">
        <v>85</v>
      </c>
      <c r="AV588" s="16" t="s">
        <v>83</v>
      </c>
      <c r="AW588" s="16" t="s">
        <v>32</v>
      </c>
      <c r="AX588" s="16" t="s">
        <v>76</v>
      </c>
      <c r="AY588" s="250" t="s">
        <v>283</v>
      </c>
    </row>
    <row r="589" spans="2:63" s="13" customFormat="1">
      <c r="B589" s="207"/>
      <c r="C589" s="208"/>
      <c r="D589" s="209" t="s">
        <v>291</v>
      </c>
      <c r="E589" s="210" t="s">
        <v>1</v>
      </c>
      <c r="F589" s="211" t="s">
        <v>8373</v>
      </c>
      <c r="G589" s="208"/>
      <c r="H589" s="212">
        <v>104.633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291</v>
      </c>
      <c r="AU589" s="218" t="s">
        <v>85</v>
      </c>
      <c r="AV589" s="13" t="s">
        <v>85</v>
      </c>
      <c r="AW589" s="13" t="s">
        <v>32</v>
      </c>
      <c r="AX589" s="13" t="s">
        <v>76</v>
      </c>
      <c r="AY589" s="218" t="s">
        <v>283</v>
      </c>
    </row>
    <row r="590" spans="2:63" s="16" customFormat="1">
      <c r="B590" s="241"/>
      <c r="C590" s="242"/>
      <c r="D590" s="209" t="s">
        <v>291</v>
      </c>
      <c r="E590" s="243" t="s">
        <v>1</v>
      </c>
      <c r="F590" s="244" t="s">
        <v>8374</v>
      </c>
      <c r="G590" s="242"/>
      <c r="H590" s="243" t="s">
        <v>1</v>
      </c>
      <c r="I590" s="245"/>
      <c r="J590" s="242"/>
      <c r="K590" s="242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291</v>
      </c>
      <c r="AU590" s="250" t="s">
        <v>85</v>
      </c>
      <c r="AV590" s="16" t="s">
        <v>83</v>
      </c>
      <c r="AW590" s="16" t="s">
        <v>32</v>
      </c>
      <c r="AX590" s="16" t="s">
        <v>76</v>
      </c>
      <c r="AY590" s="250" t="s">
        <v>283</v>
      </c>
    </row>
    <row r="591" spans="2:63" s="13" customFormat="1">
      <c r="B591" s="207"/>
      <c r="C591" s="208"/>
      <c r="D591" s="209" t="s">
        <v>291</v>
      </c>
      <c r="E591" s="210" t="s">
        <v>1</v>
      </c>
      <c r="F591" s="211" t="s">
        <v>8375</v>
      </c>
      <c r="G591" s="208"/>
      <c r="H591" s="212">
        <v>25.875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2:63" s="12" customFormat="1" ht="22.9" customHeight="1">
      <c r="B592" s="177"/>
      <c r="C592" s="178"/>
      <c r="D592" s="179" t="s">
        <v>75</v>
      </c>
      <c r="E592" s="191" t="s">
        <v>1822</v>
      </c>
      <c r="F592" s="191" t="s">
        <v>1823</v>
      </c>
      <c r="G592" s="178"/>
      <c r="H592" s="178"/>
      <c r="I592" s="181"/>
      <c r="J592" s="192">
        <f>BK592</f>
        <v>0</v>
      </c>
      <c r="K592" s="178"/>
      <c r="L592" s="183"/>
      <c r="M592" s="184"/>
      <c r="N592" s="185"/>
      <c r="O592" s="185"/>
      <c r="P592" s="186">
        <f>SUM(P593:P596)</f>
        <v>0</v>
      </c>
      <c r="Q592" s="185"/>
      <c r="R592" s="186">
        <f>SUM(R593:R596)</f>
        <v>0</v>
      </c>
      <c r="S592" s="185"/>
      <c r="T592" s="187">
        <f>SUM(T593:T596)</f>
        <v>0</v>
      </c>
      <c r="AR592" s="188" t="s">
        <v>85</v>
      </c>
      <c r="AT592" s="189" t="s">
        <v>75</v>
      </c>
      <c r="AU592" s="189" t="s">
        <v>83</v>
      </c>
      <c r="AY592" s="188" t="s">
        <v>283</v>
      </c>
      <c r="BK592" s="190">
        <f>SUM(BK593:BK596)</f>
        <v>0</v>
      </c>
    </row>
    <row r="593" spans="1:65" s="2" customFormat="1" ht="24.2" customHeight="1">
      <c r="A593" s="35"/>
      <c r="B593" s="36"/>
      <c r="C593" s="193" t="s">
        <v>632</v>
      </c>
      <c r="D593" s="193" t="s">
        <v>285</v>
      </c>
      <c r="E593" s="194" t="s">
        <v>8376</v>
      </c>
      <c r="F593" s="195" t="s">
        <v>8377</v>
      </c>
      <c r="G593" s="196" t="s">
        <v>472</v>
      </c>
      <c r="H593" s="197">
        <v>2.5</v>
      </c>
      <c r="I593" s="198"/>
      <c r="J593" s="199">
        <f>ROUND(I593*H593,2)</f>
        <v>0</v>
      </c>
      <c r="K593" s="200"/>
      <c r="L593" s="40"/>
      <c r="M593" s="201" t="s">
        <v>1</v>
      </c>
      <c r="N593" s="202" t="s">
        <v>41</v>
      </c>
      <c r="O593" s="72"/>
      <c r="P593" s="203">
        <f>O593*H593</f>
        <v>0</v>
      </c>
      <c r="Q593" s="203">
        <v>0</v>
      </c>
      <c r="R593" s="203">
        <f>Q593*H593</f>
        <v>0</v>
      </c>
      <c r="S593" s="203">
        <v>0</v>
      </c>
      <c r="T593" s="20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5" t="s">
        <v>199</v>
      </c>
      <c r="AT593" s="205" t="s">
        <v>285</v>
      </c>
      <c r="AU593" s="205" t="s">
        <v>85</v>
      </c>
      <c r="AY593" s="18" t="s">
        <v>283</v>
      </c>
      <c r="BE593" s="206">
        <f>IF(N593="základní",J593,0)</f>
        <v>0</v>
      </c>
      <c r="BF593" s="206">
        <f>IF(N593="snížená",J593,0)</f>
        <v>0</v>
      </c>
      <c r="BG593" s="206">
        <f>IF(N593="zákl. přenesená",J593,0)</f>
        <v>0</v>
      </c>
      <c r="BH593" s="206">
        <f>IF(N593="sníž. přenesená",J593,0)</f>
        <v>0</v>
      </c>
      <c r="BI593" s="206">
        <f>IF(N593="nulová",J593,0)</f>
        <v>0</v>
      </c>
      <c r="BJ593" s="18" t="s">
        <v>83</v>
      </c>
      <c r="BK593" s="206">
        <f>ROUND(I593*H593,2)</f>
        <v>0</v>
      </c>
      <c r="BL593" s="18" t="s">
        <v>199</v>
      </c>
      <c r="BM593" s="205" t="s">
        <v>8378</v>
      </c>
    </row>
    <row r="594" spans="1:65" s="2" customFormat="1" ht="24.2" customHeight="1">
      <c r="A594" s="35"/>
      <c r="B594" s="36"/>
      <c r="C594" s="193" t="s">
        <v>636</v>
      </c>
      <c r="D594" s="193" t="s">
        <v>285</v>
      </c>
      <c r="E594" s="194" t="s">
        <v>8379</v>
      </c>
      <c r="F594" s="195" t="s">
        <v>8380</v>
      </c>
      <c r="G594" s="196" t="s">
        <v>472</v>
      </c>
      <c r="H594" s="197">
        <v>10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199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199</v>
      </c>
      <c r="BM594" s="205" t="s">
        <v>8381</v>
      </c>
    </row>
    <row r="595" spans="1:65" s="2" customFormat="1" ht="24.2" customHeight="1">
      <c r="A595" s="35"/>
      <c r="B595" s="36"/>
      <c r="C595" s="193" t="s">
        <v>640</v>
      </c>
      <c r="D595" s="193" t="s">
        <v>285</v>
      </c>
      <c r="E595" s="194" t="s">
        <v>8382</v>
      </c>
      <c r="F595" s="195" t="s">
        <v>8383</v>
      </c>
      <c r="G595" s="196" t="s">
        <v>472</v>
      </c>
      <c r="H595" s="197">
        <v>1.5</v>
      </c>
      <c r="I595" s="198"/>
      <c r="J595" s="199">
        <f>ROUND(I595*H595,2)</f>
        <v>0</v>
      </c>
      <c r="K595" s="200"/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199</v>
      </c>
      <c r="AT595" s="205" t="s">
        <v>285</v>
      </c>
      <c r="AU595" s="205" t="s">
        <v>85</v>
      </c>
      <c r="AY595" s="18" t="s">
        <v>283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199</v>
      </c>
      <c r="BM595" s="205" t="s">
        <v>8384</v>
      </c>
    </row>
    <row r="596" spans="1:65" s="2" customFormat="1" ht="24.2" customHeight="1">
      <c r="A596" s="35"/>
      <c r="B596" s="36"/>
      <c r="C596" s="193" t="s">
        <v>644</v>
      </c>
      <c r="D596" s="193" t="s">
        <v>285</v>
      </c>
      <c r="E596" s="194" t="s">
        <v>8385</v>
      </c>
      <c r="F596" s="195" t="s">
        <v>8386</v>
      </c>
      <c r="G596" s="196" t="s">
        <v>472</v>
      </c>
      <c r="H596" s="197">
        <v>9</v>
      </c>
      <c r="I596" s="198"/>
      <c r="J596" s="199">
        <f>ROUND(I596*H596,2)</f>
        <v>0</v>
      </c>
      <c r="K596" s="200"/>
      <c r="L596" s="40"/>
      <c r="M596" s="201" t="s">
        <v>1</v>
      </c>
      <c r="N596" s="202" t="s">
        <v>41</v>
      </c>
      <c r="O596" s="72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199</v>
      </c>
      <c r="AT596" s="205" t="s">
        <v>285</v>
      </c>
      <c r="AU596" s="205" t="s">
        <v>85</v>
      </c>
      <c r="AY596" s="18" t="s">
        <v>283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8" t="s">
        <v>83</v>
      </c>
      <c r="BK596" s="206">
        <f>ROUND(I596*H596,2)</f>
        <v>0</v>
      </c>
      <c r="BL596" s="18" t="s">
        <v>199</v>
      </c>
      <c r="BM596" s="205" t="s">
        <v>8387</v>
      </c>
    </row>
    <row r="597" spans="1:65" s="12" customFormat="1" ht="22.9" customHeight="1">
      <c r="B597" s="177"/>
      <c r="C597" s="178"/>
      <c r="D597" s="179" t="s">
        <v>75</v>
      </c>
      <c r="E597" s="191" t="s">
        <v>8388</v>
      </c>
      <c r="F597" s="191" t="s">
        <v>8389</v>
      </c>
      <c r="G597" s="178"/>
      <c r="H597" s="178"/>
      <c r="I597" s="181"/>
      <c r="J597" s="192">
        <f>BK597</f>
        <v>0</v>
      </c>
      <c r="K597" s="178"/>
      <c r="L597" s="183"/>
      <c r="M597" s="184"/>
      <c r="N597" s="185"/>
      <c r="O597" s="185"/>
      <c r="P597" s="186">
        <f>SUM(P598:P600)</f>
        <v>0</v>
      </c>
      <c r="Q597" s="185"/>
      <c r="R597" s="186">
        <f>SUM(R598:R600)</f>
        <v>0</v>
      </c>
      <c r="S597" s="185"/>
      <c r="T597" s="187">
        <f>SUM(T598:T600)</f>
        <v>0</v>
      </c>
      <c r="AR597" s="188" t="s">
        <v>85</v>
      </c>
      <c r="AT597" s="189" t="s">
        <v>75</v>
      </c>
      <c r="AU597" s="189" t="s">
        <v>83</v>
      </c>
      <c r="AY597" s="188" t="s">
        <v>283</v>
      </c>
      <c r="BK597" s="190">
        <f>SUM(BK598:BK600)</f>
        <v>0</v>
      </c>
    </row>
    <row r="598" spans="1:65" s="2" customFormat="1" ht="24.2" customHeight="1">
      <c r="A598" s="35"/>
      <c r="B598" s="36"/>
      <c r="C598" s="193" t="s">
        <v>648</v>
      </c>
      <c r="D598" s="193" t="s">
        <v>285</v>
      </c>
      <c r="E598" s="194" t="s">
        <v>8390</v>
      </c>
      <c r="F598" s="195" t="s">
        <v>8391</v>
      </c>
      <c r="G598" s="196" t="s">
        <v>472</v>
      </c>
      <c r="H598" s="197">
        <v>62</v>
      </c>
      <c r="I598" s="198"/>
      <c r="J598" s="199">
        <f>ROUND(I598*H598,2)</f>
        <v>0</v>
      </c>
      <c r="K598" s="200"/>
      <c r="L598" s="40"/>
      <c r="M598" s="201" t="s">
        <v>1</v>
      </c>
      <c r="N598" s="202" t="s">
        <v>41</v>
      </c>
      <c r="O598" s="72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199</v>
      </c>
      <c r="AT598" s="205" t="s">
        <v>285</v>
      </c>
      <c r="AU598" s="205" t="s">
        <v>85</v>
      </c>
      <c r="AY598" s="18" t="s">
        <v>283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8" t="s">
        <v>83</v>
      </c>
      <c r="BK598" s="206">
        <f>ROUND(I598*H598,2)</f>
        <v>0</v>
      </c>
      <c r="BL598" s="18" t="s">
        <v>199</v>
      </c>
      <c r="BM598" s="205" t="s">
        <v>8392</v>
      </c>
    </row>
    <row r="599" spans="1:65" s="2" customFormat="1" ht="24.2" customHeight="1">
      <c r="A599" s="35"/>
      <c r="B599" s="36"/>
      <c r="C599" s="193" t="s">
        <v>652</v>
      </c>
      <c r="D599" s="193" t="s">
        <v>285</v>
      </c>
      <c r="E599" s="194" t="s">
        <v>8393</v>
      </c>
      <c r="F599" s="195" t="s">
        <v>8394</v>
      </c>
      <c r="G599" s="196" t="s">
        <v>472</v>
      </c>
      <c r="H599" s="197">
        <v>35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199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199</v>
      </c>
      <c r="BM599" s="205" t="s">
        <v>8395</v>
      </c>
    </row>
    <row r="600" spans="1:65" s="2" customFormat="1" ht="24.2" customHeight="1">
      <c r="A600" s="35"/>
      <c r="B600" s="36"/>
      <c r="C600" s="193" t="s">
        <v>656</v>
      </c>
      <c r="D600" s="193" t="s">
        <v>285</v>
      </c>
      <c r="E600" s="194" t="s">
        <v>8396</v>
      </c>
      <c r="F600" s="195" t="s">
        <v>8397</v>
      </c>
      <c r="G600" s="196" t="s">
        <v>472</v>
      </c>
      <c r="H600" s="197">
        <v>3.5</v>
      </c>
      <c r="I600" s="198"/>
      <c r="J600" s="199">
        <f>ROUND(I600*H600,2)</f>
        <v>0</v>
      </c>
      <c r="K600" s="200"/>
      <c r="L600" s="40"/>
      <c r="M600" s="201" t="s">
        <v>1</v>
      </c>
      <c r="N600" s="202" t="s">
        <v>41</v>
      </c>
      <c r="O600" s="72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5" t="s">
        <v>199</v>
      </c>
      <c r="AT600" s="205" t="s">
        <v>285</v>
      </c>
      <c r="AU600" s="205" t="s">
        <v>85</v>
      </c>
      <c r="AY600" s="18" t="s">
        <v>283</v>
      </c>
      <c r="BE600" s="206">
        <f>IF(N600="základní",J600,0)</f>
        <v>0</v>
      </c>
      <c r="BF600" s="206">
        <f>IF(N600="snížená",J600,0)</f>
        <v>0</v>
      </c>
      <c r="BG600" s="206">
        <f>IF(N600="zákl. přenesená",J600,0)</f>
        <v>0</v>
      </c>
      <c r="BH600" s="206">
        <f>IF(N600="sníž. přenesená",J600,0)</f>
        <v>0</v>
      </c>
      <c r="BI600" s="206">
        <f>IF(N600="nulová",J600,0)</f>
        <v>0</v>
      </c>
      <c r="BJ600" s="18" t="s">
        <v>83</v>
      </c>
      <c r="BK600" s="206">
        <f>ROUND(I600*H600,2)</f>
        <v>0</v>
      </c>
      <c r="BL600" s="18" t="s">
        <v>199</v>
      </c>
      <c r="BM600" s="205" t="s">
        <v>8398</v>
      </c>
    </row>
    <row r="601" spans="1:65" s="12" customFormat="1" ht="22.9" customHeight="1">
      <c r="B601" s="177"/>
      <c r="C601" s="178"/>
      <c r="D601" s="179" t="s">
        <v>75</v>
      </c>
      <c r="E601" s="191" t="s">
        <v>8399</v>
      </c>
      <c r="F601" s="191" t="s">
        <v>8400</v>
      </c>
      <c r="G601" s="178"/>
      <c r="H601" s="178"/>
      <c r="I601" s="181"/>
      <c r="J601" s="192">
        <f>BK601</f>
        <v>0</v>
      </c>
      <c r="K601" s="178"/>
      <c r="L601" s="183"/>
      <c r="M601" s="184"/>
      <c r="N601" s="185"/>
      <c r="O601" s="185"/>
      <c r="P601" s="186">
        <f>SUM(P602:P604)</f>
        <v>0</v>
      </c>
      <c r="Q601" s="185"/>
      <c r="R601" s="186">
        <f>SUM(R602:R604)</f>
        <v>0</v>
      </c>
      <c r="S601" s="185"/>
      <c r="T601" s="187">
        <f>SUM(T602:T604)</f>
        <v>0</v>
      </c>
      <c r="AR601" s="188" t="s">
        <v>85</v>
      </c>
      <c r="AT601" s="189" t="s">
        <v>75</v>
      </c>
      <c r="AU601" s="189" t="s">
        <v>83</v>
      </c>
      <c r="AY601" s="188" t="s">
        <v>283</v>
      </c>
      <c r="BK601" s="190">
        <f>SUM(BK602:BK604)</f>
        <v>0</v>
      </c>
    </row>
    <row r="602" spans="1:65" s="2" customFormat="1" ht="24.2" customHeight="1">
      <c r="A602" s="35"/>
      <c r="B602" s="36"/>
      <c r="C602" s="193" t="s">
        <v>660</v>
      </c>
      <c r="D602" s="193" t="s">
        <v>285</v>
      </c>
      <c r="E602" s="194" t="s">
        <v>8401</v>
      </c>
      <c r="F602" s="195" t="s">
        <v>8402</v>
      </c>
      <c r="G602" s="196" t="s">
        <v>472</v>
      </c>
      <c r="H602" s="197">
        <v>3.5</v>
      </c>
      <c r="I602" s="198"/>
      <c r="J602" s="199">
        <f>ROUND(I602*H602,2)</f>
        <v>0</v>
      </c>
      <c r="K602" s="200"/>
      <c r="L602" s="40"/>
      <c r="M602" s="201" t="s">
        <v>1</v>
      </c>
      <c r="N602" s="202" t="s">
        <v>41</v>
      </c>
      <c r="O602" s="72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199</v>
      </c>
      <c r="AT602" s="205" t="s">
        <v>285</v>
      </c>
      <c r="AU602" s="205" t="s">
        <v>85</v>
      </c>
      <c r="AY602" s="18" t="s">
        <v>283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8" t="s">
        <v>83</v>
      </c>
      <c r="BK602" s="206">
        <f>ROUND(I602*H602,2)</f>
        <v>0</v>
      </c>
      <c r="BL602" s="18" t="s">
        <v>199</v>
      </c>
      <c r="BM602" s="205" t="s">
        <v>8403</v>
      </c>
    </row>
    <row r="603" spans="1:65" s="2" customFormat="1" ht="24.2" customHeight="1">
      <c r="A603" s="35"/>
      <c r="B603" s="36"/>
      <c r="C603" s="193" t="s">
        <v>664</v>
      </c>
      <c r="D603" s="193" t="s">
        <v>285</v>
      </c>
      <c r="E603" s="194" t="s">
        <v>8404</v>
      </c>
      <c r="F603" s="195" t="s">
        <v>8405</v>
      </c>
      <c r="G603" s="196" t="s">
        <v>472</v>
      </c>
      <c r="H603" s="197">
        <v>32.5</v>
      </c>
      <c r="I603" s="198"/>
      <c r="J603" s="199">
        <f>ROUND(I603*H603,2)</f>
        <v>0</v>
      </c>
      <c r="K603" s="200"/>
      <c r="L603" s="40"/>
      <c r="M603" s="201" t="s">
        <v>1</v>
      </c>
      <c r="N603" s="202" t="s">
        <v>41</v>
      </c>
      <c r="O603" s="72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199</v>
      </c>
      <c r="AT603" s="205" t="s">
        <v>285</v>
      </c>
      <c r="AU603" s="205" t="s">
        <v>85</v>
      </c>
      <c r="AY603" s="18" t="s">
        <v>283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8" t="s">
        <v>83</v>
      </c>
      <c r="BK603" s="206">
        <f>ROUND(I603*H603,2)</f>
        <v>0</v>
      </c>
      <c r="BL603" s="18" t="s">
        <v>199</v>
      </c>
      <c r="BM603" s="205" t="s">
        <v>8406</v>
      </c>
    </row>
    <row r="604" spans="1:65" s="2" customFormat="1" ht="21.75" customHeight="1">
      <c r="A604" s="35"/>
      <c r="B604" s="36"/>
      <c r="C604" s="193" t="s">
        <v>668</v>
      </c>
      <c r="D604" s="193" t="s">
        <v>285</v>
      </c>
      <c r="E604" s="194" t="s">
        <v>8407</v>
      </c>
      <c r="F604" s="195" t="s">
        <v>8408</v>
      </c>
      <c r="G604" s="196" t="s">
        <v>2247</v>
      </c>
      <c r="H604" s="197">
        <v>1</v>
      </c>
      <c r="I604" s="198"/>
      <c r="J604" s="199">
        <f>ROUND(I604*H604,2)</f>
        <v>0</v>
      </c>
      <c r="K604" s="200"/>
      <c r="L604" s="40"/>
      <c r="M604" s="201" t="s">
        <v>1</v>
      </c>
      <c r="N604" s="202" t="s">
        <v>41</v>
      </c>
      <c r="O604" s="72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5" t="s">
        <v>199</v>
      </c>
      <c r="AT604" s="205" t="s">
        <v>285</v>
      </c>
      <c r="AU604" s="205" t="s">
        <v>85</v>
      </c>
      <c r="AY604" s="18" t="s">
        <v>283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18" t="s">
        <v>83</v>
      </c>
      <c r="BK604" s="206">
        <f>ROUND(I604*H604,2)</f>
        <v>0</v>
      </c>
      <c r="BL604" s="18" t="s">
        <v>199</v>
      </c>
      <c r="BM604" s="205" t="s">
        <v>8409</v>
      </c>
    </row>
    <row r="605" spans="1:65" s="12" customFormat="1" ht="22.9" customHeight="1">
      <c r="B605" s="177"/>
      <c r="C605" s="178"/>
      <c r="D605" s="179" t="s">
        <v>75</v>
      </c>
      <c r="E605" s="191" t="s">
        <v>1832</v>
      </c>
      <c r="F605" s="191" t="s">
        <v>1833</v>
      </c>
      <c r="G605" s="178"/>
      <c r="H605" s="178"/>
      <c r="I605" s="181"/>
      <c r="J605" s="192">
        <f>BK605</f>
        <v>0</v>
      </c>
      <c r="K605" s="178"/>
      <c r="L605" s="183"/>
      <c r="M605" s="184"/>
      <c r="N605" s="185"/>
      <c r="O605" s="185"/>
      <c r="P605" s="186">
        <f>SUM(P606:P611)</f>
        <v>0</v>
      </c>
      <c r="Q605" s="185"/>
      <c r="R605" s="186">
        <f>SUM(R606:R611)</f>
        <v>0</v>
      </c>
      <c r="S605" s="185"/>
      <c r="T605" s="187">
        <f>SUM(T606:T611)</f>
        <v>0</v>
      </c>
      <c r="AR605" s="188" t="s">
        <v>85</v>
      </c>
      <c r="AT605" s="189" t="s">
        <v>75</v>
      </c>
      <c r="AU605" s="189" t="s">
        <v>83</v>
      </c>
      <c r="AY605" s="188" t="s">
        <v>283</v>
      </c>
      <c r="BK605" s="190">
        <f>SUM(BK606:BK611)</f>
        <v>0</v>
      </c>
    </row>
    <row r="606" spans="1:65" s="2" customFormat="1" ht="16.5" customHeight="1">
      <c r="A606" s="35"/>
      <c r="B606" s="36"/>
      <c r="C606" s="193" t="s">
        <v>672</v>
      </c>
      <c r="D606" s="193" t="s">
        <v>285</v>
      </c>
      <c r="E606" s="194" t="s">
        <v>8410</v>
      </c>
      <c r="F606" s="195" t="s">
        <v>8411</v>
      </c>
      <c r="G606" s="196" t="s">
        <v>2247</v>
      </c>
      <c r="H606" s="197">
        <v>14</v>
      </c>
      <c r="I606" s="198"/>
      <c r="J606" s="199">
        <f t="shared" ref="J606:J611" si="0">ROUND(I606*H606,2)</f>
        <v>0</v>
      </c>
      <c r="K606" s="200"/>
      <c r="L606" s="40"/>
      <c r="M606" s="201" t="s">
        <v>1</v>
      </c>
      <c r="N606" s="202" t="s">
        <v>41</v>
      </c>
      <c r="O606" s="72"/>
      <c r="P606" s="203">
        <f t="shared" ref="P606:P611" si="1">O606*H606</f>
        <v>0</v>
      </c>
      <c r="Q606" s="203">
        <v>0</v>
      </c>
      <c r="R606" s="203">
        <f t="shared" ref="R606:R611" si="2">Q606*H606</f>
        <v>0</v>
      </c>
      <c r="S606" s="203">
        <v>0</v>
      </c>
      <c r="T606" s="204">
        <f t="shared" ref="T606:T611" si="3"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199</v>
      </c>
      <c r="AT606" s="205" t="s">
        <v>285</v>
      </c>
      <c r="AU606" s="205" t="s">
        <v>85</v>
      </c>
      <c r="AY606" s="18" t="s">
        <v>283</v>
      </c>
      <c r="BE606" s="206">
        <f t="shared" ref="BE606:BE611" si="4">IF(N606="základní",J606,0)</f>
        <v>0</v>
      </c>
      <c r="BF606" s="206">
        <f t="shared" ref="BF606:BF611" si="5">IF(N606="snížená",J606,0)</f>
        <v>0</v>
      </c>
      <c r="BG606" s="206">
        <f t="shared" ref="BG606:BG611" si="6">IF(N606="zákl. přenesená",J606,0)</f>
        <v>0</v>
      </c>
      <c r="BH606" s="206">
        <f t="shared" ref="BH606:BH611" si="7">IF(N606="sníž. přenesená",J606,0)</f>
        <v>0</v>
      </c>
      <c r="BI606" s="206">
        <f t="shared" ref="BI606:BI611" si="8">IF(N606="nulová",J606,0)</f>
        <v>0</v>
      </c>
      <c r="BJ606" s="18" t="s">
        <v>83</v>
      </c>
      <c r="BK606" s="206">
        <f t="shared" ref="BK606:BK611" si="9">ROUND(I606*H606,2)</f>
        <v>0</v>
      </c>
      <c r="BL606" s="18" t="s">
        <v>199</v>
      </c>
      <c r="BM606" s="205" t="s">
        <v>8412</v>
      </c>
    </row>
    <row r="607" spans="1:65" s="2" customFormat="1" ht="24.2" customHeight="1">
      <c r="A607" s="35"/>
      <c r="B607" s="36"/>
      <c r="C607" s="193" t="s">
        <v>676</v>
      </c>
      <c r="D607" s="193" t="s">
        <v>285</v>
      </c>
      <c r="E607" s="194" t="s">
        <v>8413</v>
      </c>
      <c r="F607" s="195" t="s">
        <v>8414</v>
      </c>
      <c r="G607" s="196" t="s">
        <v>2247</v>
      </c>
      <c r="H607" s="197">
        <v>14</v>
      </c>
      <c r="I607" s="198"/>
      <c r="J607" s="199">
        <f t="shared" si="0"/>
        <v>0</v>
      </c>
      <c r="K607" s="200"/>
      <c r="L607" s="40"/>
      <c r="M607" s="201" t="s">
        <v>1</v>
      </c>
      <c r="N607" s="202" t="s">
        <v>41</v>
      </c>
      <c r="O607" s="72"/>
      <c r="P607" s="203">
        <f t="shared" si="1"/>
        <v>0</v>
      </c>
      <c r="Q607" s="203">
        <v>0</v>
      </c>
      <c r="R607" s="203">
        <f t="shared" si="2"/>
        <v>0</v>
      </c>
      <c r="S607" s="203">
        <v>0</v>
      </c>
      <c r="T607" s="204">
        <f t="shared" si="3"/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5" t="s">
        <v>199</v>
      </c>
      <c r="AT607" s="205" t="s">
        <v>285</v>
      </c>
      <c r="AU607" s="205" t="s">
        <v>85</v>
      </c>
      <c r="AY607" s="18" t="s">
        <v>283</v>
      </c>
      <c r="BE607" s="206">
        <f t="shared" si="4"/>
        <v>0</v>
      </c>
      <c r="BF607" s="206">
        <f t="shared" si="5"/>
        <v>0</v>
      </c>
      <c r="BG607" s="206">
        <f t="shared" si="6"/>
        <v>0</v>
      </c>
      <c r="BH607" s="206">
        <f t="shared" si="7"/>
        <v>0</v>
      </c>
      <c r="BI607" s="206">
        <f t="shared" si="8"/>
        <v>0</v>
      </c>
      <c r="BJ607" s="18" t="s">
        <v>83</v>
      </c>
      <c r="BK607" s="206">
        <f t="shared" si="9"/>
        <v>0</v>
      </c>
      <c r="BL607" s="18" t="s">
        <v>199</v>
      </c>
      <c r="BM607" s="205" t="s">
        <v>8415</v>
      </c>
    </row>
    <row r="608" spans="1:65" s="2" customFormat="1" ht="24.2" customHeight="1">
      <c r="A608" s="35"/>
      <c r="B608" s="36"/>
      <c r="C608" s="193" t="s">
        <v>680</v>
      </c>
      <c r="D608" s="193" t="s">
        <v>285</v>
      </c>
      <c r="E608" s="194" t="s">
        <v>8416</v>
      </c>
      <c r="F608" s="195" t="s">
        <v>8417</v>
      </c>
      <c r="G608" s="196" t="s">
        <v>2247</v>
      </c>
      <c r="H608" s="197">
        <v>2</v>
      </c>
      <c r="I608" s="198"/>
      <c r="J608" s="199">
        <f t="shared" si="0"/>
        <v>0</v>
      </c>
      <c r="K608" s="200"/>
      <c r="L608" s="40"/>
      <c r="M608" s="201" t="s">
        <v>1</v>
      </c>
      <c r="N608" s="202" t="s">
        <v>41</v>
      </c>
      <c r="O608" s="72"/>
      <c r="P608" s="203">
        <f t="shared" si="1"/>
        <v>0</v>
      </c>
      <c r="Q608" s="203">
        <v>0</v>
      </c>
      <c r="R608" s="203">
        <f t="shared" si="2"/>
        <v>0</v>
      </c>
      <c r="S608" s="203">
        <v>0</v>
      </c>
      <c r="T608" s="204">
        <f t="shared" si="3"/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199</v>
      </c>
      <c r="AT608" s="205" t="s">
        <v>285</v>
      </c>
      <c r="AU608" s="205" t="s">
        <v>85</v>
      </c>
      <c r="AY608" s="18" t="s">
        <v>283</v>
      </c>
      <c r="BE608" s="206">
        <f t="shared" si="4"/>
        <v>0</v>
      </c>
      <c r="BF608" s="206">
        <f t="shared" si="5"/>
        <v>0</v>
      </c>
      <c r="BG608" s="206">
        <f t="shared" si="6"/>
        <v>0</v>
      </c>
      <c r="BH608" s="206">
        <f t="shared" si="7"/>
        <v>0</v>
      </c>
      <c r="BI608" s="206">
        <f t="shared" si="8"/>
        <v>0</v>
      </c>
      <c r="BJ608" s="18" t="s">
        <v>83</v>
      </c>
      <c r="BK608" s="206">
        <f t="shared" si="9"/>
        <v>0</v>
      </c>
      <c r="BL608" s="18" t="s">
        <v>199</v>
      </c>
      <c r="BM608" s="205" t="s">
        <v>8418</v>
      </c>
    </row>
    <row r="609" spans="1:65" s="2" customFormat="1" ht="21.75" customHeight="1">
      <c r="A609" s="35"/>
      <c r="B609" s="36"/>
      <c r="C609" s="193" t="s">
        <v>684</v>
      </c>
      <c r="D609" s="193" t="s">
        <v>285</v>
      </c>
      <c r="E609" s="194" t="s">
        <v>8419</v>
      </c>
      <c r="F609" s="195" t="s">
        <v>8420</v>
      </c>
      <c r="G609" s="196" t="s">
        <v>2247</v>
      </c>
      <c r="H609" s="197">
        <v>1</v>
      </c>
      <c r="I609" s="198"/>
      <c r="J609" s="199">
        <f t="shared" si="0"/>
        <v>0</v>
      </c>
      <c r="K609" s="200"/>
      <c r="L609" s="40"/>
      <c r="M609" s="201" t="s">
        <v>1</v>
      </c>
      <c r="N609" s="202" t="s">
        <v>41</v>
      </c>
      <c r="O609" s="72"/>
      <c r="P609" s="203">
        <f t="shared" si="1"/>
        <v>0</v>
      </c>
      <c r="Q609" s="203">
        <v>0</v>
      </c>
      <c r="R609" s="203">
        <f t="shared" si="2"/>
        <v>0</v>
      </c>
      <c r="S609" s="203">
        <v>0</v>
      </c>
      <c r="T609" s="204">
        <f t="shared" si="3"/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5" t="s">
        <v>199</v>
      </c>
      <c r="AT609" s="205" t="s">
        <v>285</v>
      </c>
      <c r="AU609" s="205" t="s">
        <v>85</v>
      </c>
      <c r="AY609" s="18" t="s">
        <v>283</v>
      </c>
      <c r="BE609" s="206">
        <f t="shared" si="4"/>
        <v>0</v>
      </c>
      <c r="BF609" s="206">
        <f t="shared" si="5"/>
        <v>0</v>
      </c>
      <c r="BG609" s="206">
        <f t="shared" si="6"/>
        <v>0</v>
      </c>
      <c r="BH609" s="206">
        <f t="shared" si="7"/>
        <v>0</v>
      </c>
      <c r="BI609" s="206">
        <f t="shared" si="8"/>
        <v>0</v>
      </c>
      <c r="BJ609" s="18" t="s">
        <v>83</v>
      </c>
      <c r="BK609" s="206">
        <f t="shared" si="9"/>
        <v>0</v>
      </c>
      <c r="BL609" s="18" t="s">
        <v>199</v>
      </c>
      <c r="BM609" s="205" t="s">
        <v>8421</v>
      </c>
    </row>
    <row r="610" spans="1:65" s="2" customFormat="1" ht="21.75" customHeight="1">
      <c r="A610" s="35"/>
      <c r="B610" s="36"/>
      <c r="C610" s="193" t="s">
        <v>690</v>
      </c>
      <c r="D610" s="193" t="s">
        <v>285</v>
      </c>
      <c r="E610" s="194" t="s">
        <v>8422</v>
      </c>
      <c r="F610" s="195" t="s">
        <v>8423</v>
      </c>
      <c r="G610" s="196" t="s">
        <v>2247</v>
      </c>
      <c r="H610" s="197">
        <v>1</v>
      </c>
      <c r="I610" s="198"/>
      <c r="J610" s="199">
        <f t="shared" si="0"/>
        <v>0</v>
      </c>
      <c r="K610" s="200"/>
      <c r="L610" s="40"/>
      <c r="M610" s="201" t="s">
        <v>1</v>
      </c>
      <c r="N610" s="202" t="s">
        <v>41</v>
      </c>
      <c r="O610" s="72"/>
      <c r="P610" s="203">
        <f t="shared" si="1"/>
        <v>0</v>
      </c>
      <c r="Q610" s="203">
        <v>0</v>
      </c>
      <c r="R610" s="203">
        <f t="shared" si="2"/>
        <v>0</v>
      </c>
      <c r="S610" s="203">
        <v>0</v>
      </c>
      <c r="T610" s="204">
        <f t="shared" si="3"/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199</v>
      </c>
      <c r="AT610" s="205" t="s">
        <v>285</v>
      </c>
      <c r="AU610" s="205" t="s">
        <v>85</v>
      </c>
      <c r="AY610" s="18" t="s">
        <v>283</v>
      </c>
      <c r="BE610" s="206">
        <f t="shared" si="4"/>
        <v>0</v>
      </c>
      <c r="BF610" s="206">
        <f t="shared" si="5"/>
        <v>0</v>
      </c>
      <c r="BG610" s="206">
        <f t="shared" si="6"/>
        <v>0</v>
      </c>
      <c r="BH610" s="206">
        <f t="shared" si="7"/>
        <v>0</v>
      </c>
      <c r="BI610" s="206">
        <f t="shared" si="8"/>
        <v>0</v>
      </c>
      <c r="BJ610" s="18" t="s">
        <v>83</v>
      </c>
      <c r="BK610" s="206">
        <f t="shared" si="9"/>
        <v>0</v>
      </c>
      <c r="BL610" s="18" t="s">
        <v>199</v>
      </c>
      <c r="BM610" s="205" t="s">
        <v>8424</v>
      </c>
    </row>
    <row r="611" spans="1:65" s="2" customFormat="1" ht="24.2" customHeight="1">
      <c r="A611" s="35"/>
      <c r="B611" s="36"/>
      <c r="C611" s="193" t="s">
        <v>695</v>
      </c>
      <c r="D611" s="193" t="s">
        <v>285</v>
      </c>
      <c r="E611" s="194" t="s">
        <v>8425</v>
      </c>
      <c r="F611" s="195" t="s">
        <v>8426</v>
      </c>
      <c r="G611" s="196" t="s">
        <v>2247</v>
      </c>
      <c r="H611" s="197">
        <v>1</v>
      </c>
      <c r="I611" s="198"/>
      <c r="J611" s="199">
        <f t="shared" si="0"/>
        <v>0</v>
      </c>
      <c r="K611" s="200"/>
      <c r="L611" s="40"/>
      <c r="M611" s="201" t="s">
        <v>1</v>
      </c>
      <c r="N611" s="202" t="s">
        <v>41</v>
      </c>
      <c r="O611" s="72"/>
      <c r="P611" s="203">
        <f t="shared" si="1"/>
        <v>0</v>
      </c>
      <c r="Q611" s="203">
        <v>0</v>
      </c>
      <c r="R611" s="203">
        <f t="shared" si="2"/>
        <v>0</v>
      </c>
      <c r="S611" s="203">
        <v>0</v>
      </c>
      <c r="T611" s="204">
        <f t="shared" si="3"/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199</v>
      </c>
      <c r="AT611" s="205" t="s">
        <v>285</v>
      </c>
      <c r="AU611" s="205" t="s">
        <v>85</v>
      </c>
      <c r="AY611" s="18" t="s">
        <v>283</v>
      </c>
      <c r="BE611" s="206">
        <f t="shared" si="4"/>
        <v>0</v>
      </c>
      <c r="BF611" s="206">
        <f t="shared" si="5"/>
        <v>0</v>
      </c>
      <c r="BG611" s="206">
        <f t="shared" si="6"/>
        <v>0</v>
      </c>
      <c r="BH611" s="206">
        <f t="shared" si="7"/>
        <v>0</v>
      </c>
      <c r="BI611" s="206">
        <f t="shared" si="8"/>
        <v>0</v>
      </c>
      <c r="BJ611" s="18" t="s">
        <v>83</v>
      </c>
      <c r="BK611" s="206">
        <f t="shared" si="9"/>
        <v>0</v>
      </c>
      <c r="BL611" s="18" t="s">
        <v>199</v>
      </c>
      <c r="BM611" s="205" t="s">
        <v>8427</v>
      </c>
    </row>
    <row r="612" spans="1:65" s="12" customFormat="1" ht="22.9" customHeight="1">
      <c r="B612" s="177"/>
      <c r="C612" s="178"/>
      <c r="D612" s="179" t="s">
        <v>75</v>
      </c>
      <c r="E612" s="191" t="s">
        <v>8428</v>
      </c>
      <c r="F612" s="191" t="s">
        <v>8429</v>
      </c>
      <c r="G612" s="178"/>
      <c r="H612" s="178"/>
      <c r="I612" s="181"/>
      <c r="J612" s="192">
        <f>BK612</f>
        <v>0</v>
      </c>
      <c r="K612" s="178"/>
      <c r="L612" s="183"/>
      <c r="M612" s="184"/>
      <c r="N612" s="185"/>
      <c r="O612" s="185"/>
      <c r="P612" s="186">
        <f>SUM(P613:P616)</f>
        <v>0</v>
      </c>
      <c r="Q612" s="185"/>
      <c r="R612" s="186">
        <f>SUM(R613:R616)</f>
        <v>0</v>
      </c>
      <c r="S612" s="185"/>
      <c r="T612" s="187">
        <f>SUM(T613:T616)</f>
        <v>0</v>
      </c>
      <c r="AR612" s="188" t="s">
        <v>85</v>
      </c>
      <c r="AT612" s="189" t="s">
        <v>75</v>
      </c>
      <c r="AU612" s="189" t="s">
        <v>83</v>
      </c>
      <c r="AY612" s="188" t="s">
        <v>283</v>
      </c>
      <c r="BK612" s="190">
        <f>SUM(BK613:BK616)</f>
        <v>0</v>
      </c>
    </row>
    <row r="613" spans="1:65" s="2" customFormat="1" ht="24.2" customHeight="1">
      <c r="A613" s="35"/>
      <c r="B613" s="36"/>
      <c r="C613" s="193" t="s">
        <v>700</v>
      </c>
      <c r="D613" s="193" t="s">
        <v>285</v>
      </c>
      <c r="E613" s="194" t="s">
        <v>8430</v>
      </c>
      <c r="F613" s="195" t="s">
        <v>8431</v>
      </c>
      <c r="G613" s="196" t="s">
        <v>614</v>
      </c>
      <c r="H613" s="197">
        <v>1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199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199</v>
      </c>
      <c r="BM613" s="205" t="s">
        <v>8432</v>
      </c>
    </row>
    <row r="614" spans="1:65" s="2" customFormat="1" ht="24.2" customHeight="1">
      <c r="A614" s="35"/>
      <c r="B614" s="36"/>
      <c r="C614" s="193" t="s">
        <v>704</v>
      </c>
      <c r="D614" s="193" t="s">
        <v>285</v>
      </c>
      <c r="E614" s="194" t="s">
        <v>8433</v>
      </c>
      <c r="F614" s="195" t="s">
        <v>8434</v>
      </c>
      <c r="G614" s="196" t="s">
        <v>614</v>
      </c>
      <c r="H614" s="197">
        <v>1</v>
      </c>
      <c r="I614" s="198"/>
      <c r="J614" s="199">
        <f>ROUND(I614*H614,2)</f>
        <v>0</v>
      </c>
      <c r="K614" s="200"/>
      <c r="L614" s="40"/>
      <c r="M614" s="201" t="s">
        <v>1</v>
      </c>
      <c r="N614" s="202" t="s">
        <v>41</v>
      </c>
      <c r="O614" s="72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5" t="s">
        <v>199</v>
      </c>
      <c r="AT614" s="205" t="s">
        <v>285</v>
      </c>
      <c r="AU614" s="205" t="s">
        <v>85</v>
      </c>
      <c r="AY614" s="18" t="s">
        <v>283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18" t="s">
        <v>83</v>
      </c>
      <c r="BK614" s="206">
        <f>ROUND(I614*H614,2)</f>
        <v>0</v>
      </c>
      <c r="BL614" s="18" t="s">
        <v>199</v>
      </c>
      <c r="BM614" s="205" t="s">
        <v>8435</v>
      </c>
    </row>
    <row r="615" spans="1:65" s="2" customFormat="1" ht="21.75" customHeight="1">
      <c r="A615" s="35"/>
      <c r="B615" s="36"/>
      <c r="C615" s="193" t="s">
        <v>710</v>
      </c>
      <c r="D615" s="193" t="s">
        <v>285</v>
      </c>
      <c r="E615" s="194" t="s">
        <v>8436</v>
      </c>
      <c r="F615" s="195" t="s">
        <v>8437</v>
      </c>
      <c r="G615" s="196" t="s">
        <v>614</v>
      </c>
      <c r="H615" s="197">
        <v>2</v>
      </c>
      <c r="I615" s="198"/>
      <c r="J615" s="199">
        <f>ROUND(I615*H615,2)</f>
        <v>0</v>
      </c>
      <c r="K615" s="200"/>
      <c r="L615" s="40"/>
      <c r="M615" s="201" t="s">
        <v>1</v>
      </c>
      <c r="N615" s="202" t="s">
        <v>41</v>
      </c>
      <c r="O615" s="72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5" t="s">
        <v>199</v>
      </c>
      <c r="AT615" s="205" t="s">
        <v>285</v>
      </c>
      <c r="AU615" s="205" t="s">
        <v>85</v>
      </c>
      <c r="AY615" s="18" t="s">
        <v>283</v>
      </c>
      <c r="BE615" s="206">
        <f>IF(N615="základní",J615,0)</f>
        <v>0</v>
      </c>
      <c r="BF615" s="206">
        <f>IF(N615="snížená",J615,0)</f>
        <v>0</v>
      </c>
      <c r="BG615" s="206">
        <f>IF(N615="zákl. přenesená",J615,0)</f>
        <v>0</v>
      </c>
      <c r="BH615" s="206">
        <f>IF(N615="sníž. přenesená",J615,0)</f>
        <v>0</v>
      </c>
      <c r="BI615" s="206">
        <f>IF(N615="nulová",J615,0)</f>
        <v>0</v>
      </c>
      <c r="BJ615" s="18" t="s">
        <v>83</v>
      </c>
      <c r="BK615" s="206">
        <f>ROUND(I615*H615,2)</f>
        <v>0</v>
      </c>
      <c r="BL615" s="18" t="s">
        <v>199</v>
      </c>
      <c r="BM615" s="205" t="s">
        <v>8438</v>
      </c>
    </row>
    <row r="616" spans="1:65" s="2" customFormat="1" ht="21.75" customHeight="1">
      <c r="A616" s="35"/>
      <c r="B616" s="36"/>
      <c r="C616" s="193" t="s">
        <v>728</v>
      </c>
      <c r="D616" s="193" t="s">
        <v>285</v>
      </c>
      <c r="E616" s="194" t="s">
        <v>8439</v>
      </c>
      <c r="F616" s="195" t="s">
        <v>8440</v>
      </c>
      <c r="G616" s="196" t="s">
        <v>614</v>
      </c>
      <c r="H616" s="197">
        <v>2</v>
      </c>
      <c r="I616" s="198"/>
      <c r="J616" s="199">
        <f>ROUND(I616*H616,2)</f>
        <v>0</v>
      </c>
      <c r="K616" s="200"/>
      <c r="L616" s="40"/>
      <c r="M616" s="201" t="s">
        <v>1</v>
      </c>
      <c r="N616" s="202" t="s">
        <v>41</v>
      </c>
      <c r="O616" s="72"/>
      <c r="P616" s="203">
        <f>O616*H616</f>
        <v>0</v>
      </c>
      <c r="Q616" s="203">
        <v>0</v>
      </c>
      <c r="R616" s="203">
        <f>Q616*H616</f>
        <v>0</v>
      </c>
      <c r="S616" s="203">
        <v>0</v>
      </c>
      <c r="T616" s="20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199</v>
      </c>
      <c r="AT616" s="205" t="s">
        <v>285</v>
      </c>
      <c r="AU616" s="205" t="s">
        <v>85</v>
      </c>
      <c r="AY616" s="18" t="s">
        <v>283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18" t="s">
        <v>83</v>
      </c>
      <c r="BK616" s="206">
        <f>ROUND(I616*H616,2)</f>
        <v>0</v>
      </c>
      <c r="BL616" s="18" t="s">
        <v>199</v>
      </c>
      <c r="BM616" s="205" t="s">
        <v>8441</v>
      </c>
    </row>
    <row r="617" spans="1:65" s="12" customFormat="1" ht="22.9" customHeight="1">
      <c r="B617" s="177"/>
      <c r="C617" s="178"/>
      <c r="D617" s="179" t="s">
        <v>75</v>
      </c>
      <c r="E617" s="191" t="s">
        <v>8442</v>
      </c>
      <c r="F617" s="191" t="s">
        <v>8443</v>
      </c>
      <c r="G617" s="178"/>
      <c r="H617" s="178"/>
      <c r="I617" s="181"/>
      <c r="J617" s="192">
        <f>BK617</f>
        <v>0</v>
      </c>
      <c r="K617" s="178"/>
      <c r="L617" s="183"/>
      <c r="M617" s="184"/>
      <c r="N617" s="185"/>
      <c r="O617" s="185"/>
      <c r="P617" s="186">
        <f>SUM(P618:P620)</f>
        <v>0</v>
      </c>
      <c r="Q617" s="185"/>
      <c r="R617" s="186">
        <f>SUM(R618:R620)</f>
        <v>0</v>
      </c>
      <c r="S617" s="185"/>
      <c r="T617" s="187">
        <f>SUM(T618:T620)</f>
        <v>0</v>
      </c>
      <c r="AR617" s="188" t="s">
        <v>85</v>
      </c>
      <c r="AT617" s="189" t="s">
        <v>75</v>
      </c>
      <c r="AU617" s="189" t="s">
        <v>83</v>
      </c>
      <c r="AY617" s="188" t="s">
        <v>283</v>
      </c>
      <c r="BK617" s="190">
        <f>SUM(BK618:BK620)</f>
        <v>0</v>
      </c>
    </row>
    <row r="618" spans="1:65" s="2" customFormat="1" ht="24.2" customHeight="1">
      <c r="A618" s="35"/>
      <c r="B618" s="36"/>
      <c r="C618" s="193" t="s">
        <v>737</v>
      </c>
      <c r="D618" s="193" t="s">
        <v>285</v>
      </c>
      <c r="E618" s="194" t="s">
        <v>8444</v>
      </c>
      <c r="F618" s="195" t="s">
        <v>8445</v>
      </c>
      <c r="G618" s="196" t="s">
        <v>472</v>
      </c>
      <c r="H618" s="197">
        <v>227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199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199</v>
      </c>
      <c r="BM618" s="205" t="s">
        <v>8446</v>
      </c>
    </row>
    <row r="619" spans="1:65" s="2" customFormat="1" ht="24.2" customHeight="1">
      <c r="A619" s="35"/>
      <c r="B619" s="36"/>
      <c r="C619" s="193" t="s">
        <v>743</v>
      </c>
      <c r="D619" s="193" t="s">
        <v>285</v>
      </c>
      <c r="E619" s="194" t="s">
        <v>8447</v>
      </c>
      <c r="F619" s="195" t="s">
        <v>8448</v>
      </c>
      <c r="G619" s="196" t="s">
        <v>472</v>
      </c>
      <c r="H619" s="197">
        <v>33</v>
      </c>
      <c r="I619" s="198"/>
      <c r="J619" s="199">
        <f>ROUND(I619*H619,2)</f>
        <v>0</v>
      </c>
      <c r="K619" s="200"/>
      <c r="L619" s="40"/>
      <c r="M619" s="201" t="s">
        <v>1</v>
      </c>
      <c r="N619" s="202" t="s">
        <v>41</v>
      </c>
      <c r="O619" s="72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199</v>
      </c>
      <c r="AT619" s="205" t="s">
        <v>285</v>
      </c>
      <c r="AU619" s="205" t="s">
        <v>85</v>
      </c>
      <c r="AY619" s="18" t="s">
        <v>283</v>
      </c>
      <c r="BE619" s="206">
        <f>IF(N619="základní",J619,0)</f>
        <v>0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8" t="s">
        <v>83</v>
      </c>
      <c r="BK619" s="206">
        <f>ROUND(I619*H619,2)</f>
        <v>0</v>
      </c>
      <c r="BL619" s="18" t="s">
        <v>199</v>
      </c>
      <c r="BM619" s="205" t="s">
        <v>8449</v>
      </c>
    </row>
    <row r="620" spans="1:65" s="2" customFormat="1" ht="24.2" customHeight="1">
      <c r="A620" s="35"/>
      <c r="B620" s="36"/>
      <c r="C620" s="193" t="s">
        <v>750</v>
      </c>
      <c r="D620" s="193" t="s">
        <v>285</v>
      </c>
      <c r="E620" s="194" t="s">
        <v>8450</v>
      </c>
      <c r="F620" s="195" t="s">
        <v>8451</v>
      </c>
      <c r="G620" s="196" t="s">
        <v>472</v>
      </c>
      <c r="H620" s="197">
        <v>6</v>
      </c>
      <c r="I620" s="198"/>
      <c r="J620" s="199">
        <f>ROUND(I620*H620,2)</f>
        <v>0</v>
      </c>
      <c r="K620" s="200"/>
      <c r="L620" s="40"/>
      <c r="M620" s="201" t="s">
        <v>1</v>
      </c>
      <c r="N620" s="202" t="s">
        <v>41</v>
      </c>
      <c r="O620" s="72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5" t="s">
        <v>199</v>
      </c>
      <c r="AT620" s="205" t="s">
        <v>285</v>
      </c>
      <c r="AU620" s="205" t="s">
        <v>85</v>
      </c>
      <c r="AY620" s="18" t="s">
        <v>283</v>
      </c>
      <c r="BE620" s="206">
        <f>IF(N620="základní",J620,0)</f>
        <v>0</v>
      </c>
      <c r="BF620" s="206">
        <f>IF(N620="snížená",J620,0)</f>
        <v>0</v>
      </c>
      <c r="BG620" s="206">
        <f>IF(N620="zákl. přenesená",J620,0)</f>
        <v>0</v>
      </c>
      <c r="BH620" s="206">
        <f>IF(N620="sníž. přenesená",J620,0)</f>
        <v>0</v>
      </c>
      <c r="BI620" s="206">
        <f>IF(N620="nulová",J620,0)</f>
        <v>0</v>
      </c>
      <c r="BJ620" s="18" t="s">
        <v>83</v>
      </c>
      <c r="BK620" s="206">
        <f>ROUND(I620*H620,2)</f>
        <v>0</v>
      </c>
      <c r="BL620" s="18" t="s">
        <v>199</v>
      </c>
      <c r="BM620" s="205" t="s">
        <v>8452</v>
      </c>
    </row>
    <row r="621" spans="1:65" s="12" customFormat="1" ht="22.9" customHeight="1">
      <c r="B621" s="177"/>
      <c r="C621" s="178"/>
      <c r="D621" s="179" t="s">
        <v>75</v>
      </c>
      <c r="E621" s="191" t="s">
        <v>8453</v>
      </c>
      <c r="F621" s="191" t="s">
        <v>8454</v>
      </c>
      <c r="G621" s="178"/>
      <c r="H621" s="178"/>
      <c r="I621" s="181"/>
      <c r="J621" s="192">
        <f>BK621</f>
        <v>0</v>
      </c>
      <c r="K621" s="178"/>
      <c r="L621" s="183"/>
      <c r="M621" s="184"/>
      <c r="N621" s="185"/>
      <c r="O621" s="185"/>
      <c r="P621" s="186">
        <f>SUM(P622:P624)</f>
        <v>0</v>
      </c>
      <c r="Q621" s="185"/>
      <c r="R621" s="186">
        <f>SUM(R622:R624)</f>
        <v>0</v>
      </c>
      <c r="S621" s="185"/>
      <c r="T621" s="187">
        <f>SUM(T622:T624)</f>
        <v>0</v>
      </c>
      <c r="AR621" s="188" t="s">
        <v>85</v>
      </c>
      <c r="AT621" s="189" t="s">
        <v>75</v>
      </c>
      <c r="AU621" s="189" t="s">
        <v>83</v>
      </c>
      <c r="AY621" s="188" t="s">
        <v>283</v>
      </c>
      <c r="BK621" s="190">
        <f>SUM(BK622:BK624)</f>
        <v>0</v>
      </c>
    </row>
    <row r="622" spans="1:65" s="2" customFormat="1" ht="21.75" customHeight="1">
      <c r="A622" s="35"/>
      <c r="B622" s="36"/>
      <c r="C622" s="193" t="s">
        <v>759</v>
      </c>
      <c r="D622" s="193" t="s">
        <v>285</v>
      </c>
      <c r="E622" s="194" t="s">
        <v>8455</v>
      </c>
      <c r="F622" s="195" t="s">
        <v>8456</v>
      </c>
      <c r="G622" s="196" t="s">
        <v>614</v>
      </c>
      <c r="H622" s="197">
        <v>9</v>
      </c>
      <c r="I622" s="198"/>
      <c r="J622" s="199">
        <f>ROUND(I622*H622,2)</f>
        <v>0</v>
      </c>
      <c r="K622" s="200"/>
      <c r="L622" s="40"/>
      <c r="M622" s="201" t="s">
        <v>1</v>
      </c>
      <c r="N622" s="202" t="s">
        <v>41</v>
      </c>
      <c r="O622" s="72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199</v>
      </c>
      <c r="AT622" s="205" t="s">
        <v>285</v>
      </c>
      <c r="AU622" s="205" t="s">
        <v>85</v>
      </c>
      <c r="AY622" s="18" t="s">
        <v>283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8" t="s">
        <v>83</v>
      </c>
      <c r="BK622" s="206">
        <f>ROUND(I622*H622,2)</f>
        <v>0</v>
      </c>
      <c r="BL622" s="18" t="s">
        <v>199</v>
      </c>
      <c r="BM622" s="205" t="s">
        <v>8457</v>
      </c>
    </row>
    <row r="623" spans="1:65" s="2" customFormat="1" ht="21.75" customHeight="1">
      <c r="A623" s="35"/>
      <c r="B623" s="36"/>
      <c r="C623" s="193" t="s">
        <v>766</v>
      </c>
      <c r="D623" s="193" t="s">
        <v>285</v>
      </c>
      <c r="E623" s="194" t="s">
        <v>8458</v>
      </c>
      <c r="F623" s="195" t="s">
        <v>8459</v>
      </c>
      <c r="G623" s="196" t="s">
        <v>614</v>
      </c>
      <c r="H623" s="197">
        <v>22</v>
      </c>
      <c r="I623" s="198"/>
      <c r="J623" s="199">
        <f>ROUND(I623*H623,2)</f>
        <v>0</v>
      </c>
      <c r="K623" s="200"/>
      <c r="L623" s="40"/>
      <c r="M623" s="201" t="s">
        <v>1</v>
      </c>
      <c r="N623" s="202" t="s">
        <v>41</v>
      </c>
      <c r="O623" s="72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199</v>
      </c>
      <c r="AT623" s="205" t="s">
        <v>285</v>
      </c>
      <c r="AU623" s="205" t="s">
        <v>85</v>
      </c>
      <c r="AY623" s="18" t="s">
        <v>283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8" t="s">
        <v>83</v>
      </c>
      <c r="BK623" s="206">
        <f>ROUND(I623*H623,2)</f>
        <v>0</v>
      </c>
      <c r="BL623" s="18" t="s">
        <v>199</v>
      </c>
      <c r="BM623" s="205" t="s">
        <v>8460</v>
      </c>
    </row>
    <row r="624" spans="1:65" s="2" customFormat="1" ht="21.75" customHeight="1">
      <c r="A624" s="35"/>
      <c r="B624" s="36"/>
      <c r="C624" s="193" t="s">
        <v>772</v>
      </c>
      <c r="D624" s="193" t="s">
        <v>285</v>
      </c>
      <c r="E624" s="194" t="s">
        <v>8461</v>
      </c>
      <c r="F624" s="195" t="s">
        <v>8462</v>
      </c>
      <c r="G624" s="196" t="s">
        <v>614</v>
      </c>
      <c r="H624" s="197">
        <v>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199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199</v>
      </c>
      <c r="BM624" s="205" t="s">
        <v>8463</v>
      </c>
    </row>
    <row r="625" spans="1:65" s="12" customFormat="1" ht="22.9" customHeight="1">
      <c r="B625" s="177"/>
      <c r="C625" s="178"/>
      <c r="D625" s="179" t="s">
        <v>75</v>
      </c>
      <c r="E625" s="191" t="s">
        <v>4757</v>
      </c>
      <c r="F625" s="191" t="s">
        <v>4758</v>
      </c>
      <c r="G625" s="178"/>
      <c r="H625" s="178"/>
      <c r="I625" s="181"/>
      <c r="J625" s="192">
        <f>BK625</f>
        <v>0</v>
      </c>
      <c r="K625" s="178"/>
      <c r="L625" s="183"/>
      <c r="M625" s="184"/>
      <c r="N625" s="185"/>
      <c r="O625" s="185"/>
      <c r="P625" s="186">
        <f>SUM(P626:P633)</f>
        <v>0</v>
      </c>
      <c r="Q625" s="185"/>
      <c r="R625" s="186">
        <f>SUM(R626:R633)</f>
        <v>0</v>
      </c>
      <c r="S625" s="185"/>
      <c r="T625" s="187">
        <f>SUM(T626:T633)</f>
        <v>0</v>
      </c>
      <c r="AR625" s="188" t="s">
        <v>85</v>
      </c>
      <c r="AT625" s="189" t="s">
        <v>75</v>
      </c>
      <c r="AU625" s="189" t="s">
        <v>83</v>
      </c>
      <c r="AY625" s="188" t="s">
        <v>283</v>
      </c>
      <c r="BK625" s="190">
        <f>SUM(BK626:BK633)</f>
        <v>0</v>
      </c>
    </row>
    <row r="626" spans="1:65" s="2" customFormat="1" ht="24.2" customHeight="1">
      <c r="A626" s="35"/>
      <c r="B626" s="36"/>
      <c r="C626" s="193" t="s">
        <v>776</v>
      </c>
      <c r="D626" s="193" t="s">
        <v>285</v>
      </c>
      <c r="E626" s="194" t="s">
        <v>8464</v>
      </c>
      <c r="F626" s="195" t="s">
        <v>8465</v>
      </c>
      <c r="G626" s="196" t="s">
        <v>2247</v>
      </c>
      <c r="H626" s="197">
        <v>3</v>
      </c>
      <c r="I626" s="198"/>
      <c r="J626" s="199">
        <f t="shared" ref="J626:J633" si="10">ROUND(I626*H626,2)</f>
        <v>0</v>
      </c>
      <c r="K626" s="200"/>
      <c r="L626" s="40"/>
      <c r="M626" s="201" t="s">
        <v>1</v>
      </c>
      <c r="N626" s="202" t="s">
        <v>41</v>
      </c>
      <c r="O626" s="72"/>
      <c r="P626" s="203">
        <f t="shared" ref="P626:P633" si="11">O626*H626</f>
        <v>0</v>
      </c>
      <c r="Q626" s="203">
        <v>0</v>
      </c>
      <c r="R626" s="203">
        <f t="shared" ref="R626:R633" si="12">Q626*H626</f>
        <v>0</v>
      </c>
      <c r="S626" s="203">
        <v>0</v>
      </c>
      <c r="T626" s="204">
        <f t="shared" ref="T626:T633" si="13"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5" t="s">
        <v>199</v>
      </c>
      <c r="AT626" s="205" t="s">
        <v>285</v>
      </c>
      <c r="AU626" s="205" t="s">
        <v>85</v>
      </c>
      <c r="AY626" s="18" t="s">
        <v>283</v>
      </c>
      <c r="BE626" s="206">
        <f t="shared" ref="BE626:BE633" si="14">IF(N626="základní",J626,0)</f>
        <v>0</v>
      </c>
      <c r="BF626" s="206">
        <f t="shared" ref="BF626:BF633" si="15">IF(N626="snížená",J626,0)</f>
        <v>0</v>
      </c>
      <c r="BG626" s="206">
        <f t="shared" ref="BG626:BG633" si="16">IF(N626="zákl. přenesená",J626,0)</f>
        <v>0</v>
      </c>
      <c r="BH626" s="206">
        <f t="shared" ref="BH626:BH633" si="17">IF(N626="sníž. přenesená",J626,0)</f>
        <v>0</v>
      </c>
      <c r="BI626" s="206">
        <f t="shared" ref="BI626:BI633" si="18">IF(N626="nulová",J626,0)</f>
        <v>0</v>
      </c>
      <c r="BJ626" s="18" t="s">
        <v>83</v>
      </c>
      <c r="BK626" s="206">
        <f t="shared" ref="BK626:BK633" si="19">ROUND(I626*H626,2)</f>
        <v>0</v>
      </c>
      <c r="BL626" s="18" t="s">
        <v>199</v>
      </c>
      <c r="BM626" s="205" t="s">
        <v>8466</v>
      </c>
    </row>
    <row r="627" spans="1:65" s="2" customFormat="1" ht="24.2" customHeight="1">
      <c r="A627" s="35"/>
      <c r="B627" s="36"/>
      <c r="C627" s="193" t="s">
        <v>779</v>
      </c>
      <c r="D627" s="193" t="s">
        <v>285</v>
      </c>
      <c r="E627" s="194" t="s">
        <v>8467</v>
      </c>
      <c r="F627" s="195" t="s">
        <v>8468</v>
      </c>
      <c r="G627" s="196" t="s">
        <v>2247</v>
      </c>
      <c r="H627" s="197">
        <v>94</v>
      </c>
      <c r="I627" s="198"/>
      <c r="J627" s="199">
        <f t="shared" si="10"/>
        <v>0</v>
      </c>
      <c r="K627" s="200"/>
      <c r="L627" s="40"/>
      <c r="M627" s="201" t="s">
        <v>1</v>
      </c>
      <c r="N627" s="202" t="s">
        <v>41</v>
      </c>
      <c r="O627" s="72"/>
      <c r="P627" s="203">
        <f t="shared" si="11"/>
        <v>0</v>
      </c>
      <c r="Q627" s="203">
        <v>0</v>
      </c>
      <c r="R627" s="203">
        <f t="shared" si="12"/>
        <v>0</v>
      </c>
      <c r="S627" s="203">
        <v>0</v>
      </c>
      <c r="T627" s="204">
        <f t="shared" si="13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199</v>
      </c>
      <c r="AT627" s="205" t="s">
        <v>285</v>
      </c>
      <c r="AU627" s="205" t="s">
        <v>85</v>
      </c>
      <c r="AY627" s="18" t="s">
        <v>283</v>
      </c>
      <c r="BE627" s="206">
        <f t="shared" si="14"/>
        <v>0</v>
      </c>
      <c r="BF627" s="206">
        <f t="shared" si="15"/>
        <v>0</v>
      </c>
      <c r="BG627" s="206">
        <f t="shared" si="16"/>
        <v>0</v>
      </c>
      <c r="BH627" s="206">
        <f t="shared" si="17"/>
        <v>0</v>
      </c>
      <c r="BI627" s="206">
        <f t="shared" si="18"/>
        <v>0</v>
      </c>
      <c r="BJ627" s="18" t="s">
        <v>83</v>
      </c>
      <c r="BK627" s="206">
        <f t="shared" si="19"/>
        <v>0</v>
      </c>
      <c r="BL627" s="18" t="s">
        <v>199</v>
      </c>
      <c r="BM627" s="205" t="s">
        <v>8469</v>
      </c>
    </row>
    <row r="628" spans="1:65" s="2" customFormat="1" ht="24.2" customHeight="1">
      <c r="A628" s="35"/>
      <c r="B628" s="36"/>
      <c r="C628" s="193" t="s">
        <v>785</v>
      </c>
      <c r="D628" s="193" t="s">
        <v>285</v>
      </c>
      <c r="E628" s="194" t="s">
        <v>8470</v>
      </c>
      <c r="F628" s="195" t="s">
        <v>8471</v>
      </c>
      <c r="G628" s="196" t="s">
        <v>2247</v>
      </c>
      <c r="H628" s="197">
        <v>40</v>
      </c>
      <c r="I628" s="198"/>
      <c r="J628" s="199">
        <f t="shared" si="10"/>
        <v>0</v>
      </c>
      <c r="K628" s="200"/>
      <c r="L628" s="40"/>
      <c r="M628" s="201" t="s">
        <v>1</v>
      </c>
      <c r="N628" s="202" t="s">
        <v>41</v>
      </c>
      <c r="O628" s="72"/>
      <c r="P628" s="203">
        <f t="shared" si="11"/>
        <v>0</v>
      </c>
      <c r="Q628" s="203">
        <v>0</v>
      </c>
      <c r="R628" s="203">
        <f t="shared" si="12"/>
        <v>0</v>
      </c>
      <c r="S628" s="203">
        <v>0</v>
      </c>
      <c r="T628" s="204">
        <f t="shared" si="13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199</v>
      </c>
      <c r="AT628" s="205" t="s">
        <v>285</v>
      </c>
      <c r="AU628" s="205" t="s">
        <v>85</v>
      </c>
      <c r="AY628" s="18" t="s">
        <v>283</v>
      </c>
      <c r="BE628" s="206">
        <f t="shared" si="14"/>
        <v>0</v>
      </c>
      <c r="BF628" s="206">
        <f t="shared" si="15"/>
        <v>0</v>
      </c>
      <c r="BG628" s="206">
        <f t="shared" si="16"/>
        <v>0</v>
      </c>
      <c r="BH628" s="206">
        <f t="shared" si="17"/>
        <v>0</v>
      </c>
      <c r="BI628" s="206">
        <f t="shared" si="18"/>
        <v>0</v>
      </c>
      <c r="BJ628" s="18" t="s">
        <v>83</v>
      </c>
      <c r="BK628" s="206">
        <f t="shared" si="19"/>
        <v>0</v>
      </c>
      <c r="BL628" s="18" t="s">
        <v>199</v>
      </c>
      <c r="BM628" s="205" t="s">
        <v>8472</v>
      </c>
    </row>
    <row r="629" spans="1:65" s="2" customFormat="1" ht="24.2" customHeight="1">
      <c r="A629" s="35"/>
      <c r="B629" s="36"/>
      <c r="C629" s="193" t="s">
        <v>790</v>
      </c>
      <c r="D629" s="193" t="s">
        <v>285</v>
      </c>
      <c r="E629" s="194" t="s">
        <v>8473</v>
      </c>
      <c r="F629" s="195" t="s">
        <v>8474</v>
      </c>
      <c r="G629" s="196" t="s">
        <v>2247</v>
      </c>
      <c r="H629" s="197">
        <v>60</v>
      </c>
      <c r="I629" s="198"/>
      <c r="J629" s="199">
        <f t="shared" si="10"/>
        <v>0</v>
      </c>
      <c r="K629" s="200"/>
      <c r="L629" s="40"/>
      <c r="M629" s="201" t="s">
        <v>1</v>
      </c>
      <c r="N629" s="202" t="s">
        <v>41</v>
      </c>
      <c r="O629" s="72"/>
      <c r="P629" s="203">
        <f t="shared" si="11"/>
        <v>0</v>
      </c>
      <c r="Q629" s="203">
        <v>0</v>
      </c>
      <c r="R629" s="203">
        <f t="shared" si="12"/>
        <v>0</v>
      </c>
      <c r="S629" s="203">
        <v>0</v>
      </c>
      <c r="T629" s="204">
        <f t="shared" si="13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199</v>
      </c>
      <c r="AT629" s="205" t="s">
        <v>285</v>
      </c>
      <c r="AU629" s="205" t="s">
        <v>85</v>
      </c>
      <c r="AY629" s="18" t="s">
        <v>283</v>
      </c>
      <c r="BE629" s="206">
        <f t="shared" si="14"/>
        <v>0</v>
      </c>
      <c r="BF629" s="206">
        <f t="shared" si="15"/>
        <v>0</v>
      </c>
      <c r="BG629" s="206">
        <f t="shared" si="16"/>
        <v>0</v>
      </c>
      <c r="BH629" s="206">
        <f t="shared" si="17"/>
        <v>0</v>
      </c>
      <c r="BI629" s="206">
        <f t="shared" si="18"/>
        <v>0</v>
      </c>
      <c r="BJ629" s="18" t="s">
        <v>83</v>
      </c>
      <c r="BK629" s="206">
        <f t="shared" si="19"/>
        <v>0</v>
      </c>
      <c r="BL629" s="18" t="s">
        <v>199</v>
      </c>
      <c r="BM629" s="205" t="s">
        <v>8475</v>
      </c>
    </row>
    <row r="630" spans="1:65" s="2" customFormat="1" ht="21.75" customHeight="1">
      <c r="A630" s="35"/>
      <c r="B630" s="36"/>
      <c r="C630" s="193" t="s">
        <v>796</v>
      </c>
      <c r="D630" s="193" t="s">
        <v>285</v>
      </c>
      <c r="E630" s="194" t="s">
        <v>8476</v>
      </c>
      <c r="F630" s="195" t="s">
        <v>8477</v>
      </c>
      <c r="G630" s="196" t="s">
        <v>472</v>
      </c>
      <c r="H630" s="197">
        <v>450</v>
      </c>
      <c r="I630" s="198"/>
      <c r="J630" s="199">
        <f t="shared" si="10"/>
        <v>0</v>
      </c>
      <c r="K630" s="200"/>
      <c r="L630" s="40"/>
      <c r="M630" s="201" t="s">
        <v>1</v>
      </c>
      <c r="N630" s="202" t="s">
        <v>41</v>
      </c>
      <c r="O630" s="72"/>
      <c r="P630" s="203">
        <f t="shared" si="11"/>
        <v>0</v>
      </c>
      <c r="Q630" s="203">
        <v>0</v>
      </c>
      <c r="R630" s="203">
        <f t="shared" si="12"/>
        <v>0</v>
      </c>
      <c r="S630" s="203">
        <v>0</v>
      </c>
      <c r="T630" s="204">
        <f t="shared" si="13"/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199</v>
      </c>
      <c r="AT630" s="205" t="s">
        <v>285</v>
      </c>
      <c r="AU630" s="205" t="s">
        <v>85</v>
      </c>
      <c r="AY630" s="18" t="s">
        <v>283</v>
      </c>
      <c r="BE630" s="206">
        <f t="shared" si="14"/>
        <v>0</v>
      </c>
      <c r="BF630" s="206">
        <f t="shared" si="15"/>
        <v>0</v>
      </c>
      <c r="BG630" s="206">
        <f t="shared" si="16"/>
        <v>0</v>
      </c>
      <c r="BH630" s="206">
        <f t="shared" si="17"/>
        <v>0</v>
      </c>
      <c r="BI630" s="206">
        <f t="shared" si="18"/>
        <v>0</v>
      </c>
      <c r="BJ630" s="18" t="s">
        <v>83</v>
      </c>
      <c r="BK630" s="206">
        <f t="shared" si="19"/>
        <v>0</v>
      </c>
      <c r="BL630" s="18" t="s">
        <v>199</v>
      </c>
      <c r="BM630" s="205" t="s">
        <v>8478</v>
      </c>
    </row>
    <row r="631" spans="1:65" s="2" customFormat="1" ht="24.2" customHeight="1">
      <c r="A631" s="35"/>
      <c r="B631" s="36"/>
      <c r="C631" s="193" t="s">
        <v>803</v>
      </c>
      <c r="D631" s="193" t="s">
        <v>285</v>
      </c>
      <c r="E631" s="194" t="s">
        <v>8479</v>
      </c>
      <c r="F631" s="195" t="s">
        <v>8480</v>
      </c>
      <c r="G631" s="196" t="s">
        <v>472</v>
      </c>
      <c r="H631" s="197">
        <v>105</v>
      </c>
      <c r="I631" s="198"/>
      <c r="J631" s="199">
        <f t="shared" si="10"/>
        <v>0</v>
      </c>
      <c r="K631" s="200"/>
      <c r="L631" s="40"/>
      <c r="M631" s="201" t="s">
        <v>1</v>
      </c>
      <c r="N631" s="202" t="s">
        <v>41</v>
      </c>
      <c r="O631" s="72"/>
      <c r="P631" s="203">
        <f t="shared" si="11"/>
        <v>0</v>
      </c>
      <c r="Q631" s="203">
        <v>0</v>
      </c>
      <c r="R631" s="203">
        <f t="shared" si="12"/>
        <v>0</v>
      </c>
      <c r="S631" s="203">
        <v>0</v>
      </c>
      <c r="T631" s="204">
        <f t="shared" si="13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199</v>
      </c>
      <c r="AT631" s="205" t="s">
        <v>285</v>
      </c>
      <c r="AU631" s="205" t="s">
        <v>85</v>
      </c>
      <c r="AY631" s="18" t="s">
        <v>283</v>
      </c>
      <c r="BE631" s="206">
        <f t="shared" si="14"/>
        <v>0</v>
      </c>
      <c r="BF631" s="206">
        <f t="shared" si="15"/>
        <v>0</v>
      </c>
      <c r="BG631" s="206">
        <f t="shared" si="16"/>
        <v>0</v>
      </c>
      <c r="BH631" s="206">
        <f t="shared" si="17"/>
        <v>0</v>
      </c>
      <c r="BI631" s="206">
        <f t="shared" si="18"/>
        <v>0</v>
      </c>
      <c r="BJ631" s="18" t="s">
        <v>83</v>
      </c>
      <c r="BK631" s="206">
        <f t="shared" si="19"/>
        <v>0</v>
      </c>
      <c r="BL631" s="18" t="s">
        <v>199</v>
      </c>
      <c r="BM631" s="205" t="s">
        <v>8481</v>
      </c>
    </row>
    <row r="632" spans="1:65" s="2" customFormat="1" ht="24.2" customHeight="1">
      <c r="A632" s="35"/>
      <c r="B632" s="36"/>
      <c r="C632" s="193" t="s">
        <v>810</v>
      </c>
      <c r="D632" s="193" t="s">
        <v>285</v>
      </c>
      <c r="E632" s="194" t="s">
        <v>8482</v>
      </c>
      <c r="F632" s="195" t="s">
        <v>8483</v>
      </c>
      <c r="G632" s="196" t="s">
        <v>472</v>
      </c>
      <c r="H632" s="197">
        <v>75</v>
      </c>
      <c r="I632" s="198"/>
      <c r="J632" s="199">
        <f t="shared" si="10"/>
        <v>0</v>
      </c>
      <c r="K632" s="200"/>
      <c r="L632" s="40"/>
      <c r="M632" s="201" t="s">
        <v>1</v>
      </c>
      <c r="N632" s="202" t="s">
        <v>41</v>
      </c>
      <c r="O632" s="72"/>
      <c r="P632" s="203">
        <f t="shared" si="11"/>
        <v>0</v>
      </c>
      <c r="Q632" s="203">
        <v>0</v>
      </c>
      <c r="R632" s="203">
        <f t="shared" si="12"/>
        <v>0</v>
      </c>
      <c r="S632" s="203">
        <v>0</v>
      </c>
      <c r="T632" s="204">
        <f t="shared" si="13"/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5" t="s">
        <v>199</v>
      </c>
      <c r="AT632" s="205" t="s">
        <v>285</v>
      </c>
      <c r="AU632" s="205" t="s">
        <v>85</v>
      </c>
      <c r="AY632" s="18" t="s">
        <v>283</v>
      </c>
      <c r="BE632" s="206">
        <f t="shared" si="14"/>
        <v>0</v>
      </c>
      <c r="BF632" s="206">
        <f t="shared" si="15"/>
        <v>0</v>
      </c>
      <c r="BG632" s="206">
        <f t="shared" si="16"/>
        <v>0</v>
      </c>
      <c r="BH632" s="206">
        <f t="shared" si="17"/>
        <v>0</v>
      </c>
      <c r="BI632" s="206">
        <f t="shared" si="18"/>
        <v>0</v>
      </c>
      <c r="BJ632" s="18" t="s">
        <v>83</v>
      </c>
      <c r="BK632" s="206">
        <f t="shared" si="19"/>
        <v>0</v>
      </c>
      <c r="BL632" s="18" t="s">
        <v>199</v>
      </c>
      <c r="BM632" s="205" t="s">
        <v>8484</v>
      </c>
    </row>
    <row r="633" spans="1:65" s="2" customFormat="1" ht="16.5" customHeight="1">
      <c r="A633" s="35"/>
      <c r="B633" s="36"/>
      <c r="C633" s="193" t="s">
        <v>814</v>
      </c>
      <c r="D633" s="193" t="s">
        <v>285</v>
      </c>
      <c r="E633" s="194" t="s">
        <v>8485</v>
      </c>
      <c r="F633" s="195" t="s">
        <v>8486</v>
      </c>
      <c r="G633" s="196" t="s">
        <v>2247</v>
      </c>
      <c r="H633" s="197">
        <v>3</v>
      </c>
      <c r="I633" s="198"/>
      <c r="J633" s="199">
        <f t="shared" si="10"/>
        <v>0</v>
      </c>
      <c r="K633" s="200"/>
      <c r="L633" s="40"/>
      <c r="M633" s="201" t="s">
        <v>1</v>
      </c>
      <c r="N633" s="202" t="s">
        <v>41</v>
      </c>
      <c r="O633" s="72"/>
      <c r="P633" s="203">
        <f t="shared" si="11"/>
        <v>0</v>
      </c>
      <c r="Q633" s="203">
        <v>0</v>
      </c>
      <c r="R633" s="203">
        <f t="shared" si="12"/>
        <v>0</v>
      </c>
      <c r="S633" s="203">
        <v>0</v>
      </c>
      <c r="T633" s="204">
        <f t="shared" si="13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199</v>
      </c>
      <c r="AT633" s="205" t="s">
        <v>285</v>
      </c>
      <c r="AU633" s="205" t="s">
        <v>85</v>
      </c>
      <c r="AY633" s="18" t="s">
        <v>283</v>
      </c>
      <c r="BE633" s="206">
        <f t="shared" si="14"/>
        <v>0</v>
      </c>
      <c r="BF633" s="206">
        <f t="shared" si="15"/>
        <v>0</v>
      </c>
      <c r="BG633" s="206">
        <f t="shared" si="16"/>
        <v>0</v>
      </c>
      <c r="BH633" s="206">
        <f t="shared" si="17"/>
        <v>0</v>
      </c>
      <c r="BI633" s="206">
        <f t="shared" si="18"/>
        <v>0</v>
      </c>
      <c r="BJ633" s="18" t="s">
        <v>83</v>
      </c>
      <c r="BK633" s="206">
        <f t="shared" si="19"/>
        <v>0</v>
      </c>
      <c r="BL633" s="18" t="s">
        <v>199</v>
      </c>
      <c r="BM633" s="205" t="s">
        <v>8487</v>
      </c>
    </row>
    <row r="634" spans="1:65" s="12" customFormat="1" ht="22.9" customHeight="1">
      <c r="B634" s="177"/>
      <c r="C634" s="178"/>
      <c r="D634" s="179" t="s">
        <v>75</v>
      </c>
      <c r="E634" s="191" t="s">
        <v>8488</v>
      </c>
      <c r="F634" s="191" t="s">
        <v>8489</v>
      </c>
      <c r="G634" s="178"/>
      <c r="H634" s="178"/>
      <c r="I634" s="181"/>
      <c r="J634" s="192">
        <f>BK634</f>
        <v>0</v>
      </c>
      <c r="K634" s="178"/>
      <c r="L634" s="183"/>
      <c r="M634" s="184"/>
      <c r="N634" s="185"/>
      <c r="O634" s="185"/>
      <c r="P634" s="186">
        <f>SUM(P635:P636)</f>
        <v>0</v>
      </c>
      <c r="Q634" s="185"/>
      <c r="R634" s="186">
        <f>SUM(R635:R636)</f>
        <v>0</v>
      </c>
      <c r="S634" s="185"/>
      <c r="T634" s="187">
        <f>SUM(T635:T636)</f>
        <v>0</v>
      </c>
      <c r="AR634" s="188" t="s">
        <v>85</v>
      </c>
      <c r="AT634" s="189" t="s">
        <v>75</v>
      </c>
      <c r="AU634" s="189" t="s">
        <v>83</v>
      </c>
      <c r="AY634" s="188" t="s">
        <v>283</v>
      </c>
      <c r="BK634" s="190">
        <f>SUM(BK635:BK636)</f>
        <v>0</v>
      </c>
    </row>
    <row r="635" spans="1:65" s="2" customFormat="1" ht="24.2" customHeight="1">
      <c r="A635" s="35"/>
      <c r="B635" s="36"/>
      <c r="C635" s="193" t="s">
        <v>818</v>
      </c>
      <c r="D635" s="193" t="s">
        <v>285</v>
      </c>
      <c r="E635" s="194" t="s">
        <v>8490</v>
      </c>
      <c r="F635" s="195" t="s">
        <v>8491</v>
      </c>
      <c r="G635" s="196" t="s">
        <v>2247</v>
      </c>
      <c r="H635" s="197">
        <v>2</v>
      </c>
      <c r="I635" s="198"/>
      <c r="J635" s="199">
        <f>ROUND(I635*H635,2)</f>
        <v>0</v>
      </c>
      <c r="K635" s="200"/>
      <c r="L635" s="40"/>
      <c r="M635" s="201" t="s">
        <v>1</v>
      </c>
      <c r="N635" s="202" t="s">
        <v>41</v>
      </c>
      <c r="O635" s="72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199</v>
      </c>
      <c r="AT635" s="205" t="s">
        <v>285</v>
      </c>
      <c r="AU635" s="205" t="s">
        <v>85</v>
      </c>
      <c r="AY635" s="18" t="s">
        <v>283</v>
      </c>
      <c r="BE635" s="206">
        <f>IF(N635="základní",J635,0)</f>
        <v>0</v>
      </c>
      <c r="BF635" s="206">
        <f>IF(N635="snížená",J635,0)</f>
        <v>0</v>
      </c>
      <c r="BG635" s="206">
        <f>IF(N635="zákl. přenesená",J635,0)</f>
        <v>0</v>
      </c>
      <c r="BH635" s="206">
        <f>IF(N635="sníž. přenesená",J635,0)</f>
        <v>0</v>
      </c>
      <c r="BI635" s="206">
        <f>IF(N635="nulová",J635,0)</f>
        <v>0</v>
      </c>
      <c r="BJ635" s="18" t="s">
        <v>83</v>
      </c>
      <c r="BK635" s="206">
        <f>ROUND(I635*H635,2)</f>
        <v>0</v>
      </c>
      <c r="BL635" s="18" t="s">
        <v>199</v>
      </c>
      <c r="BM635" s="205" t="s">
        <v>8492</v>
      </c>
    </row>
    <row r="636" spans="1:65" s="2" customFormat="1" ht="24.2" customHeight="1">
      <c r="A636" s="35"/>
      <c r="B636" s="36"/>
      <c r="C636" s="193" t="s">
        <v>822</v>
      </c>
      <c r="D636" s="193" t="s">
        <v>285</v>
      </c>
      <c r="E636" s="194" t="s">
        <v>8493</v>
      </c>
      <c r="F636" s="195" t="s">
        <v>8480</v>
      </c>
      <c r="G636" s="196" t="s">
        <v>472</v>
      </c>
      <c r="H636" s="197">
        <v>150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199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199</v>
      </c>
      <c r="BM636" s="205" t="s">
        <v>8494</v>
      </c>
    </row>
    <row r="637" spans="1:65" s="12" customFormat="1" ht="22.9" customHeight="1">
      <c r="B637" s="177"/>
      <c r="C637" s="178"/>
      <c r="D637" s="179" t="s">
        <v>75</v>
      </c>
      <c r="E637" s="191" t="s">
        <v>8495</v>
      </c>
      <c r="F637" s="191" t="s">
        <v>3827</v>
      </c>
      <c r="G637" s="178"/>
      <c r="H637" s="178"/>
      <c r="I637" s="181"/>
      <c r="J637" s="192">
        <f>BK637</f>
        <v>0</v>
      </c>
      <c r="K637" s="178"/>
      <c r="L637" s="183"/>
      <c r="M637" s="184"/>
      <c r="N637" s="185"/>
      <c r="O637" s="185"/>
      <c r="P637" s="186">
        <f>SUM(P638:P639)</f>
        <v>0</v>
      </c>
      <c r="Q637" s="185"/>
      <c r="R637" s="186">
        <f>SUM(R638:R639)</f>
        <v>0</v>
      </c>
      <c r="S637" s="185"/>
      <c r="T637" s="187">
        <f>SUM(T638:T639)</f>
        <v>0</v>
      </c>
      <c r="AR637" s="188" t="s">
        <v>85</v>
      </c>
      <c r="AT637" s="189" t="s">
        <v>75</v>
      </c>
      <c r="AU637" s="189" t="s">
        <v>83</v>
      </c>
      <c r="AY637" s="188" t="s">
        <v>283</v>
      </c>
      <c r="BK637" s="190">
        <f>SUM(BK638:BK639)</f>
        <v>0</v>
      </c>
    </row>
    <row r="638" spans="1:65" s="2" customFormat="1" ht="24.2" customHeight="1">
      <c r="A638" s="35"/>
      <c r="B638" s="36"/>
      <c r="C638" s="193" t="s">
        <v>827</v>
      </c>
      <c r="D638" s="193" t="s">
        <v>285</v>
      </c>
      <c r="E638" s="194" t="s">
        <v>8496</v>
      </c>
      <c r="F638" s="195" t="s">
        <v>8497</v>
      </c>
      <c r="G638" s="196" t="s">
        <v>2247</v>
      </c>
      <c r="H638" s="197">
        <v>3</v>
      </c>
      <c r="I638" s="198"/>
      <c r="J638" s="199">
        <f>ROUND(I638*H638,2)</f>
        <v>0</v>
      </c>
      <c r="K638" s="200"/>
      <c r="L638" s="40"/>
      <c r="M638" s="201" t="s">
        <v>1</v>
      </c>
      <c r="N638" s="202" t="s">
        <v>41</v>
      </c>
      <c r="O638" s="72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199</v>
      </c>
      <c r="AT638" s="205" t="s">
        <v>285</v>
      </c>
      <c r="AU638" s="205" t="s">
        <v>85</v>
      </c>
      <c r="AY638" s="18" t="s">
        <v>283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8" t="s">
        <v>83</v>
      </c>
      <c r="BK638" s="206">
        <f>ROUND(I638*H638,2)</f>
        <v>0</v>
      </c>
      <c r="BL638" s="18" t="s">
        <v>199</v>
      </c>
      <c r="BM638" s="205" t="s">
        <v>8498</v>
      </c>
    </row>
    <row r="639" spans="1:65" s="2" customFormat="1" ht="24.2" customHeight="1">
      <c r="A639" s="35"/>
      <c r="B639" s="36"/>
      <c r="C639" s="193" t="s">
        <v>832</v>
      </c>
      <c r="D639" s="193" t="s">
        <v>285</v>
      </c>
      <c r="E639" s="194" t="s">
        <v>8499</v>
      </c>
      <c r="F639" s="195" t="s">
        <v>8480</v>
      </c>
      <c r="G639" s="196" t="s">
        <v>472</v>
      </c>
      <c r="H639" s="197">
        <v>35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199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199</v>
      </c>
      <c r="BM639" s="205" t="s">
        <v>8500</v>
      </c>
    </row>
    <row r="640" spans="1:65" s="12" customFormat="1" ht="22.9" customHeight="1">
      <c r="B640" s="177"/>
      <c r="C640" s="178"/>
      <c r="D640" s="179" t="s">
        <v>75</v>
      </c>
      <c r="E640" s="191" t="s">
        <v>1850</v>
      </c>
      <c r="F640" s="191" t="s">
        <v>1851</v>
      </c>
      <c r="G640" s="178"/>
      <c r="H640" s="178"/>
      <c r="I640" s="181"/>
      <c r="J640" s="192">
        <f>BK640</f>
        <v>0</v>
      </c>
      <c r="K640" s="178"/>
      <c r="L640" s="183"/>
      <c r="M640" s="184"/>
      <c r="N640" s="185"/>
      <c r="O640" s="185"/>
      <c r="P640" s="186">
        <f>SUM(P641:P683)</f>
        <v>0</v>
      </c>
      <c r="Q640" s="185"/>
      <c r="R640" s="186">
        <f>SUM(R641:R683)</f>
        <v>0</v>
      </c>
      <c r="S640" s="185"/>
      <c r="T640" s="187">
        <f>SUM(T641:T683)</f>
        <v>36.886008939999996</v>
      </c>
      <c r="AR640" s="188" t="s">
        <v>85</v>
      </c>
      <c r="AT640" s="189" t="s">
        <v>75</v>
      </c>
      <c r="AU640" s="189" t="s">
        <v>83</v>
      </c>
      <c r="AY640" s="188" t="s">
        <v>283</v>
      </c>
      <c r="BK640" s="190">
        <f>SUM(BK641:BK683)</f>
        <v>0</v>
      </c>
    </row>
    <row r="641" spans="1:65" s="2" customFormat="1" ht="16.5" customHeight="1">
      <c r="A641" s="35"/>
      <c r="B641" s="36"/>
      <c r="C641" s="193" t="s">
        <v>837</v>
      </c>
      <c r="D641" s="193" t="s">
        <v>285</v>
      </c>
      <c r="E641" s="194" t="s">
        <v>8501</v>
      </c>
      <c r="F641" s="195" t="s">
        <v>8502</v>
      </c>
      <c r="G641" s="196" t="s">
        <v>288</v>
      </c>
      <c r="H641" s="197">
        <v>499.99900000000002</v>
      </c>
      <c r="I641" s="198"/>
      <c r="J641" s="199">
        <f>ROUND(I641*H641,2)</f>
        <v>0</v>
      </c>
      <c r="K641" s="200"/>
      <c r="L641" s="40"/>
      <c r="M641" s="201" t="s">
        <v>1</v>
      </c>
      <c r="N641" s="202" t="s">
        <v>41</v>
      </c>
      <c r="O641" s="72"/>
      <c r="P641" s="203">
        <f>O641*H641</f>
        <v>0</v>
      </c>
      <c r="Q641" s="203">
        <v>0</v>
      </c>
      <c r="R641" s="203">
        <f>Q641*H641</f>
        <v>0</v>
      </c>
      <c r="S641" s="203">
        <v>2.1999999999999999E-2</v>
      </c>
      <c r="T641" s="204">
        <f>S641*H641</f>
        <v>10.999978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199</v>
      </c>
      <c r="AT641" s="205" t="s">
        <v>285</v>
      </c>
      <c r="AU641" s="205" t="s">
        <v>85</v>
      </c>
      <c r="AY641" s="18" t="s">
        <v>283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8" t="s">
        <v>83</v>
      </c>
      <c r="BK641" s="206">
        <f>ROUND(I641*H641,2)</f>
        <v>0</v>
      </c>
      <c r="BL641" s="18" t="s">
        <v>199</v>
      </c>
      <c r="BM641" s="205" t="s">
        <v>8503</v>
      </c>
    </row>
    <row r="642" spans="1:65" s="16" customFormat="1">
      <c r="B642" s="241"/>
      <c r="C642" s="242"/>
      <c r="D642" s="209" t="s">
        <v>291</v>
      </c>
      <c r="E642" s="243" t="s">
        <v>1</v>
      </c>
      <c r="F642" s="244" t="s">
        <v>8504</v>
      </c>
      <c r="G642" s="242"/>
      <c r="H642" s="243" t="s">
        <v>1</v>
      </c>
      <c r="I642" s="245"/>
      <c r="J642" s="242"/>
      <c r="K642" s="242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291</v>
      </c>
      <c r="AU642" s="250" t="s">
        <v>85</v>
      </c>
      <c r="AV642" s="16" t="s">
        <v>83</v>
      </c>
      <c r="AW642" s="16" t="s">
        <v>32</v>
      </c>
      <c r="AX642" s="16" t="s">
        <v>76</v>
      </c>
      <c r="AY642" s="250" t="s">
        <v>283</v>
      </c>
    </row>
    <row r="643" spans="1:65" s="16" customFormat="1">
      <c r="B643" s="241"/>
      <c r="C643" s="242"/>
      <c r="D643" s="209" t="s">
        <v>291</v>
      </c>
      <c r="E643" s="243" t="s">
        <v>1</v>
      </c>
      <c r="F643" s="244" t="s">
        <v>8505</v>
      </c>
      <c r="G643" s="242"/>
      <c r="H643" s="243" t="s">
        <v>1</v>
      </c>
      <c r="I643" s="245"/>
      <c r="J643" s="242"/>
      <c r="K643" s="242"/>
      <c r="L643" s="246"/>
      <c r="M643" s="247"/>
      <c r="N643" s="248"/>
      <c r="O643" s="248"/>
      <c r="P643" s="248"/>
      <c r="Q643" s="248"/>
      <c r="R643" s="248"/>
      <c r="S643" s="248"/>
      <c r="T643" s="249"/>
      <c r="AT643" s="250" t="s">
        <v>291</v>
      </c>
      <c r="AU643" s="250" t="s">
        <v>85</v>
      </c>
      <c r="AV643" s="16" t="s">
        <v>83</v>
      </c>
      <c r="AW643" s="16" t="s">
        <v>32</v>
      </c>
      <c r="AX643" s="16" t="s">
        <v>76</v>
      </c>
      <c r="AY643" s="250" t="s">
        <v>283</v>
      </c>
    </row>
    <row r="644" spans="1:65" s="13" customFormat="1">
      <c r="B644" s="207"/>
      <c r="C644" s="208"/>
      <c r="D644" s="209" t="s">
        <v>291</v>
      </c>
      <c r="E644" s="210" t="s">
        <v>1</v>
      </c>
      <c r="F644" s="211" t="s">
        <v>8506</v>
      </c>
      <c r="G644" s="208"/>
      <c r="H644" s="212">
        <v>243.48099999999999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6" customFormat="1">
      <c r="B645" s="241"/>
      <c r="C645" s="242"/>
      <c r="D645" s="209" t="s">
        <v>291</v>
      </c>
      <c r="E645" s="243" t="s">
        <v>1</v>
      </c>
      <c r="F645" s="244" t="s">
        <v>8507</v>
      </c>
      <c r="G645" s="242"/>
      <c r="H645" s="243" t="s">
        <v>1</v>
      </c>
      <c r="I645" s="245"/>
      <c r="J645" s="242"/>
      <c r="K645" s="242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291</v>
      </c>
      <c r="AU645" s="250" t="s">
        <v>85</v>
      </c>
      <c r="AV645" s="16" t="s">
        <v>83</v>
      </c>
      <c r="AW645" s="16" t="s">
        <v>32</v>
      </c>
      <c r="AX645" s="16" t="s">
        <v>76</v>
      </c>
      <c r="AY645" s="250" t="s">
        <v>283</v>
      </c>
    </row>
    <row r="646" spans="1:65" s="13" customFormat="1">
      <c r="B646" s="207"/>
      <c r="C646" s="208"/>
      <c r="D646" s="209" t="s">
        <v>291</v>
      </c>
      <c r="E646" s="210" t="s">
        <v>1</v>
      </c>
      <c r="F646" s="211" t="s">
        <v>8508</v>
      </c>
      <c r="G646" s="208"/>
      <c r="H646" s="212">
        <v>10.39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291</v>
      </c>
      <c r="AU646" s="218" t="s">
        <v>85</v>
      </c>
      <c r="AV646" s="13" t="s">
        <v>85</v>
      </c>
      <c r="AW646" s="13" t="s">
        <v>32</v>
      </c>
      <c r="AX646" s="13" t="s">
        <v>76</v>
      </c>
      <c r="AY646" s="218" t="s">
        <v>283</v>
      </c>
    </row>
    <row r="647" spans="1:65" s="16" customFormat="1">
      <c r="B647" s="241"/>
      <c r="C647" s="242"/>
      <c r="D647" s="209" t="s">
        <v>291</v>
      </c>
      <c r="E647" s="243" t="s">
        <v>1</v>
      </c>
      <c r="F647" s="244" t="s">
        <v>8509</v>
      </c>
      <c r="G647" s="242"/>
      <c r="H647" s="243" t="s">
        <v>1</v>
      </c>
      <c r="I647" s="245"/>
      <c r="J647" s="242"/>
      <c r="K647" s="242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291</v>
      </c>
      <c r="AU647" s="250" t="s">
        <v>85</v>
      </c>
      <c r="AV647" s="16" t="s">
        <v>83</v>
      </c>
      <c r="AW647" s="16" t="s">
        <v>32</v>
      </c>
      <c r="AX647" s="16" t="s">
        <v>76</v>
      </c>
      <c r="AY647" s="250" t="s">
        <v>283</v>
      </c>
    </row>
    <row r="648" spans="1:65" s="13" customFormat="1">
      <c r="B648" s="207"/>
      <c r="C648" s="208"/>
      <c r="D648" s="209" t="s">
        <v>291</v>
      </c>
      <c r="E648" s="210" t="s">
        <v>1</v>
      </c>
      <c r="F648" s="211" t="s">
        <v>8510</v>
      </c>
      <c r="G648" s="208"/>
      <c r="H648" s="212">
        <v>25.571999999999999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291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283</v>
      </c>
    </row>
    <row r="649" spans="1:65" s="16" customFormat="1">
      <c r="B649" s="241"/>
      <c r="C649" s="242"/>
      <c r="D649" s="209" t="s">
        <v>291</v>
      </c>
      <c r="E649" s="243" t="s">
        <v>1</v>
      </c>
      <c r="F649" s="244" t="s">
        <v>8511</v>
      </c>
      <c r="G649" s="242"/>
      <c r="H649" s="243" t="s">
        <v>1</v>
      </c>
      <c r="I649" s="245"/>
      <c r="J649" s="242"/>
      <c r="K649" s="242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291</v>
      </c>
      <c r="AU649" s="250" t="s">
        <v>85</v>
      </c>
      <c r="AV649" s="16" t="s">
        <v>83</v>
      </c>
      <c r="AW649" s="16" t="s">
        <v>32</v>
      </c>
      <c r="AX649" s="16" t="s">
        <v>76</v>
      </c>
      <c r="AY649" s="250" t="s">
        <v>283</v>
      </c>
    </row>
    <row r="650" spans="1:65" s="13" customFormat="1">
      <c r="B650" s="207"/>
      <c r="C650" s="208"/>
      <c r="D650" s="209" t="s">
        <v>291</v>
      </c>
      <c r="E650" s="210" t="s">
        <v>1</v>
      </c>
      <c r="F650" s="211" t="s">
        <v>8512</v>
      </c>
      <c r="G650" s="208"/>
      <c r="H650" s="212">
        <v>51.4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6" customFormat="1">
      <c r="B651" s="241"/>
      <c r="C651" s="242"/>
      <c r="D651" s="209" t="s">
        <v>291</v>
      </c>
      <c r="E651" s="243" t="s">
        <v>1</v>
      </c>
      <c r="F651" s="244" t="s">
        <v>8513</v>
      </c>
      <c r="G651" s="242"/>
      <c r="H651" s="243" t="s">
        <v>1</v>
      </c>
      <c r="I651" s="245"/>
      <c r="J651" s="242"/>
      <c r="K651" s="242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291</v>
      </c>
      <c r="AU651" s="250" t="s">
        <v>85</v>
      </c>
      <c r="AV651" s="16" t="s">
        <v>83</v>
      </c>
      <c r="AW651" s="16" t="s">
        <v>32</v>
      </c>
      <c r="AX651" s="16" t="s">
        <v>76</v>
      </c>
      <c r="AY651" s="250" t="s">
        <v>283</v>
      </c>
    </row>
    <row r="652" spans="1:65" s="13" customFormat="1">
      <c r="B652" s="207"/>
      <c r="C652" s="208"/>
      <c r="D652" s="209" t="s">
        <v>291</v>
      </c>
      <c r="E652" s="210" t="s">
        <v>1</v>
      </c>
      <c r="F652" s="211" t="s">
        <v>8514</v>
      </c>
      <c r="G652" s="208"/>
      <c r="H652" s="212">
        <v>169.15600000000001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291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283</v>
      </c>
    </row>
    <row r="653" spans="1:65" s="2" customFormat="1" ht="33" customHeight="1">
      <c r="A653" s="35"/>
      <c r="B653" s="36"/>
      <c r="C653" s="193" t="s">
        <v>841</v>
      </c>
      <c r="D653" s="193" t="s">
        <v>285</v>
      </c>
      <c r="E653" s="194" t="s">
        <v>8515</v>
      </c>
      <c r="F653" s="195" t="s">
        <v>8516</v>
      </c>
      <c r="G653" s="196" t="s">
        <v>472</v>
      </c>
      <c r="H653" s="197">
        <v>612.61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0</v>
      </c>
      <c r="R653" s="203">
        <f>Q653*H653</f>
        <v>0</v>
      </c>
      <c r="S653" s="203">
        <v>1.2E-2</v>
      </c>
      <c r="T653" s="204">
        <f>S653*H653</f>
        <v>7.3513200000000003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199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199</v>
      </c>
      <c r="BM653" s="205" t="s">
        <v>8517</v>
      </c>
    </row>
    <row r="654" spans="1:65" s="16" customFormat="1">
      <c r="B654" s="241"/>
      <c r="C654" s="242"/>
      <c r="D654" s="209" t="s">
        <v>291</v>
      </c>
      <c r="E654" s="243" t="s">
        <v>1</v>
      </c>
      <c r="F654" s="244" t="s">
        <v>7953</v>
      </c>
      <c r="G654" s="242"/>
      <c r="H654" s="243" t="s">
        <v>1</v>
      </c>
      <c r="I654" s="245"/>
      <c r="J654" s="242"/>
      <c r="K654" s="242"/>
      <c r="L654" s="246"/>
      <c r="M654" s="247"/>
      <c r="N654" s="248"/>
      <c r="O654" s="248"/>
      <c r="P654" s="248"/>
      <c r="Q654" s="248"/>
      <c r="R654" s="248"/>
      <c r="S654" s="248"/>
      <c r="T654" s="249"/>
      <c r="AT654" s="250" t="s">
        <v>291</v>
      </c>
      <c r="AU654" s="250" t="s">
        <v>85</v>
      </c>
      <c r="AV654" s="16" t="s">
        <v>83</v>
      </c>
      <c r="AW654" s="16" t="s">
        <v>32</v>
      </c>
      <c r="AX654" s="16" t="s">
        <v>76</v>
      </c>
      <c r="AY654" s="250" t="s">
        <v>283</v>
      </c>
    </row>
    <row r="655" spans="1:65" s="13" customFormat="1">
      <c r="B655" s="207"/>
      <c r="C655" s="208"/>
      <c r="D655" s="209" t="s">
        <v>291</v>
      </c>
      <c r="E655" s="210" t="s">
        <v>1</v>
      </c>
      <c r="F655" s="211" t="s">
        <v>8518</v>
      </c>
      <c r="G655" s="208"/>
      <c r="H655" s="212">
        <v>239.15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6" customFormat="1">
      <c r="B656" s="241"/>
      <c r="C656" s="242"/>
      <c r="D656" s="209" t="s">
        <v>291</v>
      </c>
      <c r="E656" s="243" t="s">
        <v>1</v>
      </c>
      <c r="F656" s="244" t="s">
        <v>8519</v>
      </c>
      <c r="G656" s="242"/>
      <c r="H656" s="243" t="s">
        <v>1</v>
      </c>
      <c r="I656" s="245"/>
      <c r="J656" s="242"/>
      <c r="K656" s="242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291</v>
      </c>
      <c r="AU656" s="250" t="s">
        <v>85</v>
      </c>
      <c r="AV656" s="16" t="s">
        <v>83</v>
      </c>
      <c r="AW656" s="16" t="s">
        <v>32</v>
      </c>
      <c r="AX656" s="16" t="s">
        <v>76</v>
      </c>
      <c r="AY656" s="250" t="s">
        <v>283</v>
      </c>
    </row>
    <row r="657" spans="1:65" s="13" customFormat="1">
      <c r="B657" s="207"/>
      <c r="C657" s="208"/>
      <c r="D657" s="209" t="s">
        <v>291</v>
      </c>
      <c r="E657" s="210" t="s">
        <v>1</v>
      </c>
      <c r="F657" s="211" t="s">
        <v>8520</v>
      </c>
      <c r="G657" s="208"/>
      <c r="H657" s="212">
        <v>261.89999999999998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291</v>
      </c>
      <c r="AU657" s="218" t="s">
        <v>85</v>
      </c>
      <c r="AV657" s="13" t="s">
        <v>85</v>
      </c>
      <c r="AW657" s="13" t="s">
        <v>32</v>
      </c>
      <c r="AX657" s="13" t="s">
        <v>76</v>
      </c>
      <c r="AY657" s="218" t="s">
        <v>283</v>
      </c>
    </row>
    <row r="658" spans="1:65" s="16" customFormat="1">
      <c r="B658" s="241"/>
      <c r="C658" s="242"/>
      <c r="D658" s="209" t="s">
        <v>291</v>
      </c>
      <c r="E658" s="243" t="s">
        <v>1</v>
      </c>
      <c r="F658" s="244" t="s">
        <v>7951</v>
      </c>
      <c r="G658" s="242"/>
      <c r="H658" s="243" t="s">
        <v>1</v>
      </c>
      <c r="I658" s="245"/>
      <c r="J658" s="242"/>
      <c r="K658" s="242"/>
      <c r="L658" s="246"/>
      <c r="M658" s="247"/>
      <c r="N658" s="248"/>
      <c r="O658" s="248"/>
      <c r="P658" s="248"/>
      <c r="Q658" s="248"/>
      <c r="R658" s="248"/>
      <c r="S658" s="248"/>
      <c r="T658" s="249"/>
      <c r="AT658" s="250" t="s">
        <v>291</v>
      </c>
      <c r="AU658" s="250" t="s">
        <v>85</v>
      </c>
      <c r="AV658" s="16" t="s">
        <v>83</v>
      </c>
      <c r="AW658" s="16" t="s">
        <v>32</v>
      </c>
      <c r="AX658" s="16" t="s">
        <v>76</v>
      </c>
      <c r="AY658" s="250" t="s">
        <v>283</v>
      </c>
    </row>
    <row r="659" spans="1:65" s="13" customFormat="1">
      <c r="B659" s="207"/>
      <c r="C659" s="208"/>
      <c r="D659" s="209" t="s">
        <v>291</v>
      </c>
      <c r="E659" s="210" t="s">
        <v>1</v>
      </c>
      <c r="F659" s="211" t="s">
        <v>8521</v>
      </c>
      <c r="G659" s="208"/>
      <c r="H659" s="212">
        <v>111.56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291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283</v>
      </c>
    </row>
    <row r="660" spans="1:65" s="2" customFormat="1" ht="16.5" customHeight="1">
      <c r="A660" s="35"/>
      <c r="B660" s="36"/>
      <c r="C660" s="193" t="s">
        <v>846</v>
      </c>
      <c r="D660" s="193" t="s">
        <v>285</v>
      </c>
      <c r="E660" s="194" t="s">
        <v>8522</v>
      </c>
      <c r="F660" s="195" t="s">
        <v>8523</v>
      </c>
      <c r="G660" s="196" t="s">
        <v>288</v>
      </c>
      <c r="H660" s="197">
        <v>586.41300000000001</v>
      </c>
      <c r="I660" s="198"/>
      <c r="J660" s="199">
        <f>ROUND(I660*H660,2)</f>
        <v>0</v>
      </c>
      <c r="K660" s="200"/>
      <c r="L660" s="40"/>
      <c r="M660" s="201" t="s">
        <v>1</v>
      </c>
      <c r="N660" s="202" t="s">
        <v>41</v>
      </c>
      <c r="O660" s="72"/>
      <c r="P660" s="203">
        <f>O660*H660</f>
        <v>0</v>
      </c>
      <c r="Q660" s="203">
        <v>0</v>
      </c>
      <c r="R660" s="203">
        <f>Q660*H660</f>
        <v>0</v>
      </c>
      <c r="S660" s="203">
        <v>1.4999999999999999E-2</v>
      </c>
      <c r="T660" s="204">
        <f>S660*H660</f>
        <v>8.7961949999999991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199</v>
      </c>
      <c r="AT660" s="205" t="s">
        <v>285</v>
      </c>
      <c r="AU660" s="205" t="s">
        <v>85</v>
      </c>
      <c r="AY660" s="18" t="s">
        <v>283</v>
      </c>
      <c r="BE660" s="206">
        <f>IF(N660="základní",J660,0)</f>
        <v>0</v>
      </c>
      <c r="BF660" s="206">
        <f>IF(N660="snížená",J660,0)</f>
        <v>0</v>
      </c>
      <c r="BG660" s="206">
        <f>IF(N660="zákl. přenesená",J660,0)</f>
        <v>0</v>
      </c>
      <c r="BH660" s="206">
        <f>IF(N660="sníž. přenesená",J660,0)</f>
        <v>0</v>
      </c>
      <c r="BI660" s="206">
        <f>IF(N660="nulová",J660,0)</f>
        <v>0</v>
      </c>
      <c r="BJ660" s="18" t="s">
        <v>83</v>
      </c>
      <c r="BK660" s="206">
        <f>ROUND(I660*H660,2)</f>
        <v>0</v>
      </c>
      <c r="BL660" s="18" t="s">
        <v>199</v>
      </c>
      <c r="BM660" s="205" t="s">
        <v>8524</v>
      </c>
    </row>
    <row r="661" spans="1:65" s="16" customFormat="1">
      <c r="B661" s="241"/>
      <c r="C661" s="242"/>
      <c r="D661" s="209" t="s">
        <v>291</v>
      </c>
      <c r="E661" s="243" t="s">
        <v>1</v>
      </c>
      <c r="F661" s="244" t="s">
        <v>7953</v>
      </c>
      <c r="G661" s="242"/>
      <c r="H661" s="243" t="s">
        <v>1</v>
      </c>
      <c r="I661" s="245"/>
      <c r="J661" s="242"/>
      <c r="K661" s="242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291</v>
      </c>
      <c r="AU661" s="250" t="s">
        <v>85</v>
      </c>
      <c r="AV661" s="16" t="s">
        <v>83</v>
      </c>
      <c r="AW661" s="16" t="s">
        <v>32</v>
      </c>
      <c r="AX661" s="16" t="s">
        <v>76</v>
      </c>
      <c r="AY661" s="250" t="s">
        <v>283</v>
      </c>
    </row>
    <row r="662" spans="1:65" s="13" customFormat="1">
      <c r="B662" s="207"/>
      <c r="C662" s="208"/>
      <c r="D662" s="209" t="s">
        <v>291</v>
      </c>
      <c r="E662" s="210" t="s">
        <v>1</v>
      </c>
      <c r="F662" s="211" t="s">
        <v>8332</v>
      </c>
      <c r="G662" s="208"/>
      <c r="H662" s="212">
        <v>246.80699999999999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6" customFormat="1">
      <c r="B663" s="241"/>
      <c r="C663" s="242"/>
      <c r="D663" s="209" t="s">
        <v>291</v>
      </c>
      <c r="E663" s="243" t="s">
        <v>1</v>
      </c>
      <c r="F663" s="244" t="s">
        <v>8525</v>
      </c>
      <c r="G663" s="242"/>
      <c r="H663" s="243" t="s">
        <v>1</v>
      </c>
      <c r="I663" s="245"/>
      <c r="J663" s="242"/>
      <c r="K663" s="242"/>
      <c r="L663" s="246"/>
      <c r="M663" s="247"/>
      <c r="N663" s="248"/>
      <c r="O663" s="248"/>
      <c r="P663" s="248"/>
      <c r="Q663" s="248"/>
      <c r="R663" s="248"/>
      <c r="S663" s="248"/>
      <c r="T663" s="249"/>
      <c r="AT663" s="250" t="s">
        <v>291</v>
      </c>
      <c r="AU663" s="250" t="s">
        <v>85</v>
      </c>
      <c r="AV663" s="16" t="s">
        <v>83</v>
      </c>
      <c r="AW663" s="16" t="s">
        <v>32</v>
      </c>
      <c r="AX663" s="16" t="s">
        <v>76</v>
      </c>
      <c r="AY663" s="250" t="s">
        <v>283</v>
      </c>
    </row>
    <row r="664" spans="1:65" s="13" customFormat="1">
      <c r="B664" s="207"/>
      <c r="C664" s="208"/>
      <c r="D664" s="209" t="s">
        <v>291</v>
      </c>
      <c r="E664" s="210" t="s">
        <v>1</v>
      </c>
      <c r="F664" s="211" t="s">
        <v>8526</v>
      </c>
      <c r="G664" s="208"/>
      <c r="H664" s="212">
        <v>16.62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6" customFormat="1">
      <c r="B665" s="241"/>
      <c r="C665" s="242"/>
      <c r="D665" s="209" t="s">
        <v>291</v>
      </c>
      <c r="E665" s="243" t="s">
        <v>1</v>
      </c>
      <c r="F665" s="244" t="s">
        <v>8527</v>
      </c>
      <c r="G665" s="242"/>
      <c r="H665" s="243" t="s">
        <v>1</v>
      </c>
      <c r="I665" s="245"/>
      <c r="J665" s="242"/>
      <c r="K665" s="242"/>
      <c r="L665" s="246"/>
      <c r="M665" s="247"/>
      <c r="N665" s="248"/>
      <c r="O665" s="248"/>
      <c r="P665" s="248"/>
      <c r="Q665" s="248"/>
      <c r="R665" s="248"/>
      <c r="S665" s="248"/>
      <c r="T665" s="249"/>
      <c r="AT665" s="250" t="s">
        <v>291</v>
      </c>
      <c r="AU665" s="250" t="s">
        <v>85</v>
      </c>
      <c r="AV665" s="16" t="s">
        <v>83</v>
      </c>
      <c r="AW665" s="16" t="s">
        <v>32</v>
      </c>
      <c r="AX665" s="16" t="s">
        <v>76</v>
      </c>
      <c r="AY665" s="250" t="s">
        <v>283</v>
      </c>
    </row>
    <row r="666" spans="1:65" s="13" customFormat="1">
      <c r="B666" s="207"/>
      <c r="C666" s="208"/>
      <c r="D666" s="209" t="s">
        <v>291</v>
      </c>
      <c r="E666" s="210" t="s">
        <v>1</v>
      </c>
      <c r="F666" s="211" t="s">
        <v>8528</v>
      </c>
      <c r="G666" s="208"/>
      <c r="H666" s="212">
        <v>212.40199999999999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291</v>
      </c>
      <c r="AU666" s="218" t="s">
        <v>85</v>
      </c>
      <c r="AV666" s="13" t="s">
        <v>85</v>
      </c>
      <c r="AW666" s="13" t="s">
        <v>32</v>
      </c>
      <c r="AX666" s="13" t="s">
        <v>76</v>
      </c>
      <c r="AY666" s="218" t="s">
        <v>283</v>
      </c>
    </row>
    <row r="667" spans="1:65" s="16" customFormat="1">
      <c r="B667" s="241"/>
      <c r="C667" s="242"/>
      <c r="D667" s="209" t="s">
        <v>291</v>
      </c>
      <c r="E667" s="243" t="s">
        <v>1</v>
      </c>
      <c r="F667" s="244" t="s">
        <v>7951</v>
      </c>
      <c r="G667" s="242"/>
      <c r="H667" s="243" t="s">
        <v>1</v>
      </c>
      <c r="I667" s="245"/>
      <c r="J667" s="242"/>
      <c r="K667" s="242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291</v>
      </c>
      <c r="AU667" s="250" t="s">
        <v>85</v>
      </c>
      <c r="AV667" s="16" t="s">
        <v>83</v>
      </c>
      <c r="AW667" s="16" t="s">
        <v>32</v>
      </c>
      <c r="AX667" s="16" t="s">
        <v>76</v>
      </c>
      <c r="AY667" s="250" t="s">
        <v>283</v>
      </c>
    </row>
    <row r="668" spans="1:65" s="13" customFormat="1">
      <c r="B668" s="207"/>
      <c r="C668" s="208"/>
      <c r="D668" s="209" t="s">
        <v>291</v>
      </c>
      <c r="E668" s="210" t="s">
        <v>1</v>
      </c>
      <c r="F668" s="211" t="s">
        <v>8336</v>
      </c>
      <c r="G668" s="208"/>
      <c r="H668" s="212">
        <v>110.584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291</v>
      </c>
      <c r="AU668" s="218" t="s">
        <v>85</v>
      </c>
      <c r="AV668" s="13" t="s">
        <v>85</v>
      </c>
      <c r="AW668" s="13" t="s">
        <v>32</v>
      </c>
      <c r="AX668" s="13" t="s">
        <v>76</v>
      </c>
      <c r="AY668" s="218" t="s">
        <v>283</v>
      </c>
    </row>
    <row r="669" spans="1:65" s="2" customFormat="1" ht="24.2" customHeight="1">
      <c r="A669" s="35"/>
      <c r="B669" s="36"/>
      <c r="C669" s="193" t="s">
        <v>851</v>
      </c>
      <c r="D669" s="193" t="s">
        <v>285</v>
      </c>
      <c r="E669" s="194" t="s">
        <v>8529</v>
      </c>
      <c r="F669" s="195" t="s">
        <v>8530</v>
      </c>
      <c r="G669" s="196" t="s">
        <v>288</v>
      </c>
      <c r="H669" s="197">
        <v>581.79300000000001</v>
      </c>
      <c r="I669" s="198"/>
      <c r="J669" s="199">
        <f>ROUND(I669*H669,2)</f>
        <v>0</v>
      </c>
      <c r="K669" s="200"/>
      <c r="L669" s="40"/>
      <c r="M669" s="201" t="s">
        <v>1</v>
      </c>
      <c r="N669" s="202" t="s">
        <v>41</v>
      </c>
      <c r="O669" s="72"/>
      <c r="P669" s="203">
        <f>O669*H669</f>
        <v>0</v>
      </c>
      <c r="Q669" s="203">
        <v>0</v>
      </c>
      <c r="R669" s="203">
        <f>Q669*H669</f>
        <v>0</v>
      </c>
      <c r="S669" s="203">
        <v>9.4800000000000006E-3</v>
      </c>
      <c r="T669" s="204">
        <f>S669*H669</f>
        <v>5.5153976400000007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5" t="s">
        <v>199</v>
      </c>
      <c r="AT669" s="205" t="s">
        <v>285</v>
      </c>
      <c r="AU669" s="205" t="s">
        <v>85</v>
      </c>
      <c r="AY669" s="18" t="s">
        <v>283</v>
      </c>
      <c r="BE669" s="206">
        <f>IF(N669="základní",J669,0)</f>
        <v>0</v>
      </c>
      <c r="BF669" s="206">
        <f>IF(N669="snížená",J669,0)</f>
        <v>0</v>
      </c>
      <c r="BG669" s="206">
        <f>IF(N669="zákl. přenesená",J669,0)</f>
        <v>0</v>
      </c>
      <c r="BH669" s="206">
        <f>IF(N669="sníž. přenesená",J669,0)</f>
        <v>0</v>
      </c>
      <c r="BI669" s="206">
        <f>IF(N669="nulová",J669,0)</f>
        <v>0</v>
      </c>
      <c r="BJ669" s="18" t="s">
        <v>83</v>
      </c>
      <c r="BK669" s="206">
        <f>ROUND(I669*H669,2)</f>
        <v>0</v>
      </c>
      <c r="BL669" s="18" t="s">
        <v>199</v>
      </c>
      <c r="BM669" s="205" t="s">
        <v>8531</v>
      </c>
    </row>
    <row r="670" spans="1:65" s="16" customFormat="1">
      <c r="B670" s="241"/>
      <c r="C670" s="242"/>
      <c r="D670" s="209" t="s">
        <v>291</v>
      </c>
      <c r="E670" s="243" t="s">
        <v>1</v>
      </c>
      <c r="F670" s="244" t="s">
        <v>8532</v>
      </c>
      <c r="G670" s="242"/>
      <c r="H670" s="243" t="s">
        <v>1</v>
      </c>
      <c r="I670" s="245"/>
      <c r="J670" s="242"/>
      <c r="K670" s="242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291</v>
      </c>
      <c r="AU670" s="250" t="s">
        <v>85</v>
      </c>
      <c r="AV670" s="16" t="s">
        <v>83</v>
      </c>
      <c r="AW670" s="16" t="s">
        <v>32</v>
      </c>
      <c r="AX670" s="16" t="s">
        <v>76</v>
      </c>
      <c r="AY670" s="250" t="s">
        <v>283</v>
      </c>
    </row>
    <row r="671" spans="1:65" s="13" customFormat="1">
      <c r="B671" s="207"/>
      <c r="C671" s="208"/>
      <c r="D671" s="209" t="s">
        <v>291</v>
      </c>
      <c r="E671" s="210" t="s">
        <v>1</v>
      </c>
      <c r="F671" s="211" t="s">
        <v>8506</v>
      </c>
      <c r="G671" s="208"/>
      <c r="H671" s="212">
        <v>243.48099999999999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291</v>
      </c>
      <c r="AU671" s="218" t="s">
        <v>85</v>
      </c>
      <c r="AV671" s="13" t="s">
        <v>85</v>
      </c>
      <c r="AW671" s="13" t="s">
        <v>32</v>
      </c>
      <c r="AX671" s="13" t="s">
        <v>76</v>
      </c>
      <c r="AY671" s="218" t="s">
        <v>283</v>
      </c>
    </row>
    <row r="672" spans="1:65" s="16" customFormat="1">
      <c r="B672" s="241"/>
      <c r="C672" s="242"/>
      <c r="D672" s="209" t="s">
        <v>291</v>
      </c>
      <c r="E672" s="243" t="s">
        <v>1</v>
      </c>
      <c r="F672" s="244" t="s">
        <v>8533</v>
      </c>
      <c r="G672" s="242"/>
      <c r="H672" s="243" t="s">
        <v>1</v>
      </c>
      <c r="I672" s="245"/>
      <c r="J672" s="242"/>
      <c r="K672" s="242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291</v>
      </c>
      <c r="AU672" s="250" t="s">
        <v>85</v>
      </c>
      <c r="AV672" s="16" t="s">
        <v>83</v>
      </c>
      <c r="AW672" s="16" t="s">
        <v>32</v>
      </c>
      <c r="AX672" s="16" t="s">
        <v>76</v>
      </c>
      <c r="AY672" s="250" t="s">
        <v>283</v>
      </c>
    </row>
    <row r="673" spans="1:65" s="13" customFormat="1">
      <c r="B673" s="207"/>
      <c r="C673" s="208"/>
      <c r="D673" s="209" t="s">
        <v>291</v>
      </c>
      <c r="E673" s="210" t="s">
        <v>1</v>
      </c>
      <c r="F673" s="211" t="s">
        <v>8534</v>
      </c>
      <c r="G673" s="208"/>
      <c r="H673" s="212">
        <v>338.31200000000001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291</v>
      </c>
      <c r="AU673" s="218" t="s">
        <v>85</v>
      </c>
      <c r="AV673" s="13" t="s">
        <v>85</v>
      </c>
      <c r="AW673" s="13" t="s">
        <v>32</v>
      </c>
      <c r="AX673" s="13" t="s">
        <v>76</v>
      </c>
      <c r="AY673" s="218" t="s">
        <v>283</v>
      </c>
    </row>
    <row r="674" spans="1:65" s="2" customFormat="1" ht="24.2" customHeight="1">
      <c r="A674" s="35"/>
      <c r="B674" s="36"/>
      <c r="C674" s="193" t="s">
        <v>856</v>
      </c>
      <c r="D674" s="193" t="s">
        <v>285</v>
      </c>
      <c r="E674" s="194" t="s">
        <v>8535</v>
      </c>
      <c r="F674" s="195" t="s">
        <v>8536</v>
      </c>
      <c r="G674" s="196" t="s">
        <v>288</v>
      </c>
      <c r="H674" s="197">
        <v>174.81</v>
      </c>
      <c r="I674" s="198"/>
      <c r="J674" s="199">
        <f>ROUND(I674*H674,2)</f>
        <v>0</v>
      </c>
      <c r="K674" s="200"/>
      <c r="L674" s="40"/>
      <c r="M674" s="201" t="s">
        <v>1</v>
      </c>
      <c r="N674" s="202" t="s">
        <v>41</v>
      </c>
      <c r="O674" s="72"/>
      <c r="P674" s="203">
        <f>O674*H674</f>
        <v>0</v>
      </c>
      <c r="Q674" s="203">
        <v>0</v>
      </c>
      <c r="R674" s="203">
        <f>Q674*H674</f>
        <v>0</v>
      </c>
      <c r="S674" s="203">
        <v>1.3429999999999999E-2</v>
      </c>
      <c r="T674" s="204">
        <f>S674*H674</f>
        <v>2.3476982999999998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5" t="s">
        <v>199</v>
      </c>
      <c r="AT674" s="205" t="s">
        <v>285</v>
      </c>
      <c r="AU674" s="205" t="s">
        <v>85</v>
      </c>
      <c r="AY674" s="18" t="s">
        <v>283</v>
      </c>
      <c r="BE674" s="206">
        <f>IF(N674="základní",J674,0)</f>
        <v>0</v>
      </c>
      <c r="BF674" s="206">
        <f>IF(N674="snížená",J674,0)</f>
        <v>0</v>
      </c>
      <c r="BG674" s="206">
        <f>IF(N674="zákl. přenesená",J674,0)</f>
        <v>0</v>
      </c>
      <c r="BH674" s="206">
        <f>IF(N674="sníž. přenesená",J674,0)</f>
        <v>0</v>
      </c>
      <c r="BI674" s="206">
        <f>IF(N674="nulová",J674,0)</f>
        <v>0</v>
      </c>
      <c r="BJ674" s="18" t="s">
        <v>83</v>
      </c>
      <c r="BK674" s="206">
        <f>ROUND(I674*H674,2)</f>
        <v>0</v>
      </c>
      <c r="BL674" s="18" t="s">
        <v>199</v>
      </c>
      <c r="BM674" s="205" t="s">
        <v>8537</v>
      </c>
    </row>
    <row r="675" spans="1:65" s="16" customFormat="1">
      <c r="B675" s="241"/>
      <c r="C675" s="242"/>
      <c r="D675" s="209" t="s">
        <v>291</v>
      </c>
      <c r="E675" s="243" t="s">
        <v>1</v>
      </c>
      <c r="F675" s="244" t="s">
        <v>8538</v>
      </c>
      <c r="G675" s="242"/>
      <c r="H675" s="243" t="s">
        <v>1</v>
      </c>
      <c r="I675" s="245"/>
      <c r="J675" s="242"/>
      <c r="K675" s="242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291</v>
      </c>
      <c r="AU675" s="250" t="s">
        <v>85</v>
      </c>
      <c r="AV675" s="16" t="s">
        <v>83</v>
      </c>
      <c r="AW675" s="16" t="s">
        <v>32</v>
      </c>
      <c r="AX675" s="16" t="s">
        <v>76</v>
      </c>
      <c r="AY675" s="250" t="s">
        <v>283</v>
      </c>
    </row>
    <row r="676" spans="1:65" s="13" customFormat="1">
      <c r="B676" s="207"/>
      <c r="C676" s="208"/>
      <c r="D676" s="209" t="s">
        <v>291</v>
      </c>
      <c r="E676" s="210" t="s">
        <v>1</v>
      </c>
      <c r="F676" s="211" t="s">
        <v>8539</v>
      </c>
      <c r="G676" s="208"/>
      <c r="H676" s="212">
        <v>174.81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2" customFormat="1" ht="33" customHeight="1">
      <c r="A677" s="35"/>
      <c r="B677" s="36"/>
      <c r="C677" s="193" t="s">
        <v>865</v>
      </c>
      <c r="D677" s="193" t="s">
        <v>285</v>
      </c>
      <c r="E677" s="194" t="s">
        <v>8540</v>
      </c>
      <c r="F677" s="195" t="s">
        <v>8541</v>
      </c>
      <c r="G677" s="196" t="s">
        <v>472</v>
      </c>
      <c r="H677" s="197">
        <v>312.57</v>
      </c>
      <c r="I677" s="198"/>
      <c r="J677" s="199">
        <f>ROUND(I677*H677,2)</f>
        <v>0</v>
      </c>
      <c r="K677" s="200"/>
      <c r="L677" s="40"/>
      <c r="M677" s="201" t="s">
        <v>1</v>
      </c>
      <c r="N677" s="202" t="s">
        <v>41</v>
      </c>
      <c r="O677" s="72"/>
      <c r="P677" s="203">
        <f>O677*H677</f>
        <v>0</v>
      </c>
      <c r="Q677" s="203">
        <v>0</v>
      </c>
      <c r="R677" s="203">
        <f>Q677*H677</f>
        <v>0</v>
      </c>
      <c r="S677" s="203">
        <v>6.0000000000000001E-3</v>
      </c>
      <c r="T677" s="204">
        <f>S677*H677</f>
        <v>1.8754200000000001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5" t="s">
        <v>199</v>
      </c>
      <c r="AT677" s="205" t="s">
        <v>285</v>
      </c>
      <c r="AU677" s="205" t="s">
        <v>85</v>
      </c>
      <c r="AY677" s="18" t="s">
        <v>283</v>
      </c>
      <c r="BE677" s="206">
        <f>IF(N677="základní",J677,0)</f>
        <v>0</v>
      </c>
      <c r="BF677" s="206">
        <f>IF(N677="snížená",J677,0)</f>
        <v>0</v>
      </c>
      <c r="BG677" s="206">
        <f>IF(N677="zákl. přenesená",J677,0)</f>
        <v>0</v>
      </c>
      <c r="BH677" s="206">
        <f>IF(N677="sníž. přenesená",J677,0)</f>
        <v>0</v>
      </c>
      <c r="BI677" s="206">
        <f>IF(N677="nulová",J677,0)</f>
        <v>0</v>
      </c>
      <c r="BJ677" s="18" t="s">
        <v>83</v>
      </c>
      <c r="BK677" s="206">
        <f>ROUND(I677*H677,2)</f>
        <v>0</v>
      </c>
      <c r="BL677" s="18" t="s">
        <v>199</v>
      </c>
      <c r="BM677" s="205" t="s">
        <v>8542</v>
      </c>
    </row>
    <row r="678" spans="1:65" s="16" customFormat="1">
      <c r="B678" s="241"/>
      <c r="C678" s="242"/>
      <c r="D678" s="209" t="s">
        <v>291</v>
      </c>
      <c r="E678" s="243" t="s">
        <v>1</v>
      </c>
      <c r="F678" s="244" t="s">
        <v>8543</v>
      </c>
      <c r="G678" s="242"/>
      <c r="H678" s="243" t="s">
        <v>1</v>
      </c>
      <c r="I678" s="245"/>
      <c r="J678" s="242"/>
      <c r="K678" s="242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291</v>
      </c>
      <c r="AU678" s="250" t="s">
        <v>85</v>
      </c>
      <c r="AV678" s="16" t="s">
        <v>83</v>
      </c>
      <c r="AW678" s="16" t="s">
        <v>32</v>
      </c>
      <c r="AX678" s="16" t="s">
        <v>76</v>
      </c>
      <c r="AY678" s="250" t="s">
        <v>283</v>
      </c>
    </row>
    <row r="679" spans="1:65" s="13" customFormat="1">
      <c r="B679" s="207"/>
      <c r="C679" s="208"/>
      <c r="D679" s="209" t="s">
        <v>291</v>
      </c>
      <c r="E679" s="210" t="s">
        <v>1</v>
      </c>
      <c r="F679" s="211" t="s">
        <v>8544</v>
      </c>
      <c r="G679" s="208"/>
      <c r="H679" s="212">
        <v>130.5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291</v>
      </c>
      <c r="AU679" s="218" t="s">
        <v>85</v>
      </c>
      <c r="AV679" s="13" t="s">
        <v>85</v>
      </c>
      <c r="AW679" s="13" t="s">
        <v>32</v>
      </c>
      <c r="AX679" s="13" t="s">
        <v>76</v>
      </c>
      <c r="AY679" s="218" t="s">
        <v>283</v>
      </c>
    </row>
    <row r="680" spans="1:65" s="16" customFormat="1">
      <c r="B680" s="241"/>
      <c r="C680" s="242"/>
      <c r="D680" s="209" t="s">
        <v>291</v>
      </c>
      <c r="E680" s="243" t="s">
        <v>1</v>
      </c>
      <c r="F680" s="244" t="s">
        <v>8545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>
      <c r="B681" s="207"/>
      <c r="C681" s="208"/>
      <c r="D681" s="209" t="s">
        <v>291</v>
      </c>
      <c r="E681" s="210" t="s">
        <v>1</v>
      </c>
      <c r="F681" s="211" t="s">
        <v>8546</v>
      </c>
      <c r="G681" s="208"/>
      <c r="H681" s="212">
        <v>112.32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6" customFormat="1">
      <c r="B682" s="241"/>
      <c r="C682" s="242"/>
      <c r="D682" s="209" t="s">
        <v>291</v>
      </c>
      <c r="E682" s="243" t="s">
        <v>1</v>
      </c>
      <c r="F682" s="244" t="s">
        <v>8547</v>
      </c>
      <c r="G682" s="242"/>
      <c r="H682" s="243" t="s">
        <v>1</v>
      </c>
      <c r="I682" s="245"/>
      <c r="J682" s="242"/>
      <c r="K682" s="242"/>
      <c r="L682" s="246"/>
      <c r="M682" s="247"/>
      <c r="N682" s="248"/>
      <c r="O682" s="248"/>
      <c r="P682" s="248"/>
      <c r="Q682" s="248"/>
      <c r="R682" s="248"/>
      <c r="S682" s="248"/>
      <c r="T682" s="249"/>
      <c r="AT682" s="250" t="s">
        <v>291</v>
      </c>
      <c r="AU682" s="250" t="s">
        <v>85</v>
      </c>
      <c r="AV682" s="16" t="s">
        <v>83</v>
      </c>
      <c r="AW682" s="16" t="s">
        <v>32</v>
      </c>
      <c r="AX682" s="16" t="s">
        <v>76</v>
      </c>
      <c r="AY682" s="250" t="s">
        <v>283</v>
      </c>
    </row>
    <row r="683" spans="1:65" s="13" customFormat="1">
      <c r="B683" s="207"/>
      <c r="C683" s="208"/>
      <c r="D683" s="209" t="s">
        <v>291</v>
      </c>
      <c r="E683" s="210" t="s">
        <v>1</v>
      </c>
      <c r="F683" s="211" t="s">
        <v>8548</v>
      </c>
      <c r="G683" s="208"/>
      <c r="H683" s="212">
        <v>69.75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291</v>
      </c>
      <c r="AU683" s="218" t="s">
        <v>85</v>
      </c>
      <c r="AV683" s="13" t="s">
        <v>85</v>
      </c>
      <c r="AW683" s="13" t="s">
        <v>32</v>
      </c>
      <c r="AX683" s="13" t="s">
        <v>76</v>
      </c>
      <c r="AY683" s="218" t="s">
        <v>283</v>
      </c>
    </row>
    <row r="684" spans="1:65" s="12" customFormat="1" ht="22.9" customHeight="1">
      <c r="B684" s="177"/>
      <c r="C684" s="178"/>
      <c r="D684" s="179" t="s">
        <v>75</v>
      </c>
      <c r="E684" s="191" t="s">
        <v>2002</v>
      </c>
      <c r="F684" s="191" t="s">
        <v>2003</v>
      </c>
      <c r="G684" s="178"/>
      <c r="H684" s="178"/>
      <c r="I684" s="181"/>
      <c r="J684" s="192">
        <f>BK684</f>
        <v>0</v>
      </c>
      <c r="K684" s="178"/>
      <c r="L684" s="183"/>
      <c r="M684" s="184"/>
      <c r="N684" s="185"/>
      <c r="O684" s="185"/>
      <c r="P684" s="186">
        <f>SUM(P685:P687)</f>
        <v>0</v>
      </c>
      <c r="Q684" s="185"/>
      <c r="R684" s="186">
        <f>SUM(R685:R687)</f>
        <v>0</v>
      </c>
      <c r="S684" s="185"/>
      <c r="T684" s="187">
        <f>SUM(T685:T687)</f>
        <v>7.6350225000000007</v>
      </c>
      <c r="AR684" s="188" t="s">
        <v>85</v>
      </c>
      <c r="AT684" s="189" t="s">
        <v>75</v>
      </c>
      <c r="AU684" s="189" t="s">
        <v>83</v>
      </c>
      <c r="AY684" s="188" t="s">
        <v>283</v>
      </c>
      <c r="BK684" s="190">
        <f>SUM(BK685:BK687)</f>
        <v>0</v>
      </c>
    </row>
    <row r="685" spans="1:65" s="2" customFormat="1" ht="24.2" customHeight="1">
      <c r="A685" s="35"/>
      <c r="B685" s="36"/>
      <c r="C685" s="193" t="s">
        <v>869</v>
      </c>
      <c r="D685" s="193" t="s">
        <v>285</v>
      </c>
      <c r="E685" s="194" t="s">
        <v>8549</v>
      </c>
      <c r="F685" s="195" t="s">
        <v>8550</v>
      </c>
      <c r="G685" s="196" t="s">
        <v>288</v>
      </c>
      <c r="H685" s="197">
        <v>442.61</v>
      </c>
      <c r="I685" s="198"/>
      <c r="J685" s="199">
        <f>ROUND(I685*H685,2)</f>
        <v>0</v>
      </c>
      <c r="K685" s="200"/>
      <c r="L685" s="40"/>
      <c r="M685" s="201" t="s">
        <v>1</v>
      </c>
      <c r="N685" s="202" t="s">
        <v>41</v>
      </c>
      <c r="O685" s="72"/>
      <c r="P685" s="203">
        <f>O685*H685</f>
        <v>0</v>
      </c>
      <c r="Q685" s="203">
        <v>0</v>
      </c>
      <c r="R685" s="203">
        <f>Q685*H685</f>
        <v>0</v>
      </c>
      <c r="S685" s="203">
        <v>1.7250000000000001E-2</v>
      </c>
      <c r="T685" s="204">
        <f>S685*H685</f>
        <v>7.6350225000000007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5" t="s">
        <v>199</v>
      </c>
      <c r="AT685" s="205" t="s">
        <v>285</v>
      </c>
      <c r="AU685" s="205" t="s">
        <v>85</v>
      </c>
      <c r="AY685" s="18" t="s">
        <v>283</v>
      </c>
      <c r="BE685" s="206">
        <f>IF(N685="základní",J685,0)</f>
        <v>0</v>
      </c>
      <c r="BF685" s="206">
        <f>IF(N685="snížená",J685,0)</f>
        <v>0</v>
      </c>
      <c r="BG685" s="206">
        <f>IF(N685="zákl. přenesená",J685,0)</f>
        <v>0</v>
      </c>
      <c r="BH685" s="206">
        <f>IF(N685="sníž. přenesená",J685,0)</f>
        <v>0</v>
      </c>
      <c r="BI685" s="206">
        <f>IF(N685="nulová",J685,0)</f>
        <v>0</v>
      </c>
      <c r="BJ685" s="18" t="s">
        <v>83</v>
      </c>
      <c r="BK685" s="206">
        <f>ROUND(I685*H685,2)</f>
        <v>0</v>
      </c>
      <c r="BL685" s="18" t="s">
        <v>199</v>
      </c>
      <c r="BM685" s="205" t="s">
        <v>8551</v>
      </c>
    </row>
    <row r="686" spans="1:65" s="16" customFormat="1">
      <c r="B686" s="241"/>
      <c r="C686" s="242"/>
      <c r="D686" s="209" t="s">
        <v>291</v>
      </c>
      <c r="E686" s="243" t="s">
        <v>1</v>
      </c>
      <c r="F686" s="244" t="s">
        <v>8552</v>
      </c>
      <c r="G686" s="242"/>
      <c r="H686" s="243" t="s">
        <v>1</v>
      </c>
      <c r="I686" s="245"/>
      <c r="J686" s="242"/>
      <c r="K686" s="242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291</v>
      </c>
      <c r="AU686" s="250" t="s">
        <v>85</v>
      </c>
      <c r="AV686" s="16" t="s">
        <v>83</v>
      </c>
      <c r="AW686" s="16" t="s">
        <v>32</v>
      </c>
      <c r="AX686" s="16" t="s">
        <v>76</v>
      </c>
      <c r="AY686" s="250" t="s">
        <v>283</v>
      </c>
    </row>
    <row r="687" spans="1:65" s="13" customFormat="1">
      <c r="B687" s="207"/>
      <c r="C687" s="208"/>
      <c r="D687" s="209" t="s">
        <v>291</v>
      </c>
      <c r="E687" s="210" t="s">
        <v>1</v>
      </c>
      <c r="F687" s="211" t="s">
        <v>7944</v>
      </c>
      <c r="G687" s="208"/>
      <c r="H687" s="212">
        <v>442.61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291</v>
      </c>
      <c r="AU687" s="218" t="s">
        <v>85</v>
      </c>
      <c r="AV687" s="13" t="s">
        <v>85</v>
      </c>
      <c r="AW687" s="13" t="s">
        <v>32</v>
      </c>
      <c r="AX687" s="13" t="s">
        <v>76</v>
      </c>
      <c r="AY687" s="218" t="s">
        <v>283</v>
      </c>
    </row>
    <row r="688" spans="1:65" s="12" customFormat="1" ht="22.9" customHeight="1">
      <c r="B688" s="177"/>
      <c r="C688" s="178"/>
      <c r="D688" s="179" t="s">
        <v>75</v>
      </c>
      <c r="E688" s="191" t="s">
        <v>2076</v>
      </c>
      <c r="F688" s="191" t="s">
        <v>2077</v>
      </c>
      <c r="G688" s="178"/>
      <c r="H688" s="178"/>
      <c r="I688" s="181"/>
      <c r="J688" s="192">
        <f>BK688</f>
        <v>0</v>
      </c>
      <c r="K688" s="178"/>
      <c r="L688" s="183"/>
      <c r="M688" s="184"/>
      <c r="N688" s="185"/>
      <c r="O688" s="185"/>
      <c r="P688" s="186">
        <f>SUM(P689:P745)</f>
        <v>0</v>
      </c>
      <c r="Q688" s="185"/>
      <c r="R688" s="186">
        <f>SUM(R689:R745)</f>
        <v>0</v>
      </c>
      <c r="S688" s="185"/>
      <c r="T688" s="187">
        <f>SUM(T689:T745)</f>
        <v>4.1871254200000001</v>
      </c>
      <c r="AR688" s="188" t="s">
        <v>85</v>
      </c>
      <c r="AT688" s="189" t="s">
        <v>75</v>
      </c>
      <c r="AU688" s="189" t="s">
        <v>83</v>
      </c>
      <c r="AY688" s="188" t="s">
        <v>283</v>
      </c>
      <c r="BK688" s="190">
        <f>SUM(BK689:BK745)</f>
        <v>0</v>
      </c>
    </row>
    <row r="689" spans="1:65" s="2" customFormat="1" ht="16.5" customHeight="1">
      <c r="A689" s="35"/>
      <c r="B689" s="36"/>
      <c r="C689" s="193" t="s">
        <v>875</v>
      </c>
      <c r="D689" s="193" t="s">
        <v>285</v>
      </c>
      <c r="E689" s="194" t="s">
        <v>8553</v>
      </c>
      <c r="F689" s="195" t="s">
        <v>8554</v>
      </c>
      <c r="G689" s="196" t="s">
        <v>288</v>
      </c>
      <c r="H689" s="197">
        <v>586.41300000000001</v>
      </c>
      <c r="I689" s="198"/>
      <c r="J689" s="199">
        <f>ROUND(I689*H689,2)</f>
        <v>0</v>
      </c>
      <c r="K689" s="200"/>
      <c r="L689" s="40"/>
      <c r="M689" s="201" t="s">
        <v>1</v>
      </c>
      <c r="N689" s="202" t="s">
        <v>41</v>
      </c>
      <c r="O689" s="72"/>
      <c r="P689" s="203">
        <f>O689*H689</f>
        <v>0</v>
      </c>
      <c r="Q689" s="203">
        <v>0</v>
      </c>
      <c r="R689" s="203">
        <f>Q689*H689</f>
        <v>0</v>
      </c>
      <c r="S689" s="203">
        <v>5.94E-3</v>
      </c>
      <c r="T689" s="204">
        <f>S689*H689</f>
        <v>3.4832932200000002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5" t="s">
        <v>199</v>
      </c>
      <c r="AT689" s="205" t="s">
        <v>285</v>
      </c>
      <c r="AU689" s="205" t="s">
        <v>85</v>
      </c>
      <c r="AY689" s="18" t="s">
        <v>283</v>
      </c>
      <c r="BE689" s="206">
        <f>IF(N689="základní",J689,0)</f>
        <v>0</v>
      </c>
      <c r="BF689" s="206">
        <f>IF(N689="snížená",J689,0)</f>
        <v>0</v>
      </c>
      <c r="BG689" s="206">
        <f>IF(N689="zákl. přenesená",J689,0)</f>
        <v>0</v>
      </c>
      <c r="BH689" s="206">
        <f>IF(N689="sníž. přenesená",J689,0)</f>
        <v>0</v>
      </c>
      <c r="BI689" s="206">
        <f>IF(N689="nulová",J689,0)</f>
        <v>0</v>
      </c>
      <c r="BJ689" s="18" t="s">
        <v>83</v>
      </c>
      <c r="BK689" s="206">
        <f>ROUND(I689*H689,2)</f>
        <v>0</v>
      </c>
      <c r="BL689" s="18" t="s">
        <v>199</v>
      </c>
      <c r="BM689" s="205" t="s">
        <v>8555</v>
      </c>
    </row>
    <row r="690" spans="1:65" s="16" customFormat="1">
      <c r="B690" s="241"/>
      <c r="C690" s="242"/>
      <c r="D690" s="209" t="s">
        <v>291</v>
      </c>
      <c r="E690" s="243" t="s">
        <v>1</v>
      </c>
      <c r="F690" s="244" t="s">
        <v>8556</v>
      </c>
      <c r="G690" s="242"/>
      <c r="H690" s="243" t="s">
        <v>1</v>
      </c>
      <c r="I690" s="245"/>
      <c r="J690" s="242"/>
      <c r="K690" s="242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291</v>
      </c>
      <c r="AU690" s="250" t="s">
        <v>85</v>
      </c>
      <c r="AV690" s="16" t="s">
        <v>83</v>
      </c>
      <c r="AW690" s="16" t="s">
        <v>32</v>
      </c>
      <c r="AX690" s="16" t="s">
        <v>76</v>
      </c>
      <c r="AY690" s="250" t="s">
        <v>283</v>
      </c>
    </row>
    <row r="691" spans="1:65" s="13" customFormat="1">
      <c r="B691" s="207"/>
      <c r="C691" s="208"/>
      <c r="D691" s="209" t="s">
        <v>291</v>
      </c>
      <c r="E691" s="210" t="s">
        <v>1</v>
      </c>
      <c r="F691" s="211" t="s">
        <v>8557</v>
      </c>
      <c r="G691" s="208"/>
      <c r="H691" s="212">
        <v>586.41300000000001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291</v>
      </c>
      <c r="AU691" s="218" t="s">
        <v>85</v>
      </c>
      <c r="AV691" s="13" t="s">
        <v>85</v>
      </c>
      <c r="AW691" s="13" t="s">
        <v>32</v>
      </c>
      <c r="AX691" s="13" t="s">
        <v>76</v>
      </c>
      <c r="AY691" s="218" t="s">
        <v>283</v>
      </c>
    </row>
    <row r="692" spans="1:65" s="2" customFormat="1" ht="16.5" customHeight="1">
      <c r="A692" s="35"/>
      <c r="B692" s="36"/>
      <c r="C692" s="193" t="s">
        <v>882</v>
      </c>
      <c r="D692" s="193" t="s">
        <v>285</v>
      </c>
      <c r="E692" s="194" t="s">
        <v>8558</v>
      </c>
      <c r="F692" s="195" t="s">
        <v>8559</v>
      </c>
      <c r="G692" s="196" t="s">
        <v>472</v>
      </c>
      <c r="H692" s="197">
        <v>11.175000000000001</v>
      </c>
      <c r="I692" s="198"/>
      <c r="J692" s="199">
        <f>ROUND(I692*H692,2)</f>
        <v>0</v>
      </c>
      <c r="K692" s="200"/>
      <c r="L692" s="40"/>
      <c r="M692" s="201" t="s">
        <v>1</v>
      </c>
      <c r="N692" s="202" t="s">
        <v>41</v>
      </c>
      <c r="O692" s="72"/>
      <c r="P692" s="203">
        <f>O692*H692</f>
        <v>0</v>
      </c>
      <c r="Q692" s="203">
        <v>0</v>
      </c>
      <c r="R692" s="203">
        <f>Q692*H692</f>
        <v>0</v>
      </c>
      <c r="S692" s="203">
        <v>3.48E-3</v>
      </c>
      <c r="T692" s="204">
        <f>S692*H692</f>
        <v>3.8889E-2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5" t="s">
        <v>199</v>
      </c>
      <c r="AT692" s="205" t="s">
        <v>285</v>
      </c>
      <c r="AU692" s="205" t="s">
        <v>85</v>
      </c>
      <c r="AY692" s="18" t="s">
        <v>283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18" t="s">
        <v>83</v>
      </c>
      <c r="BK692" s="206">
        <f>ROUND(I692*H692,2)</f>
        <v>0</v>
      </c>
      <c r="BL692" s="18" t="s">
        <v>199</v>
      </c>
      <c r="BM692" s="205" t="s">
        <v>8560</v>
      </c>
    </row>
    <row r="693" spans="1:65" s="16" customFormat="1">
      <c r="B693" s="241"/>
      <c r="C693" s="242"/>
      <c r="D693" s="209" t="s">
        <v>291</v>
      </c>
      <c r="E693" s="243" t="s">
        <v>1</v>
      </c>
      <c r="F693" s="244" t="s">
        <v>8561</v>
      </c>
      <c r="G693" s="242"/>
      <c r="H693" s="243" t="s">
        <v>1</v>
      </c>
      <c r="I693" s="245"/>
      <c r="J693" s="242"/>
      <c r="K693" s="242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291</v>
      </c>
      <c r="AU693" s="250" t="s">
        <v>85</v>
      </c>
      <c r="AV693" s="16" t="s">
        <v>83</v>
      </c>
      <c r="AW693" s="16" t="s">
        <v>32</v>
      </c>
      <c r="AX693" s="16" t="s">
        <v>76</v>
      </c>
      <c r="AY693" s="250" t="s">
        <v>283</v>
      </c>
    </row>
    <row r="694" spans="1:65" s="13" customFormat="1">
      <c r="B694" s="207"/>
      <c r="C694" s="208"/>
      <c r="D694" s="209" t="s">
        <v>291</v>
      </c>
      <c r="E694" s="210" t="s">
        <v>1</v>
      </c>
      <c r="F694" s="211" t="s">
        <v>8562</v>
      </c>
      <c r="G694" s="208"/>
      <c r="H694" s="212">
        <v>11.175000000000001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291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283</v>
      </c>
    </row>
    <row r="695" spans="1:65" s="2" customFormat="1" ht="16.5" customHeight="1">
      <c r="A695" s="35"/>
      <c r="B695" s="36"/>
      <c r="C695" s="193" t="s">
        <v>890</v>
      </c>
      <c r="D695" s="193" t="s">
        <v>285</v>
      </c>
      <c r="E695" s="194" t="s">
        <v>8563</v>
      </c>
      <c r="F695" s="195" t="s">
        <v>8564</v>
      </c>
      <c r="G695" s="196" t="s">
        <v>472</v>
      </c>
      <c r="H695" s="197">
        <v>83.85</v>
      </c>
      <c r="I695" s="198"/>
      <c r="J695" s="199">
        <f>ROUND(I695*H695,2)</f>
        <v>0</v>
      </c>
      <c r="K695" s="200"/>
      <c r="L695" s="40"/>
      <c r="M695" s="201" t="s">
        <v>1</v>
      </c>
      <c r="N695" s="202" t="s">
        <v>41</v>
      </c>
      <c r="O695" s="72"/>
      <c r="P695" s="203">
        <f>O695*H695</f>
        <v>0</v>
      </c>
      <c r="Q695" s="203">
        <v>0</v>
      </c>
      <c r="R695" s="203">
        <f>Q695*H695</f>
        <v>0</v>
      </c>
      <c r="S695" s="203">
        <v>1.6999999999999999E-3</v>
      </c>
      <c r="T695" s="204">
        <f>S695*H695</f>
        <v>0.14254499999999998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05" t="s">
        <v>199</v>
      </c>
      <c r="AT695" s="205" t="s">
        <v>285</v>
      </c>
      <c r="AU695" s="205" t="s">
        <v>85</v>
      </c>
      <c r="AY695" s="18" t="s">
        <v>283</v>
      </c>
      <c r="BE695" s="206">
        <f>IF(N695="základní",J695,0)</f>
        <v>0</v>
      </c>
      <c r="BF695" s="206">
        <f>IF(N695="snížená",J695,0)</f>
        <v>0</v>
      </c>
      <c r="BG695" s="206">
        <f>IF(N695="zákl. přenesená",J695,0)</f>
        <v>0</v>
      </c>
      <c r="BH695" s="206">
        <f>IF(N695="sníž. přenesená",J695,0)</f>
        <v>0</v>
      </c>
      <c r="BI695" s="206">
        <f>IF(N695="nulová",J695,0)</f>
        <v>0</v>
      </c>
      <c r="BJ695" s="18" t="s">
        <v>83</v>
      </c>
      <c r="BK695" s="206">
        <f>ROUND(I695*H695,2)</f>
        <v>0</v>
      </c>
      <c r="BL695" s="18" t="s">
        <v>199</v>
      </c>
      <c r="BM695" s="205" t="s">
        <v>8565</v>
      </c>
    </row>
    <row r="696" spans="1:65" s="16" customFormat="1">
      <c r="B696" s="241"/>
      <c r="C696" s="242"/>
      <c r="D696" s="209" t="s">
        <v>291</v>
      </c>
      <c r="E696" s="243" t="s">
        <v>1</v>
      </c>
      <c r="F696" s="244" t="s">
        <v>8566</v>
      </c>
      <c r="G696" s="242"/>
      <c r="H696" s="243" t="s">
        <v>1</v>
      </c>
      <c r="I696" s="245"/>
      <c r="J696" s="242"/>
      <c r="K696" s="242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291</v>
      </c>
      <c r="AU696" s="250" t="s">
        <v>85</v>
      </c>
      <c r="AV696" s="16" t="s">
        <v>83</v>
      </c>
      <c r="AW696" s="16" t="s">
        <v>32</v>
      </c>
      <c r="AX696" s="16" t="s">
        <v>76</v>
      </c>
      <c r="AY696" s="250" t="s">
        <v>283</v>
      </c>
    </row>
    <row r="697" spans="1:65" s="13" customFormat="1">
      <c r="B697" s="207"/>
      <c r="C697" s="208"/>
      <c r="D697" s="209" t="s">
        <v>291</v>
      </c>
      <c r="E697" s="210" t="s">
        <v>1</v>
      </c>
      <c r="F697" s="211" t="s">
        <v>8567</v>
      </c>
      <c r="G697" s="208"/>
      <c r="H697" s="212">
        <v>30.03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6" customFormat="1">
      <c r="B698" s="241"/>
      <c r="C698" s="242"/>
      <c r="D698" s="209" t="s">
        <v>291</v>
      </c>
      <c r="E698" s="243" t="s">
        <v>1</v>
      </c>
      <c r="F698" s="244" t="s">
        <v>8568</v>
      </c>
      <c r="G698" s="242"/>
      <c r="H698" s="243" t="s">
        <v>1</v>
      </c>
      <c r="I698" s="245"/>
      <c r="J698" s="242"/>
      <c r="K698" s="242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291</v>
      </c>
      <c r="AU698" s="250" t="s">
        <v>85</v>
      </c>
      <c r="AV698" s="16" t="s">
        <v>83</v>
      </c>
      <c r="AW698" s="16" t="s">
        <v>32</v>
      </c>
      <c r="AX698" s="16" t="s">
        <v>76</v>
      </c>
      <c r="AY698" s="250" t="s">
        <v>283</v>
      </c>
    </row>
    <row r="699" spans="1:65" s="13" customFormat="1">
      <c r="B699" s="207"/>
      <c r="C699" s="208"/>
      <c r="D699" s="209" t="s">
        <v>291</v>
      </c>
      <c r="E699" s="210" t="s">
        <v>1</v>
      </c>
      <c r="F699" s="211" t="s">
        <v>8569</v>
      </c>
      <c r="G699" s="208"/>
      <c r="H699" s="212">
        <v>17.82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291</v>
      </c>
      <c r="AU699" s="218" t="s">
        <v>85</v>
      </c>
      <c r="AV699" s="13" t="s">
        <v>85</v>
      </c>
      <c r="AW699" s="13" t="s">
        <v>32</v>
      </c>
      <c r="AX699" s="13" t="s">
        <v>76</v>
      </c>
      <c r="AY699" s="218" t="s">
        <v>283</v>
      </c>
    </row>
    <row r="700" spans="1:65" s="16" customFormat="1">
      <c r="B700" s="241"/>
      <c r="C700" s="242"/>
      <c r="D700" s="209" t="s">
        <v>291</v>
      </c>
      <c r="E700" s="243" t="s">
        <v>1</v>
      </c>
      <c r="F700" s="244" t="s">
        <v>8570</v>
      </c>
      <c r="G700" s="242"/>
      <c r="H700" s="243" t="s">
        <v>1</v>
      </c>
      <c r="I700" s="245"/>
      <c r="J700" s="242"/>
      <c r="K700" s="242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291</v>
      </c>
      <c r="AU700" s="250" t="s">
        <v>85</v>
      </c>
      <c r="AV700" s="16" t="s">
        <v>83</v>
      </c>
      <c r="AW700" s="16" t="s">
        <v>32</v>
      </c>
      <c r="AX700" s="16" t="s">
        <v>76</v>
      </c>
      <c r="AY700" s="250" t="s">
        <v>283</v>
      </c>
    </row>
    <row r="701" spans="1:65" s="13" customFormat="1">
      <c r="B701" s="207"/>
      <c r="C701" s="208"/>
      <c r="D701" s="209" t="s">
        <v>291</v>
      </c>
      <c r="E701" s="210" t="s">
        <v>1</v>
      </c>
      <c r="F701" s="211" t="s">
        <v>8571</v>
      </c>
      <c r="G701" s="208"/>
      <c r="H701" s="212">
        <v>16.84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291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283</v>
      </c>
    </row>
    <row r="702" spans="1:65" s="16" customFormat="1">
      <c r="B702" s="241"/>
      <c r="C702" s="242"/>
      <c r="D702" s="209" t="s">
        <v>291</v>
      </c>
      <c r="E702" s="243" t="s">
        <v>1</v>
      </c>
      <c r="F702" s="244" t="s">
        <v>8572</v>
      </c>
      <c r="G702" s="242"/>
      <c r="H702" s="243" t="s">
        <v>1</v>
      </c>
      <c r="I702" s="245"/>
      <c r="J702" s="242"/>
      <c r="K702" s="242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291</v>
      </c>
      <c r="AU702" s="250" t="s">
        <v>85</v>
      </c>
      <c r="AV702" s="16" t="s">
        <v>83</v>
      </c>
      <c r="AW702" s="16" t="s">
        <v>32</v>
      </c>
      <c r="AX702" s="16" t="s">
        <v>76</v>
      </c>
      <c r="AY702" s="250" t="s">
        <v>283</v>
      </c>
    </row>
    <row r="703" spans="1:65" s="13" customFormat="1">
      <c r="B703" s="207"/>
      <c r="C703" s="208"/>
      <c r="D703" s="209" t="s">
        <v>291</v>
      </c>
      <c r="E703" s="210" t="s">
        <v>1</v>
      </c>
      <c r="F703" s="211" t="s">
        <v>8573</v>
      </c>
      <c r="G703" s="208"/>
      <c r="H703" s="212">
        <v>2.3199999999999998</v>
      </c>
      <c r="I703" s="213"/>
      <c r="J703" s="208"/>
      <c r="K703" s="208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291</v>
      </c>
      <c r="AU703" s="218" t="s">
        <v>85</v>
      </c>
      <c r="AV703" s="13" t="s">
        <v>85</v>
      </c>
      <c r="AW703" s="13" t="s">
        <v>32</v>
      </c>
      <c r="AX703" s="13" t="s">
        <v>76</v>
      </c>
      <c r="AY703" s="218" t="s">
        <v>283</v>
      </c>
    </row>
    <row r="704" spans="1:65" s="16" customFormat="1">
      <c r="B704" s="241"/>
      <c r="C704" s="242"/>
      <c r="D704" s="209" t="s">
        <v>291</v>
      </c>
      <c r="E704" s="243" t="s">
        <v>1</v>
      </c>
      <c r="F704" s="244" t="s">
        <v>8574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1:65" s="13" customFormat="1">
      <c r="B705" s="207"/>
      <c r="C705" s="208"/>
      <c r="D705" s="209" t="s">
        <v>291</v>
      </c>
      <c r="E705" s="210" t="s">
        <v>1</v>
      </c>
      <c r="F705" s="211" t="s">
        <v>8575</v>
      </c>
      <c r="G705" s="208"/>
      <c r="H705" s="212">
        <v>7.93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1:65" s="16" customFormat="1">
      <c r="B706" s="241"/>
      <c r="C706" s="242"/>
      <c r="D706" s="209" t="s">
        <v>291</v>
      </c>
      <c r="E706" s="243" t="s">
        <v>1</v>
      </c>
      <c r="F706" s="244" t="s">
        <v>8576</v>
      </c>
      <c r="G706" s="242"/>
      <c r="H706" s="243" t="s">
        <v>1</v>
      </c>
      <c r="I706" s="245"/>
      <c r="J706" s="242"/>
      <c r="K706" s="242"/>
      <c r="L706" s="246"/>
      <c r="M706" s="247"/>
      <c r="N706" s="248"/>
      <c r="O706" s="248"/>
      <c r="P706" s="248"/>
      <c r="Q706" s="248"/>
      <c r="R706" s="248"/>
      <c r="S706" s="248"/>
      <c r="T706" s="249"/>
      <c r="AT706" s="250" t="s">
        <v>291</v>
      </c>
      <c r="AU706" s="250" t="s">
        <v>85</v>
      </c>
      <c r="AV706" s="16" t="s">
        <v>83</v>
      </c>
      <c r="AW706" s="16" t="s">
        <v>32</v>
      </c>
      <c r="AX706" s="16" t="s">
        <v>76</v>
      </c>
      <c r="AY706" s="250" t="s">
        <v>283</v>
      </c>
    </row>
    <row r="707" spans="1:65" s="13" customFormat="1">
      <c r="B707" s="207"/>
      <c r="C707" s="208"/>
      <c r="D707" s="209" t="s">
        <v>291</v>
      </c>
      <c r="E707" s="210" t="s">
        <v>1</v>
      </c>
      <c r="F707" s="211" t="s">
        <v>8577</v>
      </c>
      <c r="G707" s="208"/>
      <c r="H707" s="212">
        <v>8.91</v>
      </c>
      <c r="I707" s="213"/>
      <c r="J707" s="208"/>
      <c r="K707" s="208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291</v>
      </c>
      <c r="AU707" s="218" t="s">
        <v>85</v>
      </c>
      <c r="AV707" s="13" t="s">
        <v>85</v>
      </c>
      <c r="AW707" s="13" t="s">
        <v>32</v>
      </c>
      <c r="AX707" s="13" t="s">
        <v>76</v>
      </c>
      <c r="AY707" s="218" t="s">
        <v>283</v>
      </c>
    </row>
    <row r="708" spans="1:65" s="2" customFormat="1" ht="21.75" customHeight="1">
      <c r="A708" s="35"/>
      <c r="B708" s="36"/>
      <c r="C708" s="193" t="s">
        <v>894</v>
      </c>
      <c r="D708" s="193" t="s">
        <v>285</v>
      </c>
      <c r="E708" s="194" t="s">
        <v>8578</v>
      </c>
      <c r="F708" s="195" t="s">
        <v>8579</v>
      </c>
      <c r="G708" s="196" t="s">
        <v>472</v>
      </c>
      <c r="H708" s="197">
        <v>60.04</v>
      </c>
      <c r="I708" s="198"/>
      <c r="J708" s="199">
        <f>ROUND(I708*H708,2)</f>
        <v>0</v>
      </c>
      <c r="K708" s="200"/>
      <c r="L708" s="40"/>
      <c r="M708" s="201" t="s">
        <v>1</v>
      </c>
      <c r="N708" s="202" t="s">
        <v>41</v>
      </c>
      <c r="O708" s="72"/>
      <c r="P708" s="203">
        <f>O708*H708</f>
        <v>0</v>
      </c>
      <c r="Q708" s="203">
        <v>0</v>
      </c>
      <c r="R708" s="203">
        <f>Q708*H708</f>
        <v>0</v>
      </c>
      <c r="S708" s="203">
        <v>1.7700000000000001E-3</v>
      </c>
      <c r="T708" s="204">
        <f>S708*H708</f>
        <v>0.1062708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5" t="s">
        <v>199</v>
      </c>
      <c r="AT708" s="205" t="s">
        <v>285</v>
      </c>
      <c r="AU708" s="205" t="s">
        <v>85</v>
      </c>
      <c r="AY708" s="18" t="s">
        <v>283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18" t="s">
        <v>83</v>
      </c>
      <c r="BK708" s="206">
        <f>ROUND(I708*H708,2)</f>
        <v>0</v>
      </c>
      <c r="BL708" s="18" t="s">
        <v>199</v>
      </c>
      <c r="BM708" s="205" t="s">
        <v>8580</v>
      </c>
    </row>
    <row r="709" spans="1:65" s="16" customFormat="1">
      <c r="B709" s="241"/>
      <c r="C709" s="242"/>
      <c r="D709" s="209" t="s">
        <v>291</v>
      </c>
      <c r="E709" s="243" t="s">
        <v>1</v>
      </c>
      <c r="F709" s="244" t="s">
        <v>8581</v>
      </c>
      <c r="G709" s="242"/>
      <c r="H709" s="243" t="s">
        <v>1</v>
      </c>
      <c r="I709" s="245"/>
      <c r="J709" s="242"/>
      <c r="K709" s="242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291</v>
      </c>
      <c r="AU709" s="250" t="s">
        <v>85</v>
      </c>
      <c r="AV709" s="16" t="s">
        <v>83</v>
      </c>
      <c r="AW709" s="16" t="s">
        <v>32</v>
      </c>
      <c r="AX709" s="16" t="s">
        <v>76</v>
      </c>
      <c r="AY709" s="250" t="s">
        <v>283</v>
      </c>
    </row>
    <row r="710" spans="1:65" s="13" customFormat="1">
      <c r="B710" s="207"/>
      <c r="C710" s="208"/>
      <c r="D710" s="209" t="s">
        <v>291</v>
      </c>
      <c r="E710" s="210" t="s">
        <v>1</v>
      </c>
      <c r="F710" s="211" t="s">
        <v>8582</v>
      </c>
      <c r="G710" s="208"/>
      <c r="H710" s="212">
        <v>27.7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291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283</v>
      </c>
    </row>
    <row r="711" spans="1:65" s="16" customFormat="1">
      <c r="B711" s="241"/>
      <c r="C711" s="242"/>
      <c r="D711" s="209" t="s">
        <v>291</v>
      </c>
      <c r="E711" s="243" t="s">
        <v>1</v>
      </c>
      <c r="F711" s="244" t="s">
        <v>8583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1:65" s="13" customFormat="1">
      <c r="B712" s="207"/>
      <c r="C712" s="208"/>
      <c r="D712" s="209" t="s">
        <v>291</v>
      </c>
      <c r="E712" s="210" t="s">
        <v>1</v>
      </c>
      <c r="F712" s="211" t="s">
        <v>8584</v>
      </c>
      <c r="G712" s="208"/>
      <c r="H712" s="212">
        <v>22.27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1:65" s="16" customFormat="1">
      <c r="B713" s="241"/>
      <c r="C713" s="242"/>
      <c r="D713" s="209" t="s">
        <v>291</v>
      </c>
      <c r="E713" s="243" t="s">
        <v>1</v>
      </c>
      <c r="F713" s="244" t="s">
        <v>8568</v>
      </c>
      <c r="G713" s="242"/>
      <c r="H713" s="243" t="s">
        <v>1</v>
      </c>
      <c r="I713" s="245"/>
      <c r="J713" s="242"/>
      <c r="K713" s="242"/>
      <c r="L713" s="246"/>
      <c r="M713" s="247"/>
      <c r="N713" s="248"/>
      <c r="O713" s="248"/>
      <c r="P713" s="248"/>
      <c r="Q713" s="248"/>
      <c r="R713" s="248"/>
      <c r="S713" s="248"/>
      <c r="T713" s="249"/>
      <c r="AT713" s="250" t="s">
        <v>291</v>
      </c>
      <c r="AU713" s="250" t="s">
        <v>85</v>
      </c>
      <c r="AV713" s="16" t="s">
        <v>83</v>
      </c>
      <c r="AW713" s="16" t="s">
        <v>32</v>
      </c>
      <c r="AX713" s="16" t="s">
        <v>76</v>
      </c>
      <c r="AY713" s="250" t="s">
        <v>283</v>
      </c>
    </row>
    <row r="714" spans="1:65" s="13" customFormat="1">
      <c r="B714" s="207"/>
      <c r="C714" s="208"/>
      <c r="D714" s="209" t="s">
        <v>291</v>
      </c>
      <c r="E714" s="210" t="s">
        <v>1</v>
      </c>
      <c r="F714" s="211" t="s">
        <v>8585</v>
      </c>
      <c r="G714" s="208"/>
      <c r="H714" s="212">
        <v>10.07</v>
      </c>
      <c r="I714" s="213"/>
      <c r="J714" s="208"/>
      <c r="K714" s="208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291</v>
      </c>
      <c r="AU714" s="218" t="s">
        <v>85</v>
      </c>
      <c r="AV714" s="13" t="s">
        <v>85</v>
      </c>
      <c r="AW714" s="13" t="s">
        <v>32</v>
      </c>
      <c r="AX714" s="13" t="s">
        <v>76</v>
      </c>
      <c r="AY714" s="218" t="s">
        <v>283</v>
      </c>
    </row>
    <row r="715" spans="1:65" s="2" customFormat="1" ht="16.5" customHeight="1">
      <c r="A715" s="35"/>
      <c r="B715" s="36"/>
      <c r="C715" s="193" t="s">
        <v>898</v>
      </c>
      <c r="D715" s="193" t="s">
        <v>285</v>
      </c>
      <c r="E715" s="194" t="s">
        <v>8586</v>
      </c>
      <c r="F715" s="195" t="s">
        <v>8587</v>
      </c>
      <c r="G715" s="196" t="s">
        <v>472</v>
      </c>
      <c r="H715" s="197">
        <v>54.72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41</v>
      </c>
      <c r="O715" s="72"/>
      <c r="P715" s="203">
        <f>O715*H715</f>
        <v>0</v>
      </c>
      <c r="Q715" s="203">
        <v>0</v>
      </c>
      <c r="R715" s="203">
        <f>Q715*H715</f>
        <v>0</v>
      </c>
      <c r="S715" s="203">
        <v>1.67E-3</v>
      </c>
      <c r="T715" s="204">
        <f>S715*H715</f>
        <v>9.1382400000000003E-2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199</v>
      </c>
      <c r="AT715" s="205" t="s">
        <v>285</v>
      </c>
      <c r="AU715" s="205" t="s">
        <v>85</v>
      </c>
      <c r="AY715" s="18" t="s">
        <v>283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199</v>
      </c>
      <c r="BM715" s="205" t="s">
        <v>8588</v>
      </c>
    </row>
    <row r="716" spans="1:65" s="16" customFormat="1">
      <c r="B716" s="241"/>
      <c r="C716" s="242"/>
      <c r="D716" s="209" t="s">
        <v>291</v>
      </c>
      <c r="E716" s="243" t="s">
        <v>1</v>
      </c>
      <c r="F716" s="244" t="s">
        <v>7953</v>
      </c>
      <c r="G716" s="242"/>
      <c r="H716" s="243" t="s">
        <v>1</v>
      </c>
      <c r="I716" s="245"/>
      <c r="J716" s="242"/>
      <c r="K716" s="242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291</v>
      </c>
      <c r="AU716" s="250" t="s">
        <v>85</v>
      </c>
      <c r="AV716" s="16" t="s">
        <v>83</v>
      </c>
      <c r="AW716" s="16" t="s">
        <v>32</v>
      </c>
      <c r="AX716" s="16" t="s">
        <v>76</v>
      </c>
      <c r="AY716" s="250" t="s">
        <v>283</v>
      </c>
    </row>
    <row r="717" spans="1:65" s="13" customFormat="1">
      <c r="B717" s="207"/>
      <c r="C717" s="208"/>
      <c r="D717" s="209" t="s">
        <v>291</v>
      </c>
      <c r="E717" s="210" t="s">
        <v>1</v>
      </c>
      <c r="F717" s="211" t="s">
        <v>8589</v>
      </c>
      <c r="G717" s="208"/>
      <c r="H717" s="212">
        <v>15.89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1:65" s="16" customFormat="1">
      <c r="B718" s="241"/>
      <c r="C718" s="242"/>
      <c r="D718" s="209" t="s">
        <v>291</v>
      </c>
      <c r="E718" s="243" t="s">
        <v>1</v>
      </c>
      <c r="F718" s="244" t="s">
        <v>8590</v>
      </c>
      <c r="G718" s="242"/>
      <c r="H718" s="243" t="s">
        <v>1</v>
      </c>
      <c r="I718" s="245"/>
      <c r="J718" s="242"/>
      <c r="K718" s="242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291</v>
      </c>
      <c r="AU718" s="250" t="s">
        <v>85</v>
      </c>
      <c r="AV718" s="16" t="s">
        <v>83</v>
      </c>
      <c r="AW718" s="16" t="s">
        <v>32</v>
      </c>
      <c r="AX718" s="16" t="s">
        <v>76</v>
      </c>
      <c r="AY718" s="250" t="s">
        <v>283</v>
      </c>
    </row>
    <row r="719" spans="1:65" s="13" customFormat="1">
      <c r="B719" s="207"/>
      <c r="C719" s="208"/>
      <c r="D719" s="209" t="s">
        <v>291</v>
      </c>
      <c r="E719" s="210" t="s">
        <v>1</v>
      </c>
      <c r="F719" s="211" t="s">
        <v>8591</v>
      </c>
      <c r="G719" s="208"/>
      <c r="H719" s="212">
        <v>4.57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291</v>
      </c>
      <c r="AU719" s="218" t="s">
        <v>85</v>
      </c>
      <c r="AV719" s="13" t="s">
        <v>85</v>
      </c>
      <c r="AW719" s="13" t="s">
        <v>32</v>
      </c>
      <c r="AX719" s="13" t="s">
        <v>76</v>
      </c>
      <c r="AY719" s="218" t="s">
        <v>283</v>
      </c>
    </row>
    <row r="720" spans="1:65" s="16" customFormat="1">
      <c r="B720" s="241"/>
      <c r="C720" s="242"/>
      <c r="D720" s="209" t="s">
        <v>291</v>
      </c>
      <c r="E720" s="243" t="s">
        <v>1</v>
      </c>
      <c r="F720" s="244" t="s">
        <v>8592</v>
      </c>
      <c r="G720" s="242"/>
      <c r="H720" s="243" t="s">
        <v>1</v>
      </c>
      <c r="I720" s="245"/>
      <c r="J720" s="242"/>
      <c r="K720" s="242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291</v>
      </c>
      <c r="AU720" s="250" t="s">
        <v>85</v>
      </c>
      <c r="AV720" s="16" t="s">
        <v>83</v>
      </c>
      <c r="AW720" s="16" t="s">
        <v>32</v>
      </c>
      <c r="AX720" s="16" t="s">
        <v>76</v>
      </c>
      <c r="AY720" s="250" t="s">
        <v>283</v>
      </c>
    </row>
    <row r="721" spans="1:65" s="13" customFormat="1">
      <c r="B721" s="207"/>
      <c r="C721" s="208"/>
      <c r="D721" s="209" t="s">
        <v>291</v>
      </c>
      <c r="E721" s="210" t="s">
        <v>1</v>
      </c>
      <c r="F721" s="211" t="s">
        <v>8593</v>
      </c>
      <c r="G721" s="208"/>
      <c r="H721" s="212">
        <v>12.59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6" customFormat="1">
      <c r="B722" s="241"/>
      <c r="C722" s="242"/>
      <c r="D722" s="209" t="s">
        <v>291</v>
      </c>
      <c r="E722" s="243" t="s">
        <v>1</v>
      </c>
      <c r="F722" s="244" t="s">
        <v>8568</v>
      </c>
      <c r="G722" s="242"/>
      <c r="H722" s="243" t="s">
        <v>1</v>
      </c>
      <c r="I722" s="245"/>
      <c r="J722" s="242"/>
      <c r="K722" s="242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291</v>
      </c>
      <c r="AU722" s="250" t="s">
        <v>85</v>
      </c>
      <c r="AV722" s="16" t="s">
        <v>83</v>
      </c>
      <c r="AW722" s="16" t="s">
        <v>32</v>
      </c>
      <c r="AX722" s="16" t="s">
        <v>76</v>
      </c>
      <c r="AY722" s="250" t="s">
        <v>283</v>
      </c>
    </row>
    <row r="723" spans="1:65" s="13" customFormat="1">
      <c r="B723" s="207"/>
      <c r="C723" s="208"/>
      <c r="D723" s="209" t="s">
        <v>291</v>
      </c>
      <c r="E723" s="210" t="s">
        <v>1</v>
      </c>
      <c r="F723" s="211" t="s">
        <v>8594</v>
      </c>
      <c r="G723" s="208"/>
      <c r="H723" s="212">
        <v>3.42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291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283</v>
      </c>
    </row>
    <row r="724" spans="1:65" s="16" customFormat="1">
      <c r="B724" s="241"/>
      <c r="C724" s="242"/>
      <c r="D724" s="209" t="s">
        <v>291</v>
      </c>
      <c r="E724" s="243" t="s">
        <v>1</v>
      </c>
      <c r="F724" s="244" t="s">
        <v>8595</v>
      </c>
      <c r="G724" s="242"/>
      <c r="H724" s="243" t="s">
        <v>1</v>
      </c>
      <c r="I724" s="245"/>
      <c r="J724" s="242"/>
      <c r="K724" s="242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291</v>
      </c>
      <c r="AU724" s="250" t="s">
        <v>85</v>
      </c>
      <c r="AV724" s="16" t="s">
        <v>83</v>
      </c>
      <c r="AW724" s="16" t="s">
        <v>32</v>
      </c>
      <c r="AX724" s="16" t="s">
        <v>76</v>
      </c>
      <c r="AY724" s="250" t="s">
        <v>283</v>
      </c>
    </row>
    <row r="725" spans="1:65" s="13" customFormat="1">
      <c r="B725" s="207"/>
      <c r="C725" s="208"/>
      <c r="D725" s="209" t="s">
        <v>291</v>
      </c>
      <c r="E725" s="210" t="s">
        <v>1</v>
      </c>
      <c r="F725" s="211" t="s">
        <v>8596</v>
      </c>
      <c r="G725" s="208"/>
      <c r="H725" s="212">
        <v>3.2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291</v>
      </c>
      <c r="AU725" s="218" t="s">
        <v>85</v>
      </c>
      <c r="AV725" s="13" t="s">
        <v>85</v>
      </c>
      <c r="AW725" s="13" t="s">
        <v>32</v>
      </c>
      <c r="AX725" s="13" t="s">
        <v>76</v>
      </c>
      <c r="AY725" s="218" t="s">
        <v>283</v>
      </c>
    </row>
    <row r="726" spans="1:65" s="16" customFormat="1">
      <c r="B726" s="241"/>
      <c r="C726" s="242"/>
      <c r="D726" s="209" t="s">
        <v>291</v>
      </c>
      <c r="E726" s="243" t="s">
        <v>1</v>
      </c>
      <c r="F726" s="244" t="s">
        <v>7955</v>
      </c>
      <c r="G726" s="242"/>
      <c r="H726" s="243" t="s">
        <v>1</v>
      </c>
      <c r="I726" s="245"/>
      <c r="J726" s="242"/>
      <c r="K726" s="242"/>
      <c r="L726" s="246"/>
      <c r="M726" s="247"/>
      <c r="N726" s="248"/>
      <c r="O726" s="248"/>
      <c r="P726" s="248"/>
      <c r="Q726" s="248"/>
      <c r="R726" s="248"/>
      <c r="S726" s="248"/>
      <c r="T726" s="249"/>
      <c r="AT726" s="250" t="s">
        <v>291</v>
      </c>
      <c r="AU726" s="250" t="s">
        <v>85</v>
      </c>
      <c r="AV726" s="16" t="s">
        <v>83</v>
      </c>
      <c r="AW726" s="16" t="s">
        <v>32</v>
      </c>
      <c r="AX726" s="16" t="s">
        <v>76</v>
      </c>
      <c r="AY726" s="250" t="s">
        <v>283</v>
      </c>
    </row>
    <row r="727" spans="1:65" s="13" customFormat="1">
      <c r="B727" s="207"/>
      <c r="C727" s="208"/>
      <c r="D727" s="209" t="s">
        <v>291</v>
      </c>
      <c r="E727" s="210" t="s">
        <v>1</v>
      </c>
      <c r="F727" s="211" t="s">
        <v>8597</v>
      </c>
      <c r="G727" s="208"/>
      <c r="H727" s="212">
        <v>15.05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291</v>
      </c>
      <c r="AU727" s="218" t="s">
        <v>85</v>
      </c>
      <c r="AV727" s="13" t="s">
        <v>85</v>
      </c>
      <c r="AW727" s="13" t="s">
        <v>32</v>
      </c>
      <c r="AX727" s="13" t="s">
        <v>76</v>
      </c>
      <c r="AY727" s="218" t="s">
        <v>283</v>
      </c>
    </row>
    <row r="728" spans="1:65" s="2" customFormat="1" ht="16.5" customHeight="1">
      <c r="A728" s="35"/>
      <c r="B728" s="36"/>
      <c r="C728" s="193" t="s">
        <v>902</v>
      </c>
      <c r="D728" s="193" t="s">
        <v>285</v>
      </c>
      <c r="E728" s="194" t="s">
        <v>8598</v>
      </c>
      <c r="F728" s="195" t="s">
        <v>8599</v>
      </c>
      <c r="G728" s="196" t="s">
        <v>472</v>
      </c>
      <c r="H728" s="197">
        <v>27.7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0</v>
      </c>
      <c r="R728" s="203">
        <f>Q728*H728</f>
        <v>0</v>
      </c>
      <c r="S728" s="203">
        <v>1.75E-3</v>
      </c>
      <c r="T728" s="204">
        <f>S728*H728</f>
        <v>4.8474999999999997E-2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199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199</v>
      </c>
      <c r="BM728" s="205" t="s">
        <v>8600</v>
      </c>
    </row>
    <row r="729" spans="1:65" s="16" customFormat="1">
      <c r="B729" s="241"/>
      <c r="C729" s="242"/>
      <c r="D729" s="209" t="s">
        <v>291</v>
      </c>
      <c r="E729" s="243" t="s">
        <v>1</v>
      </c>
      <c r="F729" s="244" t="s">
        <v>8601</v>
      </c>
      <c r="G729" s="242"/>
      <c r="H729" s="243" t="s">
        <v>1</v>
      </c>
      <c r="I729" s="245"/>
      <c r="J729" s="242"/>
      <c r="K729" s="242"/>
      <c r="L729" s="246"/>
      <c r="M729" s="247"/>
      <c r="N729" s="248"/>
      <c r="O729" s="248"/>
      <c r="P729" s="248"/>
      <c r="Q729" s="248"/>
      <c r="R729" s="248"/>
      <c r="S729" s="248"/>
      <c r="T729" s="249"/>
      <c r="AT729" s="250" t="s">
        <v>291</v>
      </c>
      <c r="AU729" s="250" t="s">
        <v>85</v>
      </c>
      <c r="AV729" s="16" t="s">
        <v>83</v>
      </c>
      <c r="AW729" s="16" t="s">
        <v>32</v>
      </c>
      <c r="AX729" s="16" t="s">
        <v>76</v>
      </c>
      <c r="AY729" s="250" t="s">
        <v>283</v>
      </c>
    </row>
    <row r="730" spans="1:65" s="13" customFormat="1">
      <c r="B730" s="207"/>
      <c r="C730" s="208"/>
      <c r="D730" s="209" t="s">
        <v>291</v>
      </c>
      <c r="E730" s="210" t="s">
        <v>1</v>
      </c>
      <c r="F730" s="211" t="s">
        <v>8582</v>
      </c>
      <c r="G730" s="208"/>
      <c r="H730" s="212">
        <v>27.7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291</v>
      </c>
      <c r="AU730" s="218" t="s">
        <v>85</v>
      </c>
      <c r="AV730" s="13" t="s">
        <v>85</v>
      </c>
      <c r="AW730" s="13" t="s">
        <v>32</v>
      </c>
      <c r="AX730" s="13" t="s">
        <v>76</v>
      </c>
      <c r="AY730" s="218" t="s">
        <v>283</v>
      </c>
    </row>
    <row r="731" spans="1:65" s="2" customFormat="1" ht="16.5" customHeight="1">
      <c r="A731" s="35"/>
      <c r="B731" s="36"/>
      <c r="C731" s="193" t="s">
        <v>909</v>
      </c>
      <c r="D731" s="193" t="s">
        <v>285</v>
      </c>
      <c r="E731" s="194" t="s">
        <v>8602</v>
      </c>
      <c r="F731" s="195" t="s">
        <v>8603</v>
      </c>
      <c r="G731" s="196" t="s">
        <v>288</v>
      </c>
      <c r="H731" s="197">
        <v>8.5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0</v>
      </c>
      <c r="R731" s="203">
        <f>Q731*H731</f>
        <v>0</v>
      </c>
      <c r="S731" s="203">
        <v>5.8399999999999997E-3</v>
      </c>
      <c r="T731" s="204">
        <f>S731*H731</f>
        <v>4.9639999999999997E-2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199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199</v>
      </c>
      <c r="BM731" s="205" t="s">
        <v>8604</v>
      </c>
    </row>
    <row r="732" spans="1:65" s="16" customFormat="1">
      <c r="B732" s="241"/>
      <c r="C732" s="242"/>
      <c r="D732" s="209" t="s">
        <v>291</v>
      </c>
      <c r="E732" s="243" t="s">
        <v>1</v>
      </c>
      <c r="F732" s="244" t="s">
        <v>8605</v>
      </c>
      <c r="G732" s="242"/>
      <c r="H732" s="243" t="s">
        <v>1</v>
      </c>
      <c r="I732" s="245"/>
      <c r="J732" s="242"/>
      <c r="K732" s="242"/>
      <c r="L732" s="246"/>
      <c r="M732" s="247"/>
      <c r="N732" s="248"/>
      <c r="O732" s="248"/>
      <c r="P732" s="248"/>
      <c r="Q732" s="248"/>
      <c r="R732" s="248"/>
      <c r="S732" s="248"/>
      <c r="T732" s="249"/>
      <c r="AT732" s="250" t="s">
        <v>291</v>
      </c>
      <c r="AU732" s="250" t="s">
        <v>85</v>
      </c>
      <c r="AV732" s="16" t="s">
        <v>83</v>
      </c>
      <c r="AW732" s="16" t="s">
        <v>32</v>
      </c>
      <c r="AX732" s="16" t="s">
        <v>76</v>
      </c>
      <c r="AY732" s="250" t="s">
        <v>283</v>
      </c>
    </row>
    <row r="733" spans="1:65" s="13" customFormat="1">
      <c r="B733" s="207"/>
      <c r="C733" s="208"/>
      <c r="D733" s="209" t="s">
        <v>291</v>
      </c>
      <c r="E733" s="210" t="s">
        <v>1</v>
      </c>
      <c r="F733" s="211" t="s">
        <v>8606</v>
      </c>
      <c r="G733" s="208"/>
      <c r="H733" s="212">
        <v>7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6" customFormat="1">
      <c r="B734" s="241"/>
      <c r="C734" s="242"/>
      <c r="D734" s="209" t="s">
        <v>291</v>
      </c>
      <c r="E734" s="243" t="s">
        <v>1</v>
      </c>
      <c r="F734" s="244" t="s">
        <v>8607</v>
      </c>
      <c r="G734" s="242"/>
      <c r="H734" s="243" t="s">
        <v>1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291</v>
      </c>
      <c r="AU734" s="250" t="s">
        <v>85</v>
      </c>
      <c r="AV734" s="16" t="s">
        <v>83</v>
      </c>
      <c r="AW734" s="16" t="s">
        <v>32</v>
      </c>
      <c r="AX734" s="16" t="s">
        <v>76</v>
      </c>
      <c r="AY734" s="250" t="s">
        <v>283</v>
      </c>
    </row>
    <row r="735" spans="1:65" s="13" customFormat="1">
      <c r="B735" s="207"/>
      <c r="C735" s="208"/>
      <c r="D735" s="209" t="s">
        <v>291</v>
      </c>
      <c r="E735" s="210" t="s">
        <v>1</v>
      </c>
      <c r="F735" s="211" t="s">
        <v>8608</v>
      </c>
      <c r="G735" s="208"/>
      <c r="H735" s="212">
        <v>1.5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291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283</v>
      </c>
    </row>
    <row r="736" spans="1:65" s="2" customFormat="1" ht="16.5" customHeight="1">
      <c r="A736" s="35"/>
      <c r="B736" s="36"/>
      <c r="C736" s="193" t="s">
        <v>923</v>
      </c>
      <c r="D736" s="193" t="s">
        <v>285</v>
      </c>
      <c r="E736" s="194" t="s">
        <v>8609</v>
      </c>
      <c r="F736" s="195" t="s">
        <v>8610</v>
      </c>
      <c r="G736" s="196" t="s">
        <v>472</v>
      </c>
      <c r="H736" s="197">
        <v>60.04</v>
      </c>
      <c r="I736" s="198"/>
      <c r="J736" s="199">
        <f>ROUND(I736*H736,2)</f>
        <v>0</v>
      </c>
      <c r="K736" s="200"/>
      <c r="L736" s="40"/>
      <c r="M736" s="201" t="s">
        <v>1</v>
      </c>
      <c r="N736" s="202" t="s">
        <v>41</v>
      </c>
      <c r="O736" s="72"/>
      <c r="P736" s="203">
        <f>O736*H736</f>
        <v>0</v>
      </c>
      <c r="Q736" s="203">
        <v>0</v>
      </c>
      <c r="R736" s="203">
        <f>Q736*H736</f>
        <v>0</v>
      </c>
      <c r="S736" s="203">
        <v>2.5999999999999999E-3</v>
      </c>
      <c r="T736" s="204">
        <f>S736*H736</f>
        <v>0.15610399999999999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05" t="s">
        <v>199</v>
      </c>
      <c r="AT736" s="205" t="s">
        <v>285</v>
      </c>
      <c r="AU736" s="205" t="s">
        <v>85</v>
      </c>
      <c r="AY736" s="18" t="s">
        <v>283</v>
      </c>
      <c r="BE736" s="206">
        <f>IF(N736="základní",J736,0)</f>
        <v>0</v>
      </c>
      <c r="BF736" s="206">
        <f>IF(N736="snížená",J736,0)</f>
        <v>0</v>
      </c>
      <c r="BG736" s="206">
        <f>IF(N736="zákl. přenesená",J736,0)</f>
        <v>0</v>
      </c>
      <c r="BH736" s="206">
        <f>IF(N736="sníž. přenesená",J736,0)</f>
        <v>0</v>
      </c>
      <c r="BI736" s="206">
        <f>IF(N736="nulová",J736,0)</f>
        <v>0</v>
      </c>
      <c r="BJ736" s="18" t="s">
        <v>83</v>
      </c>
      <c r="BK736" s="206">
        <f>ROUND(I736*H736,2)</f>
        <v>0</v>
      </c>
      <c r="BL736" s="18" t="s">
        <v>199</v>
      </c>
      <c r="BM736" s="205" t="s">
        <v>8611</v>
      </c>
    </row>
    <row r="737" spans="1:65" s="16" customFormat="1">
      <c r="B737" s="241"/>
      <c r="C737" s="242"/>
      <c r="D737" s="209" t="s">
        <v>291</v>
      </c>
      <c r="E737" s="243" t="s">
        <v>1</v>
      </c>
      <c r="F737" s="244" t="s">
        <v>8612</v>
      </c>
      <c r="G737" s="242"/>
      <c r="H737" s="243" t="s">
        <v>1</v>
      </c>
      <c r="I737" s="245"/>
      <c r="J737" s="242"/>
      <c r="K737" s="242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291</v>
      </c>
      <c r="AU737" s="250" t="s">
        <v>85</v>
      </c>
      <c r="AV737" s="16" t="s">
        <v>83</v>
      </c>
      <c r="AW737" s="16" t="s">
        <v>32</v>
      </c>
      <c r="AX737" s="16" t="s">
        <v>76</v>
      </c>
      <c r="AY737" s="250" t="s">
        <v>283</v>
      </c>
    </row>
    <row r="738" spans="1:65" s="13" customFormat="1">
      <c r="B738" s="207"/>
      <c r="C738" s="208"/>
      <c r="D738" s="209" t="s">
        <v>291</v>
      </c>
      <c r="E738" s="210" t="s">
        <v>1</v>
      </c>
      <c r="F738" s="211" t="s">
        <v>8613</v>
      </c>
      <c r="G738" s="208"/>
      <c r="H738" s="212">
        <v>60.04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2" customFormat="1" ht="16.5" customHeight="1">
      <c r="A739" s="35"/>
      <c r="B739" s="36"/>
      <c r="C739" s="193" t="s">
        <v>932</v>
      </c>
      <c r="D739" s="193" t="s">
        <v>285</v>
      </c>
      <c r="E739" s="194" t="s">
        <v>8614</v>
      </c>
      <c r="F739" s="195" t="s">
        <v>8615</v>
      </c>
      <c r="G739" s="196" t="s">
        <v>472</v>
      </c>
      <c r="H739" s="197">
        <v>17.899999999999999</v>
      </c>
      <c r="I739" s="198"/>
      <c r="J739" s="199">
        <f>ROUND(I739*H739,2)</f>
        <v>0</v>
      </c>
      <c r="K739" s="200"/>
      <c r="L739" s="40"/>
      <c r="M739" s="201" t="s">
        <v>1</v>
      </c>
      <c r="N739" s="202" t="s">
        <v>41</v>
      </c>
      <c r="O739" s="72"/>
      <c r="P739" s="203">
        <f>O739*H739</f>
        <v>0</v>
      </c>
      <c r="Q739" s="203">
        <v>0</v>
      </c>
      <c r="R739" s="203">
        <f>Q739*H739</f>
        <v>0</v>
      </c>
      <c r="S739" s="203">
        <v>3.9399999999999999E-3</v>
      </c>
      <c r="T739" s="204">
        <f>S739*H739</f>
        <v>7.0525999999999991E-2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05" t="s">
        <v>199</v>
      </c>
      <c r="AT739" s="205" t="s">
        <v>285</v>
      </c>
      <c r="AU739" s="205" t="s">
        <v>85</v>
      </c>
      <c r="AY739" s="18" t="s">
        <v>283</v>
      </c>
      <c r="BE739" s="206">
        <f>IF(N739="základní",J739,0)</f>
        <v>0</v>
      </c>
      <c r="BF739" s="206">
        <f>IF(N739="snížená",J739,0)</f>
        <v>0</v>
      </c>
      <c r="BG739" s="206">
        <f>IF(N739="zákl. přenesená",J739,0)</f>
        <v>0</v>
      </c>
      <c r="BH739" s="206">
        <f>IF(N739="sníž. přenesená",J739,0)</f>
        <v>0</v>
      </c>
      <c r="BI739" s="206">
        <f>IF(N739="nulová",J739,0)</f>
        <v>0</v>
      </c>
      <c r="BJ739" s="18" t="s">
        <v>83</v>
      </c>
      <c r="BK739" s="206">
        <f>ROUND(I739*H739,2)</f>
        <v>0</v>
      </c>
      <c r="BL739" s="18" t="s">
        <v>199</v>
      </c>
      <c r="BM739" s="205" t="s">
        <v>8616</v>
      </c>
    </row>
    <row r="740" spans="1:65" s="16" customFormat="1">
      <c r="B740" s="241"/>
      <c r="C740" s="242"/>
      <c r="D740" s="209" t="s">
        <v>291</v>
      </c>
      <c r="E740" s="243" t="s">
        <v>1</v>
      </c>
      <c r="F740" s="244" t="s">
        <v>8617</v>
      </c>
      <c r="G740" s="242"/>
      <c r="H740" s="243" t="s">
        <v>1</v>
      </c>
      <c r="I740" s="245"/>
      <c r="J740" s="242"/>
      <c r="K740" s="242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291</v>
      </c>
      <c r="AU740" s="250" t="s">
        <v>85</v>
      </c>
      <c r="AV740" s="16" t="s">
        <v>83</v>
      </c>
      <c r="AW740" s="16" t="s">
        <v>32</v>
      </c>
      <c r="AX740" s="16" t="s">
        <v>76</v>
      </c>
      <c r="AY740" s="250" t="s">
        <v>283</v>
      </c>
    </row>
    <row r="741" spans="1:65" s="13" customFormat="1">
      <c r="B741" s="207"/>
      <c r="C741" s="208"/>
      <c r="D741" s="209" t="s">
        <v>291</v>
      </c>
      <c r="E741" s="210" t="s">
        <v>1</v>
      </c>
      <c r="F741" s="211" t="s">
        <v>8618</v>
      </c>
      <c r="G741" s="208"/>
      <c r="H741" s="212">
        <v>7.6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291</v>
      </c>
      <c r="AU741" s="218" t="s">
        <v>85</v>
      </c>
      <c r="AV741" s="13" t="s">
        <v>85</v>
      </c>
      <c r="AW741" s="13" t="s">
        <v>32</v>
      </c>
      <c r="AX741" s="13" t="s">
        <v>76</v>
      </c>
      <c r="AY741" s="218" t="s">
        <v>283</v>
      </c>
    </row>
    <row r="742" spans="1:65" s="16" customFormat="1">
      <c r="B742" s="241"/>
      <c r="C742" s="242"/>
      <c r="D742" s="209" t="s">
        <v>291</v>
      </c>
      <c r="E742" s="243" t="s">
        <v>1</v>
      </c>
      <c r="F742" s="244" t="s">
        <v>8619</v>
      </c>
      <c r="G742" s="242"/>
      <c r="H742" s="243" t="s">
        <v>1</v>
      </c>
      <c r="I742" s="245"/>
      <c r="J742" s="242"/>
      <c r="K742" s="242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291</v>
      </c>
      <c r="AU742" s="250" t="s">
        <v>85</v>
      </c>
      <c r="AV742" s="16" t="s">
        <v>83</v>
      </c>
      <c r="AW742" s="16" t="s">
        <v>32</v>
      </c>
      <c r="AX742" s="16" t="s">
        <v>76</v>
      </c>
      <c r="AY742" s="250" t="s">
        <v>283</v>
      </c>
    </row>
    <row r="743" spans="1:65" s="13" customFormat="1">
      <c r="B743" s="207"/>
      <c r="C743" s="208"/>
      <c r="D743" s="209" t="s">
        <v>291</v>
      </c>
      <c r="E743" s="210" t="s">
        <v>1</v>
      </c>
      <c r="F743" s="211" t="s">
        <v>8620</v>
      </c>
      <c r="G743" s="208"/>
      <c r="H743" s="212">
        <v>7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6" customFormat="1">
      <c r="B744" s="241"/>
      <c r="C744" s="242"/>
      <c r="D744" s="209" t="s">
        <v>291</v>
      </c>
      <c r="E744" s="243" t="s">
        <v>1</v>
      </c>
      <c r="F744" s="244" t="s">
        <v>8621</v>
      </c>
      <c r="G744" s="242"/>
      <c r="H744" s="243" t="s">
        <v>1</v>
      </c>
      <c r="I744" s="245"/>
      <c r="J744" s="242"/>
      <c r="K744" s="242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291</v>
      </c>
      <c r="AU744" s="250" t="s">
        <v>85</v>
      </c>
      <c r="AV744" s="16" t="s">
        <v>83</v>
      </c>
      <c r="AW744" s="16" t="s">
        <v>32</v>
      </c>
      <c r="AX744" s="16" t="s">
        <v>76</v>
      </c>
      <c r="AY744" s="250" t="s">
        <v>283</v>
      </c>
    </row>
    <row r="745" spans="1:65" s="13" customFormat="1">
      <c r="B745" s="207"/>
      <c r="C745" s="208"/>
      <c r="D745" s="209" t="s">
        <v>291</v>
      </c>
      <c r="E745" s="210" t="s">
        <v>1</v>
      </c>
      <c r="F745" s="211" t="s">
        <v>8622</v>
      </c>
      <c r="G745" s="208"/>
      <c r="H745" s="212">
        <v>3.3</v>
      </c>
      <c r="I745" s="213"/>
      <c r="J745" s="208"/>
      <c r="K745" s="208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291</v>
      </c>
      <c r="AU745" s="218" t="s">
        <v>85</v>
      </c>
      <c r="AV745" s="13" t="s">
        <v>85</v>
      </c>
      <c r="AW745" s="13" t="s">
        <v>32</v>
      </c>
      <c r="AX745" s="13" t="s">
        <v>76</v>
      </c>
      <c r="AY745" s="218" t="s">
        <v>283</v>
      </c>
    </row>
    <row r="746" spans="1:65" s="12" customFormat="1" ht="22.9" customHeight="1">
      <c r="B746" s="177"/>
      <c r="C746" s="178"/>
      <c r="D746" s="179" t="s">
        <v>75</v>
      </c>
      <c r="E746" s="191" t="s">
        <v>2236</v>
      </c>
      <c r="F746" s="191" t="s">
        <v>2237</v>
      </c>
      <c r="G746" s="178"/>
      <c r="H746" s="178"/>
      <c r="I746" s="181"/>
      <c r="J746" s="192">
        <f>BK746</f>
        <v>0</v>
      </c>
      <c r="K746" s="178"/>
      <c r="L746" s="183"/>
      <c r="M746" s="184"/>
      <c r="N746" s="185"/>
      <c r="O746" s="185"/>
      <c r="P746" s="186">
        <f>SUM(P747:P784)</f>
        <v>0</v>
      </c>
      <c r="Q746" s="185"/>
      <c r="R746" s="186">
        <f>SUM(R747:R784)</f>
        <v>0</v>
      </c>
      <c r="S746" s="185"/>
      <c r="T746" s="187">
        <f>SUM(T747:T784)</f>
        <v>5.4306637999999996</v>
      </c>
      <c r="AR746" s="188" t="s">
        <v>85</v>
      </c>
      <c r="AT746" s="189" t="s">
        <v>75</v>
      </c>
      <c r="AU746" s="189" t="s">
        <v>83</v>
      </c>
      <c r="AY746" s="188" t="s">
        <v>283</v>
      </c>
      <c r="BK746" s="190">
        <f>SUM(BK747:BK784)</f>
        <v>0</v>
      </c>
    </row>
    <row r="747" spans="1:65" s="2" customFormat="1" ht="16.5" customHeight="1">
      <c r="A747" s="35"/>
      <c r="B747" s="36"/>
      <c r="C747" s="193" t="s">
        <v>936</v>
      </c>
      <c r="D747" s="193" t="s">
        <v>285</v>
      </c>
      <c r="E747" s="194" t="s">
        <v>8623</v>
      </c>
      <c r="F747" s="195" t="s">
        <v>8624</v>
      </c>
      <c r="G747" s="196" t="s">
        <v>288</v>
      </c>
      <c r="H747" s="197">
        <v>163.995</v>
      </c>
      <c r="I747" s="198"/>
      <c r="J747" s="199">
        <f>ROUND(I747*H747,2)</f>
        <v>0</v>
      </c>
      <c r="K747" s="200"/>
      <c r="L747" s="40"/>
      <c r="M747" s="201" t="s">
        <v>1</v>
      </c>
      <c r="N747" s="202" t="s">
        <v>41</v>
      </c>
      <c r="O747" s="72"/>
      <c r="P747" s="203">
        <f>O747*H747</f>
        <v>0</v>
      </c>
      <c r="Q747" s="203">
        <v>0</v>
      </c>
      <c r="R747" s="203">
        <f>Q747*H747</f>
        <v>0</v>
      </c>
      <c r="S747" s="203">
        <v>1.098E-2</v>
      </c>
      <c r="T747" s="204">
        <f>S747*H747</f>
        <v>1.8006651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05" t="s">
        <v>199</v>
      </c>
      <c r="AT747" s="205" t="s">
        <v>285</v>
      </c>
      <c r="AU747" s="205" t="s">
        <v>85</v>
      </c>
      <c r="AY747" s="18" t="s">
        <v>283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8" t="s">
        <v>83</v>
      </c>
      <c r="BK747" s="206">
        <f>ROUND(I747*H747,2)</f>
        <v>0</v>
      </c>
      <c r="BL747" s="18" t="s">
        <v>199</v>
      </c>
      <c r="BM747" s="205" t="s">
        <v>8625</v>
      </c>
    </row>
    <row r="748" spans="1:65" s="16" customFormat="1">
      <c r="B748" s="241"/>
      <c r="C748" s="242"/>
      <c r="D748" s="209" t="s">
        <v>291</v>
      </c>
      <c r="E748" s="243" t="s">
        <v>1</v>
      </c>
      <c r="F748" s="244" t="s">
        <v>8626</v>
      </c>
      <c r="G748" s="242"/>
      <c r="H748" s="243" t="s">
        <v>1</v>
      </c>
      <c r="I748" s="245"/>
      <c r="J748" s="242"/>
      <c r="K748" s="242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291</v>
      </c>
      <c r="AU748" s="250" t="s">
        <v>85</v>
      </c>
      <c r="AV748" s="16" t="s">
        <v>83</v>
      </c>
      <c r="AW748" s="16" t="s">
        <v>32</v>
      </c>
      <c r="AX748" s="16" t="s">
        <v>76</v>
      </c>
      <c r="AY748" s="250" t="s">
        <v>283</v>
      </c>
    </row>
    <row r="749" spans="1:65" s="16" customFormat="1">
      <c r="B749" s="241"/>
      <c r="C749" s="242"/>
      <c r="D749" s="209" t="s">
        <v>291</v>
      </c>
      <c r="E749" s="243" t="s">
        <v>1</v>
      </c>
      <c r="F749" s="244" t="s">
        <v>7953</v>
      </c>
      <c r="G749" s="242"/>
      <c r="H749" s="243" t="s">
        <v>1</v>
      </c>
      <c r="I749" s="245"/>
      <c r="J749" s="242"/>
      <c r="K749" s="242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291</v>
      </c>
      <c r="AU749" s="250" t="s">
        <v>85</v>
      </c>
      <c r="AV749" s="16" t="s">
        <v>83</v>
      </c>
      <c r="AW749" s="16" t="s">
        <v>32</v>
      </c>
      <c r="AX749" s="16" t="s">
        <v>76</v>
      </c>
      <c r="AY749" s="250" t="s">
        <v>283</v>
      </c>
    </row>
    <row r="750" spans="1:65" s="13" customFormat="1">
      <c r="B750" s="207"/>
      <c r="C750" s="208"/>
      <c r="D750" s="209" t="s">
        <v>291</v>
      </c>
      <c r="E750" s="210" t="s">
        <v>1</v>
      </c>
      <c r="F750" s="211" t="s">
        <v>8627</v>
      </c>
      <c r="G750" s="208"/>
      <c r="H750" s="212">
        <v>37.863999999999997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6" customFormat="1">
      <c r="B751" s="241"/>
      <c r="C751" s="242"/>
      <c r="D751" s="209" t="s">
        <v>291</v>
      </c>
      <c r="E751" s="243" t="s">
        <v>1</v>
      </c>
      <c r="F751" s="244" t="s">
        <v>8035</v>
      </c>
      <c r="G751" s="242"/>
      <c r="H751" s="243" t="s">
        <v>1</v>
      </c>
      <c r="I751" s="245"/>
      <c r="J751" s="242"/>
      <c r="K751" s="242"/>
      <c r="L751" s="246"/>
      <c r="M751" s="247"/>
      <c r="N751" s="248"/>
      <c r="O751" s="248"/>
      <c r="P751" s="248"/>
      <c r="Q751" s="248"/>
      <c r="R751" s="248"/>
      <c r="S751" s="248"/>
      <c r="T751" s="249"/>
      <c r="AT751" s="250" t="s">
        <v>291</v>
      </c>
      <c r="AU751" s="250" t="s">
        <v>85</v>
      </c>
      <c r="AV751" s="16" t="s">
        <v>83</v>
      </c>
      <c r="AW751" s="16" t="s">
        <v>32</v>
      </c>
      <c r="AX751" s="16" t="s">
        <v>76</v>
      </c>
      <c r="AY751" s="250" t="s">
        <v>283</v>
      </c>
    </row>
    <row r="752" spans="1:65" s="13" customFormat="1">
      <c r="B752" s="207"/>
      <c r="C752" s="208"/>
      <c r="D752" s="209" t="s">
        <v>291</v>
      </c>
      <c r="E752" s="210" t="s">
        <v>1</v>
      </c>
      <c r="F752" s="211" t="s">
        <v>8628</v>
      </c>
      <c r="G752" s="208"/>
      <c r="H752" s="212">
        <v>-24.917000000000002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291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283</v>
      </c>
    </row>
    <row r="753" spans="1:65" s="16" customFormat="1">
      <c r="B753" s="241"/>
      <c r="C753" s="242"/>
      <c r="D753" s="209" t="s">
        <v>291</v>
      </c>
      <c r="E753" s="243" t="s">
        <v>1</v>
      </c>
      <c r="F753" s="244" t="s">
        <v>8629</v>
      </c>
      <c r="G753" s="242"/>
      <c r="H753" s="243" t="s">
        <v>1</v>
      </c>
      <c r="I753" s="245"/>
      <c r="J753" s="242"/>
      <c r="K753" s="242"/>
      <c r="L753" s="246"/>
      <c r="M753" s="247"/>
      <c r="N753" s="248"/>
      <c r="O753" s="248"/>
      <c r="P753" s="248"/>
      <c r="Q753" s="248"/>
      <c r="R753" s="248"/>
      <c r="S753" s="248"/>
      <c r="T753" s="249"/>
      <c r="AT753" s="250" t="s">
        <v>291</v>
      </c>
      <c r="AU753" s="250" t="s">
        <v>85</v>
      </c>
      <c r="AV753" s="16" t="s">
        <v>83</v>
      </c>
      <c r="AW753" s="16" t="s">
        <v>32</v>
      </c>
      <c r="AX753" s="16" t="s">
        <v>76</v>
      </c>
      <c r="AY753" s="250" t="s">
        <v>283</v>
      </c>
    </row>
    <row r="754" spans="1:65" s="13" customFormat="1">
      <c r="B754" s="207"/>
      <c r="C754" s="208"/>
      <c r="D754" s="209" t="s">
        <v>291</v>
      </c>
      <c r="E754" s="210" t="s">
        <v>1</v>
      </c>
      <c r="F754" s="211" t="s">
        <v>8630</v>
      </c>
      <c r="G754" s="208"/>
      <c r="H754" s="212">
        <v>27.504000000000001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291</v>
      </c>
      <c r="AU754" s="218" t="s">
        <v>85</v>
      </c>
      <c r="AV754" s="13" t="s">
        <v>85</v>
      </c>
      <c r="AW754" s="13" t="s">
        <v>32</v>
      </c>
      <c r="AX754" s="13" t="s">
        <v>76</v>
      </c>
      <c r="AY754" s="218" t="s">
        <v>283</v>
      </c>
    </row>
    <row r="755" spans="1:65" s="16" customFormat="1">
      <c r="B755" s="241"/>
      <c r="C755" s="242"/>
      <c r="D755" s="209" t="s">
        <v>291</v>
      </c>
      <c r="E755" s="243" t="s">
        <v>1</v>
      </c>
      <c r="F755" s="244" t="s">
        <v>8631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>
      <c r="B756" s="207"/>
      <c r="C756" s="208"/>
      <c r="D756" s="209" t="s">
        <v>291</v>
      </c>
      <c r="E756" s="210" t="s">
        <v>1</v>
      </c>
      <c r="F756" s="211" t="s">
        <v>8632</v>
      </c>
      <c r="G756" s="208"/>
      <c r="H756" s="212">
        <v>50.064999999999998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6" customFormat="1">
      <c r="B757" s="241"/>
      <c r="C757" s="242"/>
      <c r="D757" s="209" t="s">
        <v>291</v>
      </c>
      <c r="E757" s="243" t="s">
        <v>1</v>
      </c>
      <c r="F757" s="244" t="s">
        <v>8633</v>
      </c>
      <c r="G757" s="242"/>
      <c r="H757" s="243" t="s">
        <v>1</v>
      </c>
      <c r="I757" s="245"/>
      <c r="J757" s="242"/>
      <c r="K757" s="242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291</v>
      </c>
      <c r="AU757" s="250" t="s">
        <v>85</v>
      </c>
      <c r="AV757" s="16" t="s">
        <v>83</v>
      </c>
      <c r="AW757" s="16" t="s">
        <v>32</v>
      </c>
      <c r="AX757" s="16" t="s">
        <v>76</v>
      </c>
      <c r="AY757" s="250" t="s">
        <v>283</v>
      </c>
    </row>
    <row r="758" spans="1:65" s="13" customFormat="1">
      <c r="B758" s="207"/>
      <c r="C758" s="208"/>
      <c r="D758" s="209" t="s">
        <v>291</v>
      </c>
      <c r="E758" s="210" t="s">
        <v>1</v>
      </c>
      <c r="F758" s="211" t="s">
        <v>8634</v>
      </c>
      <c r="G758" s="208"/>
      <c r="H758" s="212">
        <v>-15.38</v>
      </c>
      <c r="I758" s="213"/>
      <c r="J758" s="208"/>
      <c r="K758" s="208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291</v>
      </c>
      <c r="AU758" s="218" t="s">
        <v>85</v>
      </c>
      <c r="AV758" s="13" t="s">
        <v>85</v>
      </c>
      <c r="AW758" s="13" t="s">
        <v>32</v>
      </c>
      <c r="AX758" s="13" t="s">
        <v>76</v>
      </c>
      <c r="AY758" s="218" t="s">
        <v>283</v>
      </c>
    </row>
    <row r="759" spans="1:65" s="16" customFormat="1">
      <c r="B759" s="241"/>
      <c r="C759" s="242"/>
      <c r="D759" s="209" t="s">
        <v>291</v>
      </c>
      <c r="E759" s="243" t="s">
        <v>1</v>
      </c>
      <c r="F759" s="244" t="s">
        <v>8635</v>
      </c>
      <c r="G759" s="242"/>
      <c r="H759" s="243" t="s">
        <v>1</v>
      </c>
      <c r="I759" s="245"/>
      <c r="J759" s="242"/>
      <c r="K759" s="242"/>
      <c r="L759" s="246"/>
      <c r="M759" s="247"/>
      <c r="N759" s="248"/>
      <c r="O759" s="248"/>
      <c r="P759" s="248"/>
      <c r="Q759" s="248"/>
      <c r="R759" s="248"/>
      <c r="S759" s="248"/>
      <c r="T759" s="249"/>
      <c r="AT759" s="250" t="s">
        <v>291</v>
      </c>
      <c r="AU759" s="250" t="s">
        <v>85</v>
      </c>
      <c r="AV759" s="16" t="s">
        <v>83</v>
      </c>
      <c r="AW759" s="16" t="s">
        <v>32</v>
      </c>
      <c r="AX759" s="16" t="s">
        <v>76</v>
      </c>
      <c r="AY759" s="250" t="s">
        <v>283</v>
      </c>
    </row>
    <row r="760" spans="1:65" s="13" customFormat="1">
      <c r="B760" s="207"/>
      <c r="C760" s="208"/>
      <c r="D760" s="209" t="s">
        <v>291</v>
      </c>
      <c r="E760" s="210" t="s">
        <v>1</v>
      </c>
      <c r="F760" s="211" t="s">
        <v>8636</v>
      </c>
      <c r="G760" s="208"/>
      <c r="H760" s="212">
        <v>9.9830000000000005</v>
      </c>
      <c r="I760" s="213"/>
      <c r="J760" s="208"/>
      <c r="K760" s="208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291</v>
      </c>
      <c r="AU760" s="218" t="s">
        <v>85</v>
      </c>
      <c r="AV760" s="13" t="s">
        <v>85</v>
      </c>
      <c r="AW760" s="13" t="s">
        <v>32</v>
      </c>
      <c r="AX760" s="13" t="s">
        <v>76</v>
      </c>
      <c r="AY760" s="218" t="s">
        <v>283</v>
      </c>
    </row>
    <row r="761" spans="1:65" s="16" customFormat="1">
      <c r="B761" s="241"/>
      <c r="C761" s="242"/>
      <c r="D761" s="209" t="s">
        <v>291</v>
      </c>
      <c r="E761" s="243" t="s">
        <v>1</v>
      </c>
      <c r="F761" s="244" t="s">
        <v>7955</v>
      </c>
      <c r="G761" s="242"/>
      <c r="H761" s="243" t="s">
        <v>1</v>
      </c>
      <c r="I761" s="245"/>
      <c r="J761" s="242"/>
      <c r="K761" s="242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291</v>
      </c>
      <c r="AU761" s="250" t="s">
        <v>85</v>
      </c>
      <c r="AV761" s="16" t="s">
        <v>83</v>
      </c>
      <c r="AW761" s="16" t="s">
        <v>32</v>
      </c>
      <c r="AX761" s="16" t="s">
        <v>76</v>
      </c>
      <c r="AY761" s="250" t="s">
        <v>283</v>
      </c>
    </row>
    <row r="762" spans="1:65" s="13" customFormat="1">
      <c r="B762" s="207"/>
      <c r="C762" s="208"/>
      <c r="D762" s="209" t="s">
        <v>291</v>
      </c>
      <c r="E762" s="210" t="s">
        <v>1</v>
      </c>
      <c r="F762" s="211" t="s">
        <v>8637</v>
      </c>
      <c r="G762" s="208"/>
      <c r="H762" s="212">
        <v>93.91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291</v>
      </c>
      <c r="AU762" s="218" t="s">
        <v>85</v>
      </c>
      <c r="AV762" s="13" t="s">
        <v>85</v>
      </c>
      <c r="AW762" s="13" t="s">
        <v>32</v>
      </c>
      <c r="AX762" s="13" t="s">
        <v>76</v>
      </c>
      <c r="AY762" s="218" t="s">
        <v>283</v>
      </c>
    </row>
    <row r="763" spans="1:65" s="16" customFormat="1">
      <c r="B763" s="241"/>
      <c r="C763" s="242"/>
      <c r="D763" s="209" t="s">
        <v>291</v>
      </c>
      <c r="E763" s="243" t="s">
        <v>1</v>
      </c>
      <c r="F763" s="244" t="s">
        <v>8035</v>
      </c>
      <c r="G763" s="242"/>
      <c r="H763" s="243" t="s">
        <v>1</v>
      </c>
      <c r="I763" s="245"/>
      <c r="J763" s="242"/>
      <c r="K763" s="242"/>
      <c r="L763" s="246"/>
      <c r="M763" s="247"/>
      <c r="N763" s="248"/>
      <c r="O763" s="248"/>
      <c r="P763" s="248"/>
      <c r="Q763" s="248"/>
      <c r="R763" s="248"/>
      <c r="S763" s="248"/>
      <c r="T763" s="249"/>
      <c r="AT763" s="250" t="s">
        <v>291</v>
      </c>
      <c r="AU763" s="250" t="s">
        <v>85</v>
      </c>
      <c r="AV763" s="16" t="s">
        <v>83</v>
      </c>
      <c r="AW763" s="16" t="s">
        <v>32</v>
      </c>
      <c r="AX763" s="16" t="s">
        <v>76</v>
      </c>
      <c r="AY763" s="250" t="s">
        <v>283</v>
      </c>
    </row>
    <row r="764" spans="1:65" s="13" customFormat="1">
      <c r="B764" s="207"/>
      <c r="C764" s="208"/>
      <c r="D764" s="209" t="s">
        <v>291</v>
      </c>
      <c r="E764" s="210" t="s">
        <v>1</v>
      </c>
      <c r="F764" s="211" t="s">
        <v>8638</v>
      </c>
      <c r="G764" s="208"/>
      <c r="H764" s="212">
        <v>-15.034000000000001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291</v>
      </c>
      <c r="AU764" s="218" t="s">
        <v>85</v>
      </c>
      <c r="AV764" s="13" t="s">
        <v>85</v>
      </c>
      <c r="AW764" s="13" t="s">
        <v>32</v>
      </c>
      <c r="AX764" s="13" t="s">
        <v>76</v>
      </c>
      <c r="AY764" s="218" t="s">
        <v>283</v>
      </c>
    </row>
    <row r="765" spans="1:65" s="2" customFormat="1" ht="24.2" customHeight="1">
      <c r="A765" s="35"/>
      <c r="B765" s="36"/>
      <c r="C765" s="193" t="s">
        <v>941</v>
      </c>
      <c r="D765" s="193" t="s">
        <v>285</v>
      </c>
      <c r="E765" s="194" t="s">
        <v>8639</v>
      </c>
      <c r="F765" s="195" t="s">
        <v>8640</v>
      </c>
      <c r="G765" s="196" t="s">
        <v>288</v>
      </c>
      <c r="H765" s="197">
        <v>163.995</v>
      </c>
      <c r="I765" s="198"/>
      <c r="J765" s="199">
        <f>ROUND(I765*H765,2)</f>
        <v>0</v>
      </c>
      <c r="K765" s="200"/>
      <c r="L765" s="40"/>
      <c r="M765" s="201" t="s">
        <v>1</v>
      </c>
      <c r="N765" s="202" t="s">
        <v>41</v>
      </c>
      <c r="O765" s="72"/>
      <c r="P765" s="203">
        <f>O765*H765</f>
        <v>0</v>
      </c>
      <c r="Q765" s="203">
        <v>0</v>
      </c>
      <c r="R765" s="203">
        <f>Q765*H765</f>
        <v>0</v>
      </c>
      <c r="S765" s="203">
        <v>8.0000000000000002E-3</v>
      </c>
      <c r="T765" s="204">
        <f>S765*H765</f>
        <v>1.31196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5" t="s">
        <v>199</v>
      </c>
      <c r="AT765" s="205" t="s">
        <v>285</v>
      </c>
      <c r="AU765" s="205" t="s">
        <v>85</v>
      </c>
      <c r="AY765" s="18" t="s">
        <v>283</v>
      </c>
      <c r="BE765" s="206">
        <f>IF(N765="základní",J765,0)</f>
        <v>0</v>
      </c>
      <c r="BF765" s="206">
        <f>IF(N765="snížená",J765,0)</f>
        <v>0</v>
      </c>
      <c r="BG765" s="206">
        <f>IF(N765="zákl. přenesená",J765,0)</f>
        <v>0</v>
      </c>
      <c r="BH765" s="206">
        <f>IF(N765="sníž. přenesená",J765,0)</f>
        <v>0</v>
      </c>
      <c r="BI765" s="206">
        <f>IF(N765="nulová",J765,0)</f>
        <v>0</v>
      </c>
      <c r="BJ765" s="18" t="s">
        <v>83</v>
      </c>
      <c r="BK765" s="206">
        <f>ROUND(I765*H765,2)</f>
        <v>0</v>
      </c>
      <c r="BL765" s="18" t="s">
        <v>199</v>
      </c>
      <c r="BM765" s="205" t="s">
        <v>8641</v>
      </c>
    </row>
    <row r="766" spans="1:65" s="16" customFormat="1">
      <c r="B766" s="241"/>
      <c r="C766" s="242"/>
      <c r="D766" s="209" t="s">
        <v>291</v>
      </c>
      <c r="E766" s="243" t="s">
        <v>1</v>
      </c>
      <c r="F766" s="244" t="s">
        <v>8642</v>
      </c>
      <c r="G766" s="242"/>
      <c r="H766" s="243" t="s">
        <v>1</v>
      </c>
      <c r="I766" s="245"/>
      <c r="J766" s="242"/>
      <c r="K766" s="242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291</v>
      </c>
      <c r="AU766" s="250" t="s">
        <v>85</v>
      </c>
      <c r="AV766" s="16" t="s">
        <v>83</v>
      </c>
      <c r="AW766" s="16" t="s">
        <v>32</v>
      </c>
      <c r="AX766" s="16" t="s">
        <v>76</v>
      </c>
      <c r="AY766" s="250" t="s">
        <v>283</v>
      </c>
    </row>
    <row r="767" spans="1:65" s="13" customFormat="1">
      <c r="B767" s="207"/>
      <c r="C767" s="208"/>
      <c r="D767" s="209" t="s">
        <v>291</v>
      </c>
      <c r="E767" s="210" t="s">
        <v>1</v>
      </c>
      <c r="F767" s="211" t="s">
        <v>8643</v>
      </c>
      <c r="G767" s="208"/>
      <c r="H767" s="212">
        <v>163.995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291</v>
      </c>
      <c r="AU767" s="218" t="s">
        <v>85</v>
      </c>
      <c r="AV767" s="13" t="s">
        <v>85</v>
      </c>
      <c r="AW767" s="13" t="s">
        <v>32</v>
      </c>
      <c r="AX767" s="13" t="s">
        <v>76</v>
      </c>
      <c r="AY767" s="218" t="s">
        <v>283</v>
      </c>
    </row>
    <row r="768" spans="1:65" s="2" customFormat="1" ht="21.75" customHeight="1">
      <c r="A768" s="35"/>
      <c r="B768" s="36"/>
      <c r="C768" s="193" t="s">
        <v>952</v>
      </c>
      <c r="D768" s="193" t="s">
        <v>285</v>
      </c>
      <c r="E768" s="194" t="s">
        <v>8644</v>
      </c>
      <c r="F768" s="195" t="s">
        <v>8645</v>
      </c>
      <c r="G768" s="196" t="s">
        <v>288</v>
      </c>
      <c r="H768" s="197">
        <v>55.314999999999998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1.098E-2</v>
      </c>
      <c r="T768" s="204">
        <f>S768*H768</f>
        <v>0.60735870000000003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199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199</v>
      </c>
      <c r="BM768" s="205" t="s">
        <v>8646</v>
      </c>
    </row>
    <row r="769" spans="1:65" s="16" customFormat="1">
      <c r="B769" s="241"/>
      <c r="C769" s="242"/>
      <c r="D769" s="209" t="s">
        <v>291</v>
      </c>
      <c r="E769" s="243" t="s">
        <v>1</v>
      </c>
      <c r="F769" s="244" t="s">
        <v>8647</v>
      </c>
      <c r="G769" s="242"/>
      <c r="H769" s="243" t="s">
        <v>1</v>
      </c>
      <c r="I769" s="245"/>
      <c r="J769" s="242"/>
      <c r="K769" s="242"/>
      <c r="L769" s="246"/>
      <c r="M769" s="247"/>
      <c r="N769" s="248"/>
      <c r="O769" s="248"/>
      <c r="P769" s="248"/>
      <c r="Q769" s="248"/>
      <c r="R769" s="248"/>
      <c r="S769" s="248"/>
      <c r="T769" s="249"/>
      <c r="AT769" s="250" t="s">
        <v>291</v>
      </c>
      <c r="AU769" s="250" t="s">
        <v>85</v>
      </c>
      <c r="AV769" s="16" t="s">
        <v>83</v>
      </c>
      <c r="AW769" s="16" t="s">
        <v>32</v>
      </c>
      <c r="AX769" s="16" t="s">
        <v>76</v>
      </c>
      <c r="AY769" s="250" t="s">
        <v>283</v>
      </c>
    </row>
    <row r="770" spans="1:65" s="16" customFormat="1">
      <c r="B770" s="241"/>
      <c r="C770" s="242"/>
      <c r="D770" s="209" t="s">
        <v>291</v>
      </c>
      <c r="E770" s="243" t="s">
        <v>1</v>
      </c>
      <c r="F770" s="244" t="s">
        <v>7953</v>
      </c>
      <c r="G770" s="242"/>
      <c r="H770" s="243" t="s">
        <v>1</v>
      </c>
      <c r="I770" s="245"/>
      <c r="J770" s="242"/>
      <c r="K770" s="242"/>
      <c r="L770" s="246"/>
      <c r="M770" s="247"/>
      <c r="N770" s="248"/>
      <c r="O770" s="248"/>
      <c r="P770" s="248"/>
      <c r="Q770" s="248"/>
      <c r="R770" s="248"/>
      <c r="S770" s="248"/>
      <c r="T770" s="249"/>
      <c r="AT770" s="250" t="s">
        <v>291</v>
      </c>
      <c r="AU770" s="250" t="s">
        <v>85</v>
      </c>
      <c r="AV770" s="16" t="s">
        <v>83</v>
      </c>
      <c r="AW770" s="16" t="s">
        <v>32</v>
      </c>
      <c r="AX770" s="16" t="s">
        <v>76</v>
      </c>
      <c r="AY770" s="250" t="s">
        <v>283</v>
      </c>
    </row>
    <row r="771" spans="1:65" s="13" customFormat="1">
      <c r="B771" s="207"/>
      <c r="C771" s="208"/>
      <c r="D771" s="209" t="s">
        <v>291</v>
      </c>
      <c r="E771" s="210" t="s">
        <v>1</v>
      </c>
      <c r="F771" s="211" t="s">
        <v>8648</v>
      </c>
      <c r="G771" s="208"/>
      <c r="H771" s="212">
        <v>28.318000000000001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291</v>
      </c>
      <c r="AU771" s="218" t="s">
        <v>85</v>
      </c>
      <c r="AV771" s="13" t="s">
        <v>85</v>
      </c>
      <c r="AW771" s="13" t="s">
        <v>32</v>
      </c>
      <c r="AX771" s="13" t="s">
        <v>76</v>
      </c>
      <c r="AY771" s="218" t="s">
        <v>283</v>
      </c>
    </row>
    <row r="772" spans="1:65" s="16" customFormat="1">
      <c r="B772" s="241"/>
      <c r="C772" s="242"/>
      <c r="D772" s="209" t="s">
        <v>291</v>
      </c>
      <c r="E772" s="243" t="s">
        <v>1</v>
      </c>
      <c r="F772" s="244" t="s">
        <v>8631</v>
      </c>
      <c r="G772" s="242"/>
      <c r="H772" s="243" t="s">
        <v>1</v>
      </c>
      <c r="I772" s="245"/>
      <c r="J772" s="242"/>
      <c r="K772" s="242"/>
      <c r="L772" s="246"/>
      <c r="M772" s="247"/>
      <c r="N772" s="248"/>
      <c r="O772" s="248"/>
      <c r="P772" s="248"/>
      <c r="Q772" s="248"/>
      <c r="R772" s="248"/>
      <c r="S772" s="248"/>
      <c r="T772" s="249"/>
      <c r="AT772" s="250" t="s">
        <v>291</v>
      </c>
      <c r="AU772" s="250" t="s">
        <v>85</v>
      </c>
      <c r="AV772" s="16" t="s">
        <v>83</v>
      </c>
      <c r="AW772" s="16" t="s">
        <v>32</v>
      </c>
      <c r="AX772" s="16" t="s">
        <v>76</v>
      </c>
      <c r="AY772" s="250" t="s">
        <v>283</v>
      </c>
    </row>
    <row r="773" spans="1:65" s="13" customFormat="1">
      <c r="B773" s="207"/>
      <c r="C773" s="208"/>
      <c r="D773" s="209" t="s">
        <v>291</v>
      </c>
      <c r="E773" s="210" t="s">
        <v>1</v>
      </c>
      <c r="F773" s="211" t="s">
        <v>8649</v>
      </c>
      <c r="G773" s="208"/>
      <c r="H773" s="212">
        <v>19.684000000000001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6" customFormat="1">
      <c r="B774" s="241"/>
      <c r="C774" s="242"/>
      <c r="D774" s="209" t="s">
        <v>291</v>
      </c>
      <c r="E774" s="243" t="s">
        <v>1</v>
      </c>
      <c r="F774" s="244" t="s">
        <v>8650</v>
      </c>
      <c r="G774" s="242"/>
      <c r="H774" s="243" t="s">
        <v>1</v>
      </c>
      <c r="I774" s="245"/>
      <c r="J774" s="242"/>
      <c r="K774" s="242"/>
      <c r="L774" s="246"/>
      <c r="M774" s="247"/>
      <c r="N774" s="248"/>
      <c r="O774" s="248"/>
      <c r="P774" s="248"/>
      <c r="Q774" s="248"/>
      <c r="R774" s="248"/>
      <c r="S774" s="248"/>
      <c r="T774" s="249"/>
      <c r="AT774" s="250" t="s">
        <v>291</v>
      </c>
      <c r="AU774" s="250" t="s">
        <v>85</v>
      </c>
      <c r="AV774" s="16" t="s">
        <v>83</v>
      </c>
      <c r="AW774" s="16" t="s">
        <v>32</v>
      </c>
      <c r="AX774" s="16" t="s">
        <v>76</v>
      </c>
      <c r="AY774" s="250" t="s">
        <v>283</v>
      </c>
    </row>
    <row r="775" spans="1:65" s="13" customFormat="1">
      <c r="B775" s="207"/>
      <c r="C775" s="208"/>
      <c r="D775" s="209" t="s">
        <v>291</v>
      </c>
      <c r="E775" s="210" t="s">
        <v>1</v>
      </c>
      <c r="F775" s="211" t="s">
        <v>8651</v>
      </c>
      <c r="G775" s="208"/>
      <c r="H775" s="212">
        <v>7.3129999999999997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2" customFormat="1" ht="24.2" customHeight="1">
      <c r="A776" s="35"/>
      <c r="B776" s="36"/>
      <c r="C776" s="193" t="s">
        <v>957</v>
      </c>
      <c r="D776" s="193" t="s">
        <v>285</v>
      </c>
      <c r="E776" s="194" t="s">
        <v>8652</v>
      </c>
      <c r="F776" s="195" t="s">
        <v>8653</v>
      </c>
      <c r="G776" s="196" t="s">
        <v>288</v>
      </c>
      <c r="H776" s="197">
        <v>55.314999999999998</v>
      </c>
      <c r="I776" s="198"/>
      <c r="J776" s="199">
        <f>ROUND(I776*H776,2)</f>
        <v>0</v>
      </c>
      <c r="K776" s="200"/>
      <c r="L776" s="40"/>
      <c r="M776" s="201" t="s">
        <v>1</v>
      </c>
      <c r="N776" s="202" t="s">
        <v>41</v>
      </c>
      <c r="O776" s="72"/>
      <c r="P776" s="203">
        <f>O776*H776</f>
        <v>0</v>
      </c>
      <c r="Q776" s="203">
        <v>0</v>
      </c>
      <c r="R776" s="203">
        <f>Q776*H776</f>
        <v>0</v>
      </c>
      <c r="S776" s="203">
        <v>8.0000000000000002E-3</v>
      </c>
      <c r="T776" s="204">
        <f>S776*H776</f>
        <v>0.44251999999999997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5" t="s">
        <v>199</v>
      </c>
      <c r="AT776" s="205" t="s">
        <v>285</v>
      </c>
      <c r="AU776" s="205" t="s">
        <v>85</v>
      </c>
      <c r="AY776" s="18" t="s">
        <v>283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18" t="s">
        <v>83</v>
      </c>
      <c r="BK776" s="206">
        <f>ROUND(I776*H776,2)</f>
        <v>0</v>
      </c>
      <c r="BL776" s="18" t="s">
        <v>199</v>
      </c>
      <c r="BM776" s="205" t="s">
        <v>8654</v>
      </c>
    </row>
    <row r="777" spans="1:65" s="16" customFormat="1">
      <c r="B777" s="241"/>
      <c r="C777" s="242"/>
      <c r="D777" s="209" t="s">
        <v>291</v>
      </c>
      <c r="E777" s="243" t="s">
        <v>1</v>
      </c>
      <c r="F777" s="244" t="s">
        <v>8642</v>
      </c>
      <c r="G777" s="242"/>
      <c r="H777" s="243" t="s">
        <v>1</v>
      </c>
      <c r="I777" s="245"/>
      <c r="J777" s="242"/>
      <c r="K777" s="242"/>
      <c r="L777" s="246"/>
      <c r="M777" s="247"/>
      <c r="N777" s="248"/>
      <c r="O777" s="248"/>
      <c r="P777" s="248"/>
      <c r="Q777" s="248"/>
      <c r="R777" s="248"/>
      <c r="S777" s="248"/>
      <c r="T777" s="249"/>
      <c r="AT777" s="250" t="s">
        <v>291</v>
      </c>
      <c r="AU777" s="250" t="s">
        <v>85</v>
      </c>
      <c r="AV777" s="16" t="s">
        <v>83</v>
      </c>
      <c r="AW777" s="16" t="s">
        <v>32</v>
      </c>
      <c r="AX777" s="16" t="s">
        <v>76</v>
      </c>
      <c r="AY777" s="250" t="s">
        <v>283</v>
      </c>
    </row>
    <row r="778" spans="1:65" s="13" customFormat="1">
      <c r="B778" s="207"/>
      <c r="C778" s="208"/>
      <c r="D778" s="209" t="s">
        <v>291</v>
      </c>
      <c r="E778" s="210" t="s">
        <v>1</v>
      </c>
      <c r="F778" s="211" t="s">
        <v>8655</v>
      </c>
      <c r="G778" s="208"/>
      <c r="H778" s="212">
        <v>55.314999999999998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291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283</v>
      </c>
    </row>
    <row r="779" spans="1:65" s="2" customFormat="1" ht="24.2" customHeight="1">
      <c r="A779" s="35"/>
      <c r="B779" s="36"/>
      <c r="C779" s="193" t="s">
        <v>965</v>
      </c>
      <c r="D779" s="193" t="s">
        <v>285</v>
      </c>
      <c r="E779" s="194" t="s">
        <v>8656</v>
      </c>
      <c r="F779" s="195" t="s">
        <v>8657</v>
      </c>
      <c r="G779" s="196" t="s">
        <v>614</v>
      </c>
      <c r="H779" s="197">
        <v>54.72</v>
      </c>
      <c r="I779" s="198"/>
      <c r="J779" s="199">
        <f>ROUND(I779*H779,2)</f>
        <v>0</v>
      </c>
      <c r="K779" s="200"/>
      <c r="L779" s="40"/>
      <c r="M779" s="201" t="s">
        <v>1</v>
      </c>
      <c r="N779" s="202" t="s">
        <v>41</v>
      </c>
      <c r="O779" s="72"/>
      <c r="P779" s="203">
        <f>O779*H779</f>
        <v>0</v>
      </c>
      <c r="Q779" s="203">
        <v>0</v>
      </c>
      <c r="R779" s="203">
        <f>Q779*H779</f>
        <v>0</v>
      </c>
      <c r="S779" s="203">
        <v>3.0000000000000001E-3</v>
      </c>
      <c r="T779" s="204">
        <f>S779*H779</f>
        <v>0.16416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5" t="s">
        <v>199</v>
      </c>
      <c r="AT779" s="205" t="s">
        <v>285</v>
      </c>
      <c r="AU779" s="205" t="s">
        <v>85</v>
      </c>
      <c r="AY779" s="18" t="s">
        <v>283</v>
      </c>
      <c r="BE779" s="206">
        <f>IF(N779="základní",J779,0)</f>
        <v>0</v>
      </c>
      <c r="BF779" s="206">
        <f>IF(N779="snížená",J779,0)</f>
        <v>0</v>
      </c>
      <c r="BG779" s="206">
        <f>IF(N779="zákl. přenesená",J779,0)</f>
        <v>0</v>
      </c>
      <c r="BH779" s="206">
        <f>IF(N779="sníž. přenesená",J779,0)</f>
        <v>0</v>
      </c>
      <c r="BI779" s="206">
        <f>IF(N779="nulová",J779,0)</f>
        <v>0</v>
      </c>
      <c r="BJ779" s="18" t="s">
        <v>83</v>
      </c>
      <c r="BK779" s="206">
        <f>ROUND(I779*H779,2)</f>
        <v>0</v>
      </c>
      <c r="BL779" s="18" t="s">
        <v>199</v>
      </c>
      <c r="BM779" s="205" t="s">
        <v>8658</v>
      </c>
    </row>
    <row r="780" spans="1:65" s="16" customFormat="1">
      <c r="B780" s="241"/>
      <c r="C780" s="242"/>
      <c r="D780" s="209" t="s">
        <v>291</v>
      </c>
      <c r="E780" s="243" t="s">
        <v>1</v>
      </c>
      <c r="F780" s="244" t="s">
        <v>8659</v>
      </c>
      <c r="G780" s="242"/>
      <c r="H780" s="243" t="s">
        <v>1</v>
      </c>
      <c r="I780" s="245"/>
      <c r="J780" s="242"/>
      <c r="K780" s="242"/>
      <c r="L780" s="246"/>
      <c r="M780" s="247"/>
      <c r="N780" s="248"/>
      <c r="O780" s="248"/>
      <c r="P780" s="248"/>
      <c r="Q780" s="248"/>
      <c r="R780" s="248"/>
      <c r="S780" s="248"/>
      <c r="T780" s="249"/>
      <c r="AT780" s="250" t="s">
        <v>291</v>
      </c>
      <c r="AU780" s="250" t="s">
        <v>85</v>
      </c>
      <c r="AV780" s="16" t="s">
        <v>83</v>
      </c>
      <c r="AW780" s="16" t="s">
        <v>32</v>
      </c>
      <c r="AX780" s="16" t="s">
        <v>76</v>
      </c>
      <c r="AY780" s="250" t="s">
        <v>283</v>
      </c>
    </row>
    <row r="781" spans="1:65" s="13" customFormat="1">
      <c r="B781" s="207"/>
      <c r="C781" s="208"/>
      <c r="D781" s="209" t="s">
        <v>291</v>
      </c>
      <c r="E781" s="210" t="s">
        <v>1</v>
      </c>
      <c r="F781" s="211" t="s">
        <v>8660</v>
      </c>
      <c r="G781" s="208"/>
      <c r="H781" s="212">
        <v>54.72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291</v>
      </c>
      <c r="AU781" s="218" t="s">
        <v>85</v>
      </c>
      <c r="AV781" s="13" t="s">
        <v>85</v>
      </c>
      <c r="AW781" s="13" t="s">
        <v>32</v>
      </c>
      <c r="AX781" s="13" t="s">
        <v>76</v>
      </c>
      <c r="AY781" s="218" t="s">
        <v>283</v>
      </c>
    </row>
    <row r="782" spans="1:65" s="2" customFormat="1" ht="24.2" customHeight="1">
      <c r="A782" s="35"/>
      <c r="B782" s="36"/>
      <c r="C782" s="193" t="s">
        <v>969</v>
      </c>
      <c r="D782" s="193" t="s">
        <v>285</v>
      </c>
      <c r="E782" s="194" t="s">
        <v>8661</v>
      </c>
      <c r="F782" s="195" t="s">
        <v>8662</v>
      </c>
      <c r="G782" s="196" t="s">
        <v>614</v>
      </c>
      <c r="H782" s="197">
        <v>10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0.1104</v>
      </c>
      <c r="T782" s="204">
        <f>S782*H782</f>
        <v>1.1040000000000001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199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199</v>
      </c>
      <c r="BM782" s="205" t="s">
        <v>8663</v>
      </c>
    </row>
    <row r="783" spans="1:65" s="16" customFormat="1">
      <c r="B783" s="241"/>
      <c r="C783" s="242"/>
      <c r="D783" s="209" t="s">
        <v>291</v>
      </c>
      <c r="E783" s="243" t="s">
        <v>1</v>
      </c>
      <c r="F783" s="244" t="s">
        <v>8664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>
      <c r="B784" s="207"/>
      <c r="C784" s="208"/>
      <c r="D784" s="209" t="s">
        <v>291</v>
      </c>
      <c r="E784" s="210" t="s">
        <v>1</v>
      </c>
      <c r="F784" s="211" t="s">
        <v>8665</v>
      </c>
      <c r="G784" s="208"/>
      <c r="H784" s="212">
        <v>10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2" customFormat="1" ht="22.9" customHeight="1">
      <c r="B785" s="177"/>
      <c r="C785" s="178"/>
      <c r="D785" s="179" t="s">
        <v>75</v>
      </c>
      <c r="E785" s="191" t="s">
        <v>2588</v>
      </c>
      <c r="F785" s="191" t="s">
        <v>2589</v>
      </c>
      <c r="G785" s="178"/>
      <c r="H785" s="178"/>
      <c r="I785" s="181"/>
      <c r="J785" s="192">
        <f>BK785</f>
        <v>0</v>
      </c>
      <c r="K785" s="178"/>
      <c r="L785" s="183"/>
      <c r="M785" s="184"/>
      <c r="N785" s="185"/>
      <c r="O785" s="185"/>
      <c r="P785" s="186">
        <f>SUM(P786:P816)</f>
        <v>0</v>
      </c>
      <c r="Q785" s="185"/>
      <c r="R785" s="186">
        <f>SUM(R786:R816)</f>
        <v>0</v>
      </c>
      <c r="S785" s="185"/>
      <c r="T785" s="187">
        <f>SUM(T786:T816)</f>
        <v>1.1866410000000003</v>
      </c>
      <c r="AR785" s="188" t="s">
        <v>85</v>
      </c>
      <c r="AT785" s="189" t="s">
        <v>75</v>
      </c>
      <c r="AU785" s="189" t="s">
        <v>83</v>
      </c>
      <c r="AY785" s="188" t="s">
        <v>283</v>
      </c>
      <c r="BK785" s="190">
        <f>SUM(BK786:BK816)</f>
        <v>0</v>
      </c>
    </row>
    <row r="786" spans="1:65" s="2" customFormat="1" ht="24.2" customHeight="1">
      <c r="A786" s="35"/>
      <c r="B786" s="36"/>
      <c r="C786" s="193" t="s">
        <v>974</v>
      </c>
      <c r="D786" s="193" t="s">
        <v>285</v>
      </c>
      <c r="E786" s="194" t="s">
        <v>8666</v>
      </c>
      <c r="F786" s="195" t="s">
        <v>8667</v>
      </c>
      <c r="G786" s="196" t="s">
        <v>472</v>
      </c>
      <c r="H786" s="197">
        <v>13.54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1.6E-2</v>
      </c>
      <c r="T786" s="204">
        <f>S786*H786</f>
        <v>0.21664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199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199</v>
      </c>
      <c r="BM786" s="205" t="s">
        <v>8668</v>
      </c>
    </row>
    <row r="787" spans="1:65" s="16" customFormat="1">
      <c r="B787" s="241"/>
      <c r="C787" s="242"/>
      <c r="D787" s="209" t="s">
        <v>291</v>
      </c>
      <c r="E787" s="243" t="s">
        <v>1</v>
      </c>
      <c r="F787" s="244" t="s">
        <v>8669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>
      <c r="B788" s="207"/>
      <c r="C788" s="208"/>
      <c r="D788" s="209" t="s">
        <v>291</v>
      </c>
      <c r="E788" s="210" t="s">
        <v>1</v>
      </c>
      <c r="F788" s="211" t="s">
        <v>8670</v>
      </c>
      <c r="G788" s="208"/>
      <c r="H788" s="212">
        <v>13.54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2" customFormat="1" ht="33" customHeight="1">
      <c r="A789" s="35"/>
      <c r="B789" s="36"/>
      <c r="C789" s="193" t="s">
        <v>978</v>
      </c>
      <c r="D789" s="193" t="s">
        <v>285</v>
      </c>
      <c r="E789" s="194" t="s">
        <v>8671</v>
      </c>
      <c r="F789" s="195" t="s">
        <v>8672</v>
      </c>
      <c r="G789" s="196" t="s">
        <v>472</v>
      </c>
      <c r="H789" s="197">
        <v>1.802</v>
      </c>
      <c r="I789" s="198"/>
      <c r="J789" s="199">
        <f>ROUND(I789*H789,2)</f>
        <v>0</v>
      </c>
      <c r="K789" s="200"/>
      <c r="L789" s="40"/>
      <c r="M789" s="201" t="s">
        <v>1</v>
      </c>
      <c r="N789" s="202" t="s">
        <v>41</v>
      </c>
      <c r="O789" s="72"/>
      <c r="P789" s="203">
        <f>O789*H789</f>
        <v>0</v>
      </c>
      <c r="Q789" s="203">
        <v>0</v>
      </c>
      <c r="R789" s="203">
        <f>Q789*H789</f>
        <v>0</v>
      </c>
      <c r="S789" s="203">
        <v>1.6E-2</v>
      </c>
      <c r="T789" s="204">
        <f>S789*H789</f>
        <v>2.8832E-2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199</v>
      </c>
      <c r="AT789" s="205" t="s">
        <v>285</v>
      </c>
      <c r="AU789" s="205" t="s">
        <v>85</v>
      </c>
      <c r="AY789" s="18" t="s">
        <v>283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83</v>
      </c>
      <c r="BK789" s="206">
        <f>ROUND(I789*H789,2)</f>
        <v>0</v>
      </c>
      <c r="BL789" s="18" t="s">
        <v>199</v>
      </c>
      <c r="BM789" s="205" t="s">
        <v>8673</v>
      </c>
    </row>
    <row r="790" spans="1:65" s="16" customFormat="1">
      <c r="B790" s="241"/>
      <c r="C790" s="242"/>
      <c r="D790" s="209" t="s">
        <v>291</v>
      </c>
      <c r="E790" s="243" t="s">
        <v>1</v>
      </c>
      <c r="F790" s="244" t="s">
        <v>8674</v>
      </c>
      <c r="G790" s="242"/>
      <c r="H790" s="243" t="s">
        <v>1</v>
      </c>
      <c r="I790" s="245"/>
      <c r="J790" s="242"/>
      <c r="K790" s="242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291</v>
      </c>
      <c r="AU790" s="250" t="s">
        <v>85</v>
      </c>
      <c r="AV790" s="16" t="s">
        <v>83</v>
      </c>
      <c r="AW790" s="16" t="s">
        <v>32</v>
      </c>
      <c r="AX790" s="16" t="s">
        <v>76</v>
      </c>
      <c r="AY790" s="250" t="s">
        <v>283</v>
      </c>
    </row>
    <row r="791" spans="1:65" s="13" customFormat="1">
      <c r="B791" s="207"/>
      <c r="C791" s="208"/>
      <c r="D791" s="209" t="s">
        <v>291</v>
      </c>
      <c r="E791" s="210" t="s">
        <v>1</v>
      </c>
      <c r="F791" s="211" t="s">
        <v>8675</v>
      </c>
      <c r="G791" s="208"/>
      <c r="H791" s="212">
        <v>1.802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2" customFormat="1" ht="16.5" customHeight="1">
      <c r="A792" s="35"/>
      <c r="B792" s="36"/>
      <c r="C792" s="193" t="s">
        <v>982</v>
      </c>
      <c r="D792" s="193" t="s">
        <v>285</v>
      </c>
      <c r="E792" s="194" t="s">
        <v>8676</v>
      </c>
      <c r="F792" s="195" t="s">
        <v>8677</v>
      </c>
      <c r="G792" s="196" t="s">
        <v>472</v>
      </c>
      <c r="H792" s="197">
        <v>4.1230000000000002</v>
      </c>
      <c r="I792" s="198"/>
      <c r="J792" s="199">
        <f>ROUND(I792*H792,2)</f>
        <v>0</v>
      </c>
      <c r="K792" s="200"/>
      <c r="L792" s="40"/>
      <c r="M792" s="201" t="s">
        <v>1</v>
      </c>
      <c r="N792" s="202" t="s">
        <v>41</v>
      </c>
      <c r="O792" s="72"/>
      <c r="P792" s="203">
        <f>O792*H792</f>
        <v>0</v>
      </c>
      <c r="Q792" s="203">
        <v>0</v>
      </c>
      <c r="R792" s="203">
        <f>Q792*H792</f>
        <v>0</v>
      </c>
      <c r="S792" s="203">
        <v>3.0000000000000001E-3</v>
      </c>
      <c r="T792" s="204">
        <f>S792*H792</f>
        <v>1.2369000000000002E-2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5" t="s">
        <v>199</v>
      </c>
      <c r="AT792" s="205" t="s">
        <v>285</v>
      </c>
      <c r="AU792" s="205" t="s">
        <v>85</v>
      </c>
      <c r="AY792" s="18" t="s">
        <v>283</v>
      </c>
      <c r="BE792" s="206">
        <f>IF(N792="základní",J792,0)</f>
        <v>0</v>
      </c>
      <c r="BF792" s="206">
        <f>IF(N792="snížená",J792,0)</f>
        <v>0</v>
      </c>
      <c r="BG792" s="206">
        <f>IF(N792="zákl. přenesená",J792,0)</f>
        <v>0</v>
      </c>
      <c r="BH792" s="206">
        <f>IF(N792="sníž. přenesená",J792,0)</f>
        <v>0</v>
      </c>
      <c r="BI792" s="206">
        <f>IF(N792="nulová",J792,0)</f>
        <v>0</v>
      </c>
      <c r="BJ792" s="18" t="s">
        <v>83</v>
      </c>
      <c r="BK792" s="206">
        <f>ROUND(I792*H792,2)</f>
        <v>0</v>
      </c>
      <c r="BL792" s="18" t="s">
        <v>199</v>
      </c>
      <c r="BM792" s="205" t="s">
        <v>8678</v>
      </c>
    </row>
    <row r="793" spans="1:65" s="16" customFormat="1">
      <c r="B793" s="241"/>
      <c r="C793" s="242"/>
      <c r="D793" s="209" t="s">
        <v>291</v>
      </c>
      <c r="E793" s="243" t="s">
        <v>1</v>
      </c>
      <c r="F793" s="244" t="s">
        <v>8679</v>
      </c>
      <c r="G793" s="242"/>
      <c r="H793" s="243" t="s">
        <v>1</v>
      </c>
      <c r="I793" s="245"/>
      <c r="J793" s="242"/>
      <c r="K793" s="242"/>
      <c r="L793" s="246"/>
      <c r="M793" s="247"/>
      <c r="N793" s="248"/>
      <c r="O793" s="248"/>
      <c r="P793" s="248"/>
      <c r="Q793" s="248"/>
      <c r="R793" s="248"/>
      <c r="S793" s="248"/>
      <c r="T793" s="249"/>
      <c r="AT793" s="250" t="s">
        <v>291</v>
      </c>
      <c r="AU793" s="250" t="s">
        <v>85</v>
      </c>
      <c r="AV793" s="16" t="s">
        <v>83</v>
      </c>
      <c r="AW793" s="16" t="s">
        <v>32</v>
      </c>
      <c r="AX793" s="16" t="s">
        <v>76</v>
      </c>
      <c r="AY793" s="250" t="s">
        <v>283</v>
      </c>
    </row>
    <row r="794" spans="1:65" s="13" customFormat="1">
      <c r="B794" s="207"/>
      <c r="C794" s="208"/>
      <c r="D794" s="209" t="s">
        <v>291</v>
      </c>
      <c r="E794" s="210" t="s">
        <v>1</v>
      </c>
      <c r="F794" s="211" t="s">
        <v>8680</v>
      </c>
      <c r="G794" s="208"/>
      <c r="H794" s="212">
        <v>4.1230000000000002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291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283</v>
      </c>
    </row>
    <row r="795" spans="1:65" s="2" customFormat="1" ht="16.5" customHeight="1">
      <c r="A795" s="35"/>
      <c r="B795" s="36"/>
      <c r="C795" s="193" t="s">
        <v>988</v>
      </c>
      <c r="D795" s="193" t="s">
        <v>285</v>
      </c>
      <c r="E795" s="194" t="s">
        <v>8681</v>
      </c>
      <c r="F795" s="195" t="s">
        <v>8682</v>
      </c>
      <c r="G795" s="196" t="s">
        <v>288</v>
      </c>
      <c r="H795" s="197">
        <v>20.64</v>
      </c>
      <c r="I795" s="198"/>
      <c r="J795" s="199">
        <f>ROUND(I795*H795,2)</f>
        <v>0</v>
      </c>
      <c r="K795" s="200"/>
      <c r="L795" s="40"/>
      <c r="M795" s="201" t="s">
        <v>1</v>
      </c>
      <c r="N795" s="202" t="s">
        <v>41</v>
      </c>
      <c r="O795" s="72"/>
      <c r="P795" s="203">
        <f>O795*H795</f>
        <v>0</v>
      </c>
      <c r="Q795" s="203">
        <v>0</v>
      </c>
      <c r="R795" s="203">
        <f>Q795*H795</f>
        <v>0</v>
      </c>
      <c r="S795" s="203">
        <v>0.02</v>
      </c>
      <c r="T795" s="204">
        <f>S795*H795</f>
        <v>0.4128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5" t="s">
        <v>199</v>
      </c>
      <c r="AT795" s="205" t="s">
        <v>285</v>
      </c>
      <c r="AU795" s="205" t="s">
        <v>85</v>
      </c>
      <c r="AY795" s="18" t="s">
        <v>283</v>
      </c>
      <c r="BE795" s="206">
        <f>IF(N795="základní",J795,0)</f>
        <v>0</v>
      </c>
      <c r="BF795" s="206">
        <f>IF(N795="snížená",J795,0)</f>
        <v>0</v>
      </c>
      <c r="BG795" s="206">
        <f>IF(N795="zákl. přenesená",J795,0)</f>
        <v>0</v>
      </c>
      <c r="BH795" s="206">
        <f>IF(N795="sníž. přenesená",J795,0)</f>
        <v>0</v>
      </c>
      <c r="BI795" s="206">
        <f>IF(N795="nulová",J795,0)</f>
        <v>0</v>
      </c>
      <c r="BJ795" s="18" t="s">
        <v>83</v>
      </c>
      <c r="BK795" s="206">
        <f>ROUND(I795*H795,2)</f>
        <v>0</v>
      </c>
      <c r="BL795" s="18" t="s">
        <v>199</v>
      </c>
      <c r="BM795" s="205" t="s">
        <v>8683</v>
      </c>
    </row>
    <row r="796" spans="1:65" s="16" customFormat="1">
      <c r="B796" s="241"/>
      <c r="C796" s="242"/>
      <c r="D796" s="209" t="s">
        <v>291</v>
      </c>
      <c r="E796" s="243" t="s">
        <v>1</v>
      </c>
      <c r="F796" s="244" t="s">
        <v>8684</v>
      </c>
      <c r="G796" s="242"/>
      <c r="H796" s="243" t="s">
        <v>1</v>
      </c>
      <c r="I796" s="245"/>
      <c r="J796" s="242"/>
      <c r="K796" s="242"/>
      <c r="L796" s="246"/>
      <c r="M796" s="247"/>
      <c r="N796" s="248"/>
      <c r="O796" s="248"/>
      <c r="P796" s="248"/>
      <c r="Q796" s="248"/>
      <c r="R796" s="248"/>
      <c r="S796" s="248"/>
      <c r="T796" s="249"/>
      <c r="AT796" s="250" t="s">
        <v>291</v>
      </c>
      <c r="AU796" s="250" t="s">
        <v>85</v>
      </c>
      <c r="AV796" s="16" t="s">
        <v>83</v>
      </c>
      <c r="AW796" s="16" t="s">
        <v>32</v>
      </c>
      <c r="AX796" s="16" t="s">
        <v>76</v>
      </c>
      <c r="AY796" s="250" t="s">
        <v>283</v>
      </c>
    </row>
    <row r="797" spans="1:65" s="13" customFormat="1">
      <c r="B797" s="207"/>
      <c r="C797" s="208"/>
      <c r="D797" s="209" t="s">
        <v>291</v>
      </c>
      <c r="E797" s="210" t="s">
        <v>1</v>
      </c>
      <c r="F797" s="211" t="s">
        <v>8685</v>
      </c>
      <c r="G797" s="208"/>
      <c r="H797" s="212">
        <v>20.64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291</v>
      </c>
      <c r="AU797" s="218" t="s">
        <v>85</v>
      </c>
      <c r="AV797" s="13" t="s">
        <v>85</v>
      </c>
      <c r="AW797" s="13" t="s">
        <v>32</v>
      </c>
      <c r="AX797" s="13" t="s">
        <v>76</v>
      </c>
      <c r="AY797" s="218" t="s">
        <v>283</v>
      </c>
    </row>
    <row r="798" spans="1:65" s="2" customFormat="1" ht="16.5" customHeight="1">
      <c r="A798" s="35"/>
      <c r="B798" s="36"/>
      <c r="C798" s="193" t="s">
        <v>993</v>
      </c>
      <c r="D798" s="193" t="s">
        <v>285</v>
      </c>
      <c r="E798" s="194" t="s">
        <v>8686</v>
      </c>
      <c r="F798" s="195" t="s">
        <v>8687</v>
      </c>
      <c r="G798" s="196" t="s">
        <v>288</v>
      </c>
      <c r="H798" s="197">
        <v>20.64</v>
      </c>
      <c r="I798" s="198"/>
      <c r="J798" s="199">
        <f>ROUND(I798*H798,2)</f>
        <v>0</v>
      </c>
      <c r="K798" s="200"/>
      <c r="L798" s="40"/>
      <c r="M798" s="201" t="s">
        <v>1</v>
      </c>
      <c r="N798" s="202" t="s">
        <v>41</v>
      </c>
      <c r="O798" s="72"/>
      <c r="P798" s="203">
        <f>O798*H798</f>
        <v>0</v>
      </c>
      <c r="Q798" s="203">
        <v>0</v>
      </c>
      <c r="R798" s="203">
        <f>Q798*H798</f>
        <v>0</v>
      </c>
      <c r="S798" s="203">
        <v>0.01</v>
      </c>
      <c r="T798" s="204">
        <f>S798*H798</f>
        <v>0.2064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199</v>
      </c>
      <c r="AT798" s="205" t="s">
        <v>285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199</v>
      </c>
      <c r="BM798" s="205" t="s">
        <v>8688</v>
      </c>
    </row>
    <row r="799" spans="1:65" s="16" customFormat="1">
      <c r="B799" s="241"/>
      <c r="C799" s="242"/>
      <c r="D799" s="209" t="s">
        <v>291</v>
      </c>
      <c r="E799" s="243" t="s">
        <v>1</v>
      </c>
      <c r="F799" s="244" t="s">
        <v>8689</v>
      </c>
      <c r="G799" s="242"/>
      <c r="H799" s="243" t="s">
        <v>1</v>
      </c>
      <c r="I799" s="245"/>
      <c r="J799" s="242"/>
      <c r="K799" s="242"/>
      <c r="L799" s="246"/>
      <c r="M799" s="247"/>
      <c r="N799" s="248"/>
      <c r="O799" s="248"/>
      <c r="P799" s="248"/>
      <c r="Q799" s="248"/>
      <c r="R799" s="248"/>
      <c r="S799" s="248"/>
      <c r="T799" s="249"/>
      <c r="AT799" s="250" t="s">
        <v>291</v>
      </c>
      <c r="AU799" s="250" t="s">
        <v>85</v>
      </c>
      <c r="AV799" s="16" t="s">
        <v>83</v>
      </c>
      <c r="AW799" s="16" t="s">
        <v>32</v>
      </c>
      <c r="AX799" s="16" t="s">
        <v>76</v>
      </c>
      <c r="AY799" s="250" t="s">
        <v>283</v>
      </c>
    </row>
    <row r="800" spans="1:65" s="13" customFormat="1">
      <c r="B800" s="207"/>
      <c r="C800" s="208"/>
      <c r="D800" s="209" t="s">
        <v>291</v>
      </c>
      <c r="E800" s="210" t="s">
        <v>1</v>
      </c>
      <c r="F800" s="211" t="s">
        <v>8685</v>
      </c>
      <c r="G800" s="208"/>
      <c r="H800" s="212">
        <v>20.64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291</v>
      </c>
      <c r="AU800" s="218" t="s">
        <v>85</v>
      </c>
      <c r="AV800" s="13" t="s">
        <v>85</v>
      </c>
      <c r="AW800" s="13" t="s">
        <v>32</v>
      </c>
      <c r="AX800" s="13" t="s">
        <v>76</v>
      </c>
      <c r="AY800" s="218" t="s">
        <v>283</v>
      </c>
    </row>
    <row r="801" spans="1:65" s="2" customFormat="1" ht="24.2" customHeight="1">
      <c r="A801" s="35"/>
      <c r="B801" s="36"/>
      <c r="C801" s="193" t="s">
        <v>1002</v>
      </c>
      <c r="D801" s="193" t="s">
        <v>285</v>
      </c>
      <c r="E801" s="194" t="s">
        <v>8690</v>
      </c>
      <c r="F801" s="195" t="s">
        <v>8691</v>
      </c>
      <c r="G801" s="196" t="s">
        <v>614</v>
      </c>
      <c r="H801" s="197">
        <v>4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0</v>
      </c>
      <c r="R801" s="203">
        <f>Q801*H801</f>
        <v>0</v>
      </c>
      <c r="S801" s="203">
        <v>4.0000000000000002E-4</v>
      </c>
      <c r="T801" s="204">
        <f>S801*H801</f>
        <v>1.6000000000000001E-3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199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199</v>
      </c>
      <c r="BM801" s="205" t="s">
        <v>8692</v>
      </c>
    </row>
    <row r="802" spans="1:65" s="16" customFormat="1">
      <c r="B802" s="241"/>
      <c r="C802" s="242"/>
      <c r="D802" s="209" t="s">
        <v>291</v>
      </c>
      <c r="E802" s="243" t="s">
        <v>1</v>
      </c>
      <c r="F802" s="244" t="s">
        <v>8693</v>
      </c>
      <c r="G802" s="242"/>
      <c r="H802" s="243" t="s">
        <v>1</v>
      </c>
      <c r="I802" s="245"/>
      <c r="J802" s="242"/>
      <c r="K802" s="242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291</v>
      </c>
      <c r="AU802" s="250" t="s">
        <v>85</v>
      </c>
      <c r="AV802" s="16" t="s">
        <v>83</v>
      </c>
      <c r="AW802" s="16" t="s">
        <v>32</v>
      </c>
      <c r="AX802" s="16" t="s">
        <v>76</v>
      </c>
      <c r="AY802" s="250" t="s">
        <v>283</v>
      </c>
    </row>
    <row r="803" spans="1:65" s="13" customFormat="1">
      <c r="B803" s="207"/>
      <c r="C803" s="208"/>
      <c r="D803" s="209" t="s">
        <v>291</v>
      </c>
      <c r="E803" s="210" t="s">
        <v>1</v>
      </c>
      <c r="F803" s="211" t="s">
        <v>289</v>
      </c>
      <c r="G803" s="208"/>
      <c r="H803" s="212">
        <v>4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291</v>
      </c>
      <c r="AU803" s="218" t="s">
        <v>85</v>
      </c>
      <c r="AV803" s="13" t="s">
        <v>85</v>
      </c>
      <c r="AW803" s="13" t="s">
        <v>32</v>
      </c>
      <c r="AX803" s="13" t="s">
        <v>76</v>
      </c>
      <c r="AY803" s="218" t="s">
        <v>283</v>
      </c>
    </row>
    <row r="804" spans="1:65" s="2" customFormat="1" ht="21.75" customHeight="1">
      <c r="A804" s="35"/>
      <c r="B804" s="36"/>
      <c r="C804" s="193" t="s">
        <v>1008</v>
      </c>
      <c r="D804" s="193" t="s">
        <v>285</v>
      </c>
      <c r="E804" s="194" t="s">
        <v>8694</v>
      </c>
      <c r="F804" s="195" t="s">
        <v>8695</v>
      </c>
      <c r="G804" s="196" t="s">
        <v>472</v>
      </c>
      <c r="H804" s="197">
        <v>3</v>
      </c>
      <c r="I804" s="198"/>
      <c r="J804" s="199">
        <f>ROUND(I804*H804,2)</f>
        <v>0</v>
      </c>
      <c r="K804" s="200"/>
      <c r="L804" s="40"/>
      <c r="M804" s="201" t="s">
        <v>1</v>
      </c>
      <c r="N804" s="202" t="s">
        <v>41</v>
      </c>
      <c r="O804" s="72"/>
      <c r="P804" s="203">
        <f>O804*H804</f>
        <v>0</v>
      </c>
      <c r="Q804" s="203">
        <v>0</v>
      </c>
      <c r="R804" s="203">
        <f>Q804*H804</f>
        <v>0</v>
      </c>
      <c r="S804" s="203">
        <v>1.6E-2</v>
      </c>
      <c r="T804" s="204">
        <f>S804*H804</f>
        <v>4.8000000000000001E-2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5" t="s">
        <v>199</v>
      </c>
      <c r="AT804" s="205" t="s">
        <v>285</v>
      </c>
      <c r="AU804" s="205" t="s">
        <v>85</v>
      </c>
      <c r="AY804" s="18" t="s">
        <v>283</v>
      </c>
      <c r="BE804" s="206">
        <f>IF(N804="základní",J804,0)</f>
        <v>0</v>
      </c>
      <c r="BF804" s="206">
        <f>IF(N804="snížená",J804,0)</f>
        <v>0</v>
      </c>
      <c r="BG804" s="206">
        <f>IF(N804="zákl. přenesená",J804,0)</f>
        <v>0</v>
      </c>
      <c r="BH804" s="206">
        <f>IF(N804="sníž. přenesená",J804,0)</f>
        <v>0</v>
      </c>
      <c r="BI804" s="206">
        <f>IF(N804="nulová",J804,0)</f>
        <v>0</v>
      </c>
      <c r="BJ804" s="18" t="s">
        <v>83</v>
      </c>
      <c r="BK804" s="206">
        <f>ROUND(I804*H804,2)</f>
        <v>0</v>
      </c>
      <c r="BL804" s="18" t="s">
        <v>199</v>
      </c>
      <c r="BM804" s="205" t="s">
        <v>8696</v>
      </c>
    </row>
    <row r="805" spans="1:65" s="16" customFormat="1">
      <c r="B805" s="241"/>
      <c r="C805" s="242"/>
      <c r="D805" s="209" t="s">
        <v>291</v>
      </c>
      <c r="E805" s="243" t="s">
        <v>1</v>
      </c>
      <c r="F805" s="244" t="s">
        <v>8697</v>
      </c>
      <c r="G805" s="242"/>
      <c r="H805" s="243" t="s">
        <v>1</v>
      </c>
      <c r="I805" s="245"/>
      <c r="J805" s="242"/>
      <c r="K805" s="242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291</v>
      </c>
      <c r="AU805" s="250" t="s">
        <v>85</v>
      </c>
      <c r="AV805" s="16" t="s">
        <v>83</v>
      </c>
      <c r="AW805" s="16" t="s">
        <v>32</v>
      </c>
      <c r="AX805" s="16" t="s">
        <v>76</v>
      </c>
      <c r="AY805" s="250" t="s">
        <v>283</v>
      </c>
    </row>
    <row r="806" spans="1:65" s="13" customFormat="1">
      <c r="B806" s="207"/>
      <c r="C806" s="208"/>
      <c r="D806" s="209" t="s">
        <v>291</v>
      </c>
      <c r="E806" s="210" t="s">
        <v>1</v>
      </c>
      <c r="F806" s="211" t="s">
        <v>8698</v>
      </c>
      <c r="G806" s="208"/>
      <c r="H806" s="212">
        <v>3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2" customFormat="1" ht="24.2" customHeight="1">
      <c r="A807" s="35"/>
      <c r="B807" s="36"/>
      <c r="C807" s="193" t="s">
        <v>1012</v>
      </c>
      <c r="D807" s="193" t="s">
        <v>285</v>
      </c>
      <c r="E807" s="194" t="s">
        <v>8699</v>
      </c>
      <c r="F807" s="195" t="s">
        <v>8700</v>
      </c>
      <c r="G807" s="196" t="s">
        <v>2992</v>
      </c>
      <c r="H807" s="197">
        <v>160</v>
      </c>
      <c r="I807" s="198"/>
      <c r="J807" s="199">
        <f>ROUND(I807*H807,2)</f>
        <v>0</v>
      </c>
      <c r="K807" s="200"/>
      <c r="L807" s="40"/>
      <c r="M807" s="201" t="s">
        <v>1</v>
      </c>
      <c r="N807" s="202" t="s">
        <v>41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1E-3</v>
      </c>
      <c r="T807" s="204">
        <f>S807*H807</f>
        <v>0.16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199</v>
      </c>
      <c r="AT807" s="205" t="s">
        <v>285</v>
      </c>
      <c r="AU807" s="205" t="s">
        <v>85</v>
      </c>
      <c r="AY807" s="18" t="s">
        <v>283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83</v>
      </c>
      <c r="BK807" s="206">
        <f>ROUND(I807*H807,2)</f>
        <v>0</v>
      </c>
      <c r="BL807" s="18" t="s">
        <v>199</v>
      </c>
      <c r="BM807" s="205" t="s">
        <v>8701</v>
      </c>
    </row>
    <row r="808" spans="1:65" s="16" customFormat="1">
      <c r="B808" s="241"/>
      <c r="C808" s="242"/>
      <c r="D808" s="209" t="s">
        <v>291</v>
      </c>
      <c r="E808" s="243" t="s">
        <v>1</v>
      </c>
      <c r="F808" s="244" t="s">
        <v>8702</v>
      </c>
      <c r="G808" s="242"/>
      <c r="H808" s="243" t="s">
        <v>1</v>
      </c>
      <c r="I808" s="245"/>
      <c r="J808" s="242"/>
      <c r="K808" s="242"/>
      <c r="L808" s="246"/>
      <c r="M808" s="247"/>
      <c r="N808" s="248"/>
      <c r="O808" s="248"/>
      <c r="P808" s="248"/>
      <c r="Q808" s="248"/>
      <c r="R808" s="248"/>
      <c r="S808" s="248"/>
      <c r="T808" s="249"/>
      <c r="AT808" s="250" t="s">
        <v>291</v>
      </c>
      <c r="AU808" s="250" t="s">
        <v>85</v>
      </c>
      <c r="AV808" s="16" t="s">
        <v>83</v>
      </c>
      <c r="AW808" s="16" t="s">
        <v>32</v>
      </c>
      <c r="AX808" s="16" t="s">
        <v>76</v>
      </c>
      <c r="AY808" s="250" t="s">
        <v>283</v>
      </c>
    </row>
    <row r="809" spans="1:65" s="13" customFormat="1">
      <c r="B809" s="207"/>
      <c r="C809" s="208"/>
      <c r="D809" s="209" t="s">
        <v>291</v>
      </c>
      <c r="E809" s="210" t="s">
        <v>1</v>
      </c>
      <c r="F809" s="211" t="s">
        <v>624</v>
      </c>
      <c r="G809" s="208"/>
      <c r="H809" s="212">
        <v>50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291</v>
      </c>
      <c r="AU809" s="218" t="s">
        <v>85</v>
      </c>
      <c r="AV809" s="13" t="s">
        <v>85</v>
      </c>
      <c r="AW809" s="13" t="s">
        <v>32</v>
      </c>
      <c r="AX809" s="13" t="s">
        <v>76</v>
      </c>
      <c r="AY809" s="218" t="s">
        <v>283</v>
      </c>
    </row>
    <row r="810" spans="1:65" s="16" customFormat="1">
      <c r="B810" s="241"/>
      <c r="C810" s="242"/>
      <c r="D810" s="209" t="s">
        <v>291</v>
      </c>
      <c r="E810" s="243" t="s">
        <v>1</v>
      </c>
      <c r="F810" s="244" t="s">
        <v>8325</v>
      </c>
      <c r="G810" s="242"/>
      <c r="H810" s="243" t="s">
        <v>1</v>
      </c>
      <c r="I810" s="245"/>
      <c r="J810" s="242"/>
      <c r="K810" s="242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291</v>
      </c>
      <c r="AU810" s="250" t="s">
        <v>85</v>
      </c>
      <c r="AV810" s="16" t="s">
        <v>83</v>
      </c>
      <c r="AW810" s="16" t="s">
        <v>32</v>
      </c>
      <c r="AX810" s="16" t="s">
        <v>76</v>
      </c>
      <c r="AY810" s="250" t="s">
        <v>283</v>
      </c>
    </row>
    <row r="811" spans="1:65" s="13" customFormat="1">
      <c r="B811" s="207"/>
      <c r="C811" s="208"/>
      <c r="D811" s="209" t="s">
        <v>291</v>
      </c>
      <c r="E811" s="210" t="s">
        <v>1</v>
      </c>
      <c r="F811" s="211" t="s">
        <v>624</v>
      </c>
      <c r="G811" s="208"/>
      <c r="H811" s="212">
        <v>50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291</v>
      </c>
      <c r="AU811" s="218" t="s">
        <v>85</v>
      </c>
      <c r="AV811" s="13" t="s">
        <v>85</v>
      </c>
      <c r="AW811" s="13" t="s">
        <v>32</v>
      </c>
      <c r="AX811" s="13" t="s">
        <v>76</v>
      </c>
      <c r="AY811" s="218" t="s">
        <v>283</v>
      </c>
    </row>
    <row r="812" spans="1:65" s="16" customFormat="1">
      <c r="B812" s="241"/>
      <c r="C812" s="242"/>
      <c r="D812" s="209" t="s">
        <v>291</v>
      </c>
      <c r="E812" s="243" t="s">
        <v>1</v>
      </c>
      <c r="F812" s="244" t="s">
        <v>8703</v>
      </c>
      <c r="G812" s="242"/>
      <c r="H812" s="243" t="s">
        <v>1</v>
      </c>
      <c r="I812" s="245"/>
      <c r="J812" s="242"/>
      <c r="K812" s="242"/>
      <c r="L812" s="246"/>
      <c r="M812" s="247"/>
      <c r="N812" s="248"/>
      <c r="O812" s="248"/>
      <c r="P812" s="248"/>
      <c r="Q812" s="248"/>
      <c r="R812" s="248"/>
      <c r="S812" s="248"/>
      <c r="T812" s="249"/>
      <c r="AT812" s="250" t="s">
        <v>291</v>
      </c>
      <c r="AU812" s="250" t="s">
        <v>85</v>
      </c>
      <c r="AV812" s="16" t="s">
        <v>83</v>
      </c>
      <c r="AW812" s="16" t="s">
        <v>32</v>
      </c>
      <c r="AX812" s="16" t="s">
        <v>76</v>
      </c>
      <c r="AY812" s="250" t="s">
        <v>283</v>
      </c>
    </row>
    <row r="813" spans="1:65" s="13" customFormat="1">
      <c r="B813" s="207"/>
      <c r="C813" s="208"/>
      <c r="D813" s="209" t="s">
        <v>291</v>
      </c>
      <c r="E813" s="210" t="s">
        <v>1</v>
      </c>
      <c r="F813" s="211" t="s">
        <v>8704</v>
      </c>
      <c r="G813" s="208"/>
      <c r="H813" s="212">
        <v>60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291</v>
      </c>
      <c r="AU813" s="218" t="s">
        <v>85</v>
      </c>
      <c r="AV813" s="13" t="s">
        <v>85</v>
      </c>
      <c r="AW813" s="13" t="s">
        <v>32</v>
      </c>
      <c r="AX813" s="13" t="s">
        <v>76</v>
      </c>
      <c r="AY813" s="218" t="s">
        <v>283</v>
      </c>
    </row>
    <row r="814" spans="1:65" s="2" customFormat="1" ht="24.2" customHeight="1">
      <c r="A814" s="35"/>
      <c r="B814" s="36"/>
      <c r="C814" s="193" t="s">
        <v>1016</v>
      </c>
      <c r="D814" s="193" t="s">
        <v>285</v>
      </c>
      <c r="E814" s="194" t="s">
        <v>8705</v>
      </c>
      <c r="F814" s="195" t="s">
        <v>8706</v>
      </c>
      <c r="G814" s="196" t="s">
        <v>2992</v>
      </c>
      <c r="H814" s="197">
        <v>100</v>
      </c>
      <c r="I814" s="198"/>
      <c r="J814" s="199">
        <f>ROUND(I814*H814,2)</f>
        <v>0</v>
      </c>
      <c r="K814" s="200"/>
      <c r="L814" s="40"/>
      <c r="M814" s="201" t="s">
        <v>1</v>
      </c>
      <c r="N814" s="202" t="s">
        <v>41</v>
      </c>
      <c r="O814" s="72"/>
      <c r="P814" s="203">
        <f>O814*H814</f>
        <v>0</v>
      </c>
      <c r="Q814" s="203">
        <v>0</v>
      </c>
      <c r="R814" s="203">
        <f>Q814*H814</f>
        <v>0</v>
      </c>
      <c r="S814" s="203">
        <v>1E-3</v>
      </c>
      <c r="T814" s="204">
        <f>S814*H814</f>
        <v>0.1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5" t="s">
        <v>199</v>
      </c>
      <c r="AT814" s="205" t="s">
        <v>285</v>
      </c>
      <c r="AU814" s="205" t="s">
        <v>85</v>
      </c>
      <c r="AY814" s="18" t="s">
        <v>283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18" t="s">
        <v>83</v>
      </c>
      <c r="BK814" s="206">
        <f>ROUND(I814*H814,2)</f>
        <v>0</v>
      </c>
      <c r="BL814" s="18" t="s">
        <v>199</v>
      </c>
      <c r="BM814" s="205" t="s">
        <v>8707</v>
      </c>
    </row>
    <row r="815" spans="1:65" s="16" customFormat="1">
      <c r="B815" s="241"/>
      <c r="C815" s="242"/>
      <c r="D815" s="209" t="s">
        <v>291</v>
      </c>
      <c r="E815" s="243" t="s">
        <v>1</v>
      </c>
      <c r="F815" s="244" t="s">
        <v>8708</v>
      </c>
      <c r="G815" s="242"/>
      <c r="H815" s="243" t="s">
        <v>1</v>
      </c>
      <c r="I815" s="245"/>
      <c r="J815" s="242"/>
      <c r="K815" s="242"/>
      <c r="L815" s="246"/>
      <c r="M815" s="247"/>
      <c r="N815" s="248"/>
      <c r="O815" s="248"/>
      <c r="P815" s="248"/>
      <c r="Q815" s="248"/>
      <c r="R815" s="248"/>
      <c r="S815" s="248"/>
      <c r="T815" s="249"/>
      <c r="AT815" s="250" t="s">
        <v>291</v>
      </c>
      <c r="AU815" s="250" t="s">
        <v>85</v>
      </c>
      <c r="AV815" s="16" t="s">
        <v>83</v>
      </c>
      <c r="AW815" s="16" t="s">
        <v>32</v>
      </c>
      <c r="AX815" s="16" t="s">
        <v>76</v>
      </c>
      <c r="AY815" s="250" t="s">
        <v>283</v>
      </c>
    </row>
    <row r="816" spans="1:65" s="13" customFormat="1">
      <c r="B816" s="207"/>
      <c r="C816" s="208"/>
      <c r="D816" s="209" t="s">
        <v>291</v>
      </c>
      <c r="E816" s="210" t="s">
        <v>1</v>
      </c>
      <c r="F816" s="211" t="s">
        <v>894</v>
      </c>
      <c r="G816" s="208"/>
      <c r="H816" s="212">
        <v>100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2" customFormat="1" ht="22.9" customHeight="1">
      <c r="B817" s="177"/>
      <c r="C817" s="178"/>
      <c r="D817" s="179" t="s">
        <v>75</v>
      </c>
      <c r="E817" s="191" t="s">
        <v>3121</v>
      </c>
      <c r="F817" s="191" t="s">
        <v>3122</v>
      </c>
      <c r="G817" s="178"/>
      <c r="H817" s="178"/>
      <c r="I817" s="181"/>
      <c r="J817" s="192">
        <f>BK817</f>
        <v>0</v>
      </c>
      <c r="K817" s="178"/>
      <c r="L817" s="183"/>
      <c r="M817" s="184"/>
      <c r="N817" s="185"/>
      <c r="O817" s="185"/>
      <c r="P817" s="186">
        <f>SUM(P818:P824)</f>
        <v>0</v>
      </c>
      <c r="Q817" s="185"/>
      <c r="R817" s="186">
        <f>SUM(R818:R824)</f>
        <v>0</v>
      </c>
      <c r="S817" s="185"/>
      <c r="T817" s="187">
        <f>SUM(T818:T824)</f>
        <v>1.3985649999999998</v>
      </c>
      <c r="AR817" s="188" t="s">
        <v>85</v>
      </c>
      <c r="AT817" s="189" t="s">
        <v>75</v>
      </c>
      <c r="AU817" s="189" t="s">
        <v>83</v>
      </c>
      <c r="AY817" s="188" t="s">
        <v>283</v>
      </c>
      <c r="BK817" s="190">
        <f>SUM(BK818:BK824)</f>
        <v>0</v>
      </c>
    </row>
    <row r="818" spans="1:65" s="2" customFormat="1" ht="24.2" customHeight="1">
      <c r="A818" s="35"/>
      <c r="B818" s="36"/>
      <c r="C818" s="193" t="s">
        <v>1020</v>
      </c>
      <c r="D818" s="193" t="s">
        <v>285</v>
      </c>
      <c r="E818" s="194" t="s">
        <v>8709</v>
      </c>
      <c r="F818" s="195" t="s">
        <v>8710</v>
      </c>
      <c r="G818" s="196" t="s">
        <v>288</v>
      </c>
      <c r="H818" s="197">
        <v>451.15</v>
      </c>
      <c r="I818" s="198"/>
      <c r="J818" s="199">
        <f>ROUND(I818*H818,2)</f>
        <v>0</v>
      </c>
      <c r="K818" s="200"/>
      <c r="L818" s="40"/>
      <c r="M818" s="201" t="s">
        <v>1</v>
      </c>
      <c r="N818" s="202" t="s">
        <v>41</v>
      </c>
      <c r="O818" s="72"/>
      <c r="P818" s="203">
        <f>O818*H818</f>
        <v>0</v>
      </c>
      <c r="Q818" s="203">
        <v>0</v>
      </c>
      <c r="R818" s="203">
        <f>Q818*H818</f>
        <v>0</v>
      </c>
      <c r="S818" s="203">
        <v>3.0999999999999999E-3</v>
      </c>
      <c r="T818" s="204">
        <f>S818*H818</f>
        <v>1.3985649999999998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5" t="s">
        <v>199</v>
      </c>
      <c r="AT818" s="205" t="s">
        <v>285</v>
      </c>
      <c r="AU818" s="205" t="s">
        <v>85</v>
      </c>
      <c r="AY818" s="18" t="s">
        <v>283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18" t="s">
        <v>83</v>
      </c>
      <c r="BK818" s="206">
        <f>ROUND(I818*H818,2)</f>
        <v>0</v>
      </c>
      <c r="BL818" s="18" t="s">
        <v>199</v>
      </c>
      <c r="BM818" s="205" t="s">
        <v>8711</v>
      </c>
    </row>
    <row r="819" spans="1:65" s="16" customFormat="1">
      <c r="B819" s="241"/>
      <c r="C819" s="242"/>
      <c r="D819" s="209" t="s">
        <v>291</v>
      </c>
      <c r="E819" s="243" t="s">
        <v>1</v>
      </c>
      <c r="F819" s="244" t="s">
        <v>8712</v>
      </c>
      <c r="G819" s="242"/>
      <c r="H819" s="243" t="s">
        <v>1</v>
      </c>
      <c r="I819" s="245"/>
      <c r="J819" s="242"/>
      <c r="K819" s="242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291</v>
      </c>
      <c r="AU819" s="250" t="s">
        <v>85</v>
      </c>
      <c r="AV819" s="16" t="s">
        <v>83</v>
      </c>
      <c r="AW819" s="16" t="s">
        <v>32</v>
      </c>
      <c r="AX819" s="16" t="s">
        <v>76</v>
      </c>
      <c r="AY819" s="250" t="s">
        <v>283</v>
      </c>
    </row>
    <row r="820" spans="1:65" s="13" customFormat="1">
      <c r="B820" s="207"/>
      <c r="C820" s="208"/>
      <c r="D820" s="209" t="s">
        <v>291</v>
      </c>
      <c r="E820" s="210" t="s">
        <v>1</v>
      </c>
      <c r="F820" s="211" t="s">
        <v>8713</v>
      </c>
      <c r="G820" s="208"/>
      <c r="H820" s="212">
        <v>80.67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291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283</v>
      </c>
    </row>
    <row r="821" spans="1:65" s="16" customFormat="1">
      <c r="B821" s="241"/>
      <c r="C821" s="242"/>
      <c r="D821" s="209" t="s">
        <v>291</v>
      </c>
      <c r="E821" s="243" t="s">
        <v>1</v>
      </c>
      <c r="F821" s="244" t="s">
        <v>8714</v>
      </c>
      <c r="G821" s="242"/>
      <c r="H821" s="243" t="s">
        <v>1</v>
      </c>
      <c r="I821" s="245"/>
      <c r="J821" s="242"/>
      <c r="K821" s="242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291</v>
      </c>
      <c r="AU821" s="250" t="s">
        <v>85</v>
      </c>
      <c r="AV821" s="16" t="s">
        <v>83</v>
      </c>
      <c r="AW821" s="16" t="s">
        <v>32</v>
      </c>
      <c r="AX821" s="16" t="s">
        <v>76</v>
      </c>
      <c r="AY821" s="250" t="s">
        <v>283</v>
      </c>
    </row>
    <row r="822" spans="1:65" s="13" customFormat="1">
      <c r="B822" s="207"/>
      <c r="C822" s="208"/>
      <c r="D822" s="209" t="s">
        <v>291</v>
      </c>
      <c r="E822" s="210" t="s">
        <v>1</v>
      </c>
      <c r="F822" s="211" t="s">
        <v>8715</v>
      </c>
      <c r="G822" s="208"/>
      <c r="H822" s="212">
        <v>226.01</v>
      </c>
      <c r="I822" s="213"/>
      <c r="J822" s="208"/>
      <c r="K822" s="208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291</v>
      </c>
      <c r="AU822" s="218" t="s">
        <v>85</v>
      </c>
      <c r="AV822" s="13" t="s">
        <v>85</v>
      </c>
      <c r="AW822" s="13" t="s">
        <v>32</v>
      </c>
      <c r="AX822" s="13" t="s">
        <v>76</v>
      </c>
      <c r="AY822" s="218" t="s">
        <v>283</v>
      </c>
    </row>
    <row r="823" spans="1:65" s="16" customFormat="1">
      <c r="B823" s="241"/>
      <c r="C823" s="242"/>
      <c r="D823" s="209" t="s">
        <v>291</v>
      </c>
      <c r="E823" s="243" t="s">
        <v>1</v>
      </c>
      <c r="F823" s="244" t="s">
        <v>8716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>
      <c r="B824" s="207"/>
      <c r="C824" s="208"/>
      <c r="D824" s="209" t="s">
        <v>291</v>
      </c>
      <c r="E824" s="210" t="s">
        <v>1</v>
      </c>
      <c r="F824" s="211" t="s">
        <v>8717</v>
      </c>
      <c r="G824" s="208"/>
      <c r="H824" s="212">
        <v>144.47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2" customFormat="1" ht="25.9" customHeight="1">
      <c r="B825" s="177"/>
      <c r="C825" s="178"/>
      <c r="D825" s="179" t="s">
        <v>75</v>
      </c>
      <c r="E825" s="180" t="s">
        <v>3374</v>
      </c>
      <c r="F825" s="180" t="s">
        <v>3375</v>
      </c>
      <c r="G825" s="178"/>
      <c r="H825" s="178"/>
      <c r="I825" s="181"/>
      <c r="J825" s="182">
        <f>BK825</f>
        <v>0</v>
      </c>
      <c r="K825" s="178"/>
      <c r="L825" s="183"/>
      <c r="M825" s="184"/>
      <c r="N825" s="185"/>
      <c r="O825" s="185"/>
      <c r="P825" s="186">
        <f>P826</f>
        <v>0</v>
      </c>
      <c r="Q825" s="185"/>
      <c r="R825" s="186">
        <f>R826</f>
        <v>0</v>
      </c>
      <c r="S825" s="185"/>
      <c r="T825" s="187">
        <f>T826</f>
        <v>0</v>
      </c>
      <c r="AR825" s="188" t="s">
        <v>331</v>
      </c>
      <c r="AT825" s="189" t="s">
        <v>75</v>
      </c>
      <c r="AU825" s="189" t="s">
        <v>76</v>
      </c>
      <c r="AY825" s="188" t="s">
        <v>283</v>
      </c>
      <c r="BK825" s="190">
        <f>BK826</f>
        <v>0</v>
      </c>
    </row>
    <row r="826" spans="1:65" s="12" customFormat="1" ht="22.9" customHeight="1">
      <c r="B826" s="177"/>
      <c r="C826" s="178"/>
      <c r="D826" s="179" t="s">
        <v>75</v>
      </c>
      <c r="E826" s="191" t="s">
        <v>3425</v>
      </c>
      <c r="F826" s="191" t="s">
        <v>3426</v>
      </c>
      <c r="G826" s="178"/>
      <c r="H826" s="178"/>
      <c r="I826" s="181"/>
      <c r="J826" s="192">
        <f>BK826</f>
        <v>0</v>
      </c>
      <c r="K826" s="178"/>
      <c r="L826" s="183"/>
      <c r="M826" s="184"/>
      <c r="N826" s="185"/>
      <c r="O826" s="185"/>
      <c r="P826" s="186">
        <f>SUM(P827:P828)</f>
        <v>0</v>
      </c>
      <c r="Q826" s="185"/>
      <c r="R826" s="186">
        <f>SUM(R827:R828)</f>
        <v>0</v>
      </c>
      <c r="S826" s="185"/>
      <c r="T826" s="187">
        <f>SUM(T827:T828)</f>
        <v>0</v>
      </c>
      <c r="AR826" s="188" t="s">
        <v>331</v>
      </c>
      <c r="AT826" s="189" t="s">
        <v>75</v>
      </c>
      <c r="AU826" s="189" t="s">
        <v>83</v>
      </c>
      <c r="AY826" s="188" t="s">
        <v>283</v>
      </c>
      <c r="BK826" s="190">
        <f>SUM(BK827:BK828)</f>
        <v>0</v>
      </c>
    </row>
    <row r="827" spans="1:65" s="2" customFormat="1" ht="16.5" customHeight="1">
      <c r="A827" s="35"/>
      <c r="B827" s="36"/>
      <c r="C827" s="193" t="s">
        <v>1027</v>
      </c>
      <c r="D827" s="193" t="s">
        <v>285</v>
      </c>
      <c r="E827" s="194" t="s">
        <v>3428</v>
      </c>
      <c r="F827" s="195" t="s">
        <v>3426</v>
      </c>
      <c r="G827" s="196" t="s">
        <v>793</v>
      </c>
      <c r="H827" s="197">
        <v>1</v>
      </c>
      <c r="I827" s="198"/>
      <c r="J827" s="199">
        <f>ROUND(I827*H827,2)</f>
        <v>0</v>
      </c>
      <c r="K827" s="200"/>
      <c r="L827" s="40"/>
      <c r="M827" s="201" t="s">
        <v>1</v>
      </c>
      <c r="N827" s="202" t="s">
        <v>41</v>
      </c>
      <c r="O827" s="72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05" t="s">
        <v>3381</v>
      </c>
      <c r="AT827" s="205" t="s">
        <v>285</v>
      </c>
      <c r="AU827" s="205" t="s">
        <v>85</v>
      </c>
      <c r="AY827" s="18" t="s">
        <v>283</v>
      </c>
      <c r="BE827" s="206">
        <f>IF(N827="základní",J827,0)</f>
        <v>0</v>
      </c>
      <c r="BF827" s="206">
        <f>IF(N827="snížená",J827,0)</f>
        <v>0</v>
      </c>
      <c r="BG827" s="206">
        <f>IF(N827="zákl. přenesená",J827,0)</f>
        <v>0</v>
      </c>
      <c r="BH827" s="206">
        <f>IF(N827="sníž. přenesená",J827,0)</f>
        <v>0</v>
      </c>
      <c r="BI827" s="206">
        <f>IF(N827="nulová",J827,0)</f>
        <v>0</v>
      </c>
      <c r="BJ827" s="18" t="s">
        <v>83</v>
      </c>
      <c r="BK827" s="206">
        <f>ROUND(I827*H827,2)</f>
        <v>0</v>
      </c>
      <c r="BL827" s="18" t="s">
        <v>3381</v>
      </c>
      <c r="BM827" s="205" t="s">
        <v>8718</v>
      </c>
    </row>
    <row r="828" spans="1:65" s="13" customFormat="1">
      <c r="B828" s="207"/>
      <c r="C828" s="208"/>
      <c r="D828" s="209" t="s">
        <v>291</v>
      </c>
      <c r="E828" s="210" t="s">
        <v>1</v>
      </c>
      <c r="F828" s="211" t="s">
        <v>83</v>
      </c>
      <c r="G828" s="208"/>
      <c r="H828" s="212">
        <v>1</v>
      </c>
      <c r="I828" s="213"/>
      <c r="J828" s="208"/>
      <c r="K828" s="208"/>
      <c r="L828" s="214"/>
      <c r="M828" s="279"/>
      <c r="N828" s="280"/>
      <c r="O828" s="280"/>
      <c r="P828" s="280"/>
      <c r="Q828" s="280"/>
      <c r="R828" s="280"/>
      <c r="S828" s="280"/>
      <c r="T828" s="281"/>
      <c r="AT828" s="218" t="s">
        <v>291</v>
      </c>
      <c r="AU828" s="218" t="s">
        <v>85</v>
      </c>
      <c r="AV828" s="13" t="s">
        <v>85</v>
      </c>
      <c r="AW828" s="13" t="s">
        <v>32</v>
      </c>
      <c r="AX828" s="13" t="s">
        <v>76</v>
      </c>
      <c r="AY828" s="218" t="s">
        <v>283</v>
      </c>
    </row>
    <row r="829" spans="1:65" s="2" customFormat="1" ht="6.95" customHeight="1">
      <c r="A829" s="35"/>
      <c r="B829" s="55"/>
      <c r="C829" s="56"/>
      <c r="D829" s="56"/>
      <c r="E829" s="56"/>
      <c r="F829" s="56"/>
      <c r="G829" s="56"/>
      <c r="H829" s="56"/>
      <c r="I829" s="56"/>
      <c r="J829" s="56"/>
      <c r="K829" s="56"/>
      <c r="L829" s="40"/>
      <c r="M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</sheetData>
  <sheetProtection algorithmName="SHA-512" hashValue="i7rgNxld1dH1AdiYDzknXrRBc+yBcbk0RPcfZkm9eNppmDF5p7Jj17XskcXTfj+cvDtGnoV0jCEsn/9prJxJEg==" saltValue="aEFblbz90PdfgHkSNBvpSEAWYS62TEFvsDBgM7q3gMu2TYda50VgMn0rJvd7fAnLq6qVT4GzCb+cM2luIUWxWw==" spinCount="100000" sheet="1" objects="1" scenarios="1" formatColumns="0" formatRows="0" autoFilter="0"/>
  <autoFilter ref="C145:K828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7857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8719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ROUND((SUM(BE133:BE287)),  2)</f>
        <v>0</v>
      </c>
      <c r="G35" s="35"/>
      <c r="H35" s="35"/>
      <c r="I35" s="131">
        <v>0.21</v>
      </c>
      <c r="J35" s="130">
        <f>ROUND(((SUM(BE133:BE287))*I35),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ROUND((SUM(BF133:BF287)),  2)</f>
        <v>0</v>
      </c>
      <c r="G36" s="35"/>
      <c r="H36" s="35"/>
      <c r="I36" s="131">
        <v>0.15</v>
      </c>
      <c r="J36" s="130">
        <f>ROUND(((SUM(BF133:BF287))*I36),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ROUND((SUM(BG133:BG287)),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ROUND((SUM(BH133:BH287)),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ROUND((SUM(BI133:BI287)),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7857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2192 - Demolice sklad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4738</v>
      </c>
      <c r="E102" s="162"/>
      <c r="F102" s="162"/>
      <c r="G102" s="162"/>
      <c r="H102" s="162"/>
      <c r="I102" s="162"/>
      <c r="J102" s="163">
        <f>J195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J230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J231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J235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4739</v>
      </c>
      <c r="E106" s="162"/>
      <c r="F106" s="162"/>
      <c r="G106" s="162"/>
      <c r="H106" s="162"/>
      <c r="I106" s="162"/>
      <c r="J106" s="163">
        <f>J239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J245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J265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256</v>
      </c>
      <c r="E109" s="162"/>
      <c r="F109" s="162"/>
      <c r="G109" s="162"/>
      <c r="H109" s="162"/>
      <c r="I109" s="162"/>
      <c r="J109" s="163">
        <f>J277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J284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266</v>
      </c>
      <c r="E111" s="162"/>
      <c r="F111" s="162"/>
      <c r="G111" s="162"/>
      <c r="H111" s="162"/>
      <c r="I111" s="162"/>
      <c r="J111" s="163">
        <f>J285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1" t="str">
        <f>E7</f>
        <v>MŠ Vokovická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1" t="s">
        <v>7857</v>
      </c>
      <c r="F123" s="330"/>
      <c r="G123" s="330"/>
      <c r="H123" s="330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7" t="str">
        <f>E11</f>
        <v>2192 - Demolice sklad</v>
      </c>
      <c r="F125" s="330"/>
      <c r="G125" s="330"/>
      <c r="H125" s="330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P134+P230+P284</f>
        <v>0</v>
      </c>
      <c r="Q133" s="80"/>
      <c r="R133" s="174">
        <f>R134+R230+R284</f>
        <v>8.2430000000000003</v>
      </c>
      <c r="S133" s="80"/>
      <c r="T133" s="175">
        <f>T134+T230+T284</f>
        <v>55.805259239999991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BK134+BK230+BK284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P135+P145+P195</f>
        <v>0</v>
      </c>
      <c r="Q134" s="185"/>
      <c r="R134" s="186">
        <f>R135+R145+R195</f>
        <v>8.2430000000000003</v>
      </c>
      <c r="S134" s="185"/>
      <c r="T134" s="187">
        <f>T135+T145+T195</f>
        <v>53.95632599999999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BK135+BK145+BK195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SUM(P136:P144)</f>
        <v>0</v>
      </c>
      <c r="Q135" s="185"/>
      <c r="R135" s="186">
        <f>SUM(R136:R144)</f>
        <v>8.2430000000000003</v>
      </c>
      <c r="S135" s="185"/>
      <c r="T135" s="187">
        <f>SUM(T136:T144)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SUM(BK136:BK144)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285</v>
      </c>
      <c r="E136" s="194" t="s">
        <v>7900</v>
      </c>
      <c r="F136" s="195" t="s">
        <v>6480</v>
      </c>
      <c r="G136" s="196" t="s">
        <v>296</v>
      </c>
      <c r="H136" s="197">
        <v>5.8879999999999999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8720</v>
      </c>
    </row>
    <row r="137" spans="1:65" s="16" customFormat="1">
      <c r="B137" s="241"/>
      <c r="C137" s="242"/>
      <c r="D137" s="209" t="s">
        <v>291</v>
      </c>
      <c r="E137" s="243" t="s">
        <v>1</v>
      </c>
      <c r="F137" s="244" t="s">
        <v>8721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291</v>
      </c>
      <c r="AU137" s="250" t="s">
        <v>85</v>
      </c>
      <c r="AV137" s="16" t="s">
        <v>83</v>
      </c>
      <c r="AW137" s="16" t="s">
        <v>32</v>
      </c>
      <c r="AX137" s="16" t="s">
        <v>76</v>
      </c>
      <c r="AY137" s="250" t="s">
        <v>283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8722</v>
      </c>
      <c r="G138" s="208"/>
      <c r="H138" s="212">
        <v>5.8879999999999999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2" customFormat="1" ht="16.5" customHeight="1">
      <c r="A139" s="35"/>
      <c r="B139" s="36"/>
      <c r="C139" s="251" t="s">
        <v>85</v>
      </c>
      <c r="D139" s="251" t="s">
        <v>1021</v>
      </c>
      <c r="E139" s="252" t="s">
        <v>7930</v>
      </c>
      <c r="F139" s="253" t="s">
        <v>7931</v>
      </c>
      <c r="G139" s="254" t="s">
        <v>377</v>
      </c>
      <c r="H139" s="255">
        <v>8.2430000000000003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</v>
      </c>
      <c r="R139" s="203">
        <f>Q139*H139</f>
        <v>8.2430000000000003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1021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8723</v>
      </c>
    </row>
    <row r="140" spans="1:65" s="16" customFormat="1">
      <c r="B140" s="241"/>
      <c r="C140" s="242"/>
      <c r="D140" s="209" t="s">
        <v>291</v>
      </c>
      <c r="E140" s="243" t="s">
        <v>1</v>
      </c>
      <c r="F140" s="244" t="s">
        <v>7933</v>
      </c>
      <c r="G140" s="242"/>
      <c r="H140" s="243" t="s">
        <v>1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291</v>
      </c>
      <c r="AU140" s="250" t="s">
        <v>85</v>
      </c>
      <c r="AV140" s="16" t="s">
        <v>83</v>
      </c>
      <c r="AW140" s="16" t="s">
        <v>32</v>
      </c>
      <c r="AX140" s="16" t="s">
        <v>76</v>
      </c>
      <c r="AY140" s="250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8724</v>
      </c>
      <c r="G141" s="208"/>
      <c r="H141" s="212">
        <v>8.2430000000000003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2" customFormat="1" ht="21.75" customHeight="1">
      <c r="A142" s="35"/>
      <c r="B142" s="36"/>
      <c r="C142" s="193" t="s">
        <v>105</v>
      </c>
      <c r="D142" s="193" t="s">
        <v>285</v>
      </c>
      <c r="E142" s="194" t="s">
        <v>7935</v>
      </c>
      <c r="F142" s="195" t="s">
        <v>7936</v>
      </c>
      <c r="G142" s="196" t="s">
        <v>288</v>
      </c>
      <c r="H142" s="197">
        <v>27.923999999999999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8725</v>
      </c>
    </row>
    <row r="143" spans="1:65" s="16" customFormat="1">
      <c r="B143" s="241"/>
      <c r="C143" s="242"/>
      <c r="D143" s="209" t="s">
        <v>291</v>
      </c>
      <c r="E143" s="243" t="s">
        <v>1</v>
      </c>
      <c r="F143" s="244" t="s">
        <v>8726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291</v>
      </c>
      <c r="AU143" s="250" t="s">
        <v>85</v>
      </c>
      <c r="AV143" s="16" t="s">
        <v>83</v>
      </c>
      <c r="AW143" s="16" t="s">
        <v>32</v>
      </c>
      <c r="AX143" s="16" t="s">
        <v>76</v>
      </c>
      <c r="AY143" s="250" t="s">
        <v>283</v>
      </c>
    </row>
    <row r="144" spans="1:65" s="13" customFormat="1">
      <c r="B144" s="207"/>
      <c r="C144" s="208"/>
      <c r="D144" s="209" t="s">
        <v>291</v>
      </c>
      <c r="E144" s="210" t="s">
        <v>1</v>
      </c>
      <c r="F144" s="211" t="s">
        <v>8727</v>
      </c>
      <c r="G144" s="208"/>
      <c r="H144" s="212">
        <v>27.923999999999999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2" customFormat="1" ht="22.9" customHeight="1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SUM(P146:P194)</f>
        <v>0</v>
      </c>
      <c r="Q145" s="185"/>
      <c r="R145" s="186">
        <f>SUM(R146:R194)</f>
        <v>0</v>
      </c>
      <c r="S145" s="185"/>
      <c r="T145" s="187">
        <f>SUM(T146:T194)</f>
        <v>53.95632599999999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SUM(BK146:BK194)</f>
        <v>0</v>
      </c>
    </row>
    <row r="146" spans="1:65" s="2" customFormat="1" ht="16.5" customHeight="1">
      <c r="A146" s="35"/>
      <c r="B146" s="36"/>
      <c r="C146" s="193" t="s">
        <v>289</v>
      </c>
      <c r="D146" s="193" t="s">
        <v>285</v>
      </c>
      <c r="E146" s="194" t="s">
        <v>7959</v>
      </c>
      <c r="F146" s="195" t="s">
        <v>7960</v>
      </c>
      <c r="G146" s="196" t="s">
        <v>296</v>
      </c>
      <c r="H146" s="197">
        <v>5.8879999999999999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2</v>
      </c>
      <c r="T146" s="204">
        <f>S146*H146</f>
        <v>11.776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8728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8729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8730</v>
      </c>
      <c r="G148" s="208"/>
      <c r="H148" s="212">
        <v>5.8879999999999999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16.5" customHeight="1">
      <c r="A149" s="35"/>
      <c r="B149" s="36"/>
      <c r="C149" s="193" t="s">
        <v>331</v>
      </c>
      <c r="D149" s="193" t="s">
        <v>285</v>
      </c>
      <c r="E149" s="194" t="s">
        <v>7975</v>
      </c>
      <c r="F149" s="195" t="s">
        <v>7976</v>
      </c>
      <c r="G149" s="196" t="s">
        <v>296</v>
      </c>
      <c r="H149" s="197">
        <v>2.7919999999999998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2.4</v>
      </c>
      <c r="T149" s="204">
        <f>S149*H149</f>
        <v>6.7007999999999992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8731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8732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8733</v>
      </c>
      <c r="G151" s="208"/>
      <c r="H151" s="212">
        <v>2.2240000000000002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6" customFormat="1">
      <c r="B152" s="241"/>
      <c r="C152" s="242"/>
      <c r="D152" s="209" t="s">
        <v>291</v>
      </c>
      <c r="E152" s="243" t="s">
        <v>1</v>
      </c>
      <c r="F152" s="244" t="s">
        <v>8734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8735</v>
      </c>
      <c r="G153" s="208"/>
      <c r="H153" s="212">
        <v>0.56799999999999995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8736</v>
      </c>
      <c r="F154" s="195" t="s">
        <v>8737</v>
      </c>
      <c r="G154" s="196" t="s">
        <v>296</v>
      </c>
      <c r="H154" s="197">
        <v>12.449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1.8</v>
      </c>
      <c r="T154" s="204">
        <f>S154*H154</f>
        <v>22.408200000000001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8738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8739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8740</v>
      </c>
      <c r="G156" s="208"/>
      <c r="H156" s="212">
        <v>3.9809999999999999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>
      <c r="B157" s="241"/>
      <c r="C157" s="242"/>
      <c r="D157" s="209" t="s">
        <v>291</v>
      </c>
      <c r="E157" s="243" t="s">
        <v>1</v>
      </c>
      <c r="F157" s="244" t="s">
        <v>8741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>
      <c r="B158" s="207"/>
      <c r="C158" s="208"/>
      <c r="D158" s="209" t="s">
        <v>291</v>
      </c>
      <c r="E158" s="210" t="s">
        <v>1</v>
      </c>
      <c r="F158" s="211" t="s">
        <v>8742</v>
      </c>
      <c r="G158" s="208"/>
      <c r="H158" s="212">
        <v>4.0910000000000002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8743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8744</v>
      </c>
      <c r="G160" s="208"/>
      <c r="H160" s="212">
        <v>4.3769999999999998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2" customFormat="1" ht="21.75" customHeight="1">
      <c r="A161" s="35"/>
      <c r="B161" s="36"/>
      <c r="C161" s="193" t="s">
        <v>344</v>
      </c>
      <c r="D161" s="193" t="s">
        <v>285</v>
      </c>
      <c r="E161" s="194" t="s">
        <v>8745</v>
      </c>
      <c r="F161" s="195" t="s">
        <v>8746</v>
      </c>
      <c r="G161" s="196" t="s">
        <v>288</v>
      </c>
      <c r="H161" s="197">
        <v>1.107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5.5E-2</v>
      </c>
      <c r="T161" s="204">
        <f>S161*H161</f>
        <v>6.0885000000000002E-2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8747</v>
      </c>
    </row>
    <row r="162" spans="1:65" s="16" customFormat="1">
      <c r="B162" s="241"/>
      <c r="C162" s="242"/>
      <c r="D162" s="209" t="s">
        <v>291</v>
      </c>
      <c r="E162" s="243" t="s">
        <v>1</v>
      </c>
      <c r="F162" s="244" t="s">
        <v>8748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8749</v>
      </c>
      <c r="G163" s="208"/>
      <c r="H163" s="212">
        <v>1.107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2" customFormat="1" ht="24.2" customHeight="1">
      <c r="A164" s="35"/>
      <c r="B164" s="36"/>
      <c r="C164" s="193" t="s">
        <v>351</v>
      </c>
      <c r="D164" s="193" t="s">
        <v>285</v>
      </c>
      <c r="E164" s="194" t="s">
        <v>8750</v>
      </c>
      <c r="F164" s="195" t="s">
        <v>8751</v>
      </c>
      <c r="G164" s="196" t="s">
        <v>296</v>
      </c>
      <c r="H164" s="197">
        <v>8.7999999999999995E-2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2.4</v>
      </c>
      <c r="T164" s="204">
        <f>S164*H164</f>
        <v>0.21119999999999997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8752</v>
      </c>
    </row>
    <row r="165" spans="1:65" s="16" customFormat="1">
      <c r="B165" s="241"/>
      <c r="C165" s="242"/>
      <c r="D165" s="209" t="s">
        <v>291</v>
      </c>
      <c r="E165" s="243" t="s">
        <v>1</v>
      </c>
      <c r="F165" s="244" t="s">
        <v>8753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1:65" s="13" customFormat="1">
      <c r="B166" s="207"/>
      <c r="C166" s="208"/>
      <c r="D166" s="209" t="s">
        <v>291</v>
      </c>
      <c r="E166" s="210" t="s">
        <v>1</v>
      </c>
      <c r="F166" s="211" t="s">
        <v>8754</v>
      </c>
      <c r="G166" s="208"/>
      <c r="H166" s="212">
        <v>4.9000000000000002E-2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6" customFormat="1">
      <c r="B167" s="241"/>
      <c r="C167" s="242"/>
      <c r="D167" s="209" t="s">
        <v>291</v>
      </c>
      <c r="E167" s="243" t="s">
        <v>1</v>
      </c>
      <c r="F167" s="244" t="s">
        <v>8755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8756</v>
      </c>
      <c r="G168" s="208"/>
      <c r="H168" s="212">
        <v>3.9E-2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2" customFormat="1" ht="24.2" customHeight="1">
      <c r="A169" s="35"/>
      <c r="B169" s="36"/>
      <c r="C169" s="193" t="s">
        <v>357</v>
      </c>
      <c r="D169" s="193" t="s">
        <v>285</v>
      </c>
      <c r="E169" s="194" t="s">
        <v>8757</v>
      </c>
      <c r="F169" s="195" t="s">
        <v>8758</v>
      </c>
      <c r="G169" s="196" t="s">
        <v>296</v>
      </c>
      <c r="H169" s="197">
        <v>0.84899999999999998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2.4</v>
      </c>
      <c r="T169" s="204">
        <f>S169*H169</f>
        <v>2.0375999999999999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289</v>
      </c>
      <c r="BM169" s="205" t="s">
        <v>8759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8760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8761</v>
      </c>
      <c r="G171" s="208"/>
      <c r="H171" s="212">
        <v>0.84899999999999998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37.9" customHeight="1">
      <c r="A172" s="35"/>
      <c r="B172" s="36"/>
      <c r="C172" s="193" t="s">
        <v>362</v>
      </c>
      <c r="D172" s="193" t="s">
        <v>285</v>
      </c>
      <c r="E172" s="194" t="s">
        <v>8100</v>
      </c>
      <c r="F172" s="195" t="s">
        <v>8101</v>
      </c>
      <c r="G172" s="196" t="s">
        <v>296</v>
      </c>
      <c r="H172" s="197">
        <v>1.3280000000000001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2.2000000000000002</v>
      </c>
      <c r="T172" s="204">
        <f>S172*H172</f>
        <v>2.9216000000000002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8762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8763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8764</v>
      </c>
      <c r="G174" s="208"/>
      <c r="H174" s="212">
        <v>1.3280000000000001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33" customHeight="1">
      <c r="A175" s="35"/>
      <c r="B175" s="36"/>
      <c r="C175" s="193" t="s">
        <v>185</v>
      </c>
      <c r="D175" s="193" t="s">
        <v>285</v>
      </c>
      <c r="E175" s="194" t="s">
        <v>8765</v>
      </c>
      <c r="F175" s="195" t="s">
        <v>8766</v>
      </c>
      <c r="G175" s="196" t="s">
        <v>288</v>
      </c>
      <c r="H175" s="197">
        <v>12.94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0.19</v>
      </c>
      <c r="T175" s="204">
        <f>S175*H175</f>
        <v>2.4586000000000001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8767</v>
      </c>
    </row>
    <row r="176" spans="1:65" s="16" customFormat="1">
      <c r="B176" s="241"/>
      <c r="C176" s="242"/>
      <c r="D176" s="209" t="s">
        <v>291</v>
      </c>
      <c r="E176" s="243" t="s">
        <v>1</v>
      </c>
      <c r="F176" s="244" t="s">
        <v>8768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8769</v>
      </c>
      <c r="G177" s="208"/>
      <c r="H177" s="212">
        <v>12.94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2" customFormat="1" ht="21.75" customHeight="1">
      <c r="A178" s="35"/>
      <c r="B178" s="36"/>
      <c r="C178" s="193" t="s">
        <v>188</v>
      </c>
      <c r="D178" s="193" t="s">
        <v>285</v>
      </c>
      <c r="E178" s="194" t="s">
        <v>8770</v>
      </c>
      <c r="F178" s="195" t="s">
        <v>8771</v>
      </c>
      <c r="G178" s="196" t="s">
        <v>288</v>
      </c>
      <c r="H178" s="197">
        <v>1.845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7.5999999999999998E-2</v>
      </c>
      <c r="T178" s="204">
        <f>S178*H178</f>
        <v>0.14021999999999998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8772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8773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8774</v>
      </c>
      <c r="G180" s="208"/>
      <c r="H180" s="212">
        <v>1.845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2" customFormat="1" ht="16.5" customHeight="1">
      <c r="A181" s="35"/>
      <c r="B181" s="36"/>
      <c r="C181" s="193" t="s">
        <v>191</v>
      </c>
      <c r="D181" s="193" t="s">
        <v>285</v>
      </c>
      <c r="E181" s="194" t="s">
        <v>8220</v>
      </c>
      <c r="F181" s="195" t="s">
        <v>8221</v>
      </c>
      <c r="G181" s="196" t="s">
        <v>288</v>
      </c>
      <c r="H181" s="197">
        <v>41.317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4.5999999999999999E-2</v>
      </c>
      <c r="T181" s="204">
        <f>S181*H181</f>
        <v>1.900582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289</v>
      </c>
      <c r="BM181" s="205" t="s">
        <v>8775</v>
      </c>
    </row>
    <row r="182" spans="1:65" s="2" customFormat="1" ht="39">
      <c r="A182" s="35"/>
      <c r="B182" s="36"/>
      <c r="C182" s="37"/>
      <c r="D182" s="209" t="s">
        <v>3831</v>
      </c>
      <c r="E182" s="37"/>
      <c r="F182" s="267" t="s">
        <v>8223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3831</v>
      </c>
      <c r="AU182" s="18" t="s">
        <v>85</v>
      </c>
    </row>
    <row r="183" spans="1:65" s="16" customFormat="1">
      <c r="B183" s="241"/>
      <c r="C183" s="242"/>
      <c r="D183" s="209" t="s">
        <v>291</v>
      </c>
      <c r="E183" s="243" t="s">
        <v>1</v>
      </c>
      <c r="F183" s="244" t="s">
        <v>8776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8777</v>
      </c>
      <c r="G184" s="208"/>
      <c r="H184" s="212">
        <v>27.617000000000001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6" customFormat="1">
      <c r="B185" s="241"/>
      <c r="C185" s="242"/>
      <c r="D185" s="209" t="s">
        <v>291</v>
      </c>
      <c r="E185" s="243" t="s">
        <v>1</v>
      </c>
      <c r="F185" s="244" t="s">
        <v>8778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8779</v>
      </c>
      <c r="G186" s="208"/>
      <c r="H186" s="212">
        <v>13.7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2" customFormat="1" ht="16.5" customHeight="1">
      <c r="A187" s="35"/>
      <c r="B187" s="36"/>
      <c r="C187" s="193" t="s">
        <v>194</v>
      </c>
      <c r="D187" s="193" t="s">
        <v>285</v>
      </c>
      <c r="E187" s="194" t="s">
        <v>8242</v>
      </c>
      <c r="F187" s="195" t="s">
        <v>8243</v>
      </c>
      <c r="G187" s="196" t="s">
        <v>288</v>
      </c>
      <c r="H187" s="197">
        <v>56.621000000000002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5.8999999999999997E-2</v>
      </c>
      <c r="T187" s="204">
        <f>S187*H187</f>
        <v>3.3406389999999999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8780</v>
      </c>
    </row>
    <row r="188" spans="1:65" s="2" customFormat="1" ht="39">
      <c r="A188" s="35"/>
      <c r="B188" s="36"/>
      <c r="C188" s="37"/>
      <c r="D188" s="209" t="s">
        <v>3831</v>
      </c>
      <c r="E188" s="37"/>
      <c r="F188" s="267" t="s">
        <v>8223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3831</v>
      </c>
      <c r="AU188" s="18" t="s">
        <v>85</v>
      </c>
    </row>
    <row r="189" spans="1:65" s="16" customFormat="1">
      <c r="B189" s="241"/>
      <c r="C189" s="242"/>
      <c r="D189" s="209" t="s">
        <v>291</v>
      </c>
      <c r="E189" s="243" t="s">
        <v>1</v>
      </c>
      <c r="F189" s="244" t="s">
        <v>8781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8782</v>
      </c>
      <c r="G190" s="208"/>
      <c r="H190" s="212">
        <v>31.724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>
      <c r="B191" s="241"/>
      <c r="C191" s="242"/>
      <c r="D191" s="209" t="s">
        <v>291</v>
      </c>
      <c r="E191" s="243" t="s">
        <v>1</v>
      </c>
      <c r="F191" s="244" t="s">
        <v>8783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8784</v>
      </c>
      <c r="G192" s="208"/>
      <c r="H192" s="212">
        <v>18.37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6" customFormat="1">
      <c r="B193" s="241"/>
      <c r="C193" s="242"/>
      <c r="D193" s="209" t="s">
        <v>291</v>
      </c>
      <c r="E193" s="243" t="s">
        <v>1</v>
      </c>
      <c r="F193" s="244" t="s">
        <v>8785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8786</v>
      </c>
      <c r="G194" s="208"/>
      <c r="H194" s="212">
        <v>6.5270000000000001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2" customFormat="1" ht="22.9" customHeight="1">
      <c r="B195" s="177"/>
      <c r="C195" s="178"/>
      <c r="D195" s="179" t="s">
        <v>75</v>
      </c>
      <c r="E195" s="191" t="s">
        <v>4752</v>
      </c>
      <c r="F195" s="191" t="s">
        <v>4753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SUM(P196:P229)</f>
        <v>0</v>
      </c>
      <c r="Q195" s="185"/>
      <c r="R195" s="186">
        <f>SUM(R196:R229)</f>
        <v>0</v>
      </c>
      <c r="S195" s="185"/>
      <c r="T195" s="187">
        <f>SUM(T196:T229)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SUM(BK196:BK229)</f>
        <v>0</v>
      </c>
    </row>
    <row r="196" spans="1:65" s="2" customFormat="1" ht="33" customHeight="1">
      <c r="A196" s="35"/>
      <c r="B196" s="36"/>
      <c r="C196" s="193" t="s">
        <v>8</v>
      </c>
      <c r="D196" s="193" t="s">
        <v>285</v>
      </c>
      <c r="E196" s="194" t="s">
        <v>8257</v>
      </c>
      <c r="F196" s="195" t="s">
        <v>8258</v>
      </c>
      <c r="G196" s="196" t="s">
        <v>377</v>
      </c>
      <c r="H196" s="197">
        <v>27.65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8787</v>
      </c>
    </row>
    <row r="197" spans="1:65" s="2" customFormat="1" ht="19.5">
      <c r="A197" s="35"/>
      <c r="B197" s="36"/>
      <c r="C197" s="37"/>
      <c r="D197" s="209" t="s">
        <v>3831</v>
      </c>
      <c r="E197" s="37"/>
      <c r="F197" s="267" t="s">
        <v>8260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3831</v>
      </c>
      <c r="AU197" s="18" t="s">
        <v>85</v>
      </c>
    </row>
    <row r="198" spans="1:65" s="16" customFormat="1">
      <c r="B198" s="241"/>
      <c r="C198" s="242"/>
      <c r="D198" s="209" t="s">
        <v>291</v>
      </c>
      <c r="E198" s="243" t="s">
        <v>1</v>
      </c>
      <c r="F198" s="244" t="s">
        <v>8788</v>
      </c>
      <c r="G198" s="242"/>
      <c r="H198" s="243" t="s">
        <v>1</v>
      </c>
      <c r="I198" s="245"/>
      <c r="J198" s="242"/>
      <c r="K198" s="242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291</v>
      </c>
      <c r="AU198" s="250" t="s">
        <v>85</v>
      </c>
      <c r="AV198" s="16" t="s">
        <v>83</v>
      </c>
      <c r="AW198" s="16" t="s">
        <v>32</v>
      </c>
      <c r="AX198" s="16" t="s">
        <v>76</v>
      </c>
      <c r="AY198" s="250" t="s">
        <v>283</v>
      </c>
    </row>
    <row r="199" spans="1:65" s="13" customFormat="1">
      <c r="B199" s="207"/>
      <c r="C199" s="208"/>
      <c r="D199" s="209" t="s">
        <v>291</v>
      </c>
      <c r="E199" s="210" t="s">
        <v>1</v>
      </c>
      <c r="F199" s="211" t="s">
        <v>8789</v>
      </c>
      <c r="G199" s="208"/>
      <c r="H199" s="212">
        <v>22.408000000000001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8790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8791</v>
      </c>
      <c r="G201" s="208"/>
      <c r="H201" s="212">
        <v>5.242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2" customFormat="1" ht="33" customHeight="1">
      <c r="A202" s="35"/>
      <c r="B202" s="36"/>
      <c r="C202" s="193" t="s">
        <v>199</v>
      </c>
      <c r="D202" s="193" t="s">
        <v>285</v>
      </c>
      <c r="E202" s="194" t="s">
        <v>8269</v>
      </c>
      <c r="F202" s="195" t="s">
        <v>8270</v>
      </c>
      <c r="G202" s="196" t="s">
        <v>377</v>
      </c>
      <c r="H202" s="197">
        <v>25.809000000000001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289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8792</v>
      </c>
    </row>
    <row r="203" spans="1:65" s="2" customFormat="1" ht="19.5">
      <c r="A203" s="35"/>
      <c r="B203" s="36"/>
      <c r="C203" s="37"/>
      <c r="D203" s="209" t="s">
        <v>3831</v>
      </c>
      <c r="E203" s="37"/>
      <c r="F203" s="267" t="s">
        <v>8260</v>
      </c>
      <c r="G203" s="37"/>
      <c r="H203" s="37"/>
      <c r="I203" s="268"/>
      <c r="J203" s="37"/>
      <c r="K203" s="37"/>
      <c r="L203" s="40"/>
      <c r="M203" s="269"/>
      <c r="N203" s="27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3831</v>
      </c>
      <c r="AU203" s="18" t="s">
        <v>85</v>
      </c>
    </row>
    <row r="204" spans="1:65" s="16" customFormat="1">
      <c r="B204" s="241"/>
      <c r="C204" s="242"/>
      <c r="D204" s="209" t="s">
        <v>291</v>
      </c>
      <c r="E204" s="243" t="s">
        <v>1</v>
      </c>
      <c r="F204" s="244" t="s">
        <v>8793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8794</v>
      </c>
      <c r="G205" s="208"/>
      <c r="H205" s="212">
        <v>17.157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>
      <c r="B206" s="241"/>
      <c r="C206" s="242"/>
      <c r="D206" s="209" t="s">
        <v>291</v>
      </c>
      <c r="E206" s="243" t="s">
        <v>1</v>
      </c>
      <c r="F206" s="244" t="s">
        <v>8795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>
      <c r="B207" s="207"/>
      <c r="C207" s="208"/>
      <c r="D207" s="209" t="s">
        <v>291</v>
      </c>
      <c r="E207" s="210" t="s">
        <v>1</v>
      </c>
      <c r="F207" s="211" t="s">
        <v>8796</v>
      </c>
      <c r="G207" s="208"/>
      <c r="H207" s="212">
        <v>8.9499999999999993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8797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8798</v>
      </c>
      <c r="G209" s="208"/>
      <c r="H209" s="212">
        <v>-0.29799999999999999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2" customFormat="1" ht="24.2" customHeight="1">
      <c r="A210" s="35"/>
      <c r="B210" s="36"/>
      <c r="C210" s="193" t="s">
        <v>202</v>
      </c>
      <c r="D210" s="193" t="s">
        <v>285</v>
      </c>
      <c r="E210" s="194" t="s">
        <v>4754</v>
      </c>
      <c r="F210" s="195" t="s">
        <v>4755</v>
      </c>
      <c r="G210" s="196" t="s">
        <v>377</v>
      </c>
      <c r="H210" s="197">
        <v>55.805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8799</v>
      </c>
    </row>
    <row r="211" spans="1:65" s="2" customFormat="1" ht="24.2" customHeight="1">
      <c r="A211" s="35"/>
      <c r="B211" s="36"/>
      <c r="C211" s="193" t="s">
        <v>205</v>
      </c>
      <c r="D211" s="193" t="s">
        <v>285</v>
      </c>
      <c r="E211" s="194" t="s">
        <v>7198</v>
      </c>
      <c r="F211" s="195" t="s">
        <v>8279</v>
      </c>
      <c r="G211" s="196" t="s">
        <v>377</v>
      </c>
      <c r="H211" s="197">
        <v>2.4460000000000002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8800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8801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8802</v>
      </c>
      <c r="G213" s="208"/>
      <c r="H213" s="212">
        <v>55.905000000000001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8803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8804</v>
      </c>
      <c r="G215" s="208"/>
      <c r="H215" s="212">
        <v>-53.459000000000003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24.2" customHeight="1">
      <c r="A216" s="35"/>
      <c r="B216" s="36"/>
      <c r="C216" s="193" t="s">
        <v>417</v>
      </c>
      <c r="D216" s="193" t="s">
        <v>285</v>
      </c>
      <c r="E216" s="194" t="s">
        <v>7200</v>
      </c>
      <c r="F216" s="195" t="s">
        <v>8283</v>
      </c>
      <c r="G216" s="196" t="s">
        <v>377</v>
      </c>
      <c r="H216" s="197">
        <v>2.4460000000000002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8805</v>
      </c>
    </row>
    <row r="217" spans="1:65" s="16" customFormat="1">
      <c r="B217" s="241"/>
      <c r="C217" s="242"/>
      <c r="D217" s="209" t="s">
        <v>291</v>
      </c>
      <c r="E217" s="243" t="s">
        <v>1</v>
      </c>
      <c r="F217" s="244" t="s">
        <v>8806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>
      <c r="B218" s="207"/>
      <c r="C218" s="208"/>
      <c r="D218" s="209" t="s">
        <v>291</v>
      </c>
      <c r="E218" s="210" t="s">
        <v>1</v>
      </c>
      <c r="F218" s="211" t="s">
        <v>8807</v>
      </c>
      <c r="G218" s="208"/>
      <c r="H218" s="212">
        <v>2.4460000000000002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33" customHeight="1">
      <c r="A219" s="35"/>
      <c r="B219" s="36"/>
      <c r="C219" s="193" t="s">
        <v>208</v>
      </c>
      <c r="D219" s="193" t="s">
        <v>285</v>
      </c>
      <c r="E219" s="194" t="s">
        <v>7202</v>
      </c>
      <c r="F219" s="195" t="s">
        <v>8287</v>
      </c>
      <c r="G219" s="196" t="s">
        <v>377</v>
      </c>
      <c r="H219" s="197">
        <v>0.98799999999999999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8808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8809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8810</v>
      </c>
      <c r="G221" s="208"/>
      <c r="H221" s="212">
        <v>1.018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8811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>
      <c r="B223" s="207"/>
      <c r="C223" s="208"/>
      <c r="D223" s="209" t="s">
        <v>291</v>
      </c>
      <c r="E223" s="210" t="s">
        <v>1</v>
      </c>
      <c r="F223" s="211" t="s">
        <v>8812</v>
      </c>
      <c r="G223" s="208"/>
      <c r="H223" s="212">
        <v>-0.03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2" customFormat="1" ht="33" customHeight="1">
      <c r="A224" s="35"/>
      <c r="B224" s="36"/>
      <c r="C224" s="193" t="s">
        <v>7</v>
      </c>
      <c r="D224" s="193" t="s">
        <v>285</v>
      </c>
      <c r="E224" s="194" t="s">
        <v>8301</v>
      </c>
      <c r="F224" s="195" t="s">
        <v>8302</v>
      </c>
      <c r="G224" s="196" t="s">
        <v>377</v>
      </c>
      <c r="H224" s="197">
        <v>1.2170000000000001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289</v>
      </c>
      <c r="BM224" s="205" t="s">
        <v>8813</v>
      </c>
    </row>
    <row r="225" spans="1:65" s="16" customFormat="1">
      <c r="B225" s="241"/>
      <c r="C225" s="242"/>
      <c r="D225" s="209" t="s">
        <v>291</v>
      </c>
      <c r="E225" s="243" t="s">
        <v>1</v>
      </c>
      <c r="F225" s="244" t="s">
        <v>8814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>
      <c r="B226" s="207"/>
      <c r="C226" s="208"/>
      <c r="D226" s="209" t="s">
        <v>291</v>
      </c>
      <c r="E226" s="210" t="s">
        <v>1</v>
      </c>
      <c r="F226" s="211" t="s">
        <v>8815</v>
      </c>
      <c r="G226" s="208"/>
      <c r="H226" s="212">
        <v>1.2170000000000001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2" customFormat="1" ht="33" customHeight="1">
      <c r="A227" s="35"/>
      <c r="B227" s="36"/>
      <c r="C227" s="193" t="s">
        <v>222</v>
      </c>
      <c r="D227" s="193" t="s">
        <v>285</v>
      </c>
      <c r="E227" s="194" t="s">
        <v>8310</v>
      </c>
      <c r="F227" s="195" t="s">
        <v>8311</v>
      </c>
      <c r="G227" s="196" t="s">
        <v>377</v>
      </c>
      <c r="H227" s="197">
        <v>0.24099999999999999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8816</v>
      </c>
    </row>
    <row r="228" spans="1:65" s="16" customFormat="1">
      <c r="B228" s="241"/>
      <c r="C228" s="242"/>
      <c r="D228" s="209" t="s">
        <v>291</v>
      </c>
      <c r="E228" s="243" t="s">
        <v>1</v>
      </c>
      <c r="F228" s="244" t="s">
        <v>8817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8818</v>
      </c>
      <c r="G229" s="208"/>
      <c r="H229" s="212">
        <v>0.24099999999999999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2" customFormat="1" ht="25.9" customHeight="1">
      <c r="B230" s="177"/>
      <c r="C230" s="178"/>
      <c r="D230" s="179" t="s">
        <v>75</v>
      </c>
      <c r="E230" s="180" t="s">
        <v>1432</v>
      </c>
      <c r="F230" s="180" t="s">
        <v>1433</v>
      </c>
      <c r="G230" s="178"/>
      <c r="H230" s="178"/>
      <c r="I230" s="181"/>
      <c r="J230" s="182">
        <f>BK230</f>
        <v>0</v>
      </c>
      <c r="K230" s="178"/>
      <c r="L230" s="183"/>
      <c r="M230" s="184"/>
      <c r="N230" s="185"/>
      <c r="O230" s="185"/>
      <c r="P230" s="186">
        <f>P231+P235+P239+P245+P265+P277</f>
        <v>0</v>
      </c>
      <c r="Q230" s="185"/>
      <c r="R230" s="186">
        <f>R231+R235+R239+R245+R265+R277</f>
        <v>0</v>
      </c>
      <c r="S230" s="185"/>
      <c r="T230" s="187">
        <f>T231+T235+T239+T245+T265+T277</f>
        <v>1.8489332399999998</v>
      </c>
      <c r="AR230" s="188" t="s">
        <v>85</v>
      </c>
      <c r="AT230" s="189" t="s">
        <v>75</v>
      </c>
      <c r="AU230" s="189" t="s">
        <v>76</v>
      </c>
      <c r="AY230" s="188" t="s">
        <v>283</v>
      </c>
      <c r="BK230" s="190">
        <f>BK231+BK235+BK239+BK245+BK265+BK277</f>
        <v>0</v>
      </c>
    </row>
    <row r="231" spans="1:65" s="12" customFormat="1" ht="22.9" customHeight="1">
      <c r="B231" s="177"/>
      <c r="C231" s="178"/>
      <c r="D231" s="179" t="s">
        <v>75</v>
      </c>
      <c r="E231" s="191" t="s">
        <v>1434</v>
      </c>
      <c r="F231" s="191" t="s">
        <v>1435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SUM(P232:P234)</f>
        <v>0</v>
      </c>
      <c r="Q231" s="185"/>
      <c r="R231" s="186">
        <f>SUM(R232:R234)</f>
        <v>0</v>
      </c>
      <c r="S231" s="185"/>
      <c r="T231" s="187">
        <f>SUM(T232:T234)</f>
        <v>8.8976E-2</v>
      </c>
      <c r="AR231" s="188" t="s">
        <v>85</v>
      </c>
      <c r="AT231" s="189" t="s">
        <v>75</v>
      </c>
      <c r="AU231" s="189" t="s">
        <v>83</v>
      </c>
      <c r="AY231" s="188" t="s">
        <v>283</v>
      </c>
      <c r="BK231" s="190">
        <f>SUM(BK232:BK234)</f>
        <v>0</v>
      </c>
    </row>
    <row r="232" spans="1:65" s="2" customFormat="1" ht="16.5" customHeight="1">
      <c r="A232" s="35"/>
      <c r="B232" s="36"/>
      <c r="C232" s="193" t="s">
        <v>448</v>
      </c>
      <c r="D232" s="193" t="s">
        <v>285</v>
      </c>
      <c r="E232" s="194" t="s">
        <v>8315</v>
      </c>
      <c r="F232" s="195" t="s">
        <v>8316</v>
      </c>
      <c r="G232" s="196" t="s">
        <v>288</v>
      </c>
      <c r="H232" s="197">
        <v>22.244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4.0000000000000001E-3</v>
      </c>
      <c r="T232" s="204">
        <f>S232*H232</f>
        <v>8.8976E-2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8819</v>
      </c>
    </row>
    <row r="233" spans="1:65" s="16" customFormat="1">
      <c r="B233" s="241"/>
      <c r="C233" s="242"/>
      <c r="D233" s="209" t="s">
        <v>291</v>
      </c>
      <c r="E233" s="243" t="s">
        <v>1</v>
      </c>
      <c r="F233" s="244" t="s">
        <v>8820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8821</v>
      </c>
      <c r="G234" s="208"/>
      <c r="H234" s="212">
        <v>22.244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2" customFormat="1" ht="22.9" customHeight="1">
      <c r="B235" s="177"/>
      <c r="C235" s="178"/>
      <c r="D235" s="179" t="s">
        <v>75</v>
      </c>
      <c r="E235" s="191" t="s">
        <v>1503</v>
      </c>
      <c r="F235" s="191" t="s">
        <v>1504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SUM(P236:P238)</f>
        <v>0</v>
      </c>
      <c r="Q235" s="185"/>
      <c r="R235" s="186">
        <f>SUM(R236:R238)</f>
        <v>0</v>
      </c>
      <c r="S235" s="185"/>
      <c r="T235" s="187">
        <f>SUM(T236:T238)</f>
        <v>0.15184800000000001</v>
      </c>
      <c r="AR235" s="188" t="s">
        <v>85</v>
      </c>
      <c r="AT235" s="189" t="s">
        <v>75</v>
      </c>
      <c r="AU235" s="189" t="s">
        <v>83</v>
      </c>
      <c r="AY235" s="188" t="s">
        <v>283</v>
      </c>
      <c r="BK235" s="190">
        <f>SUM(BK236:BK238)</f>
        <v>0</v>
      </c>
    </row>
    <row r="236" spans="1:65" s="2" customFormat="1" ht="21.75" customHeight="1">
      <c r="A236" s="35"/>
      <c r="B236" s="36"/>
      <c r="C236" s="193" t="s">
        <v>454</v>
      </c>
      <c r="D236" s="193" t="s">
        <v>285</v>
      </c>
      <c r="E236" s="194" t="s">
        <v>8822</v>
      </c>
      <c r="F236" s="195" t="s">
        <v>8823</v>
      </c>
      <c r="G236" s="196" t="s">
        <v>288</v>
      </c>
      <c r="H236" s="197">
        <v>25.308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6.0000000000000001E-3</v>
      </c>
      <c r="T236" s="204">
        <f>S236*H236</f>
        <v>0.15184800000000001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8824</v>
      </c>
    </row>
    <row r="237" spans="1:65" s="16" customFormat="1">
      <c r="B237" s="241"/>
      <c r="C237" s="242"/>
      <c r="D237" s="209" t="s">
        <v>291</v>
      </c>
      <c r="E237" s="243" t="s">
        <v>1</v>
      </c>
      <c r="F237" s="244" t="s">
        <v>8825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>
      <c r="B238" s="207"/>
      <c r="C238" s="208"/>
      <c r="D238" s="209" t="s">
        <v>291</v>
      </c>
      <c r="E238" s="210" t="s">
        <v>1</v>
      </c>
      <c r="F238" s="211" t="s">
        <v>8826</v>
      </c>
      <c r="G238" s="208"/>
      <c r="H238" s="212">
        <v>25.308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2" customFormat="1" ht="22.9" customHeight="1">
      <c r="B239" s="177"/>
      <c r="C239" s="178"/>
      <c r="D239" s="179" t="s">
        <v>75</v>
      </c>
      <c r="E239" s="191" t="s">
        <v>4757</v>
      </c>
      <c r="F239" s="191" t="s">
        <v>4758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SUM(P240:P244)</f>
        <v>0</v>
      </c>
      <c r="Q239" s="185"/>
      <c r="R239" s="186">
        <f>SUM(R240:R244)</f>
        <v>0</v>
      </c>
      <c r="S239" s="185"/>
      <c r="T239" s="187">
        <f>SUM(T240:T244)</f>
        <v>0</v>
      </c>
      <c r="AR239" s="188" t="s">
        <v>85</v>
      </c>
      <c r="AT239" s="189" t="s">
        <v>75</v>
      </c>
      <c r="AU239" s="189" t="s">
        <v>83</v>
      </c>
      <c r="AY239" s="188" t="s">
        <v>283</v>
      </c>
      <c r="BK239" s="190">
        <f>SUM(BK240:BK244)</f>
        <v>0</v>
      </c>
    </row>
    <row r="240" spans="1:65" s="2" customFormat="1" ht="24.2" customHeight="1">
      <c r="A240" s="35"/>
      <c r="B240" s="36"/>
      <c r="C240" s="193" t="s">
        <v>460</v>
      </c>
      <c r="D240" s="193" t="s">
        <v>285</v>
      </c>
      <c r="E240" s="194" t="s">
        <v>4116</v>
      </c>
      <c r="F240" s="195" t="s">
        <v>8465</v>
      </c>
      <c r="G240" s="196" t="s">
        <v>2247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8827</v>
      </c>
    </row>
    <row r="241" spans="1:65" s="2" customFormat="1" ht="24.2" customHeight="1">
      <c r="A241" s="35"/>
      <c r="B241" s="36"/>
      <c r="C241" s="193" t="s">
        <v>464</v>
      </c>
      <c r="D241" s="193" t="s">
        <v>285</v>
      </c>
      <c r="E241" s="194" t="s">
        <v>4118</v>
      </c>
      <c r="F241" s="195" t="s">
        <v>8468</v>
      </c>
      <c r="G241" s="196" t="s">
        <v>2247</v>
      </c>
      <c r="H241" s="197">
        <v>5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8828</v>
      </c>
    </row>
    <row r="242" spans="1:65" s="2" customFormat="1" ht="24.2" customHeight="1">
      <c r="A242" s="35"/>
      <c r="B242" s="36"/>
      <c r="C242" s="193" t="s">
        <v>469</v>
      </c>
      <c r="D242" s="193" t="s">
        <v>285</v>
      </c>
      <c r="E242" s="194" t="s">
        <v>4120</v>
      </c>
      <c r="F242" s="195" t="s">
        <v>8471</v>
      </c>
      <c r="G242" s="196" t="s">
        <v>2247</v>
      </c>
      <c r="H242" s="197">
        <v>5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8829</v>
      </c>
    </row>
    <row r="243" spans="1:65" s="2" customFormat="1" ht="24.2" customHeight="1">
      <c r="A243" s="35"/>
      <c r="B243" s="36"/>
      <c r="C243" s="193" t="s">
        <v>477</v>
      </c>
      <c r="D243" s="193" t="s">
        <v>285</v>
      </c>
      <c r="E243" s="194" t="s">
        <v>4122</v>
      </c>
      <c r="F243" s="195" t="s">
        <v>8474</v>
      </c>
      <c r="G243" s="196" t="s">
        <v>2247</v>
      </c>
      <c r="H243" s="197">
        <v>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8830</v>
      </c>
    </row>
    <row r="244" spans="1:65" s="2" customFormat="1" ht="24.2" customHeight="1">
      <c r="A244" s="35"/>
      <c r="B244" s="36"/>
      <c r="C244" s="193" t="s">
        <v>483</v>
      </c>
      <c r="D244" s="193" t="s">
        <v>285</v>
      </c>
      <c r="E244" s="194" t="s">
        <v>4126</v>
      </c>
      <c r="F244" s="195" t="s">
        <v>8480</v>
      </c>
      <c r="G244" s="196" t="s">
        <v>472</v>
      </c>
      <c r="H244" s="197">
        <v>40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8831</v>
      </c>
    </row>
    <row r="245" spans="1:65" s="12" customFormat="1" ht="22.9" customHeight="1">
      <c r="B245" s="177"/>
      <c r="C245" s="178"/>
      <c r="D245" s="179" t="s">
        <v>75</v>
      </c>
      <c r="E245" s="191" t="s">
        <v>1850</v>
      </c>
      <c r="F245" s="191" t="s">
        <v>1851</v>
      </c>
      <c r="G245" s="178"/>
      <c r="H245" s="178"/>
      <c r="I245" s="181"/>
      <c r="J245" s="192">
        <f>BK245</f>
        <v>0</v>
      </c>
      <c r="K245" s="178"/>
      <c r="L245" s="183"/>
      <c r="M245" s="184"/>
      <c r="N245" s="185"/>
      <c r="O245" s="185"/>
      <c r="P245" s="186">
        <f>SUM(P246:P264)</f>
        <v>0</v>
      </c>
      <c r="Q245" s="185"/>
      <c r="R245" s="186">
        <f>SUM(R246:R264)</f>
        <v>0</v>
      </c>
      <c r="S245" s="185"/>
      <c r="T245" s="187">
        <f>SUM(T246:T264)</f>
        <v>1.0179779199999999</v>
      </c>
      <c r="AR245" s="188" t="s">
        <v>85</v>
      </c>
      <c r="AT245" s="189" t="s">
        <v>75</v>
      </c>
      <c r="AU245" s="189" t="s">
        <v>83</v>
      </c>
      <c r="AY245" s="188" t="s">
        <v>283</v>
      </c>
      <c r="BK245" s="190">
        <f>SUM(BK246:BK264)</f>
        <v>0</v>
      </c>
    </row>
    <row r="246" spans="1:65" s="2" customFormat="1" ht="16.5" customHeight="1">
      <c r="A246" s="35"/>
      <c r="B246" s="36"/>
      <c r="C246" s="193" t="s">
        <v>488</v>
      </c>
      <c r="D246" s="193" t="s">
        <v>285</v>
      </c>
      <c r="E246" s="194" t="s">
        <v>8832</v>
      </c>
      <c r="F246" s="195" t="s">
        <v>8833</v>
      </c>
      <c r="G246" s="196" t="s">
        <v>614</v>
      </c>
      <c r="H246" s="197">
        <v>6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5.0000000000000001E-3</v>
      </c>
      <c r="T246" s="204">
        <f>S246*H246</f>
        <v>0.03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8834</v>
      </c>
    </row>
    <row r="247" spans="1:65" s="16" customFormat="1">
      <c r="B247" s="241"/>
      <c r="C247" s="242"/>
      <c r="D247" s="209" t="s">
        <v>291</v>
      </c>
      <c r="E247" s="243" t="s">
        <v>1</v>
      </c>
      <c r="F247" s="244" t="s">
        <v>8835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3" customFormat="1">
      <c r="B248" s="207"/>
      <c r="C248" s="208"/>
      <c r="D248" s="209" t="s">
        <v>291</v>
      </c>
      <c r="E248" s="210" t="s">
        <v>1</v>
      </c>
      <c r="F248" s="211" t="s">
        <v>8836</v>
      </c>
      <c r="G248" s="208"/>
      <c r="H248" s="212">
        <v>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2" customFormat="1" ht="24.2" customHeight="1">
      <c r="A249" s="35"/>
      <c r="B249" s="36"/>
      <c r="C249" s="193" t="s">
        <v>494</v>
      </c>
      <c r="D249" s="193" t="s">
        <v>285</v>
      </c>
      <c r="E249" s="194" t="s">
        <v>8837</v>
      </c>
      <c r="F249" s="195" t="s">
        <v>8838</v>
      </c>
      <c r="G249" s="196" t="s">
        <v>472</v>
      </c>
      <c r="H249" s="197">
        <v>43.72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8.0000000000000002E-3</v>
      </c>
      <c r="T249" s="204">
        <f>S249*H249</f>
        <v>0.34976000000000002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199</v>
      </c>
      <c r="BM249" s="205" t="s">
        <v>8839</v>
      </c>
    </row>
    <row r="250" spans="1:65" s="16" customFormat="1">
      <c r="B250" s="241"/>
      <c r="C250" s="242"/>
      <c r="D250" s="209" t="s">
        <v>291</v>
      </c>
      <c r="E250" s="243" t="s">
        <v>1</v>
      </c>
      <c r="F250" s="244" t="s">
        <v>8840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>
      <c r="B251" s="207"/>
      <c r="C251" s="208"/>
      <c r="D251" s="209" t="s">
        <v>291</v>
      </c>
      <c r="E251" s="210" t="s">
        <v>1</v>
      </c>
      <c r="F251" s="211" t="s">
        <v>8841</v>
      </c>
      <c r="G251" s="208"/>
      <c r="H251" s="212">
        <v>13.32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8842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8843</v>
      </c>
      <c r="G253" s="208"/>
      <c r="H253" s="212">
        <v>30.4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16.5" customHeight="1">
      <c r="A254" s="35"/>
      <c r="B254" s="36"/>
      <c r="C254" s="193" t="s">
        <v>499</v>
      </c>
      <c r="D254" s="193" t="s">
        <v>285</v>
      </c>
      <c r="E254" s="194" t="s">
        <v>8522</v>
      </c>
      <c r="F254" s="195" t="s">
        <v>8523</v>
      </c>
      <c r="G254" s="196" t="s">
        <v>288</v>
      </c>
      <c r="H254" s="197">
        <v>25.308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1.4999999999999999E-2</v>
      </c>
      <c r="T254" s="204">
        <f>S254*H254</f>
        <v>0.37961999999999996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8844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8845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8846</v>
      </c>
      <c r="G256" s="208"/>
      <c r="H256" s="212">
        <v>25.308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2" customFormat="1" ht="16.5" customHeight="1">
      <c r="A257" s="35"/>
      <c r="B257" s="36"/>
      <c r="C257" s="193" t="s">
        <v>504</v>
      </c>
      <c r="D257" s="193" t="s">
        <v>285</v>
      </c>
      <c r="E257" s="194" t="s">
        <v>8847</v>
      </c>
      <c r="F257" s="195" t="s">
        <v>8848</v>
      </c>
      <c r="G257" s="196" t="s">
        <v>288</v>
      </c>
      <c r="H257" s="197">
        <v>7.2279999999999998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1.4E-2</v>
      </c>
      <c r="T257" s="204">
        <f>S257*H257</f>
        <v>0.101192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8849</v>
      </c>
    </row>
    <row r="258" spans="1:65" s="16" customFormat="1">
      <c r="B258" s="241"/>
      <c r="C258" s="242"/>
      <c r="D258" s="209" t="s">
        <v>291</v>
      </c>
      <c r="E258" s="243" t="s">
        <v>1</v>
      </c>
      <c r="F258" s="244" t="s">
        <v>8850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>
      <c r="B259" s="207"/>
      <c r="C259" s="208"/>
      <c r="D259" s="209" t="s">
        <v>291</v>
      </c>
      <c r="E259" s="210" t="s">
        <v>1</v>
      </c>
      <c r="F259" s="211" t="s">
        <v>8851</v>
      </c>
      <c r="G259" s="208"/>
      <c r="H259" s="212">
        <v>5.3280000000000003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8852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8853</v>
      </c>
      <c r="G261" s="208"/>
      <c r="H261" s="212">
        <v>1.9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33" customHeight="1">
      <c r="A262" s="35"/>
      <c r="B262" s="36"/>
      <c r="C262" s="193" t="s">
        <v>509</v>
      </c>
      <c r="D262" s="193" t="s">
        <v>285</v>
      </c>
      <c r="E262" s="194" t="s">
        <v>8854</v>
      </c>
      <c r="F262" s="195" t="s">
        <v>8855</v>
      </c>
      <c r="G262" s="196" t="s">
        <v>288</v>
      </c>
      <c r="H262" s="197">
        <v>16.603999999999999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9.4800000000000006E-3</v>
      </c>
      <c r="T262" s="204">
        <f>S262*H262</f>
        <v>0.15740592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8856</v>
      </c>
    </row>
    <row r="263" spans="1:65" s="16" customFormat="1">
      <c r="B263" s="241"/>
      <c r="C263" s="242"/>
      <c r="D263" s="209" t="s">
        <v>291</v>
      </c>
      <c r="E263" s="243" t="s">
        <v>1</v>
      </c>
      <c r="F263" s="244" t="s">
        <v>8857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>
      <c r="B264" s="207"/>
      <c r="C264" s="208"/>
      <c r="D264" s="209" t="s">
        <v>291</v>
      </c>
      <c r="E264" s="210" t="s">
        <v>1</v>
      </c>
      <c r="F264" s="211" t="s">
        <v>8858</v>
      </c>
      <c r="G264" s="208"/>
      <c r="H264" s="212">
        <v>16.603999999999999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2" customFormat="1" ht="22.9" customHeight="1">
      <c r="B265" s="177"/>
      <c r="C265" s="178"/>
      <c r="D265" s="179" t="s">
        <v>75</v>
      </c>
      <c r="E265" s="191" t="s">
        <v>2076</v>
      </c>
      <c r="F265" s="191" t="s">
        <v>2077</v>
      </c>
      <c r="G265" s="178"/>
      <c r="H265" s="178"/>
      <c r="I265" s="181"/>
      <c r="J265" s="192">
        <f>BK265</f>
        <v>0</v>
      </c>
      <c r="K265" s="178"/>
      <c r="L265" s="183"/>
      <c r="M265" s="184"/>
      <c r="N265" s="185"/>
      <c r="O265" s="185"/>
      <c r="P265" s="186">
        <f>SUM(P266:P276)</f>
        <v>0</v>
      </c>
      <c r="Q265" s="185"/>
      <c r="R265" s="186">
        <f>SUM(R266:R276)</f>
        <v>0</v>
      </c>
      <c r="S265" s="185"/>
      <c r="T265" s="187">
        <f>SUM(T266:T276)</f>
        <v>0.23025932000000002</v>
      </c>
      <c r="AR265" s="188" t="s">
        <v>85</v>
      </c>
      <c r="AT265" s="189" t="s">
        <v>75</v>
      </c>
      <c r="AU265" s="189" t="s">
        <v>83</v>
      </c>
      <c r="AY265" s="188" t="s">
        <v>283</v>
      </c>
      <c r="BK265" s="190">
        <f>SUM(BK266:BK276)</f>
        <v>0</v>
      </c>
    </row>
    <row r="266" spans="1:65" s="2" customFormat="1" ht="16.5" customHeight="1">
      <c r="A266" s="35"/>
      <c r="B266" s="36"/>
      <c r="C266" s="193" t="s">
        <v>514</v>
      </c>
      <c r="D266" s="193" t="s">
        <v>285</v>
      </c>
      <c r="E266" s="194" t="s">
        <v>8553</v>
      </c>
      <c r="F266" s="195" t="s">
        <v>8554</v>
      </c>
      <c r="G266" s="196" t="s">
        <v>288</v>
      </c>
      <c r="H266" s="197">
        <v>31.108000000000001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5.94E-3</v>
      </c>
      <c r="T266" s="204">
        <f>S266*H266</f>
        <v>0.18478152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8859</v>
      </c>
    </row>
    <row r="267" spans="1:65" s="16" customFormat="1">
      <c r="B267" s="241"/>
      <c r="C267" s="242"/>
      <c r="D267" s="209" t="s">
        <v>291</v>
      </c>
      <c r="E267" s="243" t="s">
        <v>1</v>
      </c>
      <c r="F267" s="244" t="s">
        <v>8845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1:65" s="13" customFormat="1">
      <c r="B268" s="207"/>
      <c r="C268" s="208"/>
      <c r="D268" s="209" t="s">
        <v>291</v>
      </c>
      <c r="E268" s="210" t="s">
        <v>1</v>
      </c>
      <c r="F268" s="211" t="s">
        <v>8846</v>
      </c>
      <c r="G268" s="208"/>
      <c r="H268" s="212">
        <v>25.308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6" customFormat="1">
      <c r="B269" s="241"/>
      <c r="C269" s="242"/>
      <c r="D269" s="209" t="s">
        <v>291</v>
      </c>
      <c r="E269" s="243" t="s">
        <v>1</v>
      </c>
      <c r="F269" s="244" t="s">
        <v>8860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>
      <c r="B270" s="207"/>
      <c r="C270" s="208"/>
      <c r="D270" s="209" t="s">
        <v>291</v>
      </c>
      <c r="E270" s="210" t="s">
        <v>1</v>
      </c>
      <c r="F270" s="211" t="s">
        <v>8861</v>
      </c>
      <c r="G270" s="208"/>
      <c r="H270" s="212">
        <v>5.8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2" customFormat="1" ht="21.75" customHeight="1">
      <c r="A271" s="35"/>
      <c r="B271" s="36"/>
      <c r="C271" s="193" t="s">
        <v>519</v>
      </c>
      <c r="D271" s="193" t="s">
        <v>285</v>
      </c>
      <c r="E271" s="194" t="s">
        <v>8578</v>
      </c>
      <c r="F271" s="195" t="s">
        <v>8579</v>
      </c>
      <c r="G271" s="196" t="s">
        <v>472</v>
      </c>
      <c r="H271" s="197">
        <v>24.92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1.7700000000000001E-3</v>
      </c>
      <c r="T271" s="204">
        <f>S271*H271</f>
        <v>4.4108400000000006E-2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8862</v>
      </c>
    </row>
    <row r="272" spans="1:65" s="16" customFormat="1">
      <c r="B272" s="241"/>
      <c r="C272" s="242"/>
      <c r="D272" s="209" t="s">
        <v>291</v>
      </c>
      <c r="E272" s="243" t="s">
        <v>1</v>
      </c>
      <c r="F272" s="244" t="s">
        <v>8863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>
      <c r="B273" s="207"/>
      <c r="C273" s="208"/>
      <c r="D273" s="209" t="s">
        <v>291</v>
      </c>
      <c r="E273" s="210" t="s">
        <v>1</v>
      </c>
      <c r="F273" s="211" t="s">
        <v>8864</v>
      </c>
      <c r="G273" s="208"/>
      <c r="H273" s="212">
        <v>24.92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2" customFormat="1" ht="16.5" customHeight="1">
      <c r="A274" s="35"/>
      <c r="B274" s="36"/>
      <c r="C274" s="193" t="s">
        <v>524</v>
      </c>
      <c r="D274" s="193" t="s">
        <v>285</v>
      </c>
      <c r="E274" s="194" t="s">
        <v>8586</v>
      </c>
      <c r="F274" s="195" t="s">
        <v>8587</v>
      </c>
      <c r="G274" s="196" t="s">
        <v>472</v>
      </c>
      <c r="H274" s="197">
        <v>0.82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1.67E-3</v>
      </c>
      <c r="T274" s="204">
        <f>S274*H274</f>
        <v>1.3694E-3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8865</v>
      </c>
    </row>
    <row r="275" spans="1:65" s="16" customFormat="1">
      <c r="B275" s="241"/>
      <c r="C275" s="242"/>
      <c r="D275" s="209" t="s">
        <v>291</v>
      </c>
      <c r="E275" s="243" t="s">
        <v>1</v>
      </c>
      <c r="F275" s="244" t="s">
        <v>8866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291</v>
      </c>
      <c r="AU275" s="250" t="s">
        <v>85</v>
      </c>
      <c r="AV275" s="16" t="s">
        <v>83</v>
      </c>
      <c r="AW275" s="16" t="s">
        <v>32</v>
      </c>
      <c r="AX275" s="16" t="s">
        <v>76</v>
      </c>
      <c r="AY275" s="250" t="s">
        <v>283</v>
      </c>
    </row>
    <row r="276" spans="1:65" s="13" customFormat="1">
      <c r="B276" s="207"/>
      <c r="C276" s="208"/>
      <c r="D276" s="209" t="s">
        <v>291</v>
      </c>
      <c r="E276" s="210" t="s">
        <v>1</v>
      </c>
      <c r="F276" s="211" t="s">
        <v>8867</v>
      </c>
      <c r="G276" s="208"/>
      <c r="H276" s="212">
        <v>0.82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2" customFormat="1" ht="22.9" customHeight="1">
      <c r="B277" s="177"/>
      <c r="C277" s="178"/>
      <c r="D277" s="179" t="s">
        <v>75</v>
      </c>
      <c r="E277" s="191" t="s">
        <v>2588</v>
      </c>
      <c r="F277" s="191" t="s">
        <v>2589</v>
      </c>
      <c r="G277" s="178"/>
      <c r="H277" s="178"/>
      <c r="I277" s="181"/>
      <c r="J277" s="192">
        <f>BK277</f>
        <v>0</v>
      </c>
      <c r="K277" s="178"/>
      <c r="L277" s="183"/>
      <c r="M277" s="184"/>
      <c r="N277" s="185"/>
      <c r="O277" s="185"/>
      <c r="P277" s="186">
        <f>SUM(P278:P283)</f>
        <v>0</v>
      </c>
      <c r="Q277" s="185"/>
      <c r="R277" s="186">
        <f>SUM(R278:R283)</f>
        <v>0</v>
      </c>
      <c r="S277" s="185"/>
      <c r="T277" s="187">
        <f>SUM(T278:T283)</f>
        <v>0.35987199999999997</v>
      </c>
      <c r="AR277" s="188" t="s">
        <v>85</v>
      </c>
      <c r="AT277" s="189" t="s">
        <v>75</v>
      </c>
      <c r="AU277" s="189" t="s">
        <v>83</v>
      </c>
      <c r="AY277" s="188" t="s">
        <v>283</v>
      </c>
      <c r="BK277" s="190">
        <f>SUM(BK278:BK283)</f>
        <v>0</v>
      </c>
    </row>
    <row r="278" spans="1:65" s="2" customFormat="1" ht="16.5" customHeight="1">
      <c r="A278" s="35"/>
      <c r="B278" s="36"/>
      <c r="C278" s="193" t="s">
        <v>529</v>
      </c>
      <c r="D278" s="193" t="s">
        <v>285</v>
      </c>
      <c r="E278" s="194" t="s">
        <v>8868</v>
      </c>
      <c r="F278" s="195" t="s">
        <v>8869</v>
      </c>
      <c r="G278" s="196" t="s">
        <v>288</v>
      </c>
      <c r="H278" s="197">
        <v>17.783999999999999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1.7999999999999999E-2</v>
      </c>
      <c r="T278" s="204">
        <f>S278*H278</f>
        <v>0.32011199999999995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8870</v>
      </c>
    </row>
    <row r="279" spans="1:65" s="16" customFormat="1">
      <c r="B279" s="241"/>
      <c r="C279" s="242"/>
      <c r="D279" s="209" t="s">
        <v>291</v>
      </c>
      <c r="E279" s="243" t="s">
        <v>1</v>
      </c>
      <c r="F279" s="244" t="s">
        <v>8871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8872</v>
      </c>
      <c r="G280" s="208"/>
      <c r="H280" s="212">
        <v>17.783999999999999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2" customFormat="1" ht="16.5" customHeight="1">
      <c r="A281" s="35"/>
      <c r="B281" s="36"/>
      <c r="C281" s="193" t="s">
        <v>540</v>
      </c>
      <c r="D281" s="193" t="s">
        <v>285</v>
      </c>
      <c r="E281" s="194" t="s">
        <v>8873</v>
      </c>
      <c r="F281" s="195" t="s">
        <v>8874</v>
      </c>
      <c r="G281" s="196" t="s">
        <v>288</v>
      </c>
      <c r="H281" s="197">
        <v>5.68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7.0000000000000001E-3</v>
      </c>
      <c r="T281" s="204">
        <f>S281*H281</f>
        <v>3.9759999999999997E-2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8875</v>
      </c>
    </row>
    <row r="282" spans="1:65" s="16" customFormat="1">
      <c r="B282" s="241"/>
      <c r="C282" s="242"/>
      <c r="D282" s="209" t="s">
        <v>291</v>
      </c>
      <c r="E282" s="243" t="s">
        <v>1</v>
      </c>
      <c r="F282" s="244" t="s">
        <v>8876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>
      <c r="B283" s="207"/>
      <c r="C283" s="208"/>
      <c r="D283" s="209" t="s">
        <v>291</v>
      </c>
      <c r="E283" s="210" t="s">
        <v>1</v>
      </c>
      <c r="F283" s="211" t="s">
        <v>8877</v>
      </c>
      <c r="G283" s="208"/>
      <c r="H283" s="212">
        <v>5.68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2" customFormat="1" ht="25.9" customHeight="1">
      <c r="B284" s="177"/>
      <c r="C284" s="178"/>
      <c r="D284" s="179" t="s">
        <v>75</v>
      </c>
      <c r="E284" s="180" t="s">
        <v>3374</v>
      </c>
      <c r="F284" s="180" t="s">
        <v>3375</v>
      </c>
      <c r="G284" s="178"/>
      <c r="H284" s="178"/>
      <c r="I284" s="181"/>
      <c r="J284" s="182">
        <f>BK284</f>
        <v>0</v>
      </c>
      <c r="K284" s="178"/>
      <c r="L284" s="183"/>
      <c r="M284" s="184"/>
      <c r="N284" s="185"/>
      <c r="O284" s="185"/>
      <c r="P284" s="186">
        <f>P285</f>
        <v>0</v>
      </c>
      <c r="Q284" s="185"/>
      <c r="R284" s="186">
        <f>R285</f>
        <v>0</v>
      </c>
      <c r="S284" s="185"/>
      <c r="T284" s="187">
        <f>T285</f>
        <v>0</v>
      </c>
      <c r="AR284" s="188" t="s">
        <v>331</v>
      </c>
      <c r="AT284" s="189" t="s">
        <v>75</v>
      </c>
      <c r="AU284" s="189" t="s">
        <v>76</v>
      </c>
      <c r="AY284" s="188" t="s">
        <v>283</v>
      </c>
      <c r="BK284" s="190">
        <f>BK285</f>
        <v>0</v>
      </c>
    </row>
    <row r="285" spans="1:65" s="12" customFormat="1" ht="22.9" customHeight="1">
      <c r="B285" s="177"/>
      <c r="C285" s="178"/>
      <c r="D285" s="179" t="s">
        <v>75</v>
      </c>
      <c r="E285" s="191" t="s">
        <v>3425</v>
      </c>
      <c r="F285" s="191" t="s">
        <v>3426</v>
      </c>
      <c r="G285" s="178"/>
      <c r="H285" s="178"/>
      <c r="I285" s="181"/>
      <c r="J285" s="192">
        <f>BK285</f>
        <v>0</v>
      </c>
      <c r="K285" s="178"/>
      <c r="L285" s="183"/>
      <c r="M285" s="184"/>
      <c r="N285" s="185"/>
      <c r="O285" s="185"/>
      <c r="P285" s="186">
        <f>SUM(P286:P287)</f>
        <v>0</v>
      </c>
      <c r="Q285" s="185"/>
      <c r="R285" s="186">
        <f>SUM(R286:R287)</f>
        <v>0</v>
      </c>
      <c r="S285" s="185"/>
      <c r="T285" s="187">
        <f>SUM(T286:T287)</f>
        <v>0</v>
      </c>
      <c r="AR285" s="188" t="s">
        <v>331</v>
      </c>
      <c r="AT285" s="189" t="s">
        <v>75</v>
      </c>
      <c r="AU285" s="189" t="s">
        <v>83</v>
      </c>
      <c r="AY285" s="188" t="s">
        <v>283</v>
      </c>
      <c r="BK285" s="190">
        <f>SUM(BK286:BK287)</f>
        <v>0</v>
      </c>
    </row>
    <row r="286" spans="1:65" s="2" customFormat="1" ht="16.5" customHeight="1">
      <c r="A286" s="35"/>
      <c r="B286" s="36"/>
      <c r="C286" s="193" t="s">
        <v>546</v>
      </c>
      <c r="D286" s="193" t="s">
        <v>285</v>
      </c>
      <c r="E286" s="194" t="s">
        <v>3428</v>
      </c>
      <c r="F286" s="195" t="s">
        <v>3426</v>
      </c>
      <c r="G286" s="196" t="s">
        <v>793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3381</v>
      </c>
      <c r="AT286" s="205" t="s">
        <v>285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3381</v>
      </c>
      <c r="BM286" s="205" t="s">
        <v>8878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79"/>
      <c r="N287" s="280"/>
      <c r="O287" s="280"/>
      <c r="P287" s="280"/>
      <c r="Q287" s="280"/>
      <c r="R287" s="280"/>
      <c r="S287" s="280"/>
      <c r="T287" s="281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2" customFormat="1" ht="6.95" customHeight="1">
      <c r="A288" s="35"/>
      <c r="B288" s="55"/>
      <c r="C288" s="56"/>
      <c r="D288" s="56"/>
      <c r="E288" s="56"/>
      <c r="F288" s="56"/>
      <c r="G288" s="56"/>
      <c r="H288" s="56"/>
      <c r="I288" s="56"/>
      <c r="J288" s="56"/>
      <c r="K288" s="56"/>
      <c r="L288" s="40"/>
      <c r="M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</row>
  </sheetData>
  <sheetProtection algorithmName="SHA-512" hashValue="hIadK/DjDpt3HknF4zPKfIDNVFuiCG/FnLZPvLk+QpPna6DCZ2srqydIqOHDaqQbTwcWyn6ZlmDIh2vlejj9SA==" saltValue="JvkXtdXzvhTQePO3SENxgDJaxGuJpuuVf9vepkMYmpcJAVNJQJplRBCarBJr+030c0F2FZemULlH4seUCl4Umw==" spinCount="100000" sheet="1" objects="1" scenarios="1" formatColumns="0" formatRows="0" autoFilter="0"/>
  <autoFilter ref="C132:K28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7857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8879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ROUND((SUM(BE129:BE344)),  2)</f>
        <v>0</v>
      </c>
      <c r="G35" s="35"/>
      <c r="H35" s="35"/>
      <c r="I35" s="131">
        <v>0.21</v>
      </c>
      <c r="J35" s="130">
        <f>ROUND(((SUM(BE129:BE344))*I35),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ROUND((SUM(BF129:BF344)),  2)</f>
        <v>0</v>
      </c>
      <c r="G36" s="35"/>
      <c r="H36" s="35"/>
      <c r="I36" s="131">
        <v>0.15</v>
      </c>
      <c r="J36" s="130">
        <f>ROUND(((SUM(BF129:BF344))*I36),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7857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2193 - Bourání exteriér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J188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4738</v>
      </c>
      <c r="E102" s="162"/>
      <c r="F102" s="162"/>
      <c r="G102" s="162"/>
      <c r="H102" s="162"/>
      <c r="I102" s="162"/>
      <c r="J102" s="163">
        <f>J288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J322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J324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251</v>
      </c>
      <c r="E105" s="162"/>
      <c r="F105" s="162"/>
      <c r="G105" s="162"/>
      <c r="H105" s="162"/>
      <c r="I105" s="162"/>
      <c r="J105" s="163">
        <f>J325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264</v>
      </c>
      <c r="E106" s="157"/>
      <c r="F106" s="157"/>
      <c r="G106" s="157"/>
      <c r="H106" s="157"/>
      <c r="I106" s="157"/>
      <c r="J106" s="158">
        <f>J340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266</v>
      </c>
      <c r="E107" s="162"/>
      <c r="F107" s="162"/>
      <c r="G107" s="162"/>
      <c r="H107" s="162"/>
      <c r="I107" s="162"/>
      <c r="J107" s="163">
        <f>J341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1" t="str">
        <f>E7</f>
        <v>MŠ Vokovická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226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1" t="s">
        <v>7857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228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7" t="str">
        <f>E11</f>
        <v>2193 - Bourání exteriér</v>
      </c>
      <c r="F121" s="330"/>
      <c r="G121" s="330"/>
      <c r="H121" s="330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Vokovice, p.č. 1281/256, 1281/257</v>
      </c>
      <c r="G123" s="37"/>
      <c r="H123" s="37"/>
      <c r="I123" s="30" t="s">
        <v>22</v>
      </c>
      <c r="J123" s="67" t="str">
        <f>IF(J14="","",J14)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E17</f>
        <v>Městská část Praha 6, Čs. Armády 601/23</v>
      </c>
      <c r="G125" s="37"/>
      <c r="H125" s="37"/>
      <c r="I125" s="30" t="s">
        <v>30</v>
      </c>
      <c r="J125" s="33" t="str">
        <f>E23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P130+P324+P340</f>
        <v>0</v>
      </c>
      <c r="Q129" s="80"/>
      <c r="R129" s="174">
        <f>R130+R324+R340</f>
        <v>35.019999999999996</v>
      </c>
      <c r="S129" s="80"/>
      <c r="T129" s="175">
        <f>T130+T324+T340</f>
        <v>378.23554300000006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BK130+BK324+BK340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281</v>
      </c>
      <c r="F130" s="180" t="s">
        <v>282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P131+P188+P288+P322</f>
        <v>0</v>
      </c>
      <c r="Q130" s="185"/>
      <c r="R130" s="186">
        <f>R131+R188+R288+R322</f>
        <v>35.019999999999996</v>
      </c>
      <c r="S130" s="185"/>
      <c r="T130" s="187">
        <f>T131+T188+T288+T322</f>
        <v>376.48984300000006</v>
      </c>
      <c r="AR130" s="188" t="s">
        <v>83</v>
      </c>
      <c r="AT130" s="189" t="s">
        <v>75</v>
      </c>
      <c r="AU130" s="189" t="s">
        <v>76</v>
      </c>
      <c r="AY130" s="188" t="s">
        <v>283</v>
      </c>
      <c r="BK130" s="190">
        <f>BK131+BK188+BK288+BK322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284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SUM(P132:P187)</f>
        <v>0</v>
      </c>
      <c r="Q131" s="185"/>
      <c r="R131" s="186">
        <f>SUM(R132:R187)</f>
        <v>31.34</v>
      </c>
      <c r="S131" s="185"/>
      <c r="T131" s="187">
        <f>SUM(T132:T187)</f>
        <v>173.95590000000001</v>
      </c>
      <c r="AR131" s="188" t="s">
        <v>83</v>
      </c>
      <c r="AT131" s="189" t="s">
        <v>75</v>
      </c>
      <c r="AU131" s="189" t="s">
        <v>83</v>
      </c>
      <c r="AY131" s="188" t="s">
        <v>283</v>
      </c>
      <c r="BK131" s="190">
        <f>SUM(BK132:BK187)</f>
        <v>0</v>
      </c>
    </row>
    <row r="132" spans="1:65" s="2" customFormat="1" ht="33" customHeight="1">
      <c r="A132" s="35"/>
      <c r="B132" s="36"/>
      <c r="C132" s="193" t="s">
        <v>83</v>
      </c>
      <c r="D132" s="193" t="s">
        <v>285</v>
      </c>
      <c r="E132" s="194" t="s">
        <v>8880</v>
      </c>
      <c r="F132" s="195" t="s">
        <v>8881</v>
      </c>
      <c r="G132" s="196" t="s">
        <v>288</v>
      </c>
      <c r="H132" s="197">
        <v>17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8882</v>
      </c>
    </row>
    <row r="133" spans="1:65" s="16" customFormat="1">
      <c r="B133" s="241"/>
      <c r="C133" s="242"/>
      <c r="D133" s="209" t="s">
        <v>291</v>
      </c>
      <c r="E133" s="243" t="s">
        <v>1</v>
      </c>
      <c r="F133" s="244" t="s">
        <v>8883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6" customFormat="1">
      <c r="B134" s="241"/>
      <c r="C134" s="242"/>
      <c r="D134" s="209" t="s">
        <v>291</v>
      </c>
      <c r="E134" s="243" t="s">
        <v>1</v>
      </c>
      <c r="F134" s="244" t="s">
        <v>7951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8884</v>
      </c>
      <c r="G135" s="208"/>
      <c r="H135" s="212">
        <v>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>
      <c r="B136" s="241"/>
      <c r="C136" s="242"/>
      <c r="D136" s="209" t="s">
        <v>291</v>
      </c>
      <c r="E136" s="243" t="s">
        <v>1</v>
      </c>
      <c r="F136" s="244" t="s">
        <v>8885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8886</v>
      </c>
      <c r="G137" s="208"/>
      <c r="H137" s="212">
        <v>8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8887</v>
      </c>
      <c r="F138" s="195" t="s">
        <v>8888</v>
      </c>
      <c r="G138" s="196" t="s">
        <v>288</v>
      </c>
      <c r="H138" s="197">
        <v>135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3.2000000000000001E-2</v>
      </c>
      <c r="T138" s="204">
        <f>S138*H138</f>
        <v>4.32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8889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8890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1132</v>
      </c>
      <c r="G140" s="208"/>
      <c r="H140" s="212">
        <v>135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2" customFormat="1" ht="24.2" customHeight="1">
      <c r="A141" s="35"/>
      <c r="B141" s="36"/>
      <c r="C141" s="193" t="s">
        <v>105</v>
      </c>
      <c r="D141" s="193" t="s">
        <v>285</v>
      </c>
      <c r="E141" s="194" t="s">
        <v>8891</v>
      </c>
      <c r="F141" s="195" t="s">
        <v>8892</v>
      </c>
      <c r="G141" s="196" t="s">
        <v>288</v>
      </c>
      <c r="H141" s="197">
        <v>17.5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0.255</v>
      </c>
      <c r="T141" s="204">
        <f>S141*H141</f>
        <v>4.4625000000000004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8893</v>
      </c>
    </row>
    <row r="142" spans="1:65" s="16" customFormat="1">
      <c r="B142" s="241"/>
      <c r="C142" s="242"/>
      <c r="D142" s="209" t="s">
        <v>291</v>
      </c>
      <c r="E142" s="243" t="s">
        <v>1</v>
      </c>
      <c r="F142" s="244" t="s">
        <v>8894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8895</v>
      </c>
      <c r="G143" s="208"/>
      <c r="H143" s="212">
        <v>17.5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2" customFormat="1" ht="24.2" customHeight="1">
      <c r="A144" s="35"/>
      <c r="B144" s="36"/>
      <c r="C144" s="193" t="s">
        <v>289</v>
      </c>
      <c r="D144" s="193" t="s">
        <v>285</v>
      </c>
      <c r="E144" s="194" t="s">
        <v>8896</v>
      </c>
      <c r="F144" s="195" t="s">
        <v>8897</v>
      </c>
      <c r="G144" s="196" t="s">
        <v>288</v>
      </c>
      <c r="H144" s="197">
        <v>70.52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4.4999999999999998E-2</v>
      </c>
      <c r="T144" s="204">
        <f>S144*H144</f>
        <v>3.1733999999999996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8898</v>
      </c>
    </row>
    <row r="145" spans="1:65" s="16" customFormat="1" ht="22.5">
      <c r="B145" s="241"/>
      <c r="C145" s="242"/>
      <c r="D145" s="209" t="s">
        <v>291</v>
      </c>
      <c r="E145" s="243" t="s">
        <v>1</v>
      </c>
      <c r="F145" s="244" t="s">
        <v>8899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8900</v>
      </c>
      <c r="G146" s="208"/>
      <c r="H146" s="212">
        <v>68.900000000000006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8901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8902</v>
      </c>
      <c r="G148" s="208"/>
      <c r="H148" s="212">
        <v>1.62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24.2" customHeight="1">
      <c r="A149" s="35"/>
      <c r="B149" s="36"/>
      <c r="C149" s="193" t="s">
        <v>331</v>
      </c>
      <c r="D149" s="193" t="s">
        <v>285</v>
      </c>
      <c r="E149" s="194" t="s">
        <v>8903</v>
      </c>
      <c r="F149" s="195" t="s">
        <v>8904</v>
      </c>
      <c r="G149" s="196" t="s">
        <v>288</v>
      </c>
      <c r="H149" s="197">
        <v>244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0.44</v>
      </c>
      <c r="T149" s="204">
        <f>S149*H149</f>
        <v>107.36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8905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8906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1744</v>
      </c>
      <c r="G151" s="208"/>
      <c r="H151" s="212">
        <v>244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2" customFormat="1" ht="16.5" customHeight="1">
      <c r="A152" s="35"/>
      <c r="B152" s="36"/>
      <c r="C152" s="193" t="s">
        <v>339</v>
      </c>
      <c r="D152" s="193" t="s">
        <v>285</v>
      </c>
      <c r="E152" s="194" t="s">
        <v>8907</v>
      </c>
      <c r="F152" s="195" t="s">
        <v>8908</v>
      </c>
      <c r="G152" s="196" t="s">
        <v>288</v>
      </c>
      <c r="H152" s="197">
        <v>244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0.22</v>
      </c>
      <c r="T152" s="204">
        <f>S152*H152</f>
        <v>53.68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8909</v>
      </c>
    </row>
    <row r="153" spans="1:65" s="16" customFormat="1">
      <c r="B153" s="241"/>
      <c r="C153" s="242"/>
      <c r="D153" s="209" t="s">
        <v>291</v>
      </c>
      <c r="E153" s="243" t="s">
        <v>1</v>
      </c>
      <c r="F153" s="244" t="s">
        <v>8910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1744</v>
      </c>
      <c r="G154" s="208"/>
      <c r="H154" s="212">
        <v>244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2" customFormat="1" ht="16.5" customHeight="1">
      <c r="A155" s="35"/>
      <c r="B155" s="36"/>
      <c r="C155" s="193" t="s">
        <v>344</v>
      </c>
      <c r="D155" s="193" t="s">
        <v>285</v>
      </c>
      <c r="E155" s="194" t="s">
        <v>8911</v>
      </c>
      <c r="F155" s="195" t="s">
        <v>8912</v>
      </c>
      <c r="G155" s="196" t="s">
        <v>472</v>
      </c>
      <c r="H155" s="197">
        <v>96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0.01</v>
      </c>
      <c r="T155" s="204">
        <f>S155*H155</f>
        <v>0.96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8913</v>
      </c>
    </row>
    <row r="156" spans="1:65" s="16" customFormat="1">
      <c r="B156" s="241"/>
      <c r="C156" s="242"/>
      <c r="D156" s="209" t="s">
        <v>291</v>
      </c>
      <c r="E156" s="243" t="s">
        <v>1</v>
      </c>
      <c r="F156" s="244" t="s">
        <v>8914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8915</v>
      </c>
      <c r="G157" s="208"/>
      <c r="H157" s="212">
        <v>96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2" customFormat="1" ht="21.75" customHeight="1">
      <c r="A158" s="35"/>
      <c r="B158" s="36"/>
      <c r="C158" s="193" t="s">
        <v>351</v>
      </c>
      <c r="D158" s="193" t="s">
        <v>285</v>
      </c>
      <c r="E158" s="194" t="s">
        <v>8916</v>
      </c>
      <c r="F158" s="195" t="s">
        <v>8917</v>
      </c>
      <c r="G158" s="196" t="s">
        <v>296</v>
      </c>
      <c r="H158" s="197">
        <v>370.95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8918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8919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8920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2:51" s="16" customFormat="1">
      <c r="B161" s="241"/>
      <c r="C161" s="242"/>
      <c r="D161" s="209" t="s">
        <v>291</v>
      </c>
      <c r="E161" s="243" t="s">
        <v>1</v>
      </c>
      <c r="F161" s="244" t="s">
        <v>8921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291</v>
      </c>
      <c r="AU161" s="250" t="s">
        <v>85</v>
      </c>
      <c r="AV161" s="16" t="s">
        <v>83</v>
      </c>
      <c r="AW161" s="16" t="s">
        <v>32</v>
      </c>
      <c r="AX161" s="16" t="s">
        <v>76</v>
      </c>
      <c r="AY161" s="250" t="s">
        <v>283</v>
      </c>
    </row>
    <row r="162" spans="2:51" s="16" customFormat="1">
      <c r="B162" s="241"/>
      <c r="C162" s="242"/>
      <c r="D162" s="209" t="s">
        <v>291</v>
      </c>
      <c r="E162" s="243" t="s">
        <v>1</v>
      </c>
      <c r="F162" s="244" t="s">
        <v>8922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2:51" s="16" customFormat="1">
      <c r="B163" s="241"/>
      <c r="C163" s="242"/>
      <c r="D163" s="209" t="s">
        <v>291</v>
      </c>
      <c r="E163" s="243" t="s">
        <v>1</v>
      </c>
      <c r="F163" s="244" t="s">
        <v>8923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2:51" s="16" customFormat="1">
      <c r="B164" s="241"/>
      <c r="C164" s="242"/>
      <c r="D164" s="209" t="s">
        <v>291</v>
      </c>
      <c r="E164" s="243" t="s">
        <v>1</v>
      </c>
      <c r="F164" s="244" t="s">
        <v>8924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2:51" s="16" customFormat="1">
      <c r="B165" s="241"/>
      <c r="C165" s="242"/>
      <c r="D165" s="209" t="s">
        <v>291</v>
      </c>
      <c r="E165" s="243" t="s">
        <v>1</v>
      </c>
      <c r="F165" s="244" t="s">
        <v>8925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2:51" s="16" customFormat="1">
      <c r="B166" s="241"/>
      <c r="C166" s="242"/>
      <c r="D166" s="209" t="s">
        <v>291</v>
      </c>
      <c r="E166" s="243" t="s">
        <v>1</v>
      </c>
      <c r="F166" s="244" t="s">
        <v>8926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2:51" s="16" customFormat="1">
      <c r="B167" s="241"/>
      <c r="C167" s="242"/>
      <c r="D167" s="209" t="s">
        <v>291</v>
      </c>
      <c r="E167" s="243" t="s">
        <v>1</v>
      </c>
      <c r="F167" s="244" t="s">
        <v>8927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2:51" s="16" customFormat="1">
      <c r="B168" s="241"/>
      <c r="C168" s="242"/>
      <c r="D168" s="209" t="s">
        <v>291</v>
      </c>
      <c r="E168" s="243" t="s">
        <v>1</v>
      </c>
      <c r="F168" s="244" t="s">
        <v>8928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2:51" s="16" customFormat="1">
      <c r="B169" s="241"/>
      <c r="C169" s="242"/>
      <c r="D169" s="209" t="s">
        <v>291</v>
      </c>
      <c r="E169" s="243" t="s">
        <v>1</v>
      </c>
      <c r="F169" s="244" t="s">
        <v>8929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2:51" s="16" customFormat="1">
      <c r="B170" s="241"/>
      <c r="C170" s="242"/>
      <c r="D170" s="209" t="s">
        <v>291</v>
      </c>
      <c r="E170" s="243" t="s">
        <v>1</v>
      </c>
      <c r="F170" s="244" t="s">
        <v>8930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2:51" s="16" customFormat="1">
      <c r="B171" s="241"/>
      <c r="C171" s="242"/>
      <c r="D171" s="209" t="s">
        <v>291</v>
      </c>
      <c r="E171" s="243" t="s">
        <v>1</v>
      </c>
      <c r="F171" s="244" t="s">
        <v>8931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291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283</v>
      </c>
    </row>
    <row r="172" spans="2:51" s="16" customFormat="1">
      <c r="B172" s="241"/>
      <c r="C172" s="242"/>
      <c r="D172" s="209" t="s">
        <v>291</v>
      </c>
      <c r="E172" s="243" t="s">
        <v>1</v>
      </c>
      <c r="F172" s="244" t="s">
        <v>8932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291</v>
      </c>
      <c r="AU172" s="250" t="s">
        <v>85</v>
      </c>
      <c r="AV172" s="16" t="s">
        <v>83</v>
      </c>
      <c r="AW172" s="16" t="s">
        <v>32</v>
      </c>
      <c r="AX172" s="16" t="s">
        <v>76</v>
      </c>
      <c r="AY172" s="250" t="s">
        <v>283</v>
      </c>
    </row>
    <row r="173" spans="2:51" s="16" customFormat="1">
      <c r="B173" s="241"/>
      <c r="C173" s="242"/>
      <c r="D173" s="209" t="s">
        <v>291</v>
      </c>
      <c r="E173" s="243" t="s">
        <v>1</v>
      </c>
      <c r="F173" s="244" t="s">
        <v>8933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2:51" s="16" customFormat="1">
      <c r="B174" s="241"/>
      <c r="C174" s="242"/>
      <c r="D174" s="209" t="s">
        <v>291</v>
      </c>
      <c r="E174" s="243" t="s">
        <v>1</v>
      </c>
      <c r="F174" s="244" t="s">
        <v>8934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291</v>
      </c>
      <c r="AU174" s="250" t="s">
        <v>85</v>
      </c>
      <c r="AV174" s="16" t="s">
        <v>83</v>
      </c>
      <c r="AW174" s="16" t="s">
        <v>32</v>
      </c>
      <c r="AX174" s="16" t="s">
        <v>76</v>
      </c>
      <c r="AY174" s="250" t="s">
        <v>283</v>
      </c>
    </row>
    <row r="175" spans="2:51" s="16" customFormat="1">
      <c r="B175" s="241"/>
      <c r="C175" s="242"/>
      <c r="D175" s="209" t="s">
        <v>291</v>
      </c>
      <c r="E175" s="243" t="s">
        <v>1</v>
      </c>
      <c r="F175" s="244" t="s">
        <v>8935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291</v>
      </c>
      <c r="AU175" s="250" t="s">
        <v>85</v>
      </c>
      <c r="AV175" s="16" t="s">
        <v>83</v>
      </c>
      <c r="AW175" s="16" t="s">
        <v>32</v>
      </c>
      <c r="AX175" s="16" t="s">
        <v>76</v>
      </c>
      <c r="AY175" s="250" t="s">
        <v>283</v>
      </c>
    </row>
    <row r="176" spans="2:51" s="13" customFormat="1">
      <c r="B176" s="207"/>
      <c r="C176" s="208"/>
      <c r="D176" s="209" t="s">
        <v>291</v>
      </c>
      <c r="E176" s="210" t="s">
        <v>1</v>
      </c>
      <c r="F176" s="211" t="s">
        <v>8936</v>
      </c>
      <c r="G176" s="208"/>
      <c r="H176" s="212">
        <v>370.95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2" customFormat="1" ht="24.2" customHeight="1">
      <c r="A177" s="35"/>
      <c r="B177" s="36"/>
      <c r="C177" s="193" t="s">
        <v>357</v>
      </c>
      <c r="D177" s="193" t="s">
        <v>285</v>
      </c>
      <c r="E177" s="194" t="s">
        <v>7900</v>
      </c>
      <c r="F177" s="195" t="s">
        <v>6480</v>
      </c>
      <c r="G177" s="196" t="s">
        <v>296</v>
      </c>
      <c r="H177" s="197">
        <v>22.385999999999999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289</v>
      </c>
      <c r="BM177" s="205" t="s">
        <v>8937</v>
      </c>
    </row>
    <row r="178" spans="1:65" s="16" customFormat="1">
      <c r="B178" s="241"/>
      <c r="C178" s="242"/>
      <c r="D178" s="209" t="s">
        <v>291</v>
      </c>
      <c r="E178" s="243" t="s">
        <v>1</v>
      </c>
      <c r="F178" s="244" t="s">
        <v>8938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291</v>
      </c>
      <c r="AU178" s="250" t="s">
        <v>85</v>
      </c>
      <c r="AV178" s="16" t="s">
        <v>83</v>
      </c>
      <c r="AW178" s="16" t="s">
        <v>32</v>
      </c>
      <c r="AX178" s="16" t="s">
        <v>76</v>
      </c>
      <c r="AY178" s="250" t="s">
        <v>283</v>
      </c>
    </row>
    <row r="179" spans="1:65" s="13" customFormat="1">
      <c r="B179" s="207"/>
      <c r="C179" s="208"/>
      <c r="D179" s="209" t="s">
        <v>291</v>
      </c>
      <c r="E179" s="210" t="s">
        <v>1</v>
      </c>
      <c r="F179" s="211" t="s">
        <v>8939</v>
      </c>
      <c r="G179" s="208"/>
      <c r="H179" s="212">
        <v>22.385999999999999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2" customFormat="1" ht="16.5" customHeight="1">
      <c r="A180" s="35"/>
      <c r="B180" s="36"/>
      <c r="C180" s="251" t="s">
        <v>362</v>
      </c>
      <c r="D180" s="251" t="s">
        <v>1021</v>
      </c>
      <c r="E180" s="252" t="s">
        <v>7930</v>
      </c>
      <c r="F180" s="253" t="s">
        <v>7931</v>
      </c>
      <c r="G180" s="254" t="s">
        <v>377</v>
      </c>
      <c r="H180" s="255">
        <v>31.34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1</v>
      </c>
      <c r="R180" s="203">
        <f>Q180*H180</f>
        <v>31.34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1021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8940</v>
      </c>
    </row>
    <row r="181" spans="1:65" s="16" customFormat="1">
      <c r="B181" s="241"/>
      <c r="C181" s="242"/>
      <c r="D181" s="209" t="s">
        <v>291</v>
      </c>
      <c r="E181" s="243" t="s">
        <v>1</v>
      </c>
      <c r="F181" s="244" t="s">
        <v>7933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8941</v>
      </c>
      <c r="G182" s="208"/>
      <c r="H182" s="212">
        <v>31.34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2" customFormat="1" ht="21.75" customHeight="1">
      <c r="A183" s="35"/>
      <c r="B183" s="36"/>
      <c r="C183" s="193" t="s">
        <v>185</v>
      </c>
      <c r="D183" s="193" t="s">
        <v>285</v>
      </c>
      <c r="E183" s="194" t="s">
        <v>8942</v>
      </c>
      <c r="F183" s="195" t="s">
        <v>8943</v>
      </c>
      <c r="G183" s="196" t="s">
        <v>288</v>
      </c>
      <c r="H183" s="197">
        <v>2018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8944</v>
      </c>
    </row>
    <row r="184" spans="1:65" s="16" customFormat="1">
      <c r="B184" s="241"/>
      <c r="C184" s="242"/>
      <c r="D184" s="209" t="s">
        <v>291</v>
      </c>
      <c r="E184" s="243" t="s">
        <v>1</v>
      </c>
      <c r="F184" s="244" t="s">
        <v>8945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291</v>
      </c>
      <c r="AU184" s="250" t="s">
        <v>85</v>
      </c>
      <c r="AV184" s="16" t="s">
        <v>83</v>
      </c>
      <c r="AW184" s="16" t="s">
        <v>32</v>
      </c>
      <c r="AX184" s="16" t="s">
        <v>76</v>
      </c>
      <c r="AY184" s="250" t="s">
        <v>283</v>
      </c>
    </row>
    <row r="185" spans="1:65" s="13" customFormat="1">
      <c r="B185" s="207"/>
      <c r="C185" s="208"/>
      <c r="D185" s="209" t="s">
        <v>291</v>
      </c>
      <c r="E185" s="210" t="s">
        <v>1</v>
      </c>
      <c r="F185" s="211" t="s">
        <v>8946</v>
      </c>
      <c r="G185" s="208"/>
      <c r="H185" s="212">
        <v>2572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6" customFormat="1">
      <c r="B186" s="241"/>
      <c r="C186" s="242"/>
      <c r="D186" s="209" t="s">
        <v>291</v>
      </c>
      <c r="E186" s="243" t="s">
        <v>1</v>
      </c>
      <c r="F186" s="244" t="s">
        <v>8947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291</v>
      </c>
      <c r="AU186" s="250" t="s">
        <v>85</v>
      </c>
      <c r="AV186" s="16" t="s">
        <v>83</v>
      </c>
      <c r="AW186" s="16" t="s">
        <v>32</v>
      </c>
      <c r="AX186" s="16" t="s">
        <v>76</v>
      </c>
      <c r="AY186" s="250" t="s">
        <v>283</v>
      </c>
    </row>
    <row r="187" spans="1:65" s="13" customFormat="1">
      <c r="B187" s="207"/>
      <c r="C187" s="208"/>
      <c r="D187" s="209" t="s">
        <v>291</v>
      </c>
      <c r="E187" s="210" t="s">
        <v>1</v>
      </c>
      <c r="F187" s="211" t="s">
        <v>8948</v>
      </c>
      <c r="G187" s="208"/>
      <c r="H187" s="212">
        <v>-554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291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283</v>
      </c>
    </row>
    <row r="188" spans="1:65" s="12" customFormat="1" ht="22.9" customHeight="1">
      <c r="B188" s="177"/>
      <c r="C188" s="178"/>
      <c r="D188" s="179" t="s">
        <v>75</v>
      </c>
      <c r="E188" s="191" t="s">
        <v>357</v>
      </c>
      <c r="F188" s="191" t="s">
        <v>1316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SUM(P189:P287)</f>
        <v>0</v>
      </c>
      <c r="Q188" s="185"/>
      <c r="R188" s="186">
        <f>SUM(R189:R287)</f>
        <v>3.6799999999999997</v>
      </c>
      <c r="S188" s="185"/>
      <c r="T188" s="187">
        <f>SUM(T189:T287)</f>
        <v>202.53394300000002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SUM(BK189:BK287)</f>
        <v>0</v>
      </c>
    </row>
    <row r="189" spans="1:65" s="2" customFormat="1" ht="21.75" customHeight="1">
      <c r="A189" s="35"/>
      <c r="B189" s="36"/>
      <c r="C189" s="193" t="s">
        <v>188</v>
      </c>
      <c r="D189" s="193" t="s">
        <v>285</v>
      </c>
      <c r="E189" s="194" t="s">
        <v>1349</v>
      </c>
      <c r="F189" s="195" t="s">
        <v>1350</v>
      </c>
      <c r="G189" s="196" t="s">
        <v>288</v>
      </c>
      <c r="H189" s="197">
        <v>481.56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2.9999999999999997E-4</v>
      </c>
      <c r="T189" s="204">
        <f>S189*H189</f>
        <v>0.14446799999999999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8949</v>
      </c>
    </row>
    <row r="190" spans="1:65" s="16" customFormat="1">
      <c r="B190" s="241"/>
      <c r="C190" s="242"/>
      <c r="D190" s="209" t="s">
        <v>291</v>
      </c>
      <c r="E190" s="243" t="s">
        <v>1</v>
      </c>
      <c r="F190" s="244" t="s">
        <v>8950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8951</v>
      </c>
      <c r="G191" s="208"/>
      <c r="H191" s="212">
        <v>396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6" customFormat="1">
      <c r="B192" s="241"/>
      <c r="C192" s="242"/>
      <c r="D192" s="209" t="s">
        <v>291</v>
      </c>
      <c r="E192" s="243" t="s">
        <v>1</v>
      </c>
      <c r="F192" s="244" t="s">
        <v>8952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3" customFormat="1">
      <c r="B193" s="207"/>
      <c r="C193" s="208"/>
      <c r="D193" s="209" t="s">
        <v>291</v>
      </c>
      <c r="E193" s="210" t="s">
        <v>1</v>
      </c>
      <c r="F193" s="211" t="s">
        <v>8953</v>
      </c>
      <c r="G193" s="208"/>
      <c r="H193" s="212">
        <v>-10.44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6" customFormat="1">
      <c r="B194" s="241"/>
      <c r="C194" s="242"/>
      <c r="D194" s="209" t="s">
        <v>291</v>
      </c>
      <c r="E194" s="243" t="s">
        <v>1</v>
      </c>
      <c r="F194" s="244" t="s">
        <v>8954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>
      <c r="B195" s="207"/>
      <c r="C195" s="208"/>
      <c r="D195" s="209" t="s">
        <v>291</v>
      </c>
      <c r="E195" s="210" t="s">
        <v>1</v>
      </c>
      <c r="F195" s="211" t="s">
        <v>8955</v>
      </c>
      <c r="G195" s="208"/>
      <c r="H195" s="212">
        <v>96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2" customFormat="1" ht="16.5" customHeight="1">
      <c r="A196" s="35"/>
      <c r="B196" s="36"/>
      <c r="C196" s="193" t="s">
        <v>191</v>
      </c>
      <c r="D196" s="193" t="s">
        <v>285</v>
      </c>
      <c r="E196" s="194" t="s">
        <v>8956</v>
      </c>
      <c r="F196" s="195" t="s">
        <v>8957</v>
      </c>
      <c r="G196" s="196" t="s">
        <v>296</v>
      </c>
      <c r="H196" s="197">
        <v>22.385999999999999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2.2000000000000002</v>
      </c>
      <c r="T196" s="204">
        <f>S196*H196</f>
        <v>49.249200000000002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8958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8959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8960</v>
      </c>
      <c r="G198" s="208"/>
      <c r="H198" s="212">
        <v>18.55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>
      <c r="B199" s="241"/>
      <c r="C199" s="242"/>
      <c r="D199" s="209" t="s">
        <v>291</v>
      </c>
      <c r="E199" s="243" t="s">
        <v>1</v>
      </c>
      <c r="F199" s="244" t="s">
        <v>8961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3" customFormat="1">
      <c r="B200" s="207"/>
      <c r="C200" s="208"/>
      <c r="D200" s="209" t="s">
        <v>291</v>
      </c>
      <c r="E200" s="210" t="s">
        <v>1</v>
      </c>
      <c r="F200" s="211" t="s">
        <v>8962</v>
      </c>
      <c r="G200" s="208"/>
      <c r="H200" s="212">
        <v>1.1479999999999999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6" customFormat="1">
      <c r="B201" s="241"/>
      <c r="C201" s="242"/>
      <c r="D201" s="209" t="s">
        <v>291</v>
      </c>
      <c r="E201" s="243" t="s">
        <v>1</v>
      </c>
      <c r="F201" s="244" t="s">
        <v>8963</v>
      </c>
      <c r="G201" s="242"/>
      <c r="H201" s="243" t="s">
        <v>1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291</v>
      </c>
      <c r="AU201" s="250" t="s">
        <v>85</v>
      </c>
      <c r="AV201" s="16" t="s">
        <v>83</v>
      </c>
      <c r="AW201" s="16" t="s">
        <v>32</v>
      </c>
      <c r="AX201" s="16" t="s">
        <v>76</v>
      </c>
      <c r="AY201" s="250" t="s">
        <v>283</v>
      </c>
    </row>
    <row r="202" spans="1:65" s="13" customFormat="1">
      <c r="B202" s="207"/>
      <c r="C202" s="208"/>
      <c r="D202" s="209" t="s">
        <v>291</v>
      </c>
      <c r="E202" s="210" t="s">
        <v>1</v>
      </c>
      <c r="F202" s="211" t="s">
        <v>8964</v>
      </c>
      <c r="G202" s="208"/>
      <c r="H202" s="212">
        <v>2.6880000000000002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2" customFormat="1" ht="16.5" customHeight="1">
      <c r="A203" s="35"/>
      <c r="B203" s="36"/>
      <c r="C203" s="193" t="s">
        <v>194</v>
      </c>
      <c r="D203" s="193" t="s">
        <v>285</v>
      </c>
      <c r="E203" s="194" t="s">
        <v>7959</v>
      </c>
      <c r="F203" s="195" t="s">
        <v>7960</v>
      </c>
      <c r="G203" s="196" t="s">
        <v>296</v>
      </c>
      <c r="H203" s="197">
        <v>3.3679999999999999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2</v>
      </c>
      <c r="T203" s="204">
        <f>S203*H203</f>
        <v>6.7359999999999998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8965</v>
      </c>
    </row>
    <row r="204" spans="1:65" s="16" customFormat="1">
      <c r="B204" s="241"/>
      <c r="C204" s="242"/>
      <c r="D204" s="209" t="s">
        <v>291</v>
      </c>
      <c r="E204" s="243" t="s">
        <v>1</v>
      </c>
      <c r="F204" s="244" t="s">
        <v>8966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8967</v>
      </c>
      <c r="G205" s="208"/>
      <c r="H205" s="212">
        <v>0.18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>
      <c r="B206" s="241"/>
      <c r="C206" s="242"/>
      <c r="D206" s="209" t="s">
        <v>291</v>
      </c>
      <c r="E206" s="243" t="s">
        <v>1</v>
      </c>
      <c r="F206" s="244" t="s">
        <v>8968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>
      <c r="B207" s="207"/>
      <c r="C207" s="208"/>
      <c r="D207" s="209" t="s">
        <v>291</v>
      </c>
      <c r="E207" s="210" t="s">
        <v>1</v>
      </c>
      <c r="F207" s="211" t="s">
        <v>8969</v>
      </c>
      <c r="G207" s="208"/>
      <c r="H207" s="212">
        <v>0.9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8970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8971</v>
      </c>
      <c r="G209" s="208"/>
      <c r="H209" s="212">
        <v>0.33800000000000002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6" customFormat="1">
      <c r="B210" s="241"/>
      <c r="C210" s="242"/>
      <c r="D210" s="209" t="s">
        <v>291</v>
      </c>
      <c r="E210" s="243" t="s">
        <v>1</v>
      </c>
      <c r="F210" s="244" t="s">
        <v>8972</v>
      </c>
      <c r="G210" s="242"/>
      <c r="H210" s="243" t="s">
        <v>1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291</v>
      </c>
      <c r="AU210" s="250" t="s">
        <v>85</v>
      </c>
      <c r="AV210" s="16" t="s">
        <v>83</v>
      </c>
      <c r="AW210" s="16" t="s">
        <v>32</v>
      </c>
      <c r="AX210" s="16" t="s">
        <v>76</v>
      </c>
      <c r="AY210" s="250" t="s">
        <v>283</v>
      </c>
    </row>
    <row r="211" spans="1:65" s="13" customFormat="1">
      <c r="B211" s="207"/>
      <c r="C211" s="208"/>
      <c r="D211" s="209" t="s">
        <v>291</v>
      </c>
      <c r="E211" s="210" t="s">
        <v>1</v>
      </c>
      <c r="F211" s="211" t="s">
        <v>8973</v>
      </c>
      <c r="G211" s="208"/>
      <c r="H211" s="212">
        <v>1.95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291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283</v>
      </c>
    </row>
    <row r="212" spans="1:65" s="2" customFormat="1" ht="24.2" customHeight="1">
      <c r="A212" s="35"/>
      <c r="B212" s="36"/>
      <c r="C212" s="193" t="s">
        <v>8</v>
      </c>
      <c r="D212" s="193" t="s">
        <v>285</v>
      </c>
      <c r="E212" s="194" t="s">
        <v>7981</v>
      </c>
      <c r="F212" s="195" t="s">
        <v>7982</v>
      </c>
      <c r="G212" s="196" t="s">
        <v>296</v>
      </c>
      <c r="H212" s="197">
        <v>30.16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2.5</v>
      </c>
      <c r="T212" s="204">
        <f>S212*H212</f>
        <v>75.400000000000006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8974</v>
      </c>
    </row>
    <row r="213" spans="1:65" s="16" customFormat="1">
      <c r="B213" s="241"/>
      <c r="C213" s="242"/>
      <c r="D213" s="209" t="s">
        <v>291</v>
      </c>
      <c r="E213" s="243" t="s">
        <v>1</v>
      </c>
      <c r="F213" s="244" t="s">
        <v>8975</v>
      </c>
      <c r="G213" s="242"/>
      <c r="H213" s="243" t="s">
        <v>1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291</v>
      </c>
      <c r="AU213" s="250" t="s">
        <v>85</v>
      </c>
      <c r="AV213" s="16" t="s">
        <v>83</v>
      </c>
      <c r="AW213" s="16" t="s">
        <v>32</v>
      </c>
      <c r="AX213" s="16" t="s">
        <v>76</v>
      </c>
      <c r="AY213" s="250" t="s">
        <v>283</v>
      </c>
    </row>
    <row r="214" spans="1:65" s="13" customFormat="1">
      <c r="B214" s="207"/>
      <c r="C214" s="208"/>
      <c r="D214" s="209" t="s">
        <v>291</v>
      </c>
      <c r="E214" s="210" t="s">
        <v>1</v>
      </c>
      <c r="F214" s="211" t="s">
        <v>8976</v>
      </c>
      <c r="G214" s="208"/>
      <c r="H214" s="212">
        <v>26.5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291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283</v>
      </c>
    </row>
    <row r="215" spans="1:65" s="16" customFormat="1">
      <c r="B215" s="241"/>
      <c r="C215" s="242"/>
      <c r="D215" s="209" t="s">
        <v>291</v>
      </c>
      <c r="E215" s="243" t="s">
        <v>1</v>
      </c>
      <c r="F215" s="244" t="s">
        <v>8977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>
      <c r="B216" s="207"/>
      <c r="C216" s="208"/>
      <c r="D216" s="209" t="s">
        <v>291</v>
      </c>
      <c r="E216" s="210" t="s">
        <v>1</v>
      </c>
      <c r="F216" s="211" t="s">
        <v>8978</v>
      </c>
      <c r="G216" s="208"/>
      <c r="H216" s="212">
        <v>0.78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6" customFormat="1" ht="22.5">
      <c r="B217" s="241"/>
      <c r="C217" s="242"/>
      <c r="D217" s="209" t="s">
        <v>291</v>
      </c>
      <c r="E217" s="243" t="s">
        <v>1</v>
      </c>
      <c r="F217" s="244" t="s">
        <v>8979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>
      <c r="B218" s="207"/>
      <c r="C218" s="208"/>
      <c r="D218" s="209" t="s">
        <v>291</v>
      </c>
      <c r="E218" s="210" t="s">
        <v>1</v>
      </c>
      <c r="F218" s="211" t="s">
        <v>8980</v>
      </c>
      <c r="G218" s="208"/>
      <c r="H218" s="212">
        <v>2.88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24.2" customHeight="1">
      <c r="A219" s="35"/>
      <c r="B219" s="36"/>
      <c r="C219" s="193" t="s">
        <v>199</v>
      </c>
      <c r="D219" s="193" t="s">
        <v>285</v>
      </c>
      <c r="E219" s="194" t="s">
        <v>8981</v>
      </c>
      <c r="F219" s="195" t="s">
        <v>8982</v>
      </c>
      <c r="G219" s="196" t="s">
        <v>296</v>
      </c>
      <c r="H219" s="197">
        <v>0.45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2.2000000000000002</v>
      </c>
      <c r="T219" s="204">
        <f>S219*H219</f>
        <v>0.9900000000000001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8983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8984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8985</v>
      </c>
      <c r="G221" s="208"/>
      <c r="H221" s="212">
        <v>0.45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2" customFormat="1" ht="24.2" customHeight="1">
      <c r="A222" s="35"/>
      <c r="B222" s="36"/>
      <c r="C222" s="193" t="s">
        <v>202</v>
      </c>
      <c r="D222" s="193" t="s">
        <v>285</v>
      </c>
      <c r="E222" s="194" t="s">
        <v>8986</v>
      </c>
      <c r="F222" s="195" t="s">
        <v>8987</v>
      </c>
      <c r="G222" s="196" t="s">
        <v>472</v>
      </c>
      <c r="H222" s="197">
        <v>9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0.112</v>
      </c>
      <c r="T222" s="204">
        <f>S222*H222</f>
        <v>1.008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8988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8989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8990</v>
      </c>
      <c r="G224" s="208"/>
      <c r="H224" s="212">
        <v>4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6" customFormat="1">
      <c r="B225" s="241"/>
      <c r="C225" s="242"/>
      <c r="D225" s="209" t="s">
        <v>291</v>
      </c>
      <c r="E225" s="243" t="s">
        <v>1</v>
      </c>
      <c r="F225" s="244" t="s">
        <v>8991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>
      <c r="B226" s="207"/>
      <c r="C226" s="208"/>
      <c r="D226" s="209" t="s">
        <v>291</v>
      </c>
      <c r="E226" s="210" t="s">
        <v>1</v>
      </c>
      <c r="F226" s="211" t="s">
        <v>85</v>
      </c>
      <c r="G226" s="208"/>
      <c r="H226" s="212">
        <v>2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16" customFormat="1">
      <c r="B227" s="241"/>
      <c r="C227" s="242"/>
      <c r="D227" s="209" t="s">
        <v>291</v>
      </c>
      <c r="E227" s="243" t="s">
        <v>1</v>
      </c>
      <c r="F227" s="244" t="s">
        <v>8992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>
      <c r="B228" s="207"/>
      <c r="C228" s="208"/>
      <c r="D228" s="209" t="s">
        <v>291</v>
      </c>
      <c r="E228" s="210" t="s">
        <v>1</v>
      </c>
      <c r="F228" s="211" t="s">
        <v>8993</v>
      </c>
      <c r="G228" s="208"/>
      <c r="H228" s="212">
        <v>3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2" customFormat="1" ht="37.9" customHeight="1">
      <c r="A229" s="35"/>
      <c r="B229" s="36"/>
      <c r="C229" s="193" t="s">
        <v>205</v>
      </c>
      <c r="D229" s="193" t="s">
        <v>285</v>
      </c>
      <c r="E229" s="194" t="s">
        <v>8100</v>
      </c>
      <c r="F229" s="195" t="s">
        <v>8101</v>
      </c>
      <c r="G229" s="196" t="s">
        <v>296</v>
      </c>
      <c r="H229" s="197">
        <v>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2.2000000000000002</v>
      </c>
      <c r="T229" s="204">
        <f>S229*H229</f>
        <v>55.000000000000007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289</v>
      </c>
      <c r="BM229" s="205" t="s">
        <v>8994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8995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8996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>
      <c r="B232" s="207"/>
      <c r="C232" s="208"/>
      <c r="D232" s="209" t="s">
        <v>291</v>
      </c>
      <c r="E232" s="210" t="s">
        <v>1</v>
      </c>
      <c r="F232" s="211" t="s">
        <v>8997</v>
      </c>
      <c r="G232" s="208"/>
      <c r="H232" s="212">
        <v>20.100000000000001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6" customFormat="1">
      <c r="B233" s="241"/>
      <c r="C233" s="242"/>
      <c r="D233" s="209" t="s">
        <v>291</v>
      </c>
      <c r="E233" s="243" t="s">
        <v>1</v>
      </c>
      <c r="F233" s="244" t="s">
        <v>7969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8998</v>
      </c>
      <c r="G234" s="208"/>
      <c r="H234" s="212">
        <v>3.7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6" customFormat="1">
      <c r="B235" s="241"/>
      <c r="C235" s="242"/>
      <c r="D235" s="209" t="s">
        <v>291</v>
      </c>
      <c r="E235" s="243" t="s">
        <v>1</v>
      </c>
      <c r="F235" s="244" t="s">
        <v>8999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>
      <c r="B236" s="207"/>
      <c r="C236" s="208"/>
      <c r="D236" s="209" t="s">
        <v>291</v>
      </c>
      <c r="E236" s="210" t="s">
        <v>1</v>
      </c>
      <c r="F236" s="211" t="s">
        <v>9000</v>
      </c>
      <c r="G236" s="208"/>
      <c r="H236" s="212">
        <v>1.2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2" customFormat="1" ht="16.5" customHeight="1">
      <c r="A237" s="35"/>
      <c r="B237" s="36"/>
      <c r="C237" s="193" t="s">
        <v>417</v>
      </c>
      <c r="D237" s="193" t="s">
        <v>285</v>
      </c>
      <c r="E237" s="194" t="s">
        <v>9001</v>
      </c>
      <c r="F237" s="195" t="s">
        <v>9002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0.42</v>
      </c>
      <c r="R237" s="203">
        <f>Q237*H237</f>
        <v>0.42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9003</v>
      </c>
    </row>
    <row r="238" spans="1:65" s="16" customFormat="1">
      <c r="B238" s="241"/>
      <c r="C238" s="242"/>
      <c r="D238" s="209" t="s">
        <v>291</v>
      </c>
      <c r="E238" s="243" t="s">
        <v>1</v>
      </c>
      <c r="F238" s="244" t="s">
        <v>7951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>
      <c r="B239" s="207"/>
      <c r="C239" s="208"/>
      <c r="D239" s="209" t="s">
        <v>291</v>
      </c>
      <c r="E239" s="210" t="s">
        <v>1</v>
      </c>
      <c r="F239" s="211" t="s">
        <v>83</v>
      </c>
      <c r="G239" s="208"/>
      <c r="H239" s="212">
        <v>1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2" customFormat="1" ht="16.5" customHeight="1">
      <c r="A240" s="35"/>
      <c r="B240" s="36"/>
      <c r="C240" s="193" t="s">
        <v>208</v>
      </c>
      <c r="D240" s="193" t="s">
        <v>285</v>
      </c>
      <c r="E240" s="194" t="s">
        <v>9004</v>
      </c>
      <c r="F240" s="195" t="s">
        <v>9005</v>
      </c>
      <c r="G240" s="196" t="s">
        <v>614</v>
      </c>
      <c r="H240" s="197">
        <v>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0.32</v>
      </c>
      <c r="R240" s="203">
        <f>Q240*H240</f>
        <v>0.96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9006</v>
      </c>
    </row>
    <row r="241" spans="1:65" s="16" customFormat="1">
      <c r="B241" s="241"/>
      <c r="C241" s="242"/>
      <c r="D241" s="209" t="s">
        <v>291</v>
      </c>
      <c r="E241" s="243" t="s">
        <v>1</v>
      </c>
      <c r="F241" s="244" t="s">
        <v>7951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291</v>
      </c>
      <c r="AU241" s="250" t="s">
        <v>85</v>
      </c>
      <c r="AV241" s="16" t="s">
        <v>83</v>
      </c>
      <c r="AW241" s="16" t="s">
        <v>32</v>
      </c>
      <c r="AX241" s="16" t="s">
        <v>76</v>
      </c>
      <c r="AY241" s="250" t="s">
        <v>283</v>
      </c>
    </row>
    <row r="242" spans="1:65" s="13" customFormat="1">
      <c r="B242" s="207"/>
      <c r="C242" s="208"/>
      <c r="D242" s="209" t="s">
        <v>291</v>
      </c>
      <c r="E242" s="210" t="s">
        <v>1</v>
      </c>
      <c r="F242" s="211" t="s">
        <v>83</v>
      </c>
      <c r="G242" s="208"/>
      <c r="H242" s="212">
        <v>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291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283</v>
      </c>
    </row>
    <row r="243" spans="1:65" s="16" customFormat="1">
      <c r="B243" s="241"/>
      <c r="C243" s="242"/>
      <c r="D243" s="209" t="s">
        <v>291</v>
      </c>
      <c r="E243" s="243" t="s">
        <v>1</v>
      </c>
      <c r="F243" s="244" t="s">
        <v>7949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3" customFormat="1">
      <c r="B244" s="207"/>
      <c r="C244" s="208"/>
      <c r="D244" s="209" t="s">
        <v>291</v>
      </c>
      <c r="E244" s="210" t="s">
        <v>1</v>
      </c>
      <c r="F244" s="211" t="s">
        <v>85</v>
      </c>
      <c r="G244" s="208"/>
      <c r="H244" s="212">
        <v>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291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283</v>
      </c>
    </row>
    <row r="245" spans="1:65" s="2" customFormat="1" ht="21.75" customHeight="1">
      <c r="A245" s="35"/>
      <c r="B245" s="36"/>
      <c r="C245" s="193" t="s">
        <v>7</v>
      </c>
      <c r="D245" s="193" t="s">
        <v>285</v>
      </c>
      <c r="E245" s="194" t="s">
        <v>9007</v>
      </c>
      <c r="F245" s="195" t="s">
        <v>9008</v>
      </c>
      <c r="G245" s="196" t="s">
        <v>614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0.5</v>
      </c>
      <c r="R245" s="203">
        <f>Q245*H245</f>
        <v>0.5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9009</v>
      </c>
    </row>
    <row r="246" spans="1:65" s="16" customFormat="1">
      <c r="B246" s="241"/>
      <c r="C246" s="242"/>
      <c r="D246" s="209" t="s">
        <v>291</v>
      </c>
      <c r="E246" s="243" t="s">
        <v>1</v>
      </c>
      <c r="F246" s="244" t="s">
        <v>7953</v>
      </c>
      <c r="G246" s="242"/>
      <c r="H246" s="243" t="s">
        <v>1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291</v>
      </c>
      <c r="AU246" s="250" t="s">
        <v>85</v>
      </c>
      <c r="AV246" s="16" t="s">
        <v>83</v>
      </c>
      <c r="AW246" s="16" t="s">
        <v>32</v>
      </c>
      <c r="AX246" s="16" t="s">
        <v>76</v>
      </c>
      <c r="AY246" s="250" t="s">
        <v>283</v>
      </c>
    </row>
    <row r="247" spans="1:65" s="13" customFormat="1">
      <c r="B247" s="207"/>
      <c r="C247" s="208"/>
      <c r="D247" s="209" t="s">
        <v>291</v>
      </c>
      <c r="E247" s="210" t="s">
        <v>1</v>
      </c>
      <c r="F247" s="211" t="s">
        <v>83</v>
      </c>
      <c r="G247" s="208"/>
      <c r="H247" s="212">
        <v>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291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283</v>
      </c>
    </row>
    <row r="248" spans="1:65" s="2" customFormat="1" ht="24.2" customHeight="1">
      <c r="A248" s="35"/>
      <c r="B248" s="36"/>
      <c r="C248" s="193" t="s">
        <v>222</v>
      </c>
      <c r="D248" s="193" t="s">
        <v>285</v>
      </c>
      <c r="E248" s="194" t="s">
        <v>9010</v>
      </c>
      <c r="F248" s="195" t="s">
        <v>9011</v>
      </c>
      <c r="G248" s="196" t="s">
        <v>614</v>
      </c>
      <c r="H248" s="197">
        <v>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0.9</v>
      </c>
      <c r="R248" s="203">
        <f>Q248*H248</f>
        <v>1.8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289</v>
      </c>
      <c r="BM248" s="205" t="s">
        <v>9012</v>
      </c>
    </row>
    <row r="249" spans="1:65" s="16" customFormat="1">
      <c r="B249" s="241"/>
      <c r="C249" s="242"/>
      <c r="D249" s="209" t="s">
        <v>291</v>
      </c>
      <c r="E249" s="243" t="s">
        <v>1</v>
      </c>
      <c r="F249" s="244" t="s">
        <v>9013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>
      <c r="B250" s="207"/>
      <c r="C250" s="208"/>
      <c r="D250" s="209" t="s">
        <v>291</v>
      </c>
      <c r="E250" s="210" t="s">
        <v>1</v>
      </c>
      <c r="F250" s="211" t="s">
        <v>85</v>
      </c>
      <c r="G250" s="208"/>
      <c r="H250" s="212">
        <v>2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2" customFormat="1" ht="16.5" customHeight="1">
      <c r="A251" s="35"/>
      <c r="B251" s="36"/>
      <c r="C251" s="193" t="s">
        <v>448</v>
      </c>
      <c r="D251" s="193" t="s">
        <v>285</v>
      </c>
      <c r="E251" s="194" t="s">
        <v>9014</v>
      </c>
      <c r="F251" s="195" t="s">
        <v>9015</v>
      </c>
      <c r="G251" s="196" t="s">
        <v>614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0.5</v>
      </c>
      <c r="T251" s="204">
        <f>S251*H251</f>
        <v>0.5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3008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3008</v>
      </c>
      <c r="BM251" s="205" t="s">
        <v>9016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7955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83</v>
      </c>
      <c r="G253" s="208"/>
      <c r="H253" s="212">
        <v>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24.2" customHeight="1">
      <c r="A254" s="35"/>
      <c r="B254" s="36"/>
      <c r="C254" s="193" t="s">
        <v>454</v>
      </c>
      <c r="D254" s="193" t="s">
        <v>285</v>
      </c>
      <c r="E254" s="194" t="s">
        <v>9017</v>
      </c>
      <c r="F254" s="195" t="s">
        <v>9018</v>
      </c>
      <c r="G254" s="196" t="s">
        <v>614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7.4999999999999997E-2</v>
      </c>
      <c r="T254" s="204">
        <f>S254*H254</f>
        <v>0.44999999999999996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289</v>
      </c>
      <c r="BM254" s="205" t="s">
        <v>9019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9020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289</v>
      </c>
      <c r="G256" s="208"/>
      <c r="H256" s="212">
        <v>4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6" customFormat="1">
      <c r="B257" s="241"/>
      <c r="C257" s="242"/>
      <c r="D257" s="209" t="s">
        <v>291</v>
      </c>
      <c r="E257" s="243" t="s">
        <v>1</v>
      </c>
      <c r="F257" s="244" t="s">
        <v>9021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1:65" s="13" customFormat="1">
      <c r="B258" s="207"/>
      <c r="C258" s="208"/>
      <c r="D258" s="209" t="s">
        <v>291</v>
      </c>
      <c r="E258" s="210" t="s">
        <v>1</v>
      </c>
      <c r="F258" s="211" t="s">
        <v>85</v>
      </c>
      <c r="G258" s="208"/>
      <c r="H258" s="212">
        <v>2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32</v>
      </c>
      <c r="AX258" s="13" t="s">
        <v>76</v>
      </c>
      <c r="AY258" s="218" t="s">
        <v>283</v>
      </c>
    </row>
    <row r="259" spans="1:65" s="2" customFormat="1" ht="21.75" customHeight="1">
      <c r="A259" s="35"/>
      <c r="B259" s="36"/>
      <c r="C259" s="193" t="s">
        <v>460</v>
      </c>
      <c r="D259" s="193" t="s">
        <v>285</v>
      </c>
      <c r="E259" s="194" t="s">
        <v>9022</v>
      </c>
      <c r="F259" s="195" t="s">
        <v>9023</v>
      </c>
      <c r="G259" s="196" t="s">
        <v>614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0.125</v>
      </c>
      <c r="T259" s="204">
        <f>S259*H259</f>
        <v>0.125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9024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9025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83</v>
      </c>
      <c r="G261" s="208"/>
      <c r="H261" s="212">
        <v>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24.2" customHeight="1">
      <c r="A262" s="35"/>
      <c r="B262" s="36"/>
      <c r="C262" s="193" t="s">
        <v>464</v>
      </c>
      <c r="D262" s="193" t="s">
        <v>285</v>
      </c>
      <c r="E262" s="194" t="s">
        <v>9026</v>
      </c>
      <c r="F262" s="195" t="s">
        <v>9027</v>
      </c>
      <c r="G262" s="196" t="s">
        <v>472</v>
      </c>
      <c r="H262" s="197">
        <v>55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5.5E-2</v>
      </c>
      <c r="T262" s="204">
        <f>S262*H262</f>
        <v>3.0249999999999999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289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289</v>
      </c>
      <c r="BM262" s="205" t="s">
        <v>9028</v>
      </c>
    </row>
    <row r="263" spans="1:65" s="16" customFormat="1">
      <c r="B263" s="241"/>
      <c r="C263" s="242"/>
      <c r="D263" s="209" t="s">
        <v>291</v>
      </c>
      <c r="E263" s="243" t="s">
        <v>1</v>
      </c>
      <c r="F263" s="244" t="s">
        <v>9029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>
      <c r="B264" s="207"/>
      <c r="C264" s="208"/>
      <c r="D264" s="209" t="s">
        <v>291</v>
      </c>
      <c r="E264" s="210" t="s">
        <v>1</v>
      </c>
      <c r="F264" s="211" t="s">
        <v>9030</v>
      </c>
      <c r="G264" s="208"/>
      <c r="H264" s="212">
        <v>50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6" customFormat="1">
      <c r="B265" s="241"/>
      <c r="C265" s="242"/>
      <c r="D265" s="209" t="s">
        <v>291</v>
      </c>
      <c r="E265" s="243" t="s">
        <v>1</v>
      </c>
      <c r="F265" s="244" t="s">
        <v>9031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1:65" s="13" customFormat="1">
      <c r="B266" s="207"/>
      <c r="C266" s="208"/>
      <c r="D266" s="209" t="s">
        <v>291</v>
      </c>
      <c r="E266" s="210" t="s">
        <v>1</v>
      </c>
      <c r="F266" s="211" t="s">
        <v>9032</v>
      </c>
      <c r="G266" s="208"/>
      <c r="H266" s="212">
        <v>5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2" customFormat="1" ht="16.5" customHeight="1">
      <c r="A267" s="35"/>
      <c r="B267" s="36"/>
      <c r="C267" s="193" t="s">
        <v>469</v>
      </c>
      <c r="D267" s="193" t="s">
        <v>285</v>
      </c>
      <c r="E267" s="194" t="s">
        <v>9033</v>
      </c>
      <c r="F267" s="195" t="s">
        <v>9034</v>
      </c>
      <c r="G267" s="196" t="s">
        <v>296</v>
      </c>
      <c r="H267" s="197">
        <v>0.97299999999999998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1.95</v>
      </c>
      <c r="T267" s="204">
        <f>S267*H267</f>
        <v>1.8973499999999999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9035</v>
      </c>
    </row>
    <row r="268" spans="1:65" s="16" customFormat="1" ht="22.5">
      <c r="B268" s="241"/>
      <c r="C268" s="242"/>
      <c r="D268" s="209" t="s">
        <v>291</v>
      </c>
      <c r="E268" s="243" t="s">
        <v>1</v>
      </c>
      <c r="F268" s="244" t="s">
        <v>9036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>
      <c r="B269" s="207"/>
      <c r="C269" s="208"/>
      <c r="D269" s="209" t="s">
        <v>291</v>
      </c>
      <c r="E269" s="210" t="s">
        <v>1</v>
      </c>
      <c r="F269" s="211" t="s">
        <v>9037</v>
      </c>
      <c r="G269" s="208"/>
      <c r="H269" s="212">
        <v>0.65300000000000002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6" customFormat="1">
      <c r="B270" s="241"/>
      <c r="C270" s="242"/>
      <c r="D270" s="209" t="s">
        <v>291</v>
      </c>
      <c r="E270" s="243" t="s">
        <v>1</v>
      </c>
      <c r="F270" s="244" t="s">
        <v>9038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1:65" s="13" customFormat="1">
      <c r="B271" s="207"/>
      <c r="C271" s="208"/>
      <c r="D271" s="209" t="s">
        <v>291</v>
      </c>
      <c r="E271" s="210" t="s">
        <v>1</v>
      </c>
      <c r="F271" s="211" t="s">
        <v>9039</v>
      </c>
      <c r="G271" s="208"/>
      <c r="H271" s="212">
        <v>0.32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1:65" s="2" customFormat="1" ht="24.2" customHeight="1">
      <c r="A272" s="35"/>
      <c r="B272" s="36"/>
      <c r="C272" s="193" t="s">
        <v>477</v>
      </c>
      <c r="D272" s="193" t="s">
        <v>285</v>
      </c>
      <c r="E272" s="194" t="s">
        <v>9040</v>
      </c>
      <c r="F272" s="195" t="s">
        <v>9041</v>
      </c>
      <c r="G272" s="196" t="s">
        <v>614</v>
      </c>
      <c r="H272" s="197">
        <v>15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5.3999999999999999E-2</v>
      </c>
      <c r="T272" s="204">
        <f>S272*H272</f>
        <v>0.80999999999999994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289</v>
      </c>
      <c r="AT272" s="205" t="s">
        <v>285</v>
      </c>
      <c r="AU272" s="205" t="s">
        <v>85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289</v>
      </c>
      <c r="BM272" s="205" t="s">
        <v>9042</v>
      </c>
    </row>
    <row r="273" spans="1:65" s="16" customFormat="1">
      <c r="B273" s="241"/>
      <c r="C273" s="242"/>
      <c r="D273" s="209" t="s">
        <v>291</v>
      </c>
      <c r="E273" s="243" t="s">
        <v>1</v>
      </c>
      <c r="F273" s="244" t="s">
        <v>9043</v>
      </c>
      <c r="G273" s="242"/>
      <c r="H273" s="243" t="s">
        <v>1</v>
      </c>
      <c r="I273" s="245"/>
      <c r="J273" s="242"/>
      <c r="K273" s="242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291</v>
      </c>
      <c r="AU273" s="250" t="s">
        <v>85</v>
      </c>
      <c r="AV273" s="16" t="s">
        <v>83</v>
      </c>
      <c r="AW273" s="16" t="s">
        <v>32</v>
      </c>
      <c r="AX273" s="16" t="s">
        <v>76</v>
      </c>
      <c r="AY273" s="250" t="s">
        <v>283</v>
      </c>
    </row>
    <row r="274" spans="1:65" s="13" customFormat="1">
      <c r="B274" s="207"/>
      <c r="C274" s="208"/>
      <c r="D274" s="209" t="s">
        <v>291</v>
      </c>
      <c r="E274" s="210" t="s">
        <v>1</v>
      </c>
      <c r="F274" s="211" t="s">
        <v>9044</v>
      </c>
      <c r="G274" s="208"/>
      <c r="H274" s="212">
        <v>15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2" customFormat="1" ht="24.2" customHeight="1">
      <c r="A275" s="35"/>
      <c r="B275" s="36"/>
      <c r="C275" s="193" t="s">
        <v>483</v>
      </c>
      <c r="D275" s="193" t="s">
        <v>285</v>
      </c>
      <c r="E275" s="194" t="s">
        <v>9045</v>
      </c>
      <c r="F275" s="195" t="s">
        <v>9046</v>
      </c>
      <c r="G275" s="196" t="s">
        <v>614</v>
      </c>
      <c r="H275" s="197">
        <v>72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6.5699999999999995E-2</v>
      </c>
      <c r="T275" s="204">
        <f>S275*H275</f>
        <v>4.7303999999999995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289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289</v>
      </c>
      <c r="BM275" s="205" t="s">
        <v>9047</v>
      </c>
    </row>
    <row r="276" spans="1:65" s="16" customFormat="1">
      <c r="B276" s="241"/>
      <c r="C276" s="242"/>
      <c r="D276" s="209" t="s">
        <v>291</v>
      </c>
      <c r="E276" s="243" t="s">
        <v>1</v>
      </c>
      <c r="F276" s="244" t="s">
        <v>9048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6" customFormat="1">
      <c r="B277" s="241"/>
      <c r="C277" s="242"/>
      <c r="D277" s="209" t="s">
        <v>291</v>
      </c>
      <c r="E277" s="243" t="s">
        <v>1</v>
      </c>
      <c r="F277" s="244" t="s">
        <v>9049</v>
      </c>
      <c r="G277" s="242"/>
      <c r="H277" s="243" t="s">
        <v>1</v>
      </c>
      <c r="I277" s="245"/>
      <c r="J277" s="242"/>
      <c r="K277" s="242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291</v>
      </c>
      <c r="AU277" s="250" t="s">
        <v>85</v>
      </c>
      <c r="AV277" s="16" t="s">
        <v>83</v>
      </c>
      <c r="AW277" s="16" t="s">
        <v>32</v>
      </c>
      <c r="AX277" s="16" t="s">
        <v>76</v>
      </c>
      <c r="AY277" s="250" t="s">
        <v>283</v>
      </c>
    </row>
    <row r="278" spans="1:65" s="13" customFormat="1">
      <c r="B278" s="207"/>
      <c r="C278" s="208"/>
      <c r="D278" s="209" t="s">
        <v>291</v>
      </c>
      <c r="E278" s="210" t="s">
        <v>1</v>
      </c>
      <c r="F278" s="211" t="s">
        <v>737</v>
      </c>
      <c r="G278" s="208"/>
      <c r="H278" s="212">
        <v>72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2" customFormat="1" ht="24.2" customHeight="1">
      <c r="A279" s="35"/>
      <c r="B279" s="36"/>
      <c r="C279" s="193" t="s">
        <v>488</v>
      </c>
      <c r="D279" s="193" t="s">
        <v>285</v>
      </c>
      <c r="E279" s="194" t="s">
        <v>9050</v>
      </c>
      <c r="F279" s="195" t="s">
        <v>9051</v>
      </c>
      <c r="G279" s="196" t="s">
        <v>472</v>
      </c>
      <c r="H279" s="197">
        <v>215.3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9.2499999999999995E-3</v>
      </c>
      <c r="T279" s="204">
        <f>S279*H279</f>
        <v>1.991525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289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289</v>
      </c>
      <c r="BM279" s="205" t="s">
        <v>9052</v>
      </c>
    </row>
    <row r="280" spans="1:65" s="16" customFormat="1">
      <c r="B280" s="241"/>
      <c r="C280" s="242"/>
      <c r="D280" s="209" t="s">
        <v>291</v>
      </c>
      <c r="E280" s="243" t="s">
        <v>1</v>
      </c>
      <c r="F280" s="244" t="s">
        <v>9053</v>
      </c>
      <c r="G280" s="242"/>
      <c r="H280" s="243" t="s">
        <v>1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291</v>
      </c>
      <c r="AU280" s="250" t="s">
        <v>85</v>
      </c>
      <c r="AV280" s="16" t="s">
        <v>83</v>
      </c>
      <c r="AW280" s="16" t="s">
        <v>32</v>
      </c>
      <c r="AX280" s="16" t="s">
        <v>76</v>
      </c>
      <c r="AY280" s="250" t="s">
        <v>283</v>
      </c>
    </row>
    <row r="281" spans="1:65" s="13" customFormat="1">
      <c r="B281" s="207"/>
      <c r="C281" s="208"/>
      <c r="D281" s="209" t="s">
        <v>291</v>
      </c>
      <c r="E281" s="210" t="s">
        <v>1</v>
      </c>
      <c r="F281" s="211" t="s">
        <v>9054</v>
      </c>
      <c r="G281" s="208"/>
      <c r="H281" s="212">
        <v>215.3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2" customFormat="1" ht="24.2" customHeight="1">
      <c r="A282" s="35"/>
      <c r="B282" s="36"/>
      <c r="C282" s="193" t="s">
        <v>494</v>
      </c>
      <c r="D282" s="193" t="s">
        <v>285</v>
      </c>
      <c r="E282" s="194" t="s">
        <v>9055</v>
      </c>
      <c r="F282" s="195" t="s">
        <v>9056</v>
      </c>
      <c r="G282" s="196" t="s">
        <v>614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0.192</v>
      </c>
      <c r="T282" s="204">
        <f>S282*H282</f>
        <v>0.192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289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289</v>
      </c>
      <c r="BM282" s="205" t="s">
        <v>9057</v>
      </c>
    </row>
    <row r="283" spans="1:65" s="16" customFormat="1">
      <c r="B283" s="241"/>
      <c r="C283" s="242"/>
      <c r="D283" s="209" t="s">
        <v>291</v>
      </c>
      <c r="E283" s="243" t="s">
        <v>1</v>
      </c>
      <c r="F283" s="244" t="s">
        <v>9058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>
      <c r="B284" s="207"/>
      <c r="C284" s="208"/>
      <c r="D284" s="209" t="s">
        <v>291</v>
      </c>
      <c r="E284" s="210" t="s">
        <v>1</v>
      </c>
      <c r="F284" s="211" t="s">
        <v>83</v>
      </c>
      <c r="G284" s="208"/>
      <c r="H284" s="212">
        <v>1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2" customFormat="1" ht="24.2" customHeight="1">
      <c r="A285" s="35"/>
      <c r="B285" s="36"/>
      <c r="C285" s="193" t="s">
        <v>499</v>
      </c>
      <c r="D285" s="193" t="s">
        <v>285</v>
      </c>
      <c r="E285" s="194" t="s">
        <v>9059</v>
      </c>
      <c r="F285" s="195" t="s">
        <v>9060</v>
      </c>
      <c r="G285" s="196" t="s">
        <v>614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0.28499999999999998</v>
      </c>
      <c r="T285" s="204">
        <f>S285*H285</f>
        <v>0.28499999999999998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289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289</v>
      </c>
      <c r="BM285" s="205" t="s">
        <v>9061</v>
      </c>
    </row>
    <row r="286" spans="1:65" s="16" customFormat="1">
      <c r="B286" s="241"/>
      <c r="C286" s="242"/>
      <c r="D286" s="209" t="s">
        <v>291</v>
      </c>
      <c r="E286" s="243" t="s">
        <v>1</v>
      </c>
      <c r="F286" s="244" t="s">
        <v>9062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2" customFormat="1" ht="22.9" customHeight="1">
      <c r="B288" s="177"/>
      <c r="C288" s="178"/>
      <c r="D288" s="179" t="s">
        <v>75</v>
      </c>
      <c r="E288" s="191" t="s">
        <v>4752</v>
      </c>
      <c r="F288" s="191" t="s">
        <v>4753</v>
      </c>
      <c r="G288" s="178"/>
      <c r="H288" s="178"/>
      <c r="I288" s="181"/>
      <c r="J288" s="192">
        <f>BK288</f>
        <v>0</v>
      </c>
      <c r="K288" s="178"/>
      <c r="L288" s="183"/>
      <c r="M288" s="184"/>
      <c r="N288" s="185"/>
      <c r="O288" s="185"/>
      <c r="P288" s="186">
        <f>SUM(P289:P321)</f>
        <v>0</v>
      </c>
      <c r="Q288" s="185"/>
      <c r="R288" s="186">
        <f>SUM(R289:R321)</f>
        <v>0</v>
      </c>
      <c r="S288" s="185"/>
      <c r="T288" s="187">
        <f>SUM(T289:T321)</f>
        <v>0</v>
      </c>
      <c r="AR288" s="188" t="s">
        <v>83</v>
      </c>
      <c r="AT288" s="189" t="s">
        <v>75</v>
      </c>
      <c r="AU288" s="189" t="s">
        <v>83</v>
      </c>
      <c r="AY288" s="188" t="s">
        <v>283</v>
      </c>
      <c r="BK288" s="190">
        <f>SUM(BK289:BK321)</f>
        <v>0</v>
      </c>
    </row>
    <row r="289" spans="1:65" s="2" customFormat="1" ht="33" customHeight="1">
      <c r="A289" s="35"/>
      <c r="B289" s="36"/>
      <c r="C289" s="193" t="s">
        <v>504</v>
      </c>
      <c r="D289" s="193" t="s">
        <v>285</v>
      </c>
      <c r="E289" s="194" t="s">
        <v>8257</v>
      </c>
      <c r="F289" s="195" t="s">
        <v>8258</v>
      </c>
      <c r="G289" s="196" t="s">
        <v>377</v>
      </c>
      <c r="H289" s="197">
        <v>182.76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289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289</v>
      </c>
      <c r="BM289" s="205" t="s">
        <v>9063</v>
      </c>
    </row>
    <row r="290" spans="1:65" s="2" customFormat="1" ht="19.5">
      <c r="A290" s="35"/>
      <c r="B290" s="36"/>
      <c r="C290" s="37"/>
      <c r="D290" s="209" t="s">
        <v>3831</v>
      </c>
      <c r="E290" s="37"/>
      <c r="F290" s="267" t="s">
        <v>8260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3831</v>
      </c>
      <c r="AU290" s="18" t="s">
        <v>85</v>
      </c>
    </row>
    <row r="291" spans="1:65" s="16" customFormat="1">
      <c r="B291" s="241"/>
      <c r="C291" s="242"/>
      <c r="D291" s="209" t="s">
        <v>291</v>
      </c>
      <c r="E291" s="243" t="s">
        <v>1</v>
      </c>
      <c r="F291" s="244" t="s">
        <v>9064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1:65" s="13" customFormat="1">
      <c r="B292" s="207"/>
      <c r="C292" s="208"/>
      <c r="D292" s="209" t="s">
        <v>291</v>
      </c>
      <c r="E292" s="210" t="s">
        <v>1</v>
      </c>
      <c r="F292" s="211" t="s">
        <v>9065</v>
      </c>
      <c r="G292" s="208"/>
      <c r="H292" s="212">
        <v>182.76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1:65" s="2" customFormat="1" ht="33" customHeight="1">
      <c r="A293" s="35"/>
      <c r="B293" s="36"/>
      <c r="C293" s="193" t="s">
        <v>509</v>
      </c>
      <c r="D293" s="193" t="s">
        <v>285</v>
      </c>
      <c r="E293" s="194" t="s">
        <v>8269</v>
      </c>
      <c r="F293" s="195" t="s">
        <v>8270</v>
      </c>
      <c r="G293" s="196" t="s">
        <v>377</v>
      </c>
      <c r="H293" s="197">
        <v>117.446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289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289</v>
      </c>
      <c r="BM293" s="205" t="s">
        <v>9066</v>
      </c>
    </row>
    <row r="294" spans="1:65" s="2" customFormat="1" ht="19.5">
      <c r="A294" s="35"/>
      <c r="B294" s="36"/>
      <c r="C294" s="37"/>
      <c r="D294" s="209" t="s">
        <v>3831</v>
      </c>
      <c r="E294" s="37"/>
      <c r="F294" s="267" t="s">
        <v>8260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3831</v>
      </c>
      <c r="AU294" s="18" t="s">
        <v>85</v>
      </c>
    </row>
    <row r="295" spans="1:65" s="16" customFormat="1">
      <c r="B295" s="241"/>
      <c r="C295" s="242"/>
      <c r="D295" s="209" t="s">
        <v>291</v>
      </c>
      <c r="E295" s="243" t="s">
        <v>1</v>
      </c>
      <c r="F295" s="244" t="s">
        <v>9067</v>
      </c>
      <c r="G295" s="242"/>
      <c r="H295" s="243" t="s">
        <v>1</v>
      </c>
      <c r="I295" s="245"/>
      <c r="J295" s="242"/>
      <c r="K295" s="242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291</v>
      </c>
      <c r="AU295" s="250" t="s">
        <v>85</v>
      </c>
      <c r="AV295" s="16" t="s">
        <v>83</v>
      </c>
      <c r="AW295" s="16" t="s">
        <v>32</v>
      </c>
      <c r="AX295" s="16" t="s">
        <v>76</v>
      </c>
      <c r="AY295" s="250" t="s">
        <v>283</v>
      </c>
    </row>
    <row r="296" spans="1:65" s="13" customFormat="1">
      <c r="B296" s="207"/>
      <c r="C296" s="208"/>
      <c r="D296" s="209" t="s">
        <v>291</v>
      </c>
      <c r="E296" s="210" t="s">
        <v>1</v>
      </c>
      <c r="F296" s="211" t="s">
        <v>9068</v>
      </c>
      <c r="G296" s="208"/>
      <c r="H296" s="212">
        <v>117.446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2" customFormat="1" ht="24.2" customHeight="1">
      <c r="A297" s="35"/>
      <c r="B297" s="36"/>
      <c r="C297" s="193" t="s">
        <v>514</v>
      </c>
      <c r="D297" s="193" t="s">
        <v>285</v>
      </c>
      <c r="E297" s="194" t="s">
        <v>4754</v>
      </c>
      <c r="F297" s="195" t="s">
        <v>4755</v>
      </c>
      <c r="G297" s="196" t="s">
        <v>377</v>
      </c>
      <c r="H297" s="197">
        <v>378.536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289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289</v>
      </c>
      <c r="BM297" s="205" t="s">
        <v>9069</v>
      </c>
    </row>
    <row r="298" spans="1:65" s="16" customFormat="1">
      <c r="B298" s="241"/>
      <c r="C298" s="242"/>
      <c r="D298" s="209" t="s">
        <v>291</v>
      </c>
      <c r="E298" s="243" t="s">
        <v>1</v>
      </c>
      <c r="F298" s="244" t="s">
        <v>9070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291</v>
      </c>
      <c r="AU298" s="250" t="s">
        <v>85</v>
      </c>
      <c r="AV298" s="16" t="s">
        <v>83</v>
      </c>
      <c r="AW298" s="16" t="s">
        <v>32</v>
      </c>
      <c r="AX298" s="16" t="s">
        <v>76</v>
      </c>
      <c r="AY298" s="250" t="s">
        <v>283</v>
      </c>
    </row>
    <row r="299" spans="1:65" s="13" customFormat="1">
      <c r="B299" s="207"/>
      <c r="C299" s="208"/>
      <c r="D299" s="209" t="s">
        <v>291</v>
      </c>
      <c r="E299" s="210" t="s">
        <v>1</v>
      </c>
      <c r="F299" s="211" t="s">
        <v>9071</v>
      </c>
      <c r="G299" s="208"/>
      <c r="H299" s="212">
        <v>376.79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1:65" s="16" customFormat="1">
      <c r="B300" s="241"/>
      <c r="C300" s="242"/>
      <c r="D300" s="209" t="s">
        <v>291</v>
      </c>
      <c r="E300" s="243" t="s">
        <v>1</v>
      </c>
      <c r="F300" s="244" t="s">
        <v>9072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291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283</v>
      </c>
    </row>
    <row r="301" spans="1:65" s="13" customFormat="1">
      <c r="B301" s="207"/>
      <c r="C301" s="208"/>
      <c r="D301" s="209" t="s">
        <v>291</v>
      </c>
      <c r="E301" s="210" t="s">
        <v>1</v>
      </c>
      <c r="F301" s="211" t="s">
        <v>9073</v>
      </c>
      <c r="G301" s="208"/>
      <c r="H301" s="212">
        <v>1.746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291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283</v>
      </c>
    </row>
    <row r="302" spans="1:65" s="2" customFormat="1" ht="24.2" customHeight="1">
      <c r="A302" s="35"/>
      <c r="B302" s="36"/>
      <c r="C302" s="193" t="s">
        <v>519</v>
      </c>
      <c r="D302" s="193" t="s">
        <v>285</v>
      </c>
      <c r="E302" s="194" t="s">
        <v>7198</v>
      </c>
      <c r="F302" s="195" t="s">
        <v>8279</v>
      </c>
      <c r="G302" s="196" t="s">
        <v>377</v>
      </c>
      <c r="H302" s="197">
        <v>78.33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289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289</v>
      </c>
      <c r="BM302" s="205" t="s">
        <v>9074</v>
      </c>
    </row>
    <row r="303" spans="1:65" s="16" customFormat="1">
      <c r="B303" s="241"/>
      <c r="C303" s="242"/>
      <c r="D303" s="209" t="s">
        <v>291</v>
      </c>
      <c r="E303" s="243" t="s">
        <v>1</v>
      </c>
      <c r="F303" s="244" t="s">
        <v>8801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9075</v>
      </c>
      <c r="G304" s="208"/>
      <c r="H304" s="212">
        <v>378.536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6" customFormat="1">
      <c r="B305" s="241"/>
      <c r="C305" s="242"/>
      <c r="D305" s="209" t="s">
        <v>291</v>
      </c>
      <c r="E305" s="243" t="s">
        <v>1</v>
      </c>
      <c r="F305" s="244" t="s">
        <v>9076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1:65" s="13" customFormat="1">
      <c r="B306" s="207"/>
      <c r="C306" s="208"/>
      <c r="D306" s="209" t="s">
        <v>291</v>
      </c>
      <c r="E306" s="210" t="s">
        <v>1</v>
      </c>
      <c r="F306" s="211" t="s">
        <v>9077</v>
      </c>
      <c r="G306" s="208"/>
      <c r="H306" s="212">
        <v>-300.20600000000002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1:65" s="2" customFormat="1" ht="24.2" customHeight="1">
      <c r="A307" s="35"/>
      <c r="B307" s="36"/>
      <c r="C307" s="193" t="s">
        <v>524</v>
      </c>
      <c r="D307" s="193" t="s">
        <v>285</v>
      </c>
      <c r="E307" s="194" t="s">
        <v>7200</v>
      </c>
      <c r="F307" s="195" t="s">
        <v>8283</v>
      </c>
      <c r="G307" s="196" t="s">
        <v>377</v>
      </c>
      <c r="H307" s="197">
        <v>78.33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289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289</v>
      </c>
      <c r="BM307" s="205" t="s">
        <v>9078</v>
      </c>
    </row>
    <row r="308" spans="1:65" s="16" customFormat="1">
      <c r="B308" s="241"/>
      <c r="C308" s="242"/>
      <c r="D308" s="209" t="s">
        <v>291</v>
      </c>
      <c r="E308" s="243" t="s">
        <v>1</v>
      </c>
      <c r="F308" s="244" t="s">
        <v>9079</v>
      </c>
      <c r="G308" s="242"/>
      <c r="H308" s="243" t="s">
        <v>1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291</v>
      </c>
      <c r="AU308" s="250" t="s">
        <v>85</v>
      </c>
      <c r="AV308" s="16" t="s">
        <v>83</v>
      </c>
      <c r="AW308" s="16" t="s">
        <v>32</v>
      </c>
      <c r="AX308" s="16" t="s">
        <v>76</v>
      </c>
      <c r="AY308" s="250" t="s">
        <v>283</v>
      </c>
    </row>
    <row r="309" spans="1:65" s="13" customFormat="1">
      <c r="B309" s="207"/>
      <c r="C309" s="208"/>
      <c r="D309" s="209" t="s">
        <v>291</v>
      </c>
      <c r="E309" s="210" t="s">
        <v>1</v>
      </c>
      <c r="F309" s="211" t="s">
        <v>9080</v>
      </c>
      <c r="G309" s="208"/>
      <c r="H309" s="212">
        <v>78.33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2" customFormat="1" ht="33" customHeight="1">
      <c r="A310" s="35"/>
      <c r="B310" s="36"/>
      <c r="C310" s="193" t="s">
        <v>529</v>
      </c>
      <c r="D310" s="193" t="s">
        <v>285</v>
      </c>
      <c r="E310" s="194" t="s">
        <v>7202</v>
      </c>
      <c r="F310" s="195" t="s">
        <v>8287</v>
      </c>
      <c r="G310" s="196" t="s">
        <v>377</v>
      </c>
      <c r="H310" s="197">
        <v>9.2379999999999995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289</v>
      </c>
      <c r="AT310" s="205" t="s">
        <v>285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289</v>
      </c>
      <c r="BM310" s="205" t="s">
        <v>9081</v>
      </c>
    </row>
    <row r="311" spans="1:65" s="16" customFormat="1">
      <c r="B311" s="241"/>
      <c r="C311" s="242"/>
      <c r="D311" s="209" t="s">
        <v>291</v>
      </c>
      <c r="E311" s="243" t="s">
        <v>1</v>
      </c>
      <c r="F311" s="244" t="s">
        <v>9082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1:65" s="13" customFormat="1">
      <c r="B312" s="207"/>
      <c r="C312" s="208"/>
      <c r="D312" s="209" t="s">
        <v>291</v>
      </c>
      <c r="E312" s="210" t="s">
        <v>1</v>
      </c>
      <c r="F312" s="211" t="s">
        <v>9083</v>
      </c>
      <c r="G312" s="208"/>
      <c r="H312" s="212">
        <v>9.2379999999999995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2" customFormat="1" ht="24.2" customHeight="1">
      <c r="A313" s="35"/>
      <c r="B313" s="36"/>
      <c r="C313" s="193" t="s">
        <v>540</v>
      </c>
      <c r="D313" s="193" t="s">
        <v>285</v>
      </c>
      <c r="E313" s="194" t="s">
        <v>8296</v>
      </c>
      <c r="F313" s="195" t="s">
        <v>8297</v>
      </c>
      <c r="G313" s="196" t="s">
        <v>377</v>
      </c>
      <c r="H313" s="197">
        <v>7.6369999999999996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289</v>
      </c>
      <c r="BM313" s="205" t="s">
        <v>9084</v>
      </c>
    </row>
    <row r="314" spans="1:65" s="16" customFormat="1">
      <c r="B314" s="241"/>
      <c r="C314" s="242"/>
      <c r="D314" s="209" t="s">
        <v>291</v>
      </c>
      <c r="E314" s="243" t="s">
        <v>1</v>
      </c>
      <c r="F314" s="244" t="s">
        <v>9085</v>
      </c>
      <c r="G314" s="242"/>
      <c r="H314" s="243" t="s">
        <v>1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291</v>
      </c>
      <c r="AU314" s="250" t="s">
        <v>85</v>
      </c>
      <c r="AV314" s="16" t="s">
        <v>83</v>
      </c>
      <c r="AW314" s="16" t="s">
        <v>32</v>
      </c>
      <c r="AX314" s="16" t="s">
        <v>76</v>
      </c>
      <c r="AY314" s="250" t="s">
        <v>283</v>
      </c>
    </row>
    <row r="315" spans="1:65" s="13" customFormat="1">
      <c r="B315" s="207"/>
      <c r="C315" s="208"/>
      <c r="D315" s="209" t="s">
        <v>291</v>
      </c>
      <c r="E315" s="210" t="s">
        <v>1</v>
      </c>
      <c r="F315" s="211" t="s">
        <v>9086</v>
      </c>
      <c r="G315" s="208"/>
      <c r="H315" s="212">
        <v>7.6369999999999996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291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283</v>
      </c>
    </row>
    <row r="316" spans="1:65" s="2" customFormat="1" ht="33" customHeight="1">
      <c r="A316" s="35"/>
      <c r="B316" s="36"/>
      <c r="C316" s="193" t="s">
        <v>546</v>
      </c>
      <c r="D316" s="193" t="s">
        <v>285</v>
      </c>
      <c r="E316" s="194" t="s">
        <v>8301</v>
      </c>
      <c r="F316" s="195" t="s">
        <v>8302</v>
      </c>
      <c r="G316" s="196" t="s">
        <v>377</v>
      </c>
      <c r="H316" s="197">
        <v>7.7750000000000004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289</v>
      </c>
      <c r="BM316" s="205" t="s">
        <v>9087</v>
      </c>
    </row>
    <row r="317" spans="1:65" s="16" customFormat="1">
      <c r="B317" s="241"/>
      <c r="C317" s="242"/>
      <c r="D317" s="209" t="s">
        <v>291</v>
      </c>
      <c r="E317" s="243" t="s">
        <v>1</v>
      </c>
      <c r="F317" s="244" t="s">
        <v>9088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1:65" s="13" customFormat="1">
      <c r="B318" s="207"/>
      <c r="C318" s="208"/>
      <c r="D318" s="209" t="s">
        <v>291</v>
      </c>
      <c r="E318" s="210" t="s">
        <v>1</v>
      </c>
      <c r="F318" s="211" t="s">
        <v>9089</v>
      </c>
      <c r="G318" s="208"/>
      <c r="H318" s="212">
        <v>7.7750000000000004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2" customFormat="1" ht="33" customHeight="1">
      <c r="A319" s="35"/>
      <c r="B319" s="36"/>
      <c r="C319" s="193" t="s">
        <v>551</v>
      </c>
      <c r="D319" s="193" t="s">
        <v>285</v>
      </c>
      <c r="E319" s="194" t="s">
        <v>8310</v>
      </c>
      <c r="F319" s="195" t="s">
        <v>8311</v>
      </c>
      <c r="G319" s="196" t="s">
        <v>377</v>
      </c>
      <c r="H319" s="197">
        <v>53.68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289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289</v>
      </c>
      <c r="BM319" s="205" t="s">
        <v>9090</v>
      </c>
    </row>
    <row r="320" spans="1:65" s="16" customFormat="1">
      <c r="B320" s="241"/>
      <c r="C320" s="242"/>
      <c r="D320" s="209" t="s">
        <v>291</v>
      </c>
      <c r="E320" s="243" t="s">
        <v>1</v>
      </c>
      <c r="F320" s="244" t="s">
        <v>9091</v>
      </c>
      <c r="G320" s="242"/>
      <c r="H320" s="243" t="s">
        <v>1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291</v>
      </c>
      <c r="AU320" s="250" t="s">
        <v>85</v>
      </c>
      <c r="AV320" s="16" t="s">
        <v>83</v>
      </c>
      <c r="AW320" s="16" t="s">
        <v>32</v>
      </c>
      <c r="AX320" s="16" t="s">
        <v>76</v>
      </c>
      <c r="AY320" s="250" t="s">
        <v>283</v>
      </c>
    </row>
    <row r="321" spans="1:65" s="13" customFormat="1">
      <c r="B321" s="207"/>
      <c r="C321" s="208"/>
      <c r="D321" s="209" t="s">
        <v>291</v>
      </c>
      <c r="E321" s="210" t="s">
        <v>1</v>
      </c>
      <c r="F321" s="211" t="s">
        <v>9092</v>
      </c>
      <c r="G321" s="208"/>
      <c r="H321" s="212">
        <v>53.68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2" customFormat="1" ht="22.9" customHeight="1">
      <c r="B322" s="177"/>
      <c r="C322" s="178"/>
      <c r="D322" s="179" t="s">
        <v>75</v>
      </c>
      <c r="E322" s="191" t="s">
        <v>1426</v>
      </c>
      <c r="F322" s="191" t="s">
        <v>1427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P323</f>
        <v>0</v>
      </c>
      <c r="Q322" s="185"/>
      <c r="R322" s="186">
        <f>R323</f>
        <v>0</v>
      </c>
      <c r="S322" s="185"/>
      <c r="T322" s="187">
        <f>T323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BK323</f>
        <v>0</v>
      </c>
    </row>
    <row r="323" spans="1:65" s="2" customFormat="1" ht="24.2" customHeight="1">
      <c r="A323" s="35"/>
      <c r="B323" s="36"/>
      <c r="C323" s="193" t="s">
        <v>556</v>
      </c>
      <c r="D323" s="193" t="s">
        <v>285</v>
      </c>
      <c r="E323" s="194" t="s">
        <v>9093</v>
      </c>
      <c r="F323" s="195" t="s">
        <v>9094</v>
      </c>
      <c r="G323" s="196" t="s">
        <v>377</v>
      </c>
      <c r="H323" s="197">
        <v>35.020000000000003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289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289</v>
      </c>
      <c r="BM323" s="205" t="s">
        <v>9095</v>
      </c>
    </row>
    <row r="324" spans="1:65" s="12" customFormat="1" ht="25.9" customHeight="1">
      <c r="B324" s="177"/>
      <c r="C324" s="178"/>
      <c r="D324" s="179" t="s">
        <v>75</v>
      </c>
      <c r="E324" s="180" t="s">
        <v>1432</v>
      </c>
      <c r="F324" s="180" t="s">
        <v>1433</v>
      </c>
      <c r="G324" s="178"/>
      <c r="H324" s="178"/>
      <c r="I324" s="181"/>
      <c r="J324" s="182">
        <f>BK324</f>
        <v>0</v>
      </c>
      <c r="K324" s="178"/>
      <c r="L324" s="183"/>
      <c r="M324" s="184"/>
      <c r="N324" s="185"/>
      <c r="O324" s="185"/>
      <c r="P324" s="186">
        <f>P325</f>
        <v>0</v>
      </c>
      <c r="Q324" s="185"/>
      <c r="R324" s="186">
        <f>R325</f>
        <v>0</v>
      </c>
      <c r="S324" s="185"/>
      <c r="T324" s="187">
        <f>T325</f>
        <v>1.7457</v>
      </c>
      <c r="AR324" s="188" t="s">
        <v>85</v>
      </c>
      <c r="AT324" s="189" t="s">
        <v>75</v>
      </c>
      <c r="AU324" s="189" t="s">
        <v>76</v>
      </c>
      <c r="AY324" s="188" t="s">
        <v>283</v>
      </c>
      <c r="BK324" s="190">
        <f>BK325</f>
        <v>0</v>
      </c>
    </row>
    <row r="325" spans="1:65" s="12" customFormat="1" ht="22.9" customHeight="1">
      <c r="B325" s="177"/>
      <c r="C325" s="178"/>
      <c r="D325" s="179" t="s">
        <v>75</v>
      </c>
      <c r="E325" s="191" t="s">
        <v>1850</v>
      </c>
      <c r="F325" s="191" t="s">
        <v>1851</v>
      </c>
      <c r="G325" s="178"/>
      <c r="H325" s="178"/>
      <c r="I325" s="181"/>
      <c r="J325" s="192">
        <f>BK325</f>
        <v>0</v>
      </c>
      <c r="K325" s="178"/>
      <c r="L325" s="183"/>
      <c r="M325" s="184"/>
      <c r="N325" s="185"/>
      <c r="O325" s="185"/>
      <c r="P325" s="186">
        <f>SUM(P326:P339)</f>
        <v>0</v>
      </c>
      <c r="Q325" s="185"/>
      <c r="R325" s="186">
        <f>SUM(R326:R339)</f>
        <v>0</v>
      </c>
      <c r="S325" s="185"/>
      <c r="T325" s="187">
        <f>SUM(T326:T339)</f>
        <v>1.7457</v>
      </c>
      <c r="AR325" s="188" t="s">
        <v>85</v>
      </c>
      <c r="AT325" s="189" t="s">
        <v>75</v>
      </c>
      <c r="AU325" s="189" t="s">
        <v>83</v>
      </c>
      <c r="AY325" s="188" t="s">
        <v>283</v>
      </c>
      <c r="BK325" s="190">
        <f>SUM(BK326:BK339)</f>
        <v>0</v>
      </c>
    </row>
    <row r="326" spans="1:65" s="2" customFormat="1" ht="16.5" customHeight="1">
      <c r="A326" s="35"/>
      <c r="B326" s="36"/>
      <c r="C326" s="193" t="s">
        <v>561</v>
      </c>
      <c r="D326" s="193" t="s">
        <v>285</v>
      </c>
      <c r="E326" s="194" t="s">
        <v>9096</v>
      </c>
      <c r="F326" s="195" t="s">
        <v>9097</v>
      </c>
      <c r="G326" s="196" t="s">
        <v>3586</v>
      </c>
      <c r="H326" s="197">
        <v>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0.15</v>
      </c>
      <c r="T326" s="204">
        <f>S326*H326</f>
        <v>0.15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9098</v>
      </c>
    </row>
    <row r="327" spans="1:65" s="16" customFormat="1">
      <c r="B327" s="241"/>
      <c r="C327" s="242"/>
      <c r="D327" s="209" t="s">
        <v>291</v>
      </c>
      <c r="E327" s="243" t="s">
        <v>1</v>
      </c>
      <c r="F327" s="244" t="s">
        <v>9099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83</v>
      </c>
      <c r="G328" s="208"/>
      <c r="H328" s="212">
        <v>1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2" customFormat="1" ht="24.2" customHeight="1">
      <c r="A329" s="35"/>
      <c r="B329" s="36"/>
      <c r="C329" s="193" t="s">
        <v>567</v>
      </c>
      <c r="D329" s="193" t="s">
        <v>285</v>
      </c>
      <c r="E329" s="194" t="s">
        <v>9100</v>
      </c>
      <c r="F329" s="195" t="s">
        <v>9101</v>
      </c>
      <c r="G329" s="196" t="s">
        <v>288</v>
      </c>
      <c r="H329" s="197">
        <v>59.1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2.7E-2</v>
      </c>
      <c r="T329" s="204">
        <f>S329*H329</f>
        <v>1.5957000000000001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9102</v>
      </c>
    </row>
    <row r="330" spans="1:65" s="16" customFormat="1">
      <c r="B330" s="241"/>
      <c r="C330" s="242"/>
      <c r="D330" s="209" t="s">
        <v>291</v>
      </c>
      <c r="E330" s="243" t="s">
        <v>1</v>
      </c>
      <c r="F330" s="244" t="s">
        <v>9103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>
      <c r="B331" s="207"/>
      <c r="C331" s="208"/>
      <c r="D331" s="209" t="s">
        <v>291</v>
      </c>
      <c r="E331" s="210" t="s">
        <v>1</v>
      </c>
      <c r="F331" s="211" t="s">
        <v>9104</v>
      </c>
      <c r="G331" s="208"/>
      <c r="H331" s="212">
        <v>31.8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6" customFormat="1">
      <c r="B332" s="241"/>
      <c r="C332" s="242"/>
      <c r="D332" s="209" t="s">
        <v>291</v>
      </c>
      <c r="E332" s="243" t="s">
        <v>1</v>
      </c>
      <c r="F332" s="244" t="s">
        <v>9105</v>
      </c>
      <c r="G332" s="242"/>
      <c r="H332" s="243" t="s">
        <v>1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291</v>
      </c>
      <c r="AU332" s="250" t="s">
        <v>85</v>
      </c>
      <c r="AV332" s="16" t="s">
        <v>83</v>
      </c>
      <c r="AW332" s="16" t="s">
        <v>32</v>
      </c>
      <c r="AX332" s="16" t="s">
        <v>76</v>
      </c>
      <c r="AY332" s="250" t="s">
        <v>283</v>
      </c>
    </row>
    <row r="333" spans="1:65" s="13" customFormat="1">
      <c r="B333" s="207"/>
      <c r="C333" s="208"/>
      <c r="D333" s="209" t="s">
        <v>291</v>
      </c>
      <c r="E333" s="210" t="s">
        <v>1</v>
      </c>
      <c r="F333" s="211" t="s">
        <v>9106</v>
      </c>
      <c r="G333" s="208"/>
      <c r="H333" s="212">
        <v>4.88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291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283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9107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>
      <c r="B335" s="207"/>
      <c r="C335" s="208"/>
      <c r="D335" s="209" t="s">
        <v>291</v>
      </c>
      <c r="E335" s="210" t="s">
        <v>1</v>
      </c>
      <c r="F335" s="211" t="s">
        <v>9108</v>
      </c>
      <c r="G335" s="208"/>
      <c r="H335" s="212">
        <v>7.76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6" customFormat="1">
      <c r="B336" s="241"/>
      <c r="C336" s="242"/>
      <c r="D336" s="209" t="s">
        <v>291</v>
      </c>
      <c r="E336" s="243" t="s">
        <v>1</v>
      </c>
      <c r="F336" s="244" t="s">
        <v>9109</v>
      </c>
      <c r="G336" s="242"/>
      <c r="H336" s="243" t="s">
        <v>1</v>
      </c>
      <c r="I336" s="245"/>
      <c r="J336" s="242"/>
      <c r="K336" s="242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291</v>
      </c>
      <c r="AU336" s="250" t="s">
        <v>85</v>
      </c>
      <c r="AV336" s="16" t="s">
        <v>83</v>
      </c>
      <c r="AW336" s="16" t="s">
        <v>32</v>
      </c>
      <c r="AX336" s="16" t="s">
        <v>76</v>
      </c>
      <c r="AY336" s="250" t="s">
        <v>283</v>
      </c>
    </row>
    <row r="337" spans="1:65" s="13" customFormat="1">
      <c r="B337" s="207"/>
      <c r="C337" s="208"/>
      <c r="D337" s="209" t="s">
        <v>291</v>
      </c>
      <c r="E337" s="210" t="s">
        <v>1</v>
      </c>
      <c r="F337" s="211" t="s">
        <v>9110</v>
      </c>
      <c r="G337" s="208"/>
      <c r="H337" s="212">
        <v>3.32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291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283</v>
      </c>
    </row>
    <row r="338" spans="1:65" s="16" customFormat="1" ht="22.5">
      <c r="B338" s="241"/>
      <c r="C338" s="242"/>
      <c r="D338" s="209" t="s">
        <v>291</v>
      </c>
      <c r="E338" s="243" t="s">
        <v>1</v>
      </c>
      <c r="F338" s="244" t="s">
        <v>9111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3" customFormat="1">
      <c r="B339" s="207"/>
      <c r="C339" s="208"/>
      <c r="D339" s="209" t="s">
        <v>291</v>
      </c>
      <c r="E339" s="210" t="s">
        <v>1</v>
      </c>
      <c r="F339" s="211" t="s">
        <v>9112</v>
      </c>
      <c r="G339" s="208"/>
      <c r="H339" s="212">
        <v>11.34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2" customFormat="1" ht="25.9" customHeight="1">
      <c r="B340" s="177"/>
      <c r="C340" s="178"/>
      <c r="D340" s="179" t="s">
        <v>75</v>
      </c>
      <c r="E340" s="180" t="s">
        <v>3374</v>
      </c>
      <c r="F340" s="180" t="s">
        <v>3375</v>
      </c>
      <c r="G340" s="178"/>
      <c r="H340" s="178"/>
      <c r="I340" s="181"/>
      <c r="J340" s="182">
        <f>BK340</f>
        <v>0</v>
      </c>
      <c r="K340" s="178"/>
      <c r="L340" s="183"/>
      <c r="M340" s="184"/>
      <c r="N340" s="185"/>
      <c r="O340" s="185"/>
      <c r="P340" s="186">
        <f>P341</f>
        <v>0</v>
      </c>
      <c r="Q340" s="185"/>
      <c r="R340" s="186">
        <f>R341</f>
        <v>0</v>
      </c>
      <c r="S340" s="185"/>
      <c r="T340" s="187">
        <f>T341</f>
        <v>0</v>
      </c>
      <c r="AR340" s="188" t="s">
        <v>331</v>
      </c>
      <c r="AT340" s="189" t="s">
        <v>75</v>
      </c>
      <c r="AU340" s="189" t="s">
        <v>76</v>
      </c>
      <c r="AY340" s="188" t="s">
        <v>283</v>
      </c>
      <c r="BK340" s="190">
        <f>BK341</f>
        <v>0</v>
      </c>
    </row>
    <row r="341" spans="1:65" s="12" customFormat="1" ht="22.9" customHeight="1">
      <c r="B341" s="177"/>
      <c r="C341" s="178"/>
      <c r="D341" s="179" t="s">
        <v>75</v>
      </c>
      <c r="E341" s="191" t="s">
        <v>3425</v>
      </c>
      <c r="F341" s="191" t="s">
        <v>3426</v>
      </c>
      <c r="G341" s="178"/>
      <c r="H341" s="178"/>
      <c r="I341" s="181"/>
      <c r="J341" s="192">
        <f>BK341</f>
        <v>0</v>
      </c>
      <c r="K341" s="178"/>
      <c r="L341" s="183"/>
      <c r="M341" s="184"/>
      <c r="N341" s="185"/>
      <c r="O341" s="185"/>
      <c r="P341" s="186">
        <f>SUM(P342:P344)</f>
        <v>0</v>
      </c>
      <c r="Q341" s="185"/>
      <c r="R341" s="186">
        <f>SUM(R342:R344)</f>
        <v>0</v>
      </c>
      <c r="S341" s="185"/>
      <c r="T341" s="187">
        <f>SUM(T342:T344)</f>
        <v>0</v>
      </c>
      <c r="AR341" s="188" t="s">
        <v>331</v>
      </c>
      <c r="AT341" s="189" t="s">
        <v>75</v>
      </c>
      <c r="AU341" s="189" t="s">
        <v>83</v>
      </c>
      <c r="AY341" s="188" t="s">
        <v>283</v>
      </c>
      <c r="BK341" s="190">
        <f>SUM(BK342:BK344)</f>
        <v>0</v>
      </c>
    </row>
    <row r="342" spans="1:65" s="2" customFormat="1" ht="16.5" customHeight="1">
      <c r="A342" s="35"/>
      <c r="B342" s="36"/>
      <c r="C342" s="193" t="s">
        <v>575</v>
      </c>
      <c r="D342" s="193" t="s">
        <v>285</v>
      </c>
      <c r="E342" s="194" t="s">
        <v>3428</v>
      </c>
      <c r="F342" s="195" t="s">
        <v>3426</v>
      </c>
      <c r="G342" s="196" t="s">
        <v>793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3381</v>
      </c>
      <c r="AT342" s="205" t="s">
        <v>285</v>
      </c>
      <c r="AU342" s="205" t="s">
        <v>85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3381</v>
      </c>
      <c r="BM342" s="205" t="s">
        <v>9113</v>
      </c>
    </row>
    <row r="343" spans="1:65" s="16" customFormat="1">
      <c r="B343" s="241"/>
      <c r="C343" s="242"/>
      <c r="D343" s="209" t="s">
        <v>291</v>
      </c>
      <c r="E343" s="243" t="s">
        <v>1</v>
      </c>
      <c r="F343" s="244" t="s">
        <v>9114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83</v>
      </c>
      <c r="G344" s="208"/>
      <c r="H344" s="212">
        <v>1</v>
      </c>
      <c r="I344" s="213"/>
      <c r="J344" s="208"/>
      <c r="K344" s="208"/>
      <c r="L344" s="214"/>
      <c r="M344" s="279"/>
      <c r="N344" s="280"/>
      <c r="O344" s="280"/>
      <c r="P344" s="280"/>
      <c r="Q344" s="280"/>
      <c r="R344" s="280"/>
      <c r="S344" s="280"/>
      <c r="T344" s="281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2" customFormat="1" ht="6.95" customHeight="1">
      <c r="A345" s="35"/>
      <c r="B345" s="55"/>
      <c r="C345" s="56"/>
      <c r="D345" s="56"/>
      <c r="E345" s="56"/>
      <c r="F345" s="56"/>
      <c r="G345" s="56"/>
      <c r="H345" s="56"/>
      <c r="I345" s="56"/>
      <c r="J345" s="56"/>
      <c r="K345" s="56"/>
      <c r="L345" s="40"/>
      <c r="M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</sheetData>
  <sheetProtection algorithmName="SHA-512" hashValue="7p4tXgdXeg4yskPfIZCstnkN9zVj7eCQJRNTtv4w6y0IjCkIdxOde5bObShmHPOPQDRmtk7oVUwOw3RvBJfgPw==" saltValue="va27i9EgCMV0W6LzynfDenrAK3kaGaPOo2BmzZPmlruyPUa03EF4xMn/hjCqMly40Wf5B9aPmcjuGOGGfyscvQ==" spinCount="100000" sheet="1" objects="1" scenarios="1" formatColumns="0" formatRows="0" autoFilter="0"/>
  <autoFilter ref="C128:K34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topLeftCell="A3" workbookViewId="0">
      <selection activeCell="X374" sqref="X37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9115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ROUND((SUM(BE122:BE408)),  2)</f>
        <v>0</v>
      </c>
      <c r="G33" s="35"/>
      <c r="H33" s="35"/>
      <c r="I33" s="131">
        <v>0.21</v>
      </c>
      <c r="J33" s="130">
        <f>ROUND(((SUM(BE122:BE408))*I33),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ROUND((SUM(BF122:BF408)),  2)</f>
        <v>0</v>
      </c>
      <c r="G34" s="35"/>
      <c r="H34" s="35"/>
      <c r="I34" s="131">
        <v>0.15</v>
      </c>
      <c r="J34" s="130">
        <f>ROUND(((SUM(BF122:BF408))*I34),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ROUND((SUM(BG122:BG408)),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ROUND((SUM(BH122:BH408)),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ROUND((SUM(BI122:BI408)),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22 - FS 4.b - Projekt interiéru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9116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9117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1:31" s="9" customFormat="1" ht="24.95" customHeight="1">
      <c r="B99" s="154"/>
      <c r="C99" s="155"/>
      <c r="D99" s="156" t="s">
        <v>9118</v>
      </c>
      <c r="E99" s="157"/>
      <c r="F99" s="157"/>
      <c r="G99" s="157"/>
      <c r="H99" s="157"/>
      <c r="I99" s="157"/>
      <c r="J99" s="158">
        <f>J235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9119</v>
      </c>
      <c r="E100" s="157"/>
      <c r="F100" s="157"/>
      <c r="G100" s="157"/>
      <c r="H100" s="157"/>
      <c r="I100" s="157"/>
      <c r="J100" s="158">
        <f>J268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9120</v>
      </c>
      <c r="E101" s="157"/>
      <c r="F101" s="157"/>
      <c r="G101" s="157"/>
      <c r="H101" s="157"/>
      <c r="I101" s="157"/>
      <c r="J101" s="158">
        <f>J303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9121</v>
      </c>
      <c r="E102" s="157"/>
      <c r="F102" s="157"/>
      <c r="G102" s="157"/>
      <c r="H102" s="157"/>
      <c r="I102" s="157"/>
      <c r="J102" s="158">
        <f>J372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7" t="str">
        <f>E9</f>
        <v>22 - FS 4.b - Projekt interiéru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P123+P142+P235+P268+P303+P372</f>
        <v>0</v>
      </c>
      <c r="Q122" s="80"/>
      <c r="R122" s="174">
        <f>R123+R142+R235+R268+R303+R372</f>
        <v>0</v>
      </c>
      <c r="S122" s="80"/>
      <c r="T122" s="175">
        <f>T123+T142+T235+T268+T303+T372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BK123+BK142+BK235+BK268+BK303+BK372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3697</v>
      </c>
      <c r="F123" s="180" t="s">
        <v>9122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SUM(P124:P141)</f>
        <v>0</v>
      </c>
      <c r="Q123" s="185"/>
      <c r="R123" s="186">
        <f>SUM(R124:R141)</f>
        <v>0</v>
      </c>
      <c r="S123" s="185"/>
      <c r="T123" s="187">
        <f>SUM(T124:T141)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SUM(BK124:BK141)</f>
        <v>0</v>
      </c>
    </row>
    <row r="124" spans="1:65" s="2" customFormat="1" ht="37.9" customHeight="1">
      <c r="A124" s="35"/>
      <c r="B124" s="36"/>
      <c r="C124" s="193" t="s">
        <v>83</v>
      </c>
      <c r="D124" s="193" t="s">
        <v>285</v>
      </c>
      <c r="E124" s="194" t="s">
        <v>9123</v>
      </c>
      <c r="F124" s="195" t="s">
        <v>9124</v>
      </c>
      <c r="G124" s="196" t="s">
        <v>2247</v>
      </c>
      <c r="H124" s="197">
        <v>25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199</v>
      </c>
      <c r="BM124" s="205" t="s">
        <v>85</v>
      </c>
    </row>
    <row r="125" spans="1:65" s="2" customFormat="1" ht="68.25">
      <c r="A125" s="35"/>
      <c r="B125" s="36"/>
      <c r="C125" s="37"/>
      <c r="D125" s="209" t="s">
        <v>3831</v>
      </c>
      <c r="E125" s="37"/>
      <c r="F125" s="267" t="s">
        <v>9125</v>
      </c>
      <c r="G125" s="37"/>
      <c r="H125" s="37"/>
      <c r="I125" s="268"/>
      <c r="J125" s="37"/>
      <c r="K125" s="37"/>
      <c r="L125" s="40"/>
      <c r="M125" s="269"/>
      <c r="N125" s="270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3831</v>
      </c>
      <c r="AU125" s="18" t="s">
        <v>83</v>
      </c>
    </row>
    <row r="126" spans="1:65" s="2" customFormat="1" ht="37.9" customHeight="1">
      <c r="A126" s="35"/>
      <c r="B126" s="36"/>
      <c r="C126" s="193" t="s">
        <v>85</v>
      </c>
      <c r="D126" s="193" t="s">
        <v>285</v>
      </c>
      <c r="E126" s="194" t="s">
        <v>9126</v>
      </c>
      <c r="F126" s="195" t="s">
        <v>9127</v>
      </c>
      <c r="G126" s="196" t="s">
        <v>2247</v>
      </c>
      <c r="H126" s="197">
        <v>15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289</v>
      </c>
    </row>
    <row r="127" spans="1:65" s="2" customFormat="1" ht="107.25">
      <c r="A127" s="35"/>
      <c r="B127" s="36"/>
      <c r="C127" s="37"/>
      <c r="D127" s="209" t="s">
        <v>3831</v>
      </c>
      <c r="E127" s="37"/>
      <c r="F127" s="267" t="s">
        <v>9128</v>
      </c>
      <c r="G127" s="37"/>
      <c r="H127" s="37"/>
      <c r="I127" s="268"/>
      <c r="J127" s="37"/>
      <c r="K127" s="37"/>
      <c r="L127" s="40"/>
      <c r="M127" s="269"/>
      <c r="N127" s="270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3831</v>
      </c>
      <c r="AU127" s="18" t="s">
        <v>83</v>
      </c>
    </row>
    <row r="128" spans="1:65" s="2" customFormat="1" ht="33" customHeight="1">
      <c r="A128" s="35"/>
      <c r="B128" s="36"/>
      <c r="C128" s="193" t="s">
        <v>105</v>
      </c>
      <c r="D128" s="193" t="s">
        <v>285</v>
      </c>
      <c r="E128" s="194" t="s">
        <v>9129</v>
      </c>
      <c r="F128" s="195" t="s">
        <v>9130</v>
      </c>
      <c r="G128" s="196" t="s">
        <v>2247</v>
      </c>
      <c r="H128" s="197">
        <v>32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339</v>
      </c>
    </row>
    <row r="129" spans="1:65" s="2" customFormat="1" ht="48.75">
      <c r="A129" s="35"/>
      <c r="B129" s="36"/>
      <c r="C129" s="37"/>
      <c r="D129" s="209" t="s">
        <v>3831</v>
      </c>
      <c r="E129" s="37"/>
      <c r="F129" s="267" t="s">
        <v>9131</v>
      </c>
      <c r="G129" s="37"/>
      <c r="H129" s="37"/>
      <c r="I129" s="268"/>
      <c r="J129" s="37"/>
      <c r="K129" s="37"/>
      <c r="L129" s="40"/>
      <c r="M129" s="269"/>
      <c r="N129" s="270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3831</v>
      </c>
      <c r="AU129" s="18" t="s">
        <v>83</v>
      </c>
    </row>
    <row r="130" spans="1:65" s="2" customFormat="1" ht="33" customHeight="1">
      <c r="A130" s="35"/>
      <c r="B130" s="36"/>
      <c r="C130" s="193" t="s">
        <v>289</v>
      </c>
      <c r="D130" s="193" t="s">
        <v>285</v>
      </c>
      <c r="E130" s="194" t="s">
        <v>9132</v>
      </c>
      <c r="F130" s="195" t="s">
        <v>9133</v>
      </c>
      <c r="G130" s="196" t="s">
        <v>2247</v>
      </c>
      <c r="H130" s="197">
        <v>15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351</v>
      </c>
    </row>
    <row r="131" spans="1:65" s="2" customFormat="1" ht="97.5">
      <c r="A131" s="35"/>
      <c r="B131" s="36"/>
      <c r="C131" s="37"/>
      <c r="D131" s="209" t="s">
        <v>3831</v>
      </c>
      <c r="E131" s="37"/>
      <c r="F131" s="267" t="s">
        <v>9134</v>
      </c>
      <c r="G131" s="37"/>
      <c r="H131" s="37"/>
      <c r="I131" s="268"/>
      <c r="J131" s="37"/>
      <c r="K131" s="37"/>
      <c r="L131" s="40"/>
      <c r="M131" s="269"/>
      <c r="N131" s="270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3831</v>
      </c>
      <c r="AU131" s="18" t="s">
        <v>83</v>
      </c>
    </row>
    <row r="132" spans="1:65" s="2" customFormat="1" ht="37.9" customHeight="1">
      <c r="A132" s="35"/>
      <c r="B132" s="36"/>
      <c r="C132" s="193" t="s">
        <v>331</v>
      </c>
      <c r="D132" s="193" t="s">
        <v>285</v>
      </c>
      <c r="E132" s="194" t="s">
        <v>9135</v>
      </c>
      <c r="F132" s="195" t="s">
        <v>9136</v>
      </c>
      <c r="G132" s="196" t="s">
        <v>2247</v>
      </c>
      <c r="H132" s="197">
        <v>27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362</v>
      </c>
    </row>
    <row r="133" spans="1:65" s="2" customFormat="1" ht="165.75">
      <c r="A133" s="35"/>
      <c r="B133" s="36"/>
      <c r="C133" s="37"/>
      <c r="D133" s="209" t="s">
        <v>3831</v>
      </c>
      <c r="E133" s="37"/>
      <c r="F133" s="267" t="s">
        <v>9137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3831</v>
      </c>
      <c r="AU133" s="18" t="s">
        <v>83</v>
      </c>
    </row>
    <row r="134" spans="1:65" s="2" customFormat="1" ht="33" customHeight="1">
      <c r="A134" s="35"/>
      <c r="B134" s="36"/>
      <c r="C134" s="193" t="s">
        <v>339</v>
      </c>
      <c r="D134" s="193" t="s">
        <v>285</v>
      </c>
      <c r="E134" s="194" t="s">
        <v>9138</v>
      </c>
      <c r="F134" s="195" t="s">
        <v>9139</v>
      </c>
      <c r="G134" s="196" t="s">
        <v>2247</v>
      </c>
      <c r="H134" s="197">
        <v>11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188</v>
      </c>
    </row>
    <row r="135" spans="1:65" s="2" customFormat="1" ht="78">
      <c r="A135" s="35"/>
      <c r="B135" s="36"/>
      <c r="C135" s="37"/>
      <c r="D135" s="209" t="s">
        <v>3831</v>
      </c>
      <c r="E135" s="37"/>
      <c r="F135" s="267" t="s">
        <v>9140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3831</v>
      </c>
      <c r="AU135" s="18" t="s">
        <v>83</v>
      </c>
    </row>
    <row r="136" spans="1:65" s="2" customFormat="1" ht="33" customHeight="1">
      <c r="A136" s="35"/>
      <c r="B136" s="36"/>
      <c r="C136" s="193" t="s">
        <v>344</v>
      </c>
      <c r="D136" s="193" t="s">
        <v>285</v>
      </c>
      <c r="E136" s="194" t="s">
        <v>9141</v>
      </c>
      <c r="F136" s="195" t="s">
        <v>9142</v>
      </c>
      <c r="G136" s="196" t="s">
        <v>2247</v>
      </c>
      <c r="H136" s="197">
        <v>5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194</v>
      </c>
    </row>
    <row r="137" spans="1:65" s="2" customFormat="1" ht="68.25">
      <c r="A137" s="35"/>
      <c r="B137" s="36"/>
      <c r="C137" s="37"/>
      <c r="D137" s="209" t="s">
        <v>3831</v>
      </c>
      <c r="E137" s="37"/>
      <c r="F137" s="267" t="s">
        <v>9143</v>
      </c>
      <c r="G137" s="37"/>
      <c r="H137" s="37"/>
      <c r="I137" s="268"/>
      <c r="J137" s="37"/>
      <c r="K137" s="37"/>
      <c r="L137" s="40"/>
      <c r="M137" s="269"/>
      <c r="N137" s="27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3831</v>
      </c>
      <c r="AU137" s="18" t="s">
        <v>83</v>
      </c>
    </row>
    <row r="138" spans="1:65" s="2" customFormat="1" ht="33" customHeight="1">
      <c r="A138" s="35"/>
      <c r="B138" s="36"/>
      <c r="C138" s="193" t="s">
        <v>351</v>
      </c>
      <c r="D138" s="193" t="s">
        <v>285</v>
      </c>
      <c r="E138" s="194" t="s">
        <v>9144</v>
      </c>
      <c r="F138" s="195" t="s">
        <v>9145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199</v>
      </c>
    </row>
    <row r="139" spans="1:65" s="2" customFormat="1" ht="78">
      <c r="A139" s="35"/>
      <c r="B139" s="36"/>
      <c r="C139" s="37"/>
      <c r="D139" s="209" t="s">
        <v>3831</v>
      </c>
      <c r="E139" s="37"/>
      <c r="F139" s="267" t="s">
        <v>9146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3831</v>
      </c>
      <c r="AU139" s="18" t="s">
        <v>83</v>
      </c>
    </row>
    <row r="140" spans="1:65" s="2" customFormat="1" ht="33" customHeight="1">
      <c r="A140" s="35"/>
      <c r="B140" s="36"/>
      <c r="C140" s="193" t="s">
        <v>357</v>
      </c>
      <c r="D140" s="193" t="s">
        <v>285</v>
      </c>
      <c r="E140" s="194" t="s">
        <v>9147</v>
      </c>
      <c r="F140" s="195" t="s">
        <v>9148</v>
      </c>
      <c r="G140" s="196" t="s">
        <v>2247</v>
      </c>
      <c r="H140" s="197">
        <v>33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199</v>
      </c>
      <c r="BM140" s="205" t="s">
        <v>205</v>
      </c>
    </row>
    <row r="141" spans="1:65" s="2" customFormat="1" ht="58.5">
      <c r="A141" s="35"/>
      <c r="B141" s="36"/>
      <c r="C141" s="37"/>
      <c r="D141" s="209" t="s">
        <v>3831</v>
      </c>
      <c r="E141" s="37"/>
      <c r="F141" s="267" t="s">
        <v>9149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3831</v>
      </c>
      <c r="AU141" s="18" t="s">
        <v>83</v>
      </c>
    </row>
    <row r="142" spans="1:65" s="12" customFormat="1" ht="25.9" customHeight="1">
      <c r="B142" s="177"/>
      <c r="C142" s="178"/>
      <c r="D142" s="179" t="s">
        <v>75</v>
      </c>
      <c r="E142" s="180" t="s">
        <v>3708</v>
      </c>
      <c r="F142" s="180" t="s">
        <v>9150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SUM(P143:P234)</f>
        <v>0</v>
      </c>
      <c r="Q142" s="185"/>
      <c r="R142" s="186">
        <f>SUM(R143:R234)</f>
        <v>0</v>
      </c>
      <c r="S142" s="185"/>
      <c r="T142" s="187">
        <f>SUM(T143:T234)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SUM(BK143:BK234)</f>
        <v>0</v>
      </c>
    </row>
    <row r="143" spans="1:65" s="2" customFormat="1" ht="24.2" customHeight="1">
      <c r="A143" s="35"/>
      <c r="B143" s="36"/>
      <c r="C143" s="193" t="s">
        <v>362</v>
      </c>
      <c r="D143" s="193" t="s">
        <v>285</v>
      </c>
      <c r="E143" s="194" t="s">
        <v>9151</v>
      </c>
      <c r="F143" s="195" t="s">
        <v>9152</v>
      </c>
      <c r="G143" s="196" t="s">
        <v>2247</v>
      </c>
      <c r="H143" s="197">
        <v>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208</v>
      </c>
    </row>
    <row r="144" spans="1:65" s="2" customFormat="1" ht="78">
      <c r="A144" s="35"/>
      <c r="B144" s="36"/>
      <c r="C144" s="37"/>
      <c r="D144" s="209" t="s">
        <v>3831</v>
      </c>
      <c r="E144" s="37"/>
      <c r="F144" s="267" t="s">
        <v>9153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3831</v>
      </c>
      <c r="AU144" s="18" t="s">
        <v>83</v>
      </c>
    </row>
    <row r="145" spans="1:65" s="2" customFormat="1" ht="24.2" customHeight="1">
      <c r="A145" s="35"/>
      <c r="B145" s="36"/>
      <c r="C145" s="193" t="s">
        <v>185</v>
      </c>
      <c r="D145" s="193" t="s">
        <v>285</v>
      </c>
      <c r="E145" s="194" t="s">
        <v>9154</v>
      </c>
      <c r="F145" s="195" t="s">
        <v>9155</v>
      </c>
      <c r="G145" s="196" t="s">
        <v>2247</v>
      </c>
      <c r="H145" s="197">
        <v>4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222</v>
      </c>
    </row>
    <row r="146" spans="1:65" s="2" customFormat="1" ht="68.25">
      <c r="A146" s="35"/>
      <c r="B146" s="36"/>
      <c r="C146" s="37"/>
      <c r="D146" s="209" t="s">
        <v>3831</v>
      </c>
      <c r="E146" s="37"/>
      <c r="F146" s="267" t="s">
        <v>9156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3831</v>
      </c>
      <c r="AU146" s="18" t="s">
        <v>83</v>
      </c>
    </row>
    <row r="147" spans="1:65" s="2" customFormat="1" ht="24.2" customHeight="1">
      <c r="A147" s="35"/>
      <c r="B147" s="36"/>
      <c r="C147" s="193" t="s">
        <v>188</v>
      </c>
      <c r="D147" s="193" t="s">
        <v>285</v>
      </c>
      <c r="E147" s="194" t="s">
        <v>9157</v>
      </c>
      <c r="F147" s="195" t="s">
        <v>9158</v>
      </c>
      <c r="G147" s="196" t="s">
        <v>2247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454</v>
      </c>
    </row>
    <row r="148" spans="1:65" s="2" customFormat="1" ht="87.75">
      <c r="A148" s="35"/>
      <c r="B148" s="36"/>
      <c r="C148" s="37"/>
      <c r="D148" s="209" t="s">
        <v>3831</v>
      </c>
      <c r="E148" s="37"/>
      <c r="F148" s="267" t="s">
        <v>9159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3831</v>
      </c>
      <c r="AU148" s="18" t="s">
        <v>83</v>
      </c>
    </row>
    <row r="149" spans="1:65" s="2" customFormat="1" ht="24.2" customHeight="1">
      <c r="A149" s="35"/>
      <c r="B149" s="36"/>
      <c r="C149" s="193" t="s">
        <v>191</v>
      </c>
      <c r="D149" s="193" t="s">
        <v>285</v>
      </c>
      <c r="E149" s="194" t="s">
        <v>9160</v>
      </c>
      <c r="F149" s="195" t="s">
        <v>9161</v>
      </c>
      <c r="G149" s="196" t="s">
        <v>2247</v>
      </c>
      <c r="H149" s="197">
        <v>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464</v>
      </c>
    </row>
    <row r="150" spans="1:65" s="2" customFormat="1" ht="48.75">
      <c r="A150" s="35"/>
      <c r="B150" s="36"/>
      <c r="C150" s="37"/>
      <c r="D150" s="209" t="s">
        <v>3831</v>
      </c>
      <c r="E150" s="37"/>
      <c r="F150" s="267" t="s">
        <v>9162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3831</v>
      </c>
      <c r="AU150" s="18" t="s">
        <v>83</v>
      </c>
    </row>
    <row r="151" spans="1:65" s="2" customFormat="1" ht="24.2" customHeight="1">
      <c r="A151" s="35"/>
      <c r="B151" s="36"/>
      <c r="C151" s="193" t="s">
        <v>194</v>
      </c>
      <c r="D151" s="193" t="s">
        <v>285</v>
      </c>
      <c r="E151" s="194" t="s">
        <v>9163</v>
      </c>
      <c r="F151" s="195" t="s">
        <v>9164</v>
      </c>
      <c r="G151" s="196" t="s">
        <v>2247</v>
      </c>
      <c r="H151" s="197">
        <v>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477</v>
      </c>
    </row>
    <row r="152" spans="1:65" s="2" customFormat="1" ht="48.75">
      <c r="A152" s="35"/>
      <c r="B152" s="36"/>
      <c r="C152" s="37"/>
      <c r="D152" s="209" t="s">
        <v>3831</v>
      </c>
      <c r="E152" s="37"/>
      <c r="F152" s="267" t="s">
        <v>9165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3831</v>
      </c>
      <c r="AU152" s="18" t="s">
        <v>83</v>
      </c>
    </row>
    <row r="153" spans="1:65" s="2" customFormat="1" ht="33" customHeight="1">
      <c r="A153" s="35"/>
      <c r="B153" s="36"/>
      <c r="C153" s="193" t="s">
        <v>8</v>
      </c>
      <c r="D153" s="193" t="s">
        <v>285</v>
      </c>
      <c r="E153" s="194" t="s">
        <v>9166</v>
      </c>
      <c r="F153" s="195" t="s">
        <v>9167</v>
      </c>
      <c r="G153" s="196" t="s">
        <v>2247</v>
      </c>
      <c r="H153" s="197">
        <v>12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488</v>
      </c>
    </row>
    <row r="154" spans="1:65" s="2" customFormat="1" ht="58.5">
      <c r="A154" s="35"/>
      <c r="B154" s="36"/>
      <c r="C154" s="37"/>
      <c r="D154" s="209" t="s">
        <v>3831</v>
      </c>
      <c r="E154" s="37"/>
      <c r="F154" s="267" t="s">
        <v>9168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3831</v>
      </c>
      <c r="AU154" s="18" t="s">
        <v>83</v>
      </c>
    </row>
    <row r="155" spans="1:65" s="2" customFormat="1" ht="33" customHeight="1">
      <c r="A155" s="35"/>
      <c r="B155" s="36"/>
      <c r="C155" s="193" t="s">
        <v>199</v>
      </c>
      <c r="D155" s="193" t="s">
        <v>285</v>
      </c>
      <c r="E155" s="194" t="s">
        <v>9169</v>
      </c>
      <c r="F155" s="195" t="s">
        <v>9170</v>
      </c>
      <c r="G155" s="196" t="s">
        <v>2247</v>
      </c>
      <c r="H155" s="197">
        <v>3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499</v>
      </c>
    </row>
    <row r="156" spans="1:65" s="2" customFormat="1" ht="58.5">
      <c r="A156" s="35"/>
      <c r="B156" s="36"/>
      <c r="C156" s="37"/>
      <c r="D156" s="209" t="s">
        <v>3831</v>
      </c>
      <c r="E156" s="37"/>
      <c r="F156" s="267" t="s">
        <v>9171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3831</v>
      </c>
      <c r="AU156" s="18" t="s">
        <v>83</v>
      </c>
    </row>
    <row r="157" spans="1:65" s="2" customFormat="1" ht="24.2" customHeight="1">
      <c r="A157" s="35"/>
      <c r="B157" s="36"/>
      <c r="C157" s="193" t="s">
        <v>202</v>
      </c>
      <c r="D157" s="193" t="s">
        <v>285</v>
      </c>
      <c r="E157" s="194" t="s">
        <v>9172</v>
      </c>
      <c r="F157" s="195" t="s">
        <v>9173</v>
      </c>
      <c r="G157" s="196" t="s">
        <v>2247</v>
      </c>
      <c r="H157" s="197">
        <v>2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509</v>
      </c>
    </row>
    <row r="158" spans="1:65" s="2" customFormat="1" ht="156">
      <c r="A158" s="35"/>
      <c r="B158" s="36"/>
      <c r="C158" s="37"/>
      <c r="D158" s="209" t="s">
        <v>3831</v>
      </c>
      <c r="E158" s="37"/>
      <c r="F158" s="267" t="s">
        <v>9174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3831</v>
      </c>
      <c r="AU158" s="18" t="s">
        <v>83</v>
      </c>
    </row>
    <row r="159" spans="1:65" s="2" customFormat="1" ht="24.2" customHeight="1">
      <c r="A159" s="35"/>
      <c r="B159" s="36"/>
      <c r="C159" s="193" t="s">
        <v>205</v>
      </c>
      <c r="D159" s="193" t="s">
        <v>285</v>
      </c>
      <c r="E159" s="194" t="s">
        <v>9175</v>
      </c>
      <c r="F159" s="195" t="s">
        <v>9176</v>
      </c>
      <c r="G159" s="196" t="s">
        <v>2247</v>
      </c>
      <c r="H159" s="197">
        <v>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199</v>
      </c>
      <c r="BM159" s="205" t="s">
        <v>519</v>
      </c>
    </row>
    <row r="160" spans="1:65" s="2" customFormat="1" ht="78">
      <c r="A160" s="35"/>
      <c r="B160" s="36"/>
      <c r="C160" s="37"/>
      <c r="D160" s="209" t="s">
        <v>3831</v>
      </c>
      <c r="E160" s="37"/>
      <c r="F160" s="267" t="s">
        <v>9177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3831</v>
      </c>
      <c r="AU160" s="18" t="s">
        <v>83</v>
      </c>
    </row>
    <row r="161" spans="1:65" s="2" customFormat="1" ht="33" customHeight="1">
      <c r="A161" s="35"/>
      <c r="B161" s="36"/>
      <c r="C161" s="193" t="s">
        <v>417</v>
      </c>
      <c r="D161" s="193" t="s">
        <v>285</v>
      </c>
      <c r="E161" s="194" t="s">
        <v>9178</v>
      </c>
      <c r="F161" s="195" t="s">
        <v>9179</v>
      </c>
      <c r="G161" s="196" t="s">
        <v>2247</v>
      </c>
      <c r="H161" s="197">
        <v>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83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529</v>
      </c>
    </row>
    <row r="162" spans="1:65" s="2" customFormat="1" ht="117">
      <c r="A162" s="35"/>
      <c r="B162" s="36"/>
      <c r="C162" s="37"/>
      <c r="D162" s="209" t="s">
        <v>3831</v>
      </c>
      <c r="E162" s="37"/>
      <c r="F162" s="267" t="s">
        <v>9180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3831</v>
      </c>
      <c r="AU162" s="18" t="s">
        <v>83</v>
      </c>
    </row>
    <row r="163" spans="1:65" s="2" customFormat="1" ht="24.2" customHeight="1">
      <c r="A163" s="35"/>
      <c r="B163" s="36"/>
      <c r="C163" s="193" t="s">
        <v>208</v>
      </c>
      <c r="D163" s="193" t="s">
        <v>285</v>
      </c>
      <c r="E163" s="194" t="s">
        <v>9181</v>
      </c>
      <c r="F163" s="195" t="s">
        <v>9182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83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546</v>
      </c>
    </row>
    <row r="164" spans="1:65" s="2" customFormat="1" ht="126.75">
      <c r="A164" s="35"/>
      <c r="B164" s="36"/>
      <c r="C164" s="37"/>
      <c r="D164" s="209" t="s">
        <v>3831</v>
      </c>
      <c r="E164" s="37"/>
      <c r="F164" s="267" t="s">
        <v>9183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3831</v>
      </c>
      <c r="AU164" s="18" t="s">
        <v>83</v>
      </c>
    </row>
    <row r="165" spans="1:65" s="2" customFormat="1" ht="33" customHeight="1">
      <c r="A165" s="35"/>
      <c r="B165" s="36"/>
      <c r="C165" s="193" t="s">
        <v>7</v>
      </c>
      <c r="D165" s="193" t="s">
        <v>285</v>
      </c>
      <c r="E165" s="194" t="s">
        <v>9184</v>
      </c>
      <c r="F165" s="195" t="s">
        <v>9185</v>
      </c>
      <c r="G165" s="196" t="s">
        <v>2247</v>
      </c>
      <c r="H165" s="197">
        <v>6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556</v>
      </c>
    </row>
    <row r="166" spans="1:65" s="2" customFormat="1" ht="48.75">
      <c r="A166" s="35"/>
      <c r="B166" s="36"/>
      <c r="C166" s="37"/>
      <c r="D166" s="209" t="s">
        <v>3831</v>
      </c>
      <c r="E166" s="37"/>
      <c r="F166" s="267" t="s">
        <v>9186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3831</v>
      </c>
      <c r="AU166" s="18" t="s">
        <v>83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9187</v>
      </c>
      <c r="F167" s="195" t="s">
        <v>9188</v>
      </c>
      <c r="G167" s="196" t="s">
        <v>2247</v>
      </c>
      <c r="H167" s="197">
        <v>5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567</v>
      </c>
    </row>
    <row r="168" spans="1:65" s="2" customFormat="1" ht="136.5">
      <c r="A168" s="35"/>
      <c r="B168" s="36"/>
      <c r="C168" s="37"/>
      <c r="D168" s="209" t="s">
        <v>3831</v>
      </c>
      <c r="E168" s="37"/>
      <c r="F168" s="267" t="s">
        <v>9189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3831</v>
      </c>
      <c r="AU168" s="18" t="s">
        <v>83</v>
      </c>
    </row>
    <row r="169" spans="1:65" s="2" customFormat="1" ht="37.9" customHeight="1">
      <c r="A169" s="35"/>
      <c r="B169" s="36"/>
      <c r="C169" s="193" t="s">
        <v>448</v>
      </c>
      <c r="D169" s="193" t="s">
        <v>285</v>
      </c>
      <c r="E169" s="194" t="s">
        <v>9190</v>
      </c>
      <c r="F169" s="195" t="s">
        <v>9191</v>
      </c>
      <c r="G169" s="196" t="s">
        <v>2247</v>
      </c>
      <c r="H169" s="197">
        <v>24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83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581</v>
      </c>
    </row>
    <row r="170" spans="1:65" s="2" customFormat="1" ht="87.75">
      <c r="A170" s="35"/>
      <c r="B170" s="36"/>
      <c r="C170" s="37"/>
      <c r="D170" s="209" t="s">
        <v>3831</v>
      </c>
      <c r="E170" s="37"/>
      <c r="F170" s="267" t="s">
        <v>9192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3831</v>
      </c>
      <c r="AU170" s="18" t="s">
        <v>83</v>
      </c>
    </row>
    <row r="171" spans="1:65" s="2" customFormat="1" ht="24.2" customHeight="1">
      <c r="A171" s="35"/>
      <c r="B171" s="36"/>
      <c r="C171" s="193" t="s">
        <v>454</v>
      </c>
      <c r="D171" s="193" t="s">
        <v>285</v>
      </c>
      <c r="E171" s="194" t="s">
        <v>9193</v>
      </c>
      <c r="F171" s="195" t="s">
        <v>9194</v>
      </c>
      <c r="G171" s="196" t="s">
        <v>2247</v>
      </c>
      <c r="H171" s="197">
        <v>4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83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616</v>
      </c>
    </row>
    <row r="172" spans="1:65" s="2" customFormat="1" ht="58.5">
      <c r="A172" s="35"/>
      <c r="B172" s="36"/>
      <c r="C172" s="37"/>
      <c r="D172" s="209" t="s">
        <v>3831</v>
      </c>
      <c r="E172" s="37"/>
      <c r="F172" s="267" t="s">
        <v>9195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3831</v>
      </c>
      <c r="AU172" s="18" t="s">
        <v>83</v>
      </c>
    </row>
    <row r="173" spans="1:65" s="2" customFormat="1" ht="24.2" customHeight="1">
      <c r="A173" s="35"/>
      <c r="B173" s="36"/>
      <c r="C173" s="193" t="s">
        <v>460</v>
      </c>
      <c r="D173" s="193" t="s">
        <v>285</v>
      </c>
      <c r="E173" s="194" t="s">
        <v>9196</v>
      </c>
      <c r="F173" s="195" t="s">
        <v>9197</v>
      </c>
      <c r="G173" s="196" t="s">
        <v>2247</v>
      </c>
      <c r="H173" s="197">
        <v>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83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624</v>
      </c>
    </row>
    <row r="174" spans="1:65" s="2" customFormat="1" ht="107.25">
      <c r="A174" s="35"/>
      <c r="B174" s="36"/>
      <c r="C174" s="37"/>
      <c r="D174" s="209" t="s">
        <v>3831</v>
      </c>
      <c r="E174" s="37"/>
      <c r="F174" s="267" t="s">
        <v>9198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3831</v>
      </c>
      <c r="AU174" s="18" t="s">
        <v>83</v>
      </c>
    </row>
    <row r="175" spans="1:65" s="2" customFormat="1" ht="24.2" customHeight="1">
      <c r="A175" s="35"/>
      <c r="B175" s="36"/>
      <c r="C175" s="193" t="s">
        <v>464</v>
      </c>
      <c r="D175" s="193" t="s">
        <v>285</v>
      </c>
      <c r="E175" s="194" t="s">
        <v>9199</v>
      </c>
      <c r="F175" s="195" t="s">
        <v>9200</v>
      </c>
      <c r="G175" s="196" t="s">
        <v>2247</v>
      </c>
      <c r="H175" s="197">
        <v>10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83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632</v>
      </c>
    </row>
    <row r="176" spans="1:65" s="2" customFormat="1" ht="78">
      <c r="A176" s="35"/>
      <c r="B176" s="36"/>
      <c r="C176" s="37"/>
      <c r="D176" s="209" t="s">
        <v>3831</v>
      </c>
      <c r="E176" s="37"/>
      <c r="F176" s="267" t="s">
        <v>9201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3831</v>
      </c>
      <c r="AU176" s="18" t="s">
        <v>83</v>
      </c>
    </row>
    <row r="177" spans="1:65" s="2" customFormat="1" ht="24.2" customHeight="1">
      <c r="A177" s="35"/>
      <c r="B177" s="36"/>
      <c r="C177" s="193" t="s">
        <v>469</v>
      </c>
      <c r="D177" s="193" t="s">
        <v>285</v>
      </c>
      <c r="E177" s="194" t="s">
        <v>9202</v>
      </c>
      <c r="F177" s="195" t="s">
        <v>9203</v>
      </c>
      <c r="G177" s="196" t="s">
        <v>2247</v>
      </c>
      <c r="H177" s="197">
        <v>10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83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640</v>
      </c>
    </row>
    <row r="178" spans="1:65" s="2" customFormat="1" ht="78">
      <c r="A178" s="35"/>
      <c r="B178" s="36"/>
      <c r="C178" s="37"/>
      <c r="D178" s="209" t="s">
        <v>3831</v>
      </c>
      <c r="E178" s="37"/>
      <c r="F178" s="267" t="s">
        <v>9204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3831</v>
      </c>
      <c r="AU178" s="18" t="s">
        <v>83</v>
      </c>
    </row>
    <row r="179" spans="1:65" s="2" customFormat="1" ht="24.2" customHeight="1">
      <c r="A179" s="35"/>
      <c r="B179" s="36"/>
      <c r="C179" s="193" t="s">
        <v>477</v>
      </c>
      <c r="D179" s="193" t="s">
        <v>285</v>
      </c>
      <c r="E179" s="194" t="s">
        <v>9205</v>
      </c>
      <c r="F179" s="195" t="s">
        <v>9206</v>
      </c>
      <c r="G179" s="196" t="s">
        <v>2247</v>
      </c>
      <c r="H179" s="197">
        <v>10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83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648</v>
      </c>
    </row>
    <row r="180" spans="1:65" s="2" customFormat="1" ht="78">
      <c r="A180" s="35"/>
      <c r="B180" s="36"/>
      <c r="C180" s="37"/>
      <c r="D180" s="209" t="s">
        <v>3831</v>
      </c>
      <c r="E180" s="37"/>
      <c r="F180" s="267" t="s">
        <v>9207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3831</v>
      </c>
      <c r="AU180" s="18" t="s">
        <v>83</v>
      </c>
    </row>
    <row r="181" spans="1:65" s="2" customFormat="1" ht="24.2" customHeight="1">
      <c r="A181" s="35"/>
      <c r="B181" s="36"/>
      <c r="C181" s="193" t="s">
        <v>483</v>
      </c>
      <c r="D181" s="193" t="s">
        <v>285</v>
      </c>
      <c r="E181" s="194" t="s">
        <v>9208</v>
      </c>
      <c r="F181" s="195" t="s">
        <v>9209</v>
      </c>
      <c r="G181" s="196" t="s">
        <v>2247</v>
      </c>
      <c r="H181" s="197">
        <v>2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83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656</v>
      </c>
    </row>
    <row r="182" spans="1:65" s="2" customFormat="1" ht="78">
      <c r="A182" s="35"/>
      <c r="B182" s="36"/>
      <c r="C182" s="37"/>
      <c r="D182" s="209" t="s">
        <v>3831</v>
      </c>
      <c r="E182" s="37"/>
      <c r="F182" s="267" t="s">
        <v>9210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3831</v>
      </c>
      <c r="AU182" s="18" t="s">
        <v>83</v>
      </c>
    </row>
    <row r="183" spans="1:65" s="2" customFormat="1" ht="24.2" customHeight="1">
      <c r="A183" s="35"/>
      <c r="B183" s="36"/>
      <c r="C183" s="193" t="s">
        <v>488</v>
      </c>
      <c r="D183" s="193" t="s">
        <v>285</v>
      </c>
      <c r="E183" s="194" t="s">
        <v>9211</v>
      </c>
      <c r="F183" s="195" t="s">
        <v>9212</v>
      </c>
      <c r="G183" s="196" t="s">
        <v>2247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83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664</v>
      </c>
    </row>
    <row r="184" spans="1:65" s="2" customFormat="1" ht="146.25">
      <c r="A184" s="35"/>
      <c r="B184" s="36"/>
      <c r="C184" s="37"/>
      <c r="D184" s="209" t="s">
        <v>3831</v>
      </c>
      <c r="E184" s="37"/>
      <c r="F184" s="267" t="s">
        <v>9213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3831</v>
      </c>
      <c r="AU184" s="18" t="s">
        <v>83</v>
      </c>
    </row>
    <row r="185" spans="1:65" s="2" customFormat="1" ht="24.2" customHeight="1">
      <c r="A185" s="35"/>
      <c r="B185" s="36"/>
      <c r="C185" s="193" t="s">
        <v>494</v>
      </c>
      <c r="D185" s="193" t="s">
        <v>285</v>
      </c>
      <c r="E185" s="194" t="s">
        <v>9214</v>
      </c>
      <c r="F185" s="195" t="s">
        <v>9215</v>
      </c>
      <c r="G185" s="196" t="s">
        <v>2247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83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199</v>
      </c>
      <c r="BM185" s="205" t="s">
        <v>672</v>
      </c>
    </row>
    <row r="186" spans="1:65" s="2" customFormat="1" ht="87.75">
      <c r="A186" s="35"/>
      <c r="B186" s="36"/>
      <c r="C186" s="37"/>
      <c r="D186" s="209" t="s">
        <v>3831</v>
      </c>
      <c r="E186" s="37"/>
      <c r="F186" s="267" t="s">
        <v>9216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3831</v>
      </c>
      <c r="AU186" s="18" t="s">
        <v>83</v>
      </c>
    </row>
    <row r="187" spans="1:65" s="2" customFormat="1" ht="24.2" customHeight="1">
      <c r="A187" s="35"/>
      <c r="B187" s="36"/>
      <c r="C187" s="193" t="s">
        <v>499</v>
      </c>
      <c r="D187" s="193" t="s">
        <v>285</v>
      </c>
      <c r="E187" s="194" t="s">
        <v>9217</v>
      </c>
      <c r="F187" s="195" t="s">
        <v>9218</v>
      </c>
      <c r="G187" s="196" t="s">
        <v>2247</v>
      </c>
      <c r="H187" s="197">
        <v>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83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680</v>
      </c>
    </row>
    <row r="188" spans="1:65" s="2" customFormat="1" ht="68.25">
      <c r="A188" s="35"/>
      <c r="B188" s="36"/>
      <c r="C188" s="37"/>
      <c r="D188" s="209" t="s">
        <v>3831</v>
      </c>
      <c r="E188" s="37"/>
      <c r="F188" s="267" t="s">
        <v>9219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3831</v>
      </c>
      <c r="AU188" s="18" t="s">
        <v>83</v>
      </c>
    </row>
    <row r="189" spans="1:65" s="2" customFormat="1" ht="24.2" customHeight="1">
      <c r="A189" s="35"/>
      <c r="B189" s="36"/>
      <c r="C189" s="193" t="s">
        <v>504</v>
      </c>
      <c r="D189" s="193" t="s">
        <v>285</v>
      </c>
      <c r="E189" s="194" t="s">
        <v>9220</v>
      </c>
      <c r="F189" s="195" t="s">
        <v>9221</v>
      </c>
      <c r="G189" s="196" t="s">
        <v>2247</v>
      </c>
      <c r="H189" s="197">
        <v>4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83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690</v>
      </c>
    </row>
    <row r="190" spans="1:65" s="2" customFormat="1" ht="68.25">
      <c r="A190" s="35"/>
      <c r="B190" s="36"/>
      <c r="C190" s="37"/>
      <c r="D190" s="209" t="s">
        <v>3831</v>
      </c>
      <c r="E190" s="37"/>
      <c r="F190" s="267" t="s">
        <v>9222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3831</v>
      </c>
      <c r="AU190" s="18" t="s">
        <v>83</v>
      </c>
    </row>
    <row r="191" spans="1:65" s="2" customFormat="1" ht="24.2" customHeight="1">
      <c r="A191" s="35"/>
      <c r="B191" s="36"/>
      <c r="C191" s="193" t="s">
        <v>509</v>
      </c>
      <c r="D191" s="193" t="s">
        <v>285</v>
      </c>
      <c r="E191" s="194" t="s">
        <v>9223</v>
      </c>
      <c r="F191" s="195" t="s">
        <v>9224</v>
      </c>
      <c r="G191" s="196" t="s">
        <v>2247</v>
      </c>
      <c r="H191" s="197">
        <v>2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700</v>
      </c>
    </row>
    <row r="192" spans="1:65" s="2" customFormat="1" ht="78">
      <c r="A192" s="35"/>
      <c r="B192" s="36"/>
      <c r="C192" s="37"/>
      <c r="D192" s="209" t="s">
        <v>3831</v>
      </c>
      <c r="E192" s="37"/>
      <c r="F192" s="267" t="s">
        <v>9225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3831</v>
      </c>
      <c r="AU192" s="18" t="s">
        <v>83</v>
      </c>
    </row>
    <row r="193" spans="1:65" s="2" customFormat="1" ht="24.2" customHeight="1">
      <c r="A193" s="35"/>
      <c r="B193" s="36"/>
      <c r="C193" s="193" t="s">
        <v>514</v>
      </c>
      <c r="D193" s="193" t="s">
        <v>285</v>
      </c>
      <c r="E193" s="194" t="s">
        <v>9226</v>
      </c>
      <c r="F193" s="195" t="s">
        <v>9227</v>
      </c>
      <c r="G193" s="196" t="s">
        <v>2247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710</v>
      </c>
    </row>
    <row r="194" spans="1:65" s="2" customFormat="1" ht="117">
      <c r="A194" s="35"/>
      <c r="B194" s="36"/>
      <c r="C194" s="37"/>
      <c r="D194" s="209" t="s">
        <v>3831</v>
      </c>
      <c r="E194" s="37"/>
      <c r="F194" s="267" t="s">
        <v>9228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3831</v>
      </c>
      <c r="AU194" s="18" t="s">
        <v>83</v>
      </c>
    </row>
    <row r="195" spans="1:65" s="2" customFormat="1" ht="24.2" customHeight="1">
      <c r="A195" s="35"/>
      <c r="B195" s="36"/>
      <c r="C195" s="193" t="s">
        <v>519</v>
      </c>
      <c r="D195" s="193" t="s">
        <v>285</v>
      </c>
      <c r="E195" s="194" t="s">
        <v>9229</v>
      </c>
      <c r="F195" s="195" t="s">
        <v>9230</v>
      </c>
      <c r="G195" s="196" t="s">
        <v>2247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737</v>
      </c>
    </row>
    <row r="196" spans="1:65" s="2" customFormat="1" ht="136.5">
      <c r="A196" s="35"/>
      <c r="B196" s="36"/>
      <c r="C196" s="37"/>
      <c r="D196" s="209" t="s">
        <v>3831</v>
      </c>
      <c r="E196" s="37"/>
      <c r="F196" s="267" t="s">
        <v>9231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3831</v>
      </c>
      <c r="AU196" s="18" t="s">
        <v>83</v>
      </c>
    </row>
    <row r="197" spans="1:65" s="2" customFormat="1" ht="24.2" customHeight="1">
      <c r="A197" s="35"/>
      <c r="B197" s="36"/>
      <c r="C197" s="193" t="s">
        <v>524</v>
      </c>
      <c r="D197" s="193" t="s">
        <v>285</v>
      </c>
      <c r="E197" s="194" t="s">
        <v>9232</v>
      </c>
      <c r="F197" s="195" t="s">
        <v>9233</v>
      </c>
      <c r="G197" s="196" t="s">
        <v>2247</v>
      </c>
      <c r="H197" s="197">
        <v>20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750</v>
      </c>
    </row>
    <row r="198" spans="1:65" s="2" customFormat="1" ht="117">
      <c r="A198" s="35"/>
      <c r="B198" s="36"/>
      <c r="C198" s="37"/>
      <c r="D198" s="209" t="s">
        <v>3831</v>
      </c>
      <c r="E198" s="37"/>
      <c r="F198" s="267" t="s">
        <v>9234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3831</v>
      </c>
      <c r="AU198" s="18" t="s">
        <v>83</v>
      </c>
    </row>
    <row r="199" spans="1:65" s="2" customFormat="1" ht="24.2" customHeight="1">
      <c r="A199" s="35"/>
      <c r="B199" s="36"/>
      <c r="C199" s="193" t="s">
        <v>529</v>
      </c>
      <c r="D199" s="193" t="s">
        <v>285</v>
      </c>
      <c r="E199" s="194" t="s">
        <v>9235</v>
      </c>
      <c r="F199" s="195" t="s">
        <v>9236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766</v>
      </c>
    </row>
    <row r="200" spans="1:65" s="2" customFormat="1" ht="48.75">
      <c r="A200" s="35"/>
      <c r="B200" s="36"/>
      <c r="C200" s="37"/>
      <c r="D200" s="209" t="s">
        <v>3831</v>
      </c>
      <c r="E200" s="37"/>
      <c r="F200" s="267" t="s">
        <v>9237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3831</v>
      </c>
      <c r="AU200" s="18" t="s">
        <v>83</v>
      </c>
    </row>
    <row r="201" spans="1:65" s="2" customFormat="1" ht="24.2" customHeight="1">
      <c r="A201" s="35"/>
      <c r="B201" s="36"/>
      <c r="C201" s="193" t="s">
        <v>540</v>
      </c>
      <c r="D201" s="193" t="s">
        <v>285</v>
      </c>
      <c r="E201" s="194" t="s">
        <v>9238</v>
      </c>
      <c r="F201" s="195" t="s">
        <v>9239</v>
      </c>
      <c r="G201" s="196" t="s">
        <v>2247</v>
      </c>
      <c r="H201" s="197">
        <v>30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776</v>
      </c>
    </row>
    <row r="202" spans="1:65" s="2" customFormat="1" ht="78">
      <c r="A202" s="35"/>
      <c r="B202" s="36"/>
      <c r="C202" s="37"/>
      <c r="D202" s="209" t="s">
        <v>3831</v>
      </c>
      <c r="E202" s="37"/>
      <c r="F202" s="267" t="s">
        <v>9240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3831</v>
      </c>
      <c r="AU202" s="18" t="s">
        <v>83</v>
      </c>
    </row>
    <row r="203" spans="1:65" s="2" customFormat="1" ht="24.2" customHeight="1">
      <c r="A203" s="35"/>
      <c r="B203" s="36"/>
      <c r="C203" s="193" t="s">
        <v>546</v>
      </c>
      <c r="D203" s="193" t="s">
        <v>285</v>
      </c>
      <c r="E203" s="194" t="s">
        <v>9241</v>
      </c>
      <c r="F203" s="195" t="s">
        <v>9242</v>
      </c>
      <c r="G203" s="196" t="s">
        <v>2247</v>
      </c>
      <c r="H203" s="197">
        <v>132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785</v>
      </c>
    </row>
    <row r="204" spans="1:65" s="2" customFormat="1" ht="97.5">
      <c r="A204" s="35"/>
      <c r="B204" s="36"/>
      <c r="C204" s="37"/>
      <c r="D204" s="209" t="s">
        <v>3831</v>
      </c>
      <c r="E204" s="37"/>
      <c r="F204" s="267" t="s">
        <v>9243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3831</v>
      </c>
      <c r="AU204" s="18" t="s">
        <v>83</v>
      </c>
    </row>
    <row r="205" spans="1:65" s="2" customFormat="1" ht="24.2" customHeight="1">
      <c r="A205" s="35"/>
      <c r="B205" s="36"/>
      <c r="C205" s="193" t="s">
        <v>551</v>
      </c>
      <c r="D205" s="193" t="s">
        <v>285</v>
      </c>
      <c r="E205" s="194" t="s">
        <v>9244</v>
      </c>
      <c r="F205" s="195" t="s">
        <v>9245</v>
      </c>
      <c r="G205" s="196" t="s">
        <v>2247</v>
      </c>
      <c r="H205" s="197">
        <v>4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796</v>
      </c>
    </row>
    <row r="206" spans="1:65" s="2" customFormat="1" ht="126.75">
      <c r="A206" s="35"/>
      <c r="B206" s="36"/>
      <c r="C206" s="37"/>
      <c r="D206" s="209" t="s">
        <v>3831</v>
      </c>
      <c r="E206" s="37"/>
      <c r="F206" s="267" t="s">
        <v>9246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3831</v>
      </c>
      <c r="AU206" s="18" t="s">
        <v>83</v>
      </c>
    </row>
    <row r="207" spans="1:65" s="2" customFormat="1" ht="24.2" customHeight="1">
      <c r="A207" s="35"/>
      <c r="B207" s="36"/>
      <c r="C207" s="193" t="s">
        <v>556</v>
      </c>
      <c r="D207" s="193" t="s">
        <v>285</v>
      </c>
      <c r="E207" s="194" t="s">
        <v>9247</v>
      </c>
      <c r="F207" s="195" t="s">
        <v>9248</v>
      </c>
      <c r="G207" s="196" t="s">
        <v>2247</v>
      </c>
      <c r="H207" s="197">
        <v>2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83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810</v>
      </c>
    </row>
    <row r="208" spans="1:65" s="2" customFormat="1" ht="68.25">
      <c r="A208" s="35"/>
      <c r="B208" s="36"/>
      <c r="C208" s="37"/>
      <c r="D208" s="209" t="s">
        <v>3831</v>
      </c>
      <c r="E208" s="37"/>
      <c r="F208" s="267" t="s">
        <v>9249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3831</v>
      </c>
      <c r="AU208" s="18" t="s">
        <v>83</v>
      </c>
    </row>
    <row r="209" spans="1:65" s="2" customFormat="1" ht="24.2" customHeight="1">
      <c r="A209" s="35"/>
      <c r="B209" s="36"/>
      <c r="C209" s="193" t="s">
        <v>561</v>
      </c>
      <c r="D209" s="193" t="s">
        <v>285</v>
      </c>
      <c r="E209" s="194" t="s">
        <v>9250</v>
      </c>
      <c r="F209" s="195" t="s">
        <v>9251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83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818</v>
      </c>
    </row>
    <row r="210" spans="1:65" s="2" customFormat="1" ht="107.25">
      <c r="A210" s="35"/>
      <c r="B210" s="36"/>
      <c r="C210" s="37"/>
      <c r="D210" s="209" t="s">
        <v>3831</v>
      </c>
      <c r="E210" s="37"/>
      <c r="F210" s="267" t="s">
        <v>9252</v>
      </c>
      <c r="G210" s="37"/>
      <c r="H210" s="37"/>
      <c r="I210" s="268"/>
      <c r="J210" s="37"/>
      <c r="K210" s="37"/>
      <c r="L210" s="40"/>
      <c r="M210" s="269"/>
      <c r="N210" s="27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3831</v>
      </c>
      <c r="AU210" s="18" t="s">
        <v>83</v>
      </c>
    </row>
    <row r="211" spans="1:65" s="2" customFormat="1" ht="24.2" customHeight="1">
      <c r="A211" s="35"/>
      <c r="B211" s="36"/>
      <c r="C211" s="193" t="s">
        <v>567</v>
      </c>
      <c r="D211" s="193" t="s">
        <v>285</v>
      </c>
      <c r="E211" s="194" t="s">
        <v>9253</v>
      </c>
      <c r="F211" s="195" t="s">
        <v>9254</v>
      </c>
      <c r="G211" s="196" t="s">
        <v>2247</v>
      </c>
      <c r="H211" s="197">
        <v>4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83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827</v>
      </c>
    </row>
    <row r="212" spans="1:65" s="2" customFormat="1" ht="136.5">
      <c r="A212" s="35"/>
      <c r="B212" s="36"/>
      <c r="C212" s="37"/>
      <c r="D212" s="209" t="s">
        <v>3831</v>
      </c>
      <c r="E212" s="37"/>
      <c r="F212" s="267" t="s">
        <v>9255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3831</v>
      </c>
      <c r="AU212" s="18" t="s">
        <v>83</v>
      </c>
    </row>
    <row r="213" spans="1:65" s="2" customFormat="1" ht="24.2" customHeight="1">
      <c r="A213" s="35"/>
      <c r="B213" s="36"/>
      <c r="C213" s="193" t="s">
        <v>575</v>
      </c>
      <c r="D213" s="193" t="s">
        <v>285</v>
      </c>
      <c r="E213" s="194" t="s">
        <v>9256</v>
      </c>
      <c r="F213" s="195" t="s">
        <v>9257</v>
      </c>
      <c r="G213" s="196" t="s">
        <v>2247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83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837</v>
      </c>
    </row>
    <row r="214" spans="1:65" s="2" customFormat="1" ht="58.5">
      <c r="A214" s="35"/>
      <c r="B214" s="36"/>
      <c r="C214" s="37"/>
      <c r="D214" s="209" t="s">
        <v>3831</v>
      </c>
      <c r="E214" s="37"/>
      <c r="F214" s="267" t="s">
        <v>9258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3831</v>
      </c>
      <c r="AU214" s="18" t="s">
        <v>83</v>
      </c>
    </row>
    <row r="215" spans="1:65" s="2" customFormat="1" ht="33" customHeight="1">
      <c r="A215" s="35"/>
      <c r="B215" s="36"/>
      <c r="C215" s="193" t="s">
        <v>581</v>
      </c>
      <c r="D215" s="193" t="s">
        <v>285</v>
      </c>
      <c r="E215" s="194" t="s">
        <v>9259</v>
      </c>
      <c r="F215" s="195" t="s">
        <v>9260</v>
      </c>
      <c r="G215" s="196" t="s">
        <v>2247</v>
      </c>
      <c r="H215" s="197">
        <v>2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83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846</v>
      </c>
    </row>
    <row r="216" spans="1:65" s="2" customFormat="1" ht="107.25">
      <c r="A216" s="35"/>
      <c r="B216" s="36"/>
      <c r="C216" s="37"/>
      <c r="D216" s="209" t="s">
        <v>3831</v>
      </c>
      <c r="E216" s="37"/>
      <c r="F216" s="267" t="s">
        <v>9261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3831</v>
      </c>
      <c r="AU216" s="18" t="s">
        <v>83</v>
      </c>
    </row>
    <row r="217" spans="1:65" s="2" customFormat="1" ht="24.2" customHeight="1">
      <c r="A217" s="35"/>
      <c r="B217" s="36"/>
      <c r="C217" s="193" t="s">
        <v>611</v>
      </c>
      <c r="D217" s="193" t="s">
        <v>285</v>
      </c>
      <c r="E217" s="194" t="s">
        <v>9262</v>
      </c>
      <c r="F217" s="195" t="s">
        <v>9263</v>
      </c>
      <c r="G217" s="196" t="s">
        <v>2247</v>
      </c>
      <c r="H217" s="197">
        <v>5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83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856</v>
      </c>
    </row>
    <row r="218" spans="1:65" s="2" customFormat="1" ht="87.75">
      <c r="A218" s="35"/>
      <c r="B218" s="36"/>
      <c r="C218" s="37"/>
      <c r="D218" s="209" t="s">
        <v>3831</v>
      </c>
      <c r="E218" s="37"/>
      <c r="F218" s="267" t="s">
        <v>9264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3831</v>
      </c>
      <c r="AU218" s="18" t="s">
        <v>83</v>
      </c>
    </row>
    <row r="219" spans="1:65" s="2" customFormat="1" ht="24.2" customHeight="1">
      <c r="A219" s="35"/>
      <c r="B219" s="36"/>
      <c r="C219" s="193" t="s">
        <v>616</v>
      </c>
      <c r="D219" s="193" t="s">
        <v>285</v>
      </c>
      <c r="E219" s="194" t="s">
        <v>9265</v>
      </c>
      <c r="F219" s="195" t="s">
        <v>9266</v>
      </c>
      <c r="G219" s="196" t="s">
        <v>2247</v>
      </c>
      <c r="H219" s="197">
        <v>4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83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199</v>
      </c>
      <c r="BM219" s="205" t="s">
        <v>869</v>
      </c>
    </row>
    <row r="220" spans="1:65" s="2" customFormat="1" ht="68.25">
      <c r="A220" s="35"/>
      <c r="B220" s="36"/>
      <c r="C220" s="37"/>
      <c r="D220" s="209" t="s">
        <v>3831</v>
      </c>
      <c r="E220" s="37"/>
      <c r="F220" s="267" t="s">
        <v>9267</v>
      </c>
      <c r="G220" s="37"/>
      <c r="H220" s="37"/>
      <c r="I220" s="268"/>
      <c r="J220" s="37"/>
      <c r="K220" s="37"/>
      <c r="L220" s="40"/>
      <c r="M220" s="269"/>
      <c r="N220" s="270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3831</v>
      </c>
      <c r="AU220" s="18" t="s">
        <v>83</v>
      </c>
    </row>
    <row r="221" spans="1:65" s="2" customFormat="1" ht="24.2" customHeight="1">
      <c r="A221" s="35"/>
      <c r="B221" s="36"/>
      <c r="C221" s="193" t="s">
        <v>620</v>
      </c>
      <c r="D221" s="193" t="s">
        <v>285</v>
      </c>
      <c r="E221" s="194" t="s">
        <v>9268</v>
      </c>
      <c r="F221" s="195" t="s">
        <v>9269</v>
      </c>
      <c r="G221" s="196" t="s">
        <v>2247</v>
      </c>
      <c r="H221" s="197">
        <v>104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83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882</v>
      </c>
    </row>
    <row r="222" spans="1:65" s="2" customFormat="1" ht="68.25">
      <c r="A222" s="35"/>
      <c r="B222" s="36"/>
      <c r="C222" s="37"/>
      <c r="D222" s="209" t="s">
        <v>3831</v>
      </c>
      <c r="E222" s="37"/>
      <c r="F222" s="267" t="s">
        <v>9270</v>
      </c>
      <c r="G222" s="37"/>
      <c r="H222" s="37"/>
      <c r="I222" s="268"/>
      <c r="J222" s="37"/>
      <c r="K222" s="37"/>
      <c r="L222" s="40"/>
      <c r="M222" s="269"/>
      <c r="N222" s="270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3831</v>
      </c>
      <c r="AU222" s="18" t="s">
        <v>83</v>
      </c>
    </row>
    <row r="223" spans="1:65" s="2" customFormat="1" ht="33" customHeight="1">
      <c r="A223" s="35"/>
      <c r="B223" s="36"/>
      <c r="C223" s="193" t="s">
        <v>624</v>
      </c>
      <c r="D223" s="193" t="s">
        <v>285</v>
      </c>
      <c r="E223" s="194" t="s">
        <v>9271</v>
      </c>
      <c r="F223" s="195" t="s">
        <v>9272</v>
      </c>
      <c r="G223" s="196" t="s">
        <v>2247</v>
      </c>
      <c r="H223" s="197">
        <v>10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83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894</v>
      </c>
    </row>
    <row r="224" spans="1:65" s="2" customFormat="1" ht="39">
      <c r="A224" s="35"/>
      <c r="B224" s="36"/>
      <c r="C224" s="37"/>
      <c r="D224" s="209" t="s">
        <v>3831</v>
      </c>
      <c r="E224" s="37"/>
      <c r="F224" s="267" t="s">
        <v>9273</v>
      </c>
      <c r="G224" s="37"/>
      <c r="H224" s="37"/>
      <c r="I224" s="268"/>
      <c r="J224" s="37"/>
      <c r="K224" s="37"/>
      <c r="L224" s="40"/>
      <c r="M224" s="269"/>
      <c r="N224" s="27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3831</v>
      </c>
      <c r="AU224" s="18" t="s">
        <v>83</v>
      </c>
    </row>
    <row r="225" spans="1:65" s="2" customFormat="1" ht="24.2" customHeight="1">
      <c r="A225" s="35"/>
      <c r="B225" s="36"/>
      <c r="C225" s="193" t="s">
        <v>628</v>
      </c>
      <c r="D225" s="193" t="s">
        <v>285</v>
      </c>
      <c r="E225" s="194" t="s">
        <v>9274</v>
      </c>
      <c r="F225" s="195" t="s">
        <v>9275</v>
      </c>
      <c r="G225" s="196" t="s">
        <v>2222</v>
      </c>
      <c r="H225" s="197">
        <v>125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83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902</v>
      </c>
    </row>
    <row r="226" spans="1:65" s="2" customFormat="1" ht="39">
      <c r="A226" s="35"/>
      <c r="B226" s="36"/>
      <c r="C226" s="37"/>
      <c r="D226" s="209" t="s">
        <v>3831</v>
      </c>
      <c r="E226" s="37"/>
      <c r="F226" s="267" t="s">
        <v>9276</v>
      </c>
      <c r="G226" s="37"/>
      <c r="H226" s="37"/>
      <c r="I226" s="268"/>
      <c r="J226" s="37"/>
      <c r="K226" s="37"/>
      <c r="L226" s="40"/>
      <c r="M226" s="269"/>
      <c r="N226" s="27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3831</v>
      </c>
      <c r="AU226" s="18" t="s">
        <v>83</v>
      </c>
    </row>
    <row r="227" spans="1:65" s="2" customFormat="1" ht="24.2" customHeight="1">
      <c r="A227" s="35"/>
      <c r="B227" s="36"/>
      <c r="C227" s="193" t="s">
        <v>632</v>
      </c>
      <c r="D227" s="193" t="s">
        <v>285</v>
      </c>
      <c r="E227" s="194" t="s">
        <v>9277</v>
      </c>
      <c r="F227" s="195" t="s">
        <v>9278</v>
      </c>
      <c r="G227" s="196" t="s">
        <v>2222</v>
      </c>
      <c r="H227" s="197">
        <v>125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83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923</v>
      </c>
    </row>
    <row r="228" spans="1:65" s="2" customFormat="1" ht="39">
      <c r="A228" s="35"/>
      <c r="B228" s="36"/>
      <c r="C228" s="37"/>
      <c r="D228" s="209" t="s">
        <v>3831</v>
      </c>
      <c r="E228" s="37"/>
      <c r="F228" s="267" t="s">
        <v>9279</v>
      </c>
      <c r="G228" s="37"/>
      <c r="H228" s="37"/>
      <c r="I228" s="268"/>
      <c r="J228" s="37"/>
      <c r="K228" s="37"/>
      <c r="L228" s="40"/>
      <c r="M228" s="269"/>
      <c r="N228" s="270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3831</v>
      </c>
      <c r="AU228" s="18" t="s">
        <v>83</v>
      </c>
    </row>
    <row r="229" spans="1:65" s="2" customFormat="1" ht="24.2" customHeight="1">
      <c r="A229" s="35"/>
      <c r="B229" s="36"/>
      <c r="C229" s="193" t="s">
        <v>636</v>
      </c>
      <c r="D229" s="193" t="s">
        <v>285</v>
      </c>
      <c r="E229" s="194" t="s">
        <v>9280</v>
      </c>
      <c r="F229" s="195" t="s">
        <v>9281</v>
      </c>
      <c r="G229" s="196" t="s">
        <v>2222</v>
      </c>
      <c r="H229" s="197">
        <v>125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83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936</v>
      </c>
    </row>
    <row r="230" spans="1:65" s="2" customFormat="1" ht="39">
      <c r="A230" s="35"/>
      <c r="B230" s="36"/>
      <c r="C230" s="37"/>
      <c r="D230" s="209" t="s">
        <v>3831</v>
      </c>
      <c r="E230" s="37"/>
      <c r="F230" s="267" t="s">
        <v>9282</v>
      </c>
      <c r="G230" s="37"/>
      <c r="H230" s="37"/>
      <c r="I230" s="268"/>
      <c r="J230" s="37"/>
      <c r="K230" s="37"/>
      <c r="L230" s="40"/>
      <c r="M230" s="269"/>
      <c r="N230" s="27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3831</v>
      </c>
      <c r="AU230" s="18" t="s">
        <v>83</v>
      </c>
    </row>
    <row r="231" spans="1:65" s="2" customFormat="1" ht="24.2" customHeight="1">
      <c r="A231" s="35"/>
      <c r="B231" s="36"/>
      <c r="C231" s="193" t="s">
        <v>640</v>
      </c>
      <c r="D231" s="193" t="s">
        <v>285</v>
      </c>
      <c r="E231" s="194" t="s">
        <v>9283</v>
      </c>
      <c r="F231" s="195" t="s">
        <v>9284</v>
      </c>
      <c r="G231" s="196" t="s">
        <v>2247</v>
      </c>
      <c r="H231" s="197">
        <v>1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83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952</v>
      </c>
    </row>
    <row r="232" spans="1:65" s="2" customFormat="1" ht="156">
      <c r="A232" s="35"/>
      <c r="B232" s="36"/>
      <c r="C232" s="37"/>
      <c r="D232" s="209" t="s">
        <v>3831</v>
      </c>
      <c r="E232" s="37"/>
      <c r="F232" s="267" t="s">
        <v>9285</v>
      </c>
      <c r="G232" s="37"/>
      <c r="H232" s="37"/>
      <c r="I232" s="268"/>
      <c r="J232" s="37"/>
      <c r="K232" s="37"/>
      <c r="L232" s="40"/>
      <c r="M232" s="269"/>
      <c r="N232" s="270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3831</v>
      </c>
      <c r="AU232" s="18" t="s">
        <v>83</v>
      </c>
    </row>
    <row r="233" spans="1:65" s="2" customFormat="1" ht="24.2" customHeight="1">
      <c r="A233" s="35"/>
      <c r="B233" s="36"/>
      <c r="C233" s="193" t="s">
        <v>644</v>
      </c>
      <c r="D233" s="193" t="s">
        <v>285</v>
      </c>
      <c r="E233" s="194" t="s">
        <v>9286</v>
      </c>
      <c r="F233" s="195" t="s">
        <v>9287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83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965</v>
      </c>
    </row>
    <row r="234" spans="1:65" s="2" customFormat="1" ht="136.5">
      <c r="A234" s="35"/>
      <c r="B234" s="36"/>
      <c r="C234" s="37"/>
      <c r="D234" s="209" t="s">
        <v>3831</v>
      </c>
      <c r="E234" s="37"/>
      <c r="F234" s="267" t="s">
        <v>9288</v>
      </c>
      <c r="G234" s="37"/>
      <c r="H234" s="37"/>
      <c r="I234" s="268"/>
      <c r="J234" s="37"/>
      <c r="K234" s="37"/>
      <c r="L234" s="40"/>
      <c r="M234" s="269"/>
      <c r="N234" s="27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3831</v>
      </c>
      <c r="AU234" s="18" t="s">
        <v>83</v>
      </c>
    </row>
    <row r="235" spans="1:65" s="12" customFormat="1" ht="25.9" customHeight="1">
      <c r="B235" s="177"/>
      <c r="C235" s="178"/>
      <c r="D235" s="179" t="s">
        <v>75</v>
      </c>
      <c r="E235" s="180" t="s">
        <v>3857</v>
      </c>
      <c r="F235" s="180" t="s">
        <v>9289</v>
      </c>
      <c r="G235" s="178"/>
      <c r="H235" s="178"/>
      <c r="I235" s="181"/>
      <c r="J235" s="182">
        <f>BK235</f>
        <v>0</v>
      </c>
      <c r="K235" s="178"/>
      <c r="L235" s="183"/>
      <c r="M235" s="184"/>
      <c r="N235" s="185"/>
      <c r="O235" s="185"/>
      <c r="P235" s="186">
        <f>SUM(P236:P267)</f>
        <v>0</v>
      </c>
      <c r="Q235" s="185"/>
      <c r="R235" s="186">
        <f>SUM(R236:R267)</f>
        <v>0</v>
      </c>
      <c r="S235" s="185"/>
      <c r="T235" s="187">
        <f>SUM(T236:T267)</f>
        <v>0</v>
      </c>
      <c r="AR235" s="188" t="s">
        <v>83</v>
      </c>
      <c r="AT235" s="189" t="s">
        <v>75</v>
      </c>
      <c r="AU235" s="189" t="s">
        <v>76</v>
      </c>
      <c r="AY235" s="188" t="s">
        <v>283</v>
      </c>
      <c r="BK235" s="190">
        <f>SUM(BK236:BK267)</f>
        <v>0</v>
      </c>
    </row>
    <row r="236" spans="1:65" s="2" customFormat="1" ht="24.2" customHeight="1">
      <c r="A236" s="35"/>
      <c r="B236" s="36"/>
      <c r="C236" s="193" t="s">
        <v>648</v>
      </c>
      <c r="D236" s="193" t="s">
        <v>285</v>
      </c>
      <c r="E236" s="194" t="s">
        <v>9290</v>
      </c>
      <c r="F236" s="195" t="s">
        <v>9291</v>
      </c>
      <c r="G236" s="196" t="s">
        <v>2247</v>
      </c>
      <c r="H236" s="197">
        <v>15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83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974</v>
      </c>
    </row>
    <row r="237" spans="1:65" s="2" customFormat="1" ht="87.75">
      <c r="A237" s="35"/>
      <c r="B237" s="36"/>
      <c r="C237" s="37"/>
      <c r="D237" s="209" t="s">
        <v>3831</v>
      </c>
      <c r="E237" s="37"/>
      <c r="F237" s="267" t="s">
        <v>9292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3831</v>
      </c>
      <c r="AU237" s="18" t="s">
        <v>83</v>
      </c>
    </row>
    <row r="238" spans="1:65" s="2" customFormat="1" ht="24.2" customHeight="1">
      <c r="A238" s="35"/>
      <c r="B238" s="36"/>
      <c r="C238" s="193" t="s">
        <v>652</v>
      </c>
      <c r="D238" s="193" t="s">
        <v>285</v>
      </c>
      <c r="E238" s="194" t="s">
        <v>4584</v>
      </c>
      <c r="F238" s="195" t="s">
        <v>9293</v>
      </c>
      <c r="G238" s="196" t="s">
        <v>2247</v>
      </c>
      <c r="H238" s="197">
        <v>2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83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982</v>
      </c>
    </row>
    <row r="239" spans="1:65" s="2" customFormat="1" ht="78">
      <c r="A239" s="35"/>
      <c r="B239" s="36"/>
      <c r="C239" s="37"/>
      <c r="D239" s="209" t="s">
        <v>3831</v>
      </c>
      <c r="E239" s="37"/>
      <c r="F239" s="267" t="s">
        <v>9294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3831</v>
      </c>
      <c r="AU239" s="18" t="s">
        <v>83</v>
      </c>
    </row>
    <row r="240" spans="1:65" s="2" customFormat="1" ht="24.2" customHeight="1">
      <c r="A240" s="35"/>
      <c r="B240" s="36"/>
      <c r="C240" s="193" t="s">
        <v>656</v>
      </c>
      <c r="D240" s="193" t="s">
        <v>285</v>
      </c>
      <c r="E240" s="194" t="s">
        <v>9295</v>
      </c>
      <c r="F240" s="195" t="s">
        <v>9296</v>
      </c>
      <c r="G240" s="196" t="s">
        <v>2247</v>
      </c>
      <c r="H240" s="197">
        <v>2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83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993</v>
      </c>
    </row>
    <row r="241" spans="1:65" s="2" customFormat="1" ht="78">
      <c r="A241" s="35"/>
      <c r="B241" s="36"/>
      <c r="C241" s="37"/>
      <c r="D241" s="209" t="s">
        <v>3831</v>
      </c>
      <c r="E241" s="37"/>
      <c r="F241" s="267" t="s">
        <v>9297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3831</v>
      </c>
      <c r="AU241" s="18" t="s">
        <v>83</v>
      </c>
    </row>
    <row r="242" spans="1:65" s="2" customFormat="1" ht="24.2" customHeight="1">
      <c r="A242" s="35"/>
      <c r="B242" s="36"/>
      <c r="C242" s="193" t="s">
        <v>660</v>
      </c>
      <c r="D242" s="193" t="s">
        <v>285</v>
      </c>
      <c r="E242" s="194" t="s">
        <v>9298</v>
      </c>
      <c r="F242" s="195" t="s">
        <v>9299</v>
      </c>
      <c r="G242" s="196" t="s">
        <v>2247</v>
      </c>
      <c r="H242" s="197">
        <v>1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83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1008</v>
      </c>
    </row>
    <row r="243" spans="1:65" s="2" customFormat="1" ht="48.75">
      <c r="A243" s="35"/>
      <c r="B243" s="36"/>
      <c r="C243" s="37"/>
      <c r="D243" s="209" t="s">
        <v>3831</v>
      </c>
      <c r="E243" s="37"/>
      <c r="F243" s="267" t="s">
        <v>9300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3831</v>
      </c>
      <c r="AU243" s="18" t="s">
        <v>83</v>
      </c>
    </row>
    <row r="244" spans="1:65" s="2" customFormat="1" ht="24.2" customHeight="1">
      <c r="A244" s="35"/>
      <c r="B244" s="36"/>
      <c r="C244" s="193" t="s">
        <v>664</v>
      </c>
      <c r="D244" s="193" t="s">
        <v>285</v>
      </c>
      <c r="E244" s="194" t="s">
        <v>9301</v>
      </c>
      <c r="F244" s="195" t="s">
        <v>9302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83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1016</v>
      </c>
    </row>
    <row r="245" spans="1:65" s="2" customFormat="1" ht="87.75">
      <c r="A245" s="35"/>
      <c r="B245" s="36"/>
      <c r="C245" s="37"/>
      <c r="D245" s="209" t="s">
        <v>3831</v>
      </c>
      <c r="E245" s="37"/>
      <c r="F245" s="267" t="s">
        <v>9303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3831</v>
      </c>
      <c r="AU245" s="18" t="s">
        <v>83</v>
      </c>
    </row>
    <row r="246" spans="1:65" s="2" customFormat="1" ht="24.2" customHeight="1">
      <c r="A246" s="35"/>
      <c r="B246" s="36"/>
      <c r="C246" s="193" t="s">
        <v>668</v>
      </c>
      <c r="D246" s="193" t="s">
        <v>285</v>
      </c>
      <c r="E246" s="194" t="s">
        <v>9304</v>
      </c>
      <c r="F246" s="195" t="s">
        <v>9305</v>
      </c>
      <c r="G246" s="196" t="s">
        <v>2247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83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1027</v>
      </c>
    </row>
    <row r="247" spans="1:65" s="2" customFormat="1" ht="58.5">
      <c r="A247" s="35"/>
      <c r="B247" s="36"/>
      <c r="C247" s="37"/>
      <c r="D247" s="209" t="s">
        <v>3831</v>
      </c>
      <c r="E247" s="37"/>
      <c r="F247" s="267" t="s">
        <v>9306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3831</v>
      </c>
      <c r="AU247" s="18" t="s">
        <v>83</v>
      </c>
    </row>
    <row r="248" spans="1:65" s="2" customFormat="1" ht="24.2" customHeight="1">
      <c r="A248" s="35"/>
      <c r="B248" s="36"/>
      <c r="C248" s="193" t="s">
        <v>672</v>
      </c>
      <c r="D248" s="193" t="s">
        <v>285</v>
      </c>
      <c r="E248" s="194" t="s">
        <v>9307</v>
      </c>
      <c r="F248" s="195" t="s">
        <v>9308</v>
      </c>
      <c r="G248" s="196" t="s">
        <v>2247</v>
      </c>
      <c r="H248" s="197">
        <v>12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83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1038</v>
      </c>
    </row>
    <row r="249" spans="1:65" s="2" customFormat="1" ht="58.5">
      <c r="A249" s="35"/>
      <c r="B249" s="36"/>
      <c r="C249" s="37"/>
      <c r="D249" s="209" t="s">
        <v>3831</v>
      </c>
      <c r="E249" s="37"/>
      <c r="F249" s="267" t="s">
        <v>9309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3831</v>
      </c>
      <c r="AU249" s="18" t="s">
        <v>83</v>
      </c>
    </row>
    <row r="250" spans="1:65" s="2" customFormat="1" ht="24.2" customHeight="1">
      <c r="A250" s="35"/>
      <c r="B250" s="36"/>
      <c r="C250" s="193" t="s">
        <v>676</v>
      </c>
      <c r="D250" s="193" t="s">
        <v>285</v>
      </c>
      <c r="E250" s="194" t="s">
        <v>9310</v>
      </c>
      <c r="F250" s="195" t="s">
        <v>9311</v>
      </c>
      <c r="G250" s="196" t="s">
        <v>2247</v>
      </c>
      <c r="H250" s="197">
        <v>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83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1052</v>
      </c>
    </row>
    <row r="251" spans="1:65" s="2" customFormat="1" ht="39">
      <c r="A251" s="35"/>
      <c r="B251" s="36"/>
      <c r="C251" s="37"/>
      <c r="D251" s="209" t="s">
        <v>3831</v>
      </c>
      <c r="E251" s="37"/>
      <c r="F251" s="267" t="s">
        <v>9312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3831</v>
      </c>
      <c r="AU251" s="18" t="s">
        <v>83</v>
      </c>
    </row>
    <row r="252" spans="1:65" s="2" customFormat="1" ht="24.2" customHeight="1">
      <c r="A252" s="35"/>
      <c r="B252" s="36"/>
      <c r="C252" s="193" t="s">
        <v>680</v>
      </c>
      <c r="D252" s="193" t="s">
        <v>285</v>
      </c>
      <c r="E252" s="194" t="s">
        <v>9313</v>
      </c>
      <c r="F252" s="195" t="s">
        <v>9314</v>
      </c>
      <c r="G252" s="196" t="s">
        <v>2247</v>
      </c>
      <c r="H252" s="197">
        <v>5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83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1085</v>
      </c>
    </row>
    <row r="253" spans="1:65" s="2" customFormat="1" ht="39">
      <c r="A253" s="35"/>
      <c r="B253" s="36"/>
      <c r="C253" s="37"/>
      <c r="D253" s="209" t="s">
        <v>3831</v>
      </c>
      <c r="E253" s="37"/>
      <c r="F253" s="267" t="s">
        <v>9315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3831</v>
      </c>
      <c r="AU253" s="18" t="s">
        <v>83</v>
      </c>
    </row>
    <row r="254" spans="1:65" s="2" customFormat="1" ht="24.2" customHeight="1">
      <c r="A254" s="35"/>
      <c r="B254" s="36"/>
      <c r="C254" s="193" t="s">
        <v>684</v>
      </c>
      <c r="D254" s="193" t="s">
        <v>285</v>
      </c>
      <c r="E254" s="194" t="s">
        <v>9316</v>
      </c>
      <c r="F254" s="195" t="s">
        <v>9317</v>
      </c>
      <c r="G254" s="196" t="s">
        <v>2247</v>
      </c>
      <c r="H254" s="197">
        <v>2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83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1104</v>
      </c>
    </row>
    <row r="255" spans="1:65" s="2" customFormat="1" ht="58.5">
      <c r="A255" s="35"/>
      <c r="B255" s="36"/>
      <c r="C255" s="37"/>
      <c r="D255" s="209" t="s">
        <v>3831</v>
      </c>
      <c r="E255" s="37"/>
      <c r="F255" s="267" t="s">
        <v>9318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3831</v>
      </c>
      <c r="AU255" s="18" t="s">
        <v>83</v>
      </c>
    </row>
    <row r="256" spans="1:65" s="2" customFormat="1" ht="24.2" customHeight="1">
      <c r="A256" s="35"/>
      <c r="B256" s="36"/>
      <c r="C256" s="193" t="s">
        <v>690</v>
      </c>
      <c r="D256" s="193" t="s">
        <v>285</v>
      </c>
      <c r="E256" s="194" t="s">
        <v>9319</v>
      </c>
      <c r="F256" s="195" t="s">
        <v>9320</v>
      </c>
      <c r="G256" s="196" t="s">
        <v>2247</v>
      </c>
      <c r="H256" s="197">
        <v>20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1119</v>
      </c>
    </row>
    <row r="257" spans="1:65" s="2" customFormat="1" ht="48.75">
      <c r="A257" s="35"/>
      <c r="B257" s="36"/>
      <c r="C257" s="37"/>
      <c r="D257" s="209" t="s">
        <v>3831</v>
      </c>
      <c r="E257" s="37"/>
      <c r="F257" s="267" t="s">
        <v>9321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3831</v>
      </c>
      <c r="AU257" s="18" t="s">
        <v>83</v>
      </c>
    </row>
    <row r="258" spans="1:65" s="2" customFormat="1" ht="24.2" customHeight="1">
      <c r="A258" s="35"/>
      <c r="B258" s="36"/>
      <c r="C258" s="193" t="s">
        <v>695</v>
      </c>
      <c r="D258" s="193" t="s">
        <v>285</v>
      </c>
      <c r="E258" s="194" t="s">
        <v>9322</v>
      </c>
      <c r="F258" s="195" t="s">
        <v>9323</v>
      </c>
      <c r="G258" s="196" t="s">
        <v>2247</v>
      </c>
      <c r="H258" s="197">
        <v>5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83</v>
      </c>
      <c r="AY258" s="18" t="s">
        <v>283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199</v>
      </c>
      <c r="BM258" s="205" t="s">
        <v>1128</v>
      </c>
    </row>
    <row r="259" spans="1:65" s="2" customFormat="1" ht="39">
      <c r="A259" s="35"/>
      <c r="B259" s="36"/>
      <c r="C259" s="37"/>
      <c r="D259" s="209" t="s">
        <v>3831</v>
      </c>
      <c r="E259" s="37"/>
      <c r="F259" s="267" t="s">
        <v>9324</v>
      </c>
      <c r="G259" s="37"/>
      <c r="H259" s="37"/>
      <c r="I259" s="268"/>
      <c r="J259" s="37"/>
      <c r="K259" s="37"/>
      <c r="L259" s="40"/>
      <c r="M259" s="269"/>
      <c r="N259" s="270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3831</v>
      </c>
      <c r="AU259" s="18" t="s">
        <v>83</v>
      </c>
    </row>
    <row r="260" spans="1:65" s="2" customFormat="1" ht="24.2" customHeight="1">
      <c r="A260" s="35"/>
      <c r="B260" s="36"/>
      <c r="C260" s="193" t="s">
        <v>700</v>
      </c>
      <c r="D260" s="193" t="s">
        <v>285</v>
      </c>
      <c r="E260" s="194" t="s">
        <v>9325</v>
      </c>
      <c r="F260" s="195" t="s">
        <v>9326</v>
      </c>
      <c r="G260" s="196" t="s">
        <v>2247</v>
      </c>
      <c r="H260" s="197">
        <v>17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83</v>
      </c>
      <c r="AY260" s="18" t="s">
        <v>283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199</v>
      </c>
      <c r="BM260" s="205" t="s">
        <v>1137</v>
      </c>
    </row>
    <row r="261" spans="1:65" s="2" customFormat="1" ht="39">
      <c r="A261" s="35"/>
      <c r="B261" s="36"/>
      <c r="C261" s="37"/>
      <c r="D261" s="209" t="s">
        <v>3831</v>
      </c>
      <c r="E261" s="37"/>
      <c r="F261" s="267" t="s">
        <v>9327</v>
      </c>
      <c r="G261" s="37"/>
      <c r="H261" s="37"/>
      <c r="I261" s="268"/>
      <c r="J261" s="37"/>
      <c r="K261" s="37"/>
      <c r="L261" s="40"/>
      <c r="M261" s="269"/>
      <c r="N261" s="270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3831</v>
      </c>
      <c r="AU261" s="18" t="s">
        <v>83</v>
      </c>
    </row>
    <row r="262" spans="1:65" s="2" customFormat="1" ht="24.2" customHeight="1">
      <c r="A262" s="35"/>
      <c r="B262" s="36"/>
      <c r="C262" s="193" t="s">
        <v>704</v>
      </c>
      <c r="D262" s="193" t="s">
        <v>285</v>
      </c>
      <c r="E262" s="194" t="s">
        <v>9328</v>
      </c>
      <c r="F262" s="195" t="s">
        <v>9329</v>
      </c>
      <c r="G262" s="196" t="s">
        <v>288</v>
      </c>
      <c r="H262" s="197">
        <v>30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83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1161</v>
      </c>
    </row>
    <row r="263" spans="1:65" s="2" customFormat="1" ht="58.5">
      <c r="A263" s="35"/>
      <c r="B263" s="36"/>
      <c r="C263" s="37"/>
      <c r="D263" s="209" t="s">
        <v>3831</v>
      </c>
      <c r="E263" s="37"/>
      <c r="F263" s="267" t="s">
        <v>9330</v>
      </c>
      <c r="G263" s="37"/>
      <c r="H263" s="37"/>
      <c r="I263" s="268"/>
      <c r="J263" s="37"/>
      <c r="K263" s="37"/>
      <c r="L263" s="40"/>
      <c r="M263" s="269"/>
      <c r="N263" s="27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3831</v>
      </c>
      <c r="AU263" s="18" t="s">
        <v>83</v>
      </c>
    </row>
    <row r="264" spans="1:65" s="2" customFormat="1" ht="24.2" customHeight="1">
      <c r="A264" s="35"/>
      <c r="B264" s="36"/>
      <c r="C264" s="193" t="s">
        <v>710</v>
      </c>
      <c r="D264" s="193" t="s">
        <v>285</v>
      </c>
      <c r="E264" s="194" t="s">
        <v>9331</v>
      </c>
      <c r="F264" s="195" t="s">
        <v>9332</v>
      </c>
      <c r="G264" s="196" t="s">
        <v>2247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83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1180</v>
      </c>
    </row>
    <row r="265" spans="1:65" s="2" customFormat="1" ht="68.25">
      <c r="A265" s="35"/>
      <c r="B265" s="36"/>
      <c r="C265" s="37"/>
      <c r="D265" s="209" t="s">
        <v>3831</v>
      </c>
      <c r="E265" s="37"/>
      <c r="F265" s="267" t="s">
        <v>9333</v>
      </c>
      <c r="G265" s="37"/>
      <c r="H265" s="37"/>
      <c r="I265" s="268"/>
      <c r="J265" s="37"/>
      <c r="K265" s="37"/>
      <c r="L265" s="40"/>
      <c r="M265" s="269"/>
      <c r="N265" s="270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3831</v>
      </c>
      <c r="AU265" s="18" t="s">
        <v>83</v>
      </c>
    </row>
    <row r="266" spans="1:65" s="2" customFormat="1" ht="24.2" customHeight="1">
      <c r="A266" s="35"/>
      <c r="B266" s="36"/>
      <c r="C266" s="193" t="s">
        <v>728</v>
      </c>
      <c r="D266" s="193" t="s">
        <v>285</v>
      </c>
      <c r="E266" s="194" t="s">
        <v>9334</v>
      </c>
      <c r="F266" s="195" t="s">
        <v>9335</v>
      </c>
      <c r="G266" s="196" t="s">
        <v>2247</v>
      </c>
      <c r="H266" s="197">
        <v>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83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1196</v>
      </c>
    </row>
    <row r="267" spans="1:65" s="2" customFormat="1" ht="48.75">
      <c r="A267" s="35"/>
      <c r="B267" s="36"/>
      <c r="C267" s="37"/>
      <c r="D267" s="209" t="s">
        <v>3831</v>
      </c>
      <c r="E267" s="37"/>
      <c r="F267" s="267" t="s">
        <v>9336</v>
      </c>
      <c r="G267" s="37"/>
      <c r="H267" s="37"/>
      <c r="I267" s="268"/>
      <c r="J267" s="37"/>
      <c r="K267" s="37"/>
      <c r="L267" s="40"/>
      <c r="M267" s="269"/>
      <c r="N267" s="27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3831</v>
      </c>
      <c r="AU267" s="18" t="s">
        <v>83</v>
      </c>
    </row>
    <row r="268" spans="1:65" s="12" customFormat="1" ht="25.9" customHeight="1">
      <c r="B268" s="177"/>
      <c r="C268" s="178"/>
      <c r="D268" s="179" t="s">
        <v>75</v>
      </c>
      <c r="E268" s="180" t="s">
        <v>3865</v>
      </c>
      <c r="F268" s="180" t="s">
        <v>9337</v>
      </c>
      <c r="G268" s="178"/>
      <c r="H268" s="178"/>
      <c r="I268" s="181"/>
      <c r="J268" s="182">
        <f>BK268</f>
        <v>0</v>
      </c>
      <c r="K268" s="178"/>
      <c r="L268" s="183"/>
      <c r="M268" s="184"/>
      <c r="N268" s="185"/>
      <c r="O268" s="185"/>
      <c r="P268" s="186">
        <f>SUM(P269:P302)</f>
        <v>0</v>
      </c>
      <c r="Q268" s="185"/>
      <c r="R268" s="186">
        <f>SUM(R269:R302)</f>
        <v>0</v>
      </c>
      <c r="S268" s="185"/>
      <c r="T268" s="187">
        <f>SUM(T269:T302)</f>
        <v>0</v>
      </c>
      <c r="AR268" s="188" t="s">
        <v>83</v>
      </c>
      <c r="AT268" s="189" t="s">
        <v>75</v>
      </c>
      <c r="AU268" s="189" t="s">
        <v>76</v>
      </c>
      <c r="AY268" s="188" t="s">
        <v>283</v>
      </c>
      <c r="BK268" s="190">
        <f>SUM(BK269:BK302)</f>
        <v>0</v>
      </c>
    </row>
    <row r="269" spans="1:65" s="2" customFormat="1" ht="24.2" customHeight="1">
      <c r="A269" s="35"/>
      <c r="B269" s="36"/>
      <c r="C269" s="193" t="s">
        <v>737</v>
      </c>
      <c r="D269" s="193" t="s">
        <v>285</v>
      </c>
      <c r="E269" s="194" t="s">
        <v>9338</v>
      </c>
      <c r="F269" s="195" t="s">
        <v>9339</v>
      </c>
      <c r="G269" s="196" t="s">
        <v>2247</v>
      </c>
      <c r="H269" s="197">
        <v>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83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1204</v>
      </c>
    </row>
    <row r="270" spans="1:65" s="2" customFormat="1" ht="48.75">
      <c r="A270" s="35"/>
      <c r="B270" s="36"/>
      <c r="C270" s="37"/>
      <c r="D270" s="209" t="s">
        <v>3831</v>
      </c>
      <c r="E270" s="37"/>
      <c r="F270" s="267" t="s">
        <v>9340</v>
      </c>
      <c r="G270" s="37"/>
      <c r="H270" s="37"/>
      <c r="I270" s="268"/>
      <c r="J270" s="37"/>
      <c r="K270" s="37"/>
      <c r="L270" s="40"/>
      <c r="M270" s="269"/>
      <c r="N270" s="270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3831</v>
      </c>
      <c r="AU270" s="18" t="s">
        <v>83</v>
      </c>
    </row>
    <row r="271" spans="1:65" s="2" customFormat="1" ht="24.2" customHeight="1">
      <c r="A271" s="35"/>
      <c r="B271" s="36"/>
      <c r="C271" s="193" t="s">
        <v>743</v>
      </c>
      <c r="D271" s="193" t="s">
        <v>285</v>
      </c>
      <c r="E271" s="194" t="s">
        <v>9341</v>
      </c>
      <c r="F271" s="195" t="s">
        <v>9342</v>
      </c>
      <c r="G271" s="196" t="s">
        <v>2247</v>
      </c>
      <c r="H271" s="197">
        <v>1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83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1221</v>
      </c>
    </row>
    <row r="272" spans="1:65" s="2" customFormat="1" ht="48.75">
      <c r="A272" s="35"/>
      <c r="B272" s="36"/>
      <c r="C272" s="37"/>
      <c r="D272" s="209" t="s">
        <v>3831</v>
      </c>
      <c r="E272" s="37"/>
      <c r="F272" s="267" t="s">
        <v>9340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3831</v>
      </c>
      <c r="AU272" s="18" t="s">
        <v>83</v>
      </c>
    </row>
    <row r="273" spans="1:65" s="2" customFormat="1" ht="24.2" customHeight="1">
      <c r="A273" s="35"/>
      <c r="B273" s="36"/>
      <c r="C273" s="193" t="s">
        <v>750</v>
      </c>
      <c r="D273" s="193" t="s">
        <v>285</v>
      </c>
      <c r="E273" s="194" t="s">
        <v>9343</v>
      </c>
      <c r="F273" s="195" t="s">
        <v>9344</v>
      </c>
      <c r="G273" s="196" t="s">
        <v>2247</v>
      </c>
      <c r="H273" s="197">
        <v>1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83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1238</v>
      </c>
    </row>
    <row r="274" spans="1:65" s="2" customFormat="1" ht="48.75">
      <c r="A274" s="35"/>
      <c r="B274" s="36"/>
      <c r="C274" s="37"/>
      <c r="D274" s="209" t="s">
        <v>3831</v>
      </c>
      <c r="E274" s="37"/>
      <c r="F274" s="267" t="s">
        <v>9340</v>
      </c>
      <c r="G274" s="37"/>
      <c r="H274" s="37"/>
      <c r="I274" s="268"/>
      <c r="J274" s="37"/>
      <c r="K274" s="37"/>
      <c r="L274" s="40"/>
      <c r="M274" s="269"/>
      <c r="N274" s="27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3831</v>
      </c>
      <c r="AU274" s="18" t="s">
        <v>83</v>
      </c>
    </row>
    <row r="275" spans="1:65" s="2" customFormat="1" ht="24.2" customHeight="1">
      <c r="A275" s="35"/>
      <c r="B275" s="36"/>
      <c r="C275" s="193" t="s">
        <v>759</v>
      </c>
      <c r="D275" s="193" t="s">
        <v>285</v>
      </c>
      <c r="E275" s="194" t="s">
        <v>9345</v>
      </c>
      <c r="F275" s="195" t="s">
        <v>9346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83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1248</v>
      </c>
    </row>
    <row r="276" spans="1:65" s="2" customFormat="1" ht="107.25">
      <c r="A276" s="35"/>
      <c r="B276" s="36"/>
      <c r="C276" s="37"/>
      <c r="D276" s="209" t="s">
        <v>3831</v>
      </c>
      <c r="E276" s="37"/>
      <c r="F276" s="267" t="s">
        <v>9347</v>
      </c>
      <c r="G276" s="37"/>
      <c r="H276" s="37"/>
      <c r="I276" s="268"/>
      <c r="J276" s="37"/>
      <c r="K276" s="37"/>
      <c r="L276" s="40"/>
      <c r="M276" s="269"/>
      <c r="N276" s="270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3831</v>
      </c>
      <c r="AU276" s="18" t="s">
        <v>83</v>
      </c>
    </row>
    <row r="277" spans="1:65" s="2" customFormat="1" ht="24.2" customHeight="1">
      <c r="A277" s="35"/>
      <c r="B277" s="36"/>
      <c r="C277" s="193" t="s">
        <v>766</v>
      </c>
      <c r="D277" s="193" t="s">
        <v>285</v>
      </c>
      <c r="E277" s="194" t="s">
        <v>9348</v>
      </c>
      <c r="F277" s="195" t="s">
        <v>9346</v>
      </c>
      <c r="G277" s="196" t="s">
        <v>2247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83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1256</v>
      </c>
    </row>
    <row r="278" spans="1:65" s="2" customFormat="1" ht="97.5">
      <c r="A278" s="35"/>
      <c r="B278" s="36"/>
      <c r="C278" s="37"/>
      <c r="D278" s="209" t="s">
        <v>3831</v>
      </c>
      <c r="E278" s="37"/>
      <c r="F278" s="267" t="s">
        <v>9349</v>
      </c>
      <c r="G278" s="37"/>
      <c r="H278" s="37"/>
      <c r="I278" s="268"/>
      <c r="J278" s="37"/>
      <c r="K278" s="37"/>
      <c r="L278" s="40"/>
      <c r="M278" s="269"/>
      <c r="N278" s="270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3831</v>
      </c>
      <c r="AU278" s="18" t="s">
        <v>83</v>
      </c>
    </row>
    <row r="279" spans="1:65" s="2" customFormat="1" ht="24.2" customHeight="1">
      <c r="A279" s="35"/>
      <c r="B279" s="36"/>
      <c r="C279" s="193" t="s">
        <v>772</v>
      </c>
      <c r="D279" s="193" t="s">
        <v>285</v>
      </c>
      <c r="E279" s="194" t="s">
        <v>9350</v>
      </c>
      <c r="F279" s="195" t="s">
        <v>9351</v>
      </c>
      <c r="G279" s="196" t="s">
        <v>2247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83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1266</v>
      </c>
    </row>
    <row r="280" spans="1:65" s="2" customFormat="1" ht="97.5">
      <c r="A280" s="35"/>
      <c r="B280" s="36"/>
      <c r="C280" s="37"/>
      <c r="D280" s="209" t="s">
        <v>3831</v>
      </c>
      <c r="E280" s="37"/>
      <c r="F280" s="267" t="s">
        <v>9352</v>
      </c>
      <c r="G280" s="37"/>
      <c r="H280" s="37"/>
      <c r="I280" s="268"/>
      <c r="J280" s="37"/>
      <c r="K280" s="37"/>
      <c r="L280" s="40"/>
      <c r="M280" s="269"/>
      <c r="N280" s="270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3831</v>
      </c>
      <c r="AU280" s="18" t="s">
        <v>83</v>
      </c>
    </row>
    <row r="281" spans="1:65" s="2" customFormat="1" ht="24.2" customHeight="1">
      <c r="A281" s="35"/>
      <c r="B281" s="36"/>
      <c r="C281" s="193" t="s">
        <v>776</v>
      </c>
      <c r="D281" s="193" t="s">
        <v>285</v>
      </c>
      <c r="E281" s="194" t="s">
        <v>9353</v>
      </c>
      <c r="F281" s="195" t="s">
        <v>9351</v>
      </c>
      <c r="G281" s="196" t="s">
        <v>2247</v>
      </c>
      <c r="H281" s="197">
        <v>1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83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1277</v>
      </c>
    </row>
    <row r="282" spans="1:65" s="2" customFormat="1" ht="97.5">
      <c r="A282" s="35"/>
      <c r="B282" s="36"/>
      <c r="C282" s="37"/>
      <c r="D282" s="209" t="s">
        <v>3831</v>
      </c>
      <c r="E282" s="37"/>
      <c r="F282" s="267" t="s">
        <v>9354</v>
      </c>
      <c r="G282" s="37"/>
      <c r="H282" s="37"/>
      <c r="I282" s="268"/>
      <c r="J282" s="37"/>
      <c r="K282" s="37"/>
      <c r="L282" s="40"/>
      <c r="M282" s="269"/>
      <c r="N282" s="270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3831</v>
      </c>
      <c r="AU282" s="18" t="s">
        <v>83</v>
      </c>
    </row>
    <row r="283" spans="1:65" s="2" customFormat="1" ht="24.2" customHeight="1">
      <c r="A283" s="35"/>
      <c r="B283" s="36"/>
      <c r="C283" s="193" t="s">
        <v>779</v>
      </c>
      <c r="D283" s="193" t="s">
        <v>285</v>
      </c>
      <c r="E283" s="194" t="s">
        <v>9355</v>
      </c>
      <c r="F283" s="195" t="s">
        <v>9346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83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1286</v>
      </c>
    </row>
    <row r="284" spans="1:65" s="2" customFormat="1" ht="68.25">
      <c r="A284" s="35"/>
      <c r="B284" s="36"/>
      <c r="C284" s="37"/>
      <c r="D284" s="209" t="s">
        <v>3831</v>
      </c>
      <c r="E284" s="37"/>
      <c r="F284" s="267" t="s">
        <v>9356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3831</v>
      </c>
      <c r="AU284" s="18" t="s">
        <v>83</v>
      </c>
    </row>
    <row r="285" spans="1:65" s="2" customFormat="1" ht="24.2" customHeight="1">
      <c r="A285" s="35"/>
      <c r="B285" s="36"/>
      <c r="C285" s="193" t="s">
        <v>785</v>
      </c>
      <c r="D285" s="193" t="s">
        <v>285</v>
      </c>
      <c r="E285" s="194" t="s">
        <v>9357</v>
      </c>
      <c r="F285" s="195" t="s">
        <v>9351</v>
      </c>
      <c r="G285" s="196" t="s">
        <v>2247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83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1296</v>
      </c>
    </row>
    <row r="286" spans="1:65" s="2" customFormat="1" ht="68.25">
      <c r="A286" s="35"/>
      <c r="B286" s="36"/>
      <c r="C286" s="37"/>
      <c r="D286" s="209" t="s">
        <v>3831</v>
      </c>
      <c r="E286" s="37"/>
      <c r="F286" s="267" t="s">
        <v>9358</v>
      </c>
      <c r="G286" s="37"/>
      <c r="H286" s="37"/>
      <c r="I286" s="268"/>
      <c r="J286" s="37"/>
      <c r="K286" s="37"/>
      <c r="L286" s="40"/>
      <c r="M286" s="269"/>
      <c r="N286" s="27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3831</v>
      </c>
      <c r="AU286" s="18" t="s">
        <v>83</v>
      </c>
    </row>
    <row r="287" spans="1:65" s="2" customFormat="1" ht="24.2" customHeight="1">
      <c r="A287" s="35"/>
      <c r="B287" s="36"/>
      <c r="C287" s="193" t="s">
        <v>790</v>
      </c>
      <c r="D287" s="193" t="s">
        <v>285</v>
      </c>
      <c r="E287" s="194" t="s">
        <v>9359</v>
      </c>
      <c r="F287" s="195" t="s">
        <v>9360</v>
      </c>
      <c r="G287" s="196" t="s">
        <v>9361</v>
      </c>
      <c r="H287" s="197">
        <v>33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83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1306</v>
      </c>
    </row>
    <row r="288" spans="1:65" s="2" customFormat="1" ht="78">
      <c r="A288" s="35"/>
      <c r="B288" s="36"/>
      <c r="C288" s="37"/>
      <c r="D288" s="209" t="s">
        <v>3831</v>
      </c>
      <c r="E288" s="37"/>
      <c r="F288" s="267" t="s">
        <v>9362</v>
      </c>
      <c r="G288" s="37"/>
      <c r="H288" s="37"/>
      <c r="I288" s="268"/>
      <c r="J288" s="37"/>
      <c r="K288" s="37"/>
      <c r="L288" s="40"/>
      <c r="M288" s="269"/>
      <c r="N288" s="27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3831</v>
      </c>
      <c r="AU288" s="18" t="s">
        <v>83</v>
      </c>
    </row>
    <row r="289" spans="1:65" s="2" customFormat="1" ht="24.2" customHeight="1">
      <c r="A289" s="35"/>
      <c r="B289" s="36"/>
      <c r="C289" s="193" t="s">
        <v>796</v>
      </c>
      <c r="D289" s="193" t="s">
        <v>285</v>
      </c>
      <c r="E289" s="194" t="s">
        <v>9359</v>
      </c>
      <c r="F289" s="195" t="s">
        <v>9360</v>
      </c>
      <c r="G289" s="196" t="s">
        <v>9361</v>
      </c>
      <c r="H289" s="197">
        <v>34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83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1317</v>
      </c>
    </row>
    <row r="290" spans="1:65" s="2" customFormat="1" ht="78">
      <c r="A290" s="35"/>
      <c r="B290" s="36"/>
      <c r="C290" s="37"/>
      <c r="D290" s="209" t="s">
        <v>3831</v>
      </c>
      <c r="E290" s="37"/>
      <c r="F290" s="267" t="s">
        <v>9363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3831</v>
      </c>
      <c r="AU290" s="18" t="s">
        <v>83</v>
      </c>
    </row>
    <row r="291" spans="1:65" s="2" customFormat="1" ht="24.2" customHeight="1">
      <c r="A291" s="35"/>
      <c r="B291" s="36"/>
      <c r="C291" s="193" t="s">
        <v>803</v>
      </c>
      <c r="D291" s="193" t="s">
        <v>285</v>
      </c>
      <c r="E291" s="194" t="s">
        <v>9364</v>
      </c>
      <c r="F291" s="195" t="s">
        <v>9365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83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1331</v>
      </c>
    </row>
    <row r="292" spans="1:65" s="2" customFormat="1" ht="58.5">
      <c r="A292" s="35"/>
      <c r="B292" s="36"/>
      <c r="C292" s="37"/>
      <c r="D292" s="209" t="s">
        <v>3831</v>
      </c>
      <c r="E292" s="37"/>
      <c r="F292" s="267" t="s">
        <v>9366</v>
      </c>
      <c r="G292" s="37"/>
      <c r="H292" s="37"/>
      <c r="I292" s="268"/>
      <c r="J292" s="37"/>
      <c r="K292" s="37"/>
      <c r="L292" s="40"/>
      <c r="M292" s="269"/>
      <c r="N292" s="27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3831</v>
      </c>
      <c r="AU292" s="18" t="s">
        <v>83</v>
      </c>
    </row>
    <row r="293" spans="1:65" s="2" customFormat="1" ht="24.2" customHeight="1">
      <c r="A293" s="35"/>
      <c r="B293" s="36"/>
      <c r="C293" s="193" t="s">
        <v>810</v>
      </c>
      <c r="D293" s="193" t="s">
        <v>285</v>
      </c>
      <c r="E293" s="194" t="s">
        <v>9367</v>
      </c>
      <c r="F293" s="195" t="s">
        <v>9368</v>
      </c>
      <c r="G293" s="196" t="s">
        <v>2247</v>
      </c>
      <c r="H293" s="197">
        <v>4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83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1340</v>
      </c>
    </row>
    <row r="294" spans="1:65" s="2" customFormat="1" ht="68.25">
      <c r="A294" s="35"/>
      <c r="B294" s="36"/>
      <c r="C294" s="37"/>
      <c r="D294" s="209" t="s">
        <v>3831</v>
      </c>
      <c r="E294" s="37"/>
      <c r="F294" s="267" t="s">
        <v>9369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3831</v>
      </c>
      <c r="AU294" s="18" t="s">
        <v>83</v>
      </c>
    </row>
    <row r="295" spans="1:65" s="2" customFormat="1" ht="24.2" customHeight="1">
      <c r="A295" s="35"/>
      <c r="B295" s="36"/>
      <c r="C295" s="193" t="s">
        <v>814</v>
      </c>
      <c r="D295" s="193" t="s">
        <v>285</v>
      </c>
      <c r="E295" s="194" t="s">
        <v>9370</v>
      </c>
      <c r="F295" s="195" t="s">
        <v>9371</v>
      </c>
      <c r="G295" s="196" t="s">
        <v>2247</v>
      </c>
      <c r="H295" s="197">
        <v>1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83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1348</v>
      </c>
    </row>
    <row r="296" spans="1:65" s="2" customFormat="1" ht="68.25">
      <c r="A296" s="35"/>
      <c r="B296" s="36"/>
      <c r="C296" s="37"/>
      <c r="D296" s="209" t="s">
        <v>3831</v>
      </c>
      <c r="E296" s="37"/>
      <c r="F296" s="267" t="s">
        <v>9372</v>
      </c>
      <c r="G296" s="37"/>
      <c r="H296" s="37"/>
      <c r="I296" s="268"/>
      <c r="J296" s="37"/>
      <c r="K296" s="37"/>
      <c r="L296" s="40"/>
      <c r="M296" s="269"/>
      <c r="N296" s="27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3831</v>
      </c>
      <c r="AU296" s="18" t="s">
        <v>83</v>
      </c>
    </row>
    <row r="297" spans="1:65" s="2" customFormat="1" ht="24.2" customHeight="1">
      <c r="A297" s="35"/>
      <c r="B297" s="36"/>
      <c r="C297" s="193" t="s">
        <v>818</v>
      </c>
      <c r="D297" s="193" t="s">
        <v>285</v>
      </c>
      <c r="E297" s="194" t="s">
        <v>9370</v>
      </c>
      <c r="F297" s="195" t="s">
        <v>9371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83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1357</v>
      </c>
    </row>
    <row r="298" spans="1:65" s="2" customFormat="1" ht="68.25">
      <c r="A298" s="35"/>
      <c r="B298" s="36"/>
      <c r="C298" s="37"/>
      <c r="D298" s="209" t="s">
        <v>3831</v>
      </c>
      <c r="E298" s="37"/>
      <c r="F298" s="267" t="s">
        <v>9373</v>
      </c>
      <c r="G298" s="37"/>
      <c r="H298" s="37"/>
      <c r="I298" s="268"/>
      <c r="J298" s="37"/>
      <c r="K298" s="37"/>
      <c r="L298" s="40"/>
      <c r="M298" s="269"/>
      <c r="N298" s="27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3831</v>
      </c>
      <c r="AU298" s="18" t="s">
        <v>83</v>
      </c>
    </row>
    <row r="299" spans="1:65" s="2" customFormat="1" ht="24.2" customHeight="1">
      <c r="A299" s="35"/>
      <c r="B299" s="36"/>
      <c r="C299" s="193" t="s">
        <v>822</v>
      </c>
      <c r="D299" s="193" t="s">
        <v>285</v>
      </c>
      <c r="E299" s="194" t="s">
        <v>9370</v>
      </c>
      <c r="F299" s="195" t="s">
        <v>9371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83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1367</v>
      </c>
    </row>
    <row r="300" spans="1:65" s="2" customFormat="1" ht="68.25">
      <c r="A300" s="35"/>
      <c r="B300" s="36"/>
      <c r="C300" s="37"/>
      <c r="D300" s="209" t="s">
        <v>3831</v>
      </c>
      <c r="E300" s="37"/>
      <c r="F300" s="267" t="s">
        <v>9374</v>
      </c>
      <c r="G300" s="37"/>
      <c r="H300" s="37"/>
      <c r="I300" s="268"/>
      <c r="J300" s="37"/>
      <c r="K300" s="37"/>
      <c r="L300" s="40"/>
      <c r="M300" s="269"/>
      <c r="N300" s="27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3831</v>
      </c>
      <c r="AU300" s="18" t="s">
        <v>83</v>
      </c>
    </row>
    <row r="301" spans="1:65" s="2" customFormat="1" ht="24.2" customHeight="1">
      <c r="A301" s="35"/>
      <c r="B301" s="36"/>
      <c r="C301" s="193" t="s">
        <v>827</v>
      </c>
      <c r="D301" s="193" t="s">
        <v>285</v>
      </c>
      <c r="E301" s="194" t="s">
        <v>9370</v>
      </c>
      <c r="F301" s="195" t="s">
        <v>9371</v>
      </c>
      <c r="G301" s="196" t="s">
        <v>2247</v>
      </c>
      <c r="H301" s="197">
        <v>1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83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1375</v>
      </c>
    </row>
    <row r="302" spans="1:65" s="2" customFormat="1" ht="68.25">
      <c r="A302" s="35"/>
      <c r="B302" s="36"/>
      <c r="C302" s="37"/>
      <c r="D302" s="209" t="s">
        <v>3831</v>
      </c>
      <c r="E302" s="37"/>
      <c r="F302" s="267" t="s">
        <v>9375</v>
      </c>
      <c r="G302" s="37"/>
      <c r="H302" s="37"/>
      <c r="I302" s="268"/>
      <c r="J302" s="37"/>
      <c r="K302" s="37"/>
      <c r="L302" s="40"/>
      <c r="M302" s="269"/>
      <c r="N302" s="270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3831</v>
      </c>
      <c r="AU302" s="18" t="s">
        <v>83</v>
      </c>
    </row>
    <row r="303" spans="1:65" s="12" customFormat="1" ht="25.9" customHeight="1">
      <c r="B303" s="177"/>
      <c r="C303" s="178"/>
      <c r="D303" s="179" t="s">
        <v>75</v>
      </c>
      <c r="E303" s="180" t="s">
        <v>3873</v>
      </c>
      <c r="F303" s="180" t="s">
        <v>2237</v>
      </c>
      <c r="G303" s="178"/>
      <c r="H303" s="178"/>
      <c r="I303" s="181"/>
      <c r="J303" s="182">
        <f>BK303</f>
        <v>0</v>
      </c>
      <c r="K303" s="178"/>
      <c r="L303" s="183"/>
      <c r="M303" s="184"/>
      <c r="N303" s="185"/>
      <c r="O303" s="185"/>
      <c r="P303" s="186">
        <f>SUM(P304:P371)</f>
        <v>0</v>
      </c>
      <c r="Q303" s="185"/>
      <c r="R303" s="186">
        <f>SUM(R304:R371)</f>
        <v>0</v>
      </c>
      <c r="S303" s="185"/>
      <c r="T303" s="187">
        <f>SUM(T304:T371)</f>
        <v>0</v>
      </c>
      <c r="AR303" s="188" t="s">
        <v>83</v>
      </c>
      <c r="AT303" s="189" t="s">
        <v>75</v>
      </c>
      <c r="AU303" s="189" t="s">
        <v>76</v>
      </c>
      <c r="AY303" s="188" t="s">
        <v>283</v>
      </c>
      <c r="BK303" s="190">
        <f>SUM(BK304:BK371)</f>
        <v>0</v>
      </c>
    </row>
    <row r="304" spans="1:65" s="2" customFormat="1" ht="24.2" customHeight="1">
      <c r="A304" s="35"/>
      <c r="B304" s="36"/>
      <c r="C304" s="193" t="s">
        <v>832</v>
      </c>
      <c r="D304" s="193" t="s">
        <v>285</v>
      </c>
      <c r="E304" s="194" t="s">
        <v>9376</v>
      </c>
      <c r="F304" s="195" t="s">
        <v>9377</v>
      </c>
      <c r="G304" s="196" t="s">
        <v>9361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83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1386</v>
      </c>
    </row>
    <row r="305" spans="1:65" s="2" customFormat="1" ht="78">
      <c r="A305" s="35"/>
      <c r="B305" s="36"/>
      <c r="C305" s="37"/>
      <c r="D305" s="209" t="s">
        <v>3831</v>
      </c>
      <c r="E305" s="37"/>
      <c r="F305" s="267" t="s">
        <v>9378</v>
      </c>
      <c r="G305" s="37"/>
      <c r="H305" s="37"/>
      <c r="I305" s="268"/>
      <c r="J305" s="37"/>
      <c r="K305" s="37"/>
      <c r="L305" s="40"/>
      <c r="M305" s="269"/>
      <c r="N305" s="270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3831</v>
      </c>
      <c r="AU305" s="18" t="s">
        <v>83</v>
      </c>
    </row>
    <row r="306" spans="1:65" s="2" customFormat="1" ht="24.2" customHeight="1">
      <c r="A306" s="35"/>
      <c r="B306" s="36"/>
      <c r="C306" s="193" t="s">
        <v>837</v>
      </c>
      <c r="D306" s="193" t="s">
        <v>285</v>
      </c>
      <c r="E306" s="194" t="s">
        <v>9379</v>
      </c>
      <c r="F306" s="195" t="s">
        <v>9380</v>
      </c>
      <c r="G306" s="196" t="s">
        <v>9361</v>
      </c>
      <c r="H306" s="197">
        <v>3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83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1398</v>
      </c>
    </row>
    <row r="307" spans="1:65" s="2" customFormat="1" ht="78">
      <c r="A307" s="35"/>
      <c r="B307" s="36"/>
      <c r="C307" s="37"/>
      <c r="D307" s="209" t="s">
        <v>3831</v>
      </c>
      <c r="E307" s="37"/>
      <c r="F307" s="267" t="s">
        <v>9381</v>
      </c>
      <c r="G307" s="37"/>
      <c r="H307" s="37"/>
      <c r="I307" s="268"/>
      <c r="J307" s="37"/>
      <c r="K307" s="37"/>
      <c r="L307" s="40"/>
      <c r="M307" s="269"/>
      <c r="N307" s="270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3831</v>
      </c>
      <c r="AU307" s="18" t="s">
        <v>83</v>
      </c>
    </row>
    <row r="308" spans="1:65" s="2" customFormat="1" ht="24.2" customHeight="1">
      <c r="A308" s="35"/>
      <c r="B308" s="36"/>
      <c r="C308" s="193" t="s">
        <v>841</v>
      </c>
      <c r="D308" s="193" t="s">
        <v>285</v>
      </c>
      <c r="E308" s="194" t="s">
        <v>9382</v>
      </c>
      <c r="F308" s="195" t="s">
        <v>9383</v>
      </c>
      <c r="G308" s="196" t="s">
        <v>9361</v>
      </c>
      <c r="H308" s="197">
        <v>1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83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1406</v>
      </c>
    </row>
    <row r="309" spans="1:65" s="2" customFormat="1" ht="39">
      <c r="A309" s="35"/>
      <c r="B309" s="36"/>
      <c r="C309" s="37"/>
      <c r="D309" s="209" t="s">
        <v>3831</v>
      </c>
      <c r="E309" s="37"/>
      <c r="F309" s="267" t="s">
        <v>9384</v>
      </c>
      <c r="G309" s="37"/>
      <c r="H309" s="37"/>
      <c r="I309" s="268"/>
      <c r="J309" s="37"/>
      <c r="K309" s="37"/>
      <c r="L309" s="40"/>
      <c r="M309" s="269"/>
      <c r="N309" s="270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3831</v>
      </c>
      <c r="AU309" s="18" t="s">
        <v>83</v>
      </c>
    </row>
    <row r="310" spans="1:65" s="2" customFormat="1" ht="24.2" customHeight="1">
      <c r="A310" s="35"/>
      <c r="B310" s="36"/>
      <c r="C310" s="193" t="s">
        <v>846</v>
      </c>
      <c r="D310" s="193" t="s">
        <v>285</v>
      </c>
      <c r="E310" s="194" t="s">
        <v>9385</v>
      </c>
      <c r="F310" s="195" t="s">
        <v>9386</v>
      </c>
      <c r="G310" s="196" t="s">
        <v>9361</v>
      </c>
      <c r="H310" s="197">
        <v>4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199</v>
      </c>
      <c r="AT310" s="205" t="s">
        <v>285</v>
      </c>
      <c r="AU310" s="205" t="s">
        <v>83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1414</v>
      </c>
    </row>
    <row r="311" spans="1:65" s="2" customFormat="1" ht="39">
      <c r="A311" s="35"/>
      <c r="B311" s="36"/>
      <c r="C311" s="37"/>
      <c r="D311" s="209" t="s">
        <v>3831</v>
      </c>
      <c r="E311" s="37"/>
      <c r="F311" s="267" t="s">
        <v>9387</v>
      </c>
      <c r="G311" s="37"/>
      <c r="H311" s="37"/>
      <c r="I311" s="268"/>
      <c r="J311" s="37"/>
      <c r="K311" s="37"/>
      <c r="L311" s="40"/>
      <c r="M311" s="269"/>
      <c r="N311" s="270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3831</v>
      </c>
      <c r="AU311" s="18" t="s">
        <v>83</v>
      </c>
    </row>
    <row r="312" spans="1:65" s="2" customFormat="1" ht="24.2" customHeight="1">
      <c r="A312" s="35"/>
      <c r="B312" s="36"/>
      <c r="C312" s="193" t="s">
        <v>851</v>
      </c>
      <c r="D312" s="193" t="s">
        <v>285</v>
      </c>
      <c r="E312" s="194" t="s">
        <v>9388</v>
      </c>
      <c r="F312" s="195" t="s">
        <v>9389</v>
      </c>
      <c r="G312" s="196" t="s">
        <v>9361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83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1422</v>
      </c>
    </row>
    <row r="313" spans="1:65" s="2" customFormat="1" ht="39">
      <c r="A313" s="35"/>
      <c r="B313" s="36"/>
      <c r="C313" s="37"/>
      <c r="D313" s="209" t="s">
        <v>3831</v>
      </c>
      <c r="E313" s="37"/>
      <c r="F313" s="267" t="s">
        <v>9384</v>
      </c>
      <c r="G313" s="37"/>
      <c r="H313" s="37"/>
      <c r="I313" s="268"/>
      <c r="J313" s="37"/>
      <c r="K313" s="37"/>
      <c r="L313" s="40"/>
      <c r="M313" s="269"/>
      <c r="N313" s="270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3831</v>
      </c>
      <c r="AU313" s="18" t="s">
        <v>83</v>
      </c>
    </row>
    <row r="314" spans="1:65" s="2" customFormat="1" ht="24.2" customHeight="1">
      <c r="A314" s="35"/>
      <c r="B314" s="36"/>
      <c r="C314" s="193" t="s">
        <v>856</v>
      </c>
      <c r="D314" s="193" t="s">
        <v>285</v>
      </c>
      <c r="E314" s="194" t="s">
        <v>9390</v>
      </c>
      <c r="F314" s="195" t="s">
        <v>9391</v>
      </c>
      <c r="G314" s="196" t="s">
        <v>9361</v>
      </c>
      <c r="H314" s="197">
        <v>1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83</v>
      </c>
      <c r="AY314" s="18" t="s">
        <v>283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199</v>
      </c>
      <c r="BM314" s="205" t="s">
        <v>1436</v>
      </c>
    </row>
    <row r="315" spans="1:65" s="2" customFormat="1" ht="39">
      <c r="A315" s="35"/>
      <c r="B315" s="36"/>
      <c r="C315" s="37"/>
      <c r="D315" s="209" t="s">
        <v>3831</v>
      </c>
      <c r="E315" s="37"/>
      <c r="F315" s="267" t="s">
        <v>9384</v>
      </c>
      <c r="G315" s="37"/>
      <c r="H315" s="37"/>
      <c r="I315" s="268"/>
      <c r="J315" s="37"/>
      <c r="K315" s="37"/>
      <c r="L315" s="40"/>
      <c r="M315" s="269"/>
      <c r="N315" s="270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3831</v>
      </c>
      <c r="AU315" s="18" t="s">
        <v>83</v>
      </c>
    </row>
    <row r="316" spans="1:65" s="2" customFormat="1" ht="24.2" customHeight="1">
      <c r="A316" s="35"/>
      <c r="B316" s="36"/>
      <c r="C316" s="193" t="s">
        <v>865</v>
      </c>
      <c r="D316" s="193" t="s">
        <v>285</v>
      </c>
      <c r="E316" s="194" t="s">
        <v>9392</v>
      </c>
      <c r="F316" s="195" t="s">
        <v>9393</v>
      </c>
      <c r="G316" s="196" t="s">
        <v>9361</v>
      </c>
      <c r="H316" s="197">
        <v>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83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1447</v>
      </c>
    </row>
    <row r="317" spans="1:65" s="2" customFormat="1" ht="39">
      <c r="A317" s="35"/>
      <c r="B317" s="36"/>
      <c r="C317" s="37"/>
      <c r="D317" s="209" t="s">
        <v>3831</v>
      </c>
      <c r="E317" s="37"/>
      <c r="F317" s="267" t="s">
        <v>9394</v>
      </c>
      <c r="G317" s="37"/>
      <c r="H317" s="37"/>
      <c r="I317" s="268"/>
      <c r="J317" s="37"/>
      <c r="K317" s="37"/>
      <c r="L317" s="40"/>
      <c r="M317" s="269"/>
      <c r="N317" s="27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3831</v>
      </c>
      <c r="AU317" s="18" t="s">
        <v>83</v>
      </c>
    </row>
    <row r="318" spans="1:65" s="2" customFormat="1" ht="24.2" customHeight="1">
      <c r="A318" s="35"/>
      <c r="B318" s="36"/>
      <c r="C318" s="193" t="s">
        <v>869</v>
      </c>
      <c r="D318" s="193" t="s">
        <v>285</v>
      </c>
      <c r="E318" s="194" t="s">
        <v>9395</v>
      </c>
      <c r="F318" s="195" t="s">
        <v>9396</v>
      </c>
      <c r="G318" s="196" t="s">
        <v>9361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83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1456</v>
      </c>
    </row>
    <row r="319" spans="1:65" s="2" customFormat="1" ht="39">
      <c r="A319" s="35"/>
      <c r="B319" s="36"/>
      <c r="C319" s="37"/>
      <c r="D319" s="209" t="s">
        <v>3831</v>
      </c>
      <c r="E319" s="37"/>
      <c r="F319" s="267" t="s">
        <v>9384</v>
      </c>
      <c r="G319" s="37"/>
      <c r="H319" s="37"/>
      <c r="I319" s="268"/>
      <c r="J319" s="37"/>
      <c r="K319" s="37"/>
      <c r="L319" s="40"/>
      <c r="M319" s="269"/>
      <c r="N319" s="270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3831</v>
      </c>
      <c r="AU319" s="18" t="s">
        <v>83</v>
      </c>
    </row>
    <row r="320" spans="1:65" s="2" customFormat="1" ht="24.2" customHeight="1">
      <c r="A320" s="35"/>
      <c r="B320" s="36"/>
      <c r="C320" s="193" t="s">
        <v>875</v>
      </c>
      <c r="D320" s="193" t="s">
        <v>285</v>
      </c>
      <c r="E320" s="194" t="s">
        <v>9397</v>
      </c>
      <c r="F320" s="195" t="s">
        <v>9398</v>
      </c>
      <c r="G320" s="196" t="s">
        <v>9361</v>
      </c>
      <c r="H320" s="197">
        <v>3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83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1467</v>
      </c>
    </row>
    <row r="321" spans="1:65" s="2" customFormat="1" ht="39">
      <c r="A321" s="35"/>
      <c r="B321" s="36"/>
      <c r="C321" s="37"/>
      <c r="D321" s="209" t="s">
        <v>3831</v>
      </c>
      <c r="E321" s="37"/>
      <c r="F321" s="267" t="s">
        <v>9399</v>
      </c>
      <c r="G321" s="37"/>
      <c r="H321" s="37"/>
      <c r="I321" s="268"/>
      <c r="J321" s="37"/>
      <c r="K321" s="37"/>
      <c r="L321" s="40"/>
      <c r="M321" s="269"/>
      <c r="N321" s="270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3831</v>
      </c>
      <c r="AU321" s="18" t="s">
        <v>83</v>
      </c>
    </row>
    <row r="322" spans="1:65" s="2" customFormat="1" ht="24.2" customHeight="1">
      <c r="A322" s="35"/>
      <c r="B322" s="36"/>
      <c r="C322" s="193" t="s">
        <v>882</v>
      </c>
      <c r="D322" s="193" t="s">
        <v>285</v>
      </c>
      <c r="E322" s="194" t="s">
        <v>9400</v>
      </c>
      <c r="F322" s="195" t="s">
        <v>9401</v>
      </c>
      <c r="G322" s="196" t="s">
        <v>9361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83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1476</v>
      </c>
    </row>
    <row r="323" spans="1:65" s="2" customFormat="1" ht="39">
      <c r="A323" s="35"/>
      <c r="B323" s="36"/>
      <c r="C323" s="37"/>
      <c r="D323" s="209" t="s">
        <v>3831</v>
      </c>
      <c r="E323" s="37"/>
      <c r="F323" s="267" t="s">
        <v>9384</v>
      </c>
      <c r="G323" s="37"/>
      <c r="H323" s="37"/>
      <c r="I323" s="268"/>
      <c r="J323" s="37"/>
      <c r="K323" s="37"/>
      <c r="L323" s="40"/>
      <c r="M323" s="269"/>
      <c r="N323" s="270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3831</v>
      </c>
      <c r="AU323" s="18" t="s">
        <v>83</v>
      </c>
    </row>
    <row r="324" spans="1:65" s="2" customFormat="1" ht="24.2" customHeight="1">
      <c r="A324" s="35"/>
      <c r="B324" s="36"/>
      <c r="C324" s="193" t="s">
        <v>890</v>
      </c>
      <c r="D324" s="193" t="s">
        <v>285</v>
      </c>
      <c r="E324" s="194" t="s">
        <v>9402</v>
      </c>
      <c r="F324" s="195" t="s">
        <v>9403</v>
      </c>
      <c r="G324" s="196" t="s">
        <v>9361</v>
      </c>
      <c r="H324" s="197">
        <v>3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83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1483</v>
      </c>
    </row>
    <row r="325" spans="1:65" s="2" customFormat="1" ht="39">
      <c r="A325" s="35"/>
      <c r="B325" s="36"/>
      <c r="C325" s="37"/>
      <c r="D325" s="209" t="s">
        <v>3831</v>
      </c>
      <c r="E325" s="37"/>
      <c r="F325" s="267" t="s">
        <v>9399</v>
      </c>
      <c r="G325" s="37"/>
      <c r="H325" s="37"/>
      <c r="I325" s="268"/>
      <c r="J325" s="37"/>
      <c r="K325" s="37"/>
      <c r="L325" s="40"/>
      <c r="M325" s="269"/>
      <c r="N325" s="270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3831</v>
      </c>
      <c r="AU325" s="18" t="s">
        <v>83</v>
      </c>
    </row>
    <row r="326" spans="1:65" s="2" customFormat="1" ht="24.2" customHeight="1">
      <c r="A326" s="35"/>
      <c r="B326" s="36"/>
      <c r="C326" s="193" t="s">
        <v>894</v>
      </c>
      <c r="D326" s="193" t="s">
        <v>285</v>
      </c>
      <c r="E326" s="194" t="s">
        <v>9404</v>
      </c>
      <c r="F326" s="195" t="s">
        <v>9405</v>
      </c>
      <c r="G326" s="196" t="s">
        <v>9361</v>
      </c>
      <c r="H326" s="197">
        <v>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83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1493</v>
      </c>
    </row>
    <row r="327" spans="1:65" s="2" customFormat="1" ht="39">
      <c r="A327" s="35"/>
      <c r="B327" s="36"/>
      <c r="C327" s="37"/>
      <c r="D327" s="209" t="s">
        <v>3831</v>
      </c>
      <c r="E327" s="37"/>
      <c r="F327" s="267" t="s">
        <v>9387</v>
      </c>
      <c r="G327" s="37"/>
      <c r="H327" s="37"/>
      <c r="I327" s="268"/>
      <c r="J327" s="37"/>
      <c r="K327" s="37"/>
      <c r="L327" s="40"/>
      <c r="M327" s="269"/>
      <c r="N327" s="270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3831</v>
      </c>
      <c r="AU327" s="18" t="s">
        <v>83</v>
      </c>
    </row>
    <row r="328" spans="1:65" s="2" customFormat="1" ht="24.2" customHeight="1">
      <c r="A328" s="35"/>
      <c r="B328" s="36"/>
      <c r="C328" s="193" t="s">
        <v>898</v>
      </c>
      <c r="D328" s="193" t="s">
        <v>285</v>
      </c>
      <c r="E328" s="194" t="s">
        <v>9406</v>
      </c>
      <c r="F328" s="195" t="s">
        <v>9407</v>
      </c>
      <c r="G328" s="196" t="s">
        <v>9361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83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1505</v>
      </c>
    </row>
    <row r="329" spans="1:65" s="2" customFormat="1" ht="39">
      <c r="A329" s="35"/>
      <c r="B329" s="36"/>
      <c r="C329" s="37"/>
      <c r="D329" s="209" t="s">
        <v>3831</v>
      </c>
      <c r="E329" s="37"/>
      <c r="F329" s="267" t="s">
        <v>9384</v>
      </c>
      <c r="G329" s="37"/>
      <c r="H329" s="37"/>
      <c r="I329" s="268"/>
      <c r="J329" s="37"/>
      <c r="K329" s="37"/>
      <c r="L329" s="40"/>
      <c r="M329" s="269"/>
      <c r="N329" s="270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3831</v>
      </c>
      <c r="AU329" s="18" t="s">
        <v>83</v>
      </c>
    </row>
    <row r="330" spans="1:65" s="2" customFormat="1" ht="24.2" customHeight="1">
      <c r="A330" s="35"/>
      <c r="B330" s="36"/>
      <c r="C330" s="193" t="s">
        <v>902</v>
      </c>
      <c r="D330" s="193" t="s">
        <v>285</v>
      </c>
      <c r="E330" s="194" t="s">
        <v>9408</v>
      </c>
      <c r="F330" s="195" t="s">
        <v>9409</v>
      </c>
      <c r="G330" s="196" t="s">
        <v>9361</v>
      </c>
      <c r="H330" s="197">
        <v>1</v>
      </c>
      <c r="I330" s="198"/>
      <c r="J330" s="199">
        <f>ROUND(I330*H330,2)</f>
        <v>0</v>
      </c>
      <c r="K330" s="200"/>
      <c r="L330" s="40"/>
      <c r="M330" s="201" t="s">
        <v>1</v>
      </c>
      <c r="N330" s="202" t="s">
        <v>41</v>
      </c>
      <c r="O330" s="72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199</v>
      </c>
      <c r="AT330" s="205" t="s">
        <v>285</v>
      </c>
      <c r="AU330" s="205" t="s">
        <v>83</v>
      </c>
      <c r="AY330" s="18" t="s">
        <v>283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83</v>
      </c>
      <c r="BK330" s="206">
        <f>ROUND(I330*H330,2)</f>
        <v>0</v>
      </c>
      <c r="BL330" s="18" t="s">
        <v>199</v>
      </c>
      <c r="BM330" s="205" t="s">
        <v>1520</v>
      </c>
    </row>
    <row r="331" spans="1:65" s="2" customFormat="1" ht="39">
      <c r="A331" s="35"/>
      <c r="B331" s="36"/>
      <c r="C331" s="37"/>
      <c r="D331" s="209" t="s">
        <v>3831</v>
      </c>
      <c r="E331" s="37"/>
      <c r="F331" s="267" t="s">
        <v>9384</v>
      </c>
      <c r="G331" s="37"/>
      <c r="H331" s="37"/>
      <c r="I331" s="268"/>
      <c r="J331" s="37"/>
      <c r="K331" s="37"/>
      <c r="L331" s="40"/>
      <c r="M331" s="269"/>
      <c r="N331" s="270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3831</v>
      </c>
      <c r="AU331" s="18" t="s">
        <v>83</v>
      </c>
    </row>
    <row r="332" spans="1:65" s="2" customFormat="1" ht="24.2" customHeight="1">
      <c r="A332" s="35"/>
      <c r="B332" s="36"/>
      <c r="C332" s="193" t="s">
        <v>909</v>
      </c>
      <c r="D332" s="193" t="s">
        <v>285</v>
      </c>
      <c r="E332" s="194" t="s">
        <v>9410</v>
      </c>
      <c r="F332" s="195" t="s">
        <v>9411</v>
      </c>
      <c r="G332" s="196" t="s">
        <v>9361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83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1532</v>
      </c>
    </row>
    <row r="333" spans="1:65" s="2" customFormat="1" ht="39">
      <c r="A333" s="35"/>
      <c r="B333" s="36"/>
      <c r="C333" s="37"/>
      <c r="D333" s="209" t="s">
        <v>3831</v>
      </c>
      <c r="E333" s="37"/>
      <c r="F333" s="267" t="s">
        <v>9384</v>
      </c>
      <c r="G333" s="37"/>
      <c r="H333" s="37"/>
      <c r="I333" s="268"/>
      <c r="J333" s="37"/>
      <c r="K333" s="37"/>
      <c r="L333" s="40"/>
      <c r="M333" s="269"/>
      <c r="N333" s="270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3831</v>
      </c>
      <c r="AU333" s="18" t="s">
        <v>83</v>
      </c>
    </row>
    <row r="334" spans="1:65" s="2" customFormat="1" ht="24.2" customHeight="1">
      <c r="A334" s="35"/>
      <c r="B334" s="36"/>
      <c r="C334" s="193" t="s">
        <v>923</v>
      </c>
      <c r="D334" s="193" t="s">
        <v>285</v>
      </c>
      <c r="E334" s="194" t="s">
        <v>9412</v>
      </c>
      <c r="F334" s="195" t="s">
        <v>9413</v>
      </c>
      <c r="G334" s="196" t="s">
        <v>9361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83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1541</v>
      </c>
    </row>
    <row r="335" spans="1:65" s="2" customFormat="1" ht="39">
      <c r="A335" s="35"/>
      <c r="B335" s="36"/>
      <c r="C335" s="37"/>
      <c r="D335" s="209" t="s">
        <v>3831</v>
      </c>
      <c r="E335" s="37"/>
      <c r="F335" s="267" t="s">
        <v>9384</v>
      </c>
      <c r="G335" s="37"/>
      <c r="H335" s="37"/>
      <c r="I335" s="268"/>
      <c r="J335" s="37"/>
      <c r="K335" s="37"/>
      <c r="L335" s="40"/>
      <c r="M335" s="269"/>
      <c r="N335" s="270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3831</v>
      </c>
      <c r="AU335" s="18" t="s">
        <v>83</v>
      </c>
    </row>
    <row r="336" spans="1:65" s="2" customFormat="1" ht="24.2" customHeight="1">
      <c r="A336" s="35"/>
      <c r="B336" s="36"/>
      <c r="C336" s="193" t="s">
        <v>932</v>
      </c>
      <c r="D336" s="193" t="s">
        <v>285</v>
      </c>
      <c r="E336" s="194" t="s">
        <v>9414</v>
      </c>
      <c r="F336" s="195" t="s">
        <v>9415</v>
      </c>
      <c r="G336" s="196" t="s">
        <v>9361</v>
      </c>
      <c r="H336" s="197">
        <v>4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83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1549</v>
      </c>
    </row>
    <row r="337" spans="1:65" s="2" customFormat="1" ht="39">
      <c r="A337" s="35"/>
      <c r="B337" s="36"/>
      <c r="C337" s="37"/>
      <c r="D337" s="209" t="s">
        <v>3831</v>
      </c>
      <c r="E337" s="37"/>
      <c r="F337" s="267" t="s">
        <v>9387</v>
      </c>
      <c r="G337" s="37"/>
      <c r="H337" s="37"/>
      <c r="I337" s="268"/>
      <c r="J337" s="37"/>
      <c r="K337" s="37"/>
      <c r="L337" s="40"/>
      <c r="M337" s="269"/>
      <c r="N337" s="27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3831</v>
      </c>
      <c r="AU337" s="18" t="s">
        <v>83</v>
      </c>
    </row>
    <row r="338" spans="1:65" s="2" customFormat="1" ht="24.2" customHeight="1">
      <c r="A338" s="35"/>
      <c r="B338" s="36"/>
      <c r="C338" s="193" t="s">
        <v>936</v>
      </c>
      <c r="D338" s="193" t="s">
        <v>285</v>
      </c>
      <c r="E338" s="194" t="s">
        <v>9416</v>
      </c>
      <c r="F338" s="195" t="s">
        <v>9417</v>
      </c>
      <c r="G338" s="196" t="s">
        <v>9361</v>
      </c>
      <c r="H338" s="197">
        <v>2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1560</v>
      </c>
    </row>
    <row r="339" spans="1:65" s="2" customFormat="1" ht="39">
      <c r="A339" s="35"/>
      <c r="B339" s="36"/>
      <c r="C339" s="37"/>
      <c r="D339" s="209" t="s">
        <v>3831</v>
      </c>
      <c r="E339" s="37"/>
      <c r="F339" s="267" t="s">
        <v>9394</v>
      </c>
      <c r="G339" s="37"/>
      <c r="H339" s="37"/>
      <c r="I339" s="268"/>
      <c r="J339" s="37"/>
      <c r="K339" s="37"/>
      <c r="L339" s="40"/>
      <c r="M339" s="269"/>
      <c r="N339" s="270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3831</v>
      </c>
      <c r="AU339" s="18" t="s">
        <v>83</v>
      </c>
    </row>
    <row r="340" spans="1:65" s="2" customFormat="1" ht="24.2" customHeight="1">
      <c r="A340" s="35"/>
      <c r="B340" s="36"/>
      <c r="C340" s="193" t="s">
        <v>941</v>
      </c>
      <c r="D340" s="193" t="s">
        <v>285</v>
      </c>
      <c r="E340" s="194" t="s">
        <v>9418</v>
      </c>
      <c r="F340" s="195" t="s">
        <v>9419</v>
      </c>
      <c r="G340" s="196" t="s">
        <v>9361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1568</v>
      </c>
    </row>
    <row r="341" spans="1:65" s="2" customFormat="1" ht="58.5">
      <c r="A341" s="35"/>
      <c r="B341" s="36"/>
      <c r="C341" s="37"/>
      <c r="D341" s="209" t="s">
        <v>3831</v>
      </c>
      <c r="E341" s="37"/>
      <c r="F341" s="267" t="s">
        <v>9420</v>
      </c>
      <c r="G341" s="37"/>
      <c r="H341" s="37"/>
      <c r="I341" s="268"/>
      <c r="J341" s="37"/>
      <c r="K341" s="37"/>
      <c r="L341" s="40"/>
      <c r="M341" s="269"/>
      <c r="N341" s="270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3831</v>
      </c>
      <c r="AU341" s="18" t="s">
        <v>83</v>
      </c>
    </row>
    <row r="342" spans="1:65" s="2" customFormat="1" ht="24.2" customHeight="1">
      <c r="A342" s="35"/>
      <c r="B342" s="36"/>
      <c r="C342" s="193" t="s">
        <v>952</v>
      </c>
      <c r="D342" s="193" t="s">
        <v>285</v>
      </c>
      <c r="E342" s="194" t="s">
        <v>9421</v>
      </c>
      <c r="F342" s="195" t="s">
        <v>9422</v>
      </c>
      <c r="G342" s="196" t="s">
        <v>9361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199</v>
      </c>
      <c r="AT342" s="205" t="s">
        <v>285</v>
      </c>
      <c r="AU342" s="205" t="s">
        <v>83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199</v>
      </c>
      <c r="BM342" s="205" t="s">
        <v>1579</v>
      </c>
    </row>
    <row r="343" spans="1:65" s="2" customFormat="1" ht="58.5">
      <c r="A343" s="35"/>
      <c r="B343" s="36"/>
      <c r="C343" s="37"/>
      <c r="D343" s="209" t="s">
        <v>3831</v>
      </c>
      <c r="E343" s="37"/>
      <c r="F343" s="267" t="s">
        <v>9420</v>
      </c>
      <c r="G343" s="37"/>
      <c r="H343" s="37"/>
      <c r="I343" s="268"/>
      <c r="J343" s="37"/>
      <c r="K343" s="37"/>
      <c r="L343" s="40"/>
      <c r="M343" s="269"/>
      <c r="N343" s="270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3831</v>
      </c>
      <c r="AU343" s="18" t="s">
        <v>83</v>
      </c>
    </row>
    <row r="344" spans="1:65" s="2" customFormat="1" ht="24.2" customHeight="1">
      <c r="A344" s="35"/>
      <c r="B344" s="36"/>
      <c r="C344" s="193" t="s">
        <v>957</v>
      </c>
      <c r="D344" s="193" t="s">
        <v>285</v>
      </c>
      <c r="E344" s="194" t="s">
        <v>9423</v>
      </c>
      <c r="F344" s="195" t="s">
        <v>9424</v>
      </c>
      <c r="G344" s="196" t="s">
        <v>9361</v>
      </c>
      <c r="H344" s="197">
        <v>1</v>
      </c>
      <c r="I344" s="198"/>
      <c r="J344" s="199">
        <f>ROUND(I344*H344,2)</f>
        <v>0</v>
      </c>
      <c r="K344" s="200"/>
      <c r="L344" s="40"/>
      <c r="M344" s="201" t="s">
        <v>1</v>
      </c>
      <c r="N344" s="202" t="s">
        <v>41</v>
      </c>
      <c r="O344" s="72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199</v>
      </c>
      <c r="AT344" s="205" t="s">
        <v>285</v>
      </c>
      <c r="AU344" s="205" t="s">
        <v>83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1589</v>
      </c>
    </row>
    <row r="345" spans="1:65" s="2" customFormat="1" ht="39">
      <c r="A345" s="35"/>
      <c r="B345" s="36"/>
      <c r="C345" s="37"/>
      <c r="D345" s="209" t="s">
        <v>3831</v>
      </c>
      <c r="E345" s="37"/>
      <c r="F345" s="267" t="s">
        <v>9384</v>
      </c>
      <c r="G345" s="37"/>
      <c r="H345" s="37"/>
      <c r="I345" s="268"/>
      <c r="J345" s="37"/>
      <c r="K345" s="37"/>
      <c r="L345" s="40"/>
      <c r="M345" s="269"/>
      <c r="N345" s="270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3831</v>
      </c>
      <c r="AU345" s="18" t="s">
        <v>83</v>
      </c>
    </row>
    <row r="346" spans="1:65" s="2" customFormat="1" ht="24.2" customHeight="1">
      <c r="A346" s="35"/>
      <c r="B346" s="36"/>
      <c r="C346" s="193" t="s">
        <v>965</v>
      </c>
      <c r="D346" s="193" t="s">
        <v>285</v>
      </c>
      <c r="E346" s="194" t="s">
        <v>9425</v>
      </c>
      <c r="F346" s="195" t="s">
        <v>9426</v>
      </c>
      <c r="G346" s="196" t="s">
        <v>9361</v>
      </c>
      <c r="H346" s="197">
        <v>1</v>
      </c>
      <c r="I346" s="198"/>
      <c r="J346" s="199">
        <f>ROUND(I346*H346,2)</f>
        <v>0</v>
      </c>
      <c r="K346" s="200"/>
      <c r="L346" s="40"/>
      <c r="M346" s="201" t="s">
        <v>1</v>
      </c>
      <c r="N346" s="202" t="s">
        <v>41</v>
      </c>
      <c r="O346" s="72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199</v>
      </c>
      <c r="AT346" s="205" t="s">
        <v>285</v>
      </c>
      <c r="AU346" s="205" t="s">
        <v>83</v>
      </c>
      <c r="AY346" s="18" t="s">
        <v>283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8" t="s">
        <v>83</v>
      </c>
      <c r="BK346" s="206">
        <f>ROUND(I346*H346,2)</f>
        <v>0</v>
      </c>
      <c r="BL346" s="18" t="s">
        <v>199</v>
      </c>
      <c r="BM346" s="205" t="s">
        <v>1599</v>
      </c>
    </row>
    <row r="347" spans="1:65" s="2" customFormat="1" ht="87.75">
      <c r="A347" s="35"/>
      <c r="B347" s="36"/>
      <c r="C347" s="37"/>
      <c r="D347" s="209" t="s">
        <v>3831</v>
      </c>
      <c r="E347" s="37"/>
      <c r="F347" s="267" t="s">
        <v>9427</v>
      </c>
      <c r="G347" s="37"/>
      <c r="H347" s="37"/>
      <c r="I347" s="268"/>
      <c r="J347" s="37"/>
      <c r="K347" s="37"/>
      <c r="L347" s="40"/>
      <c r="M347" s="269"/>
      <c r="N347" s="270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3831</v>
      </c>
      <c r="AU347" s="18" t="s">
        <v>83</v>
      </c>
    </row>
    <row r="348" spans="1:65" s="2" customFormat="1" ht="24.2" customHeight="1">
      <c r="A348" s="35"/>
      <c r="B348" s="36"/>
      <c r="C348" s="193" t="s">
        <v>969</v>
      </c>
      <c r="D348" s="193" t="s">
        <v>285</v>
      </c>
      <c r="E348" s="194" t="s">
        <v>9428</v>
      </c>
      <c r="F348" s="195" t="s">
        <v>9429</v>
      </c>
      <c r="G348" s="196" t="s">
        <v>9361</v>
      </c>
      <c r="H348" s="197">
        <v>1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41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199</v>
      </c>
      <c r="AT348" s="205" t="s">
        <v>285</v>
      </c>
      <c r="AU348" s="205" t="s">
        <v>83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1616</v>
      </c>
    </row>
    <row r="349" spans="1:65" s="2" customFormat="1" ht="39">
      <c r="A349" s="35"/>
      <c r="B349" s="36"/>
      <c r="C349" s="37"/>
      <c r="D349" s="209" t="s">
        <v>3831</v>
      </c>
      <c r="E349" s="37"/>
      <c r="F349" s="267" t="s">
        <v>9384</v>
      </c>
      <c r="G349" s="37"/>
      <c r="H349" s="37"/>
      <c r="I349" s="268"/>
      <c r="J349" s="37"/>
      <c r="K349" s="37"/>
      <c r="L349" s="40"/>
      <c r="M349" s="269"/>
      <c r="N349" s="270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3831</v>
      </c>
      <c r="AU349" s="18" t="s">
        <v>83</v>
      </c>
    </row>
    <row r="350" spans="1:65" s="2" customFormat="1" ht="24.2" customHeight="1">
      <c r="A350" s="35"/>
      <c r="B350" s="36"/>
      <c r="C350" s="193" t="s">
        <v>974</v>
      </c>
      <c r="D350" s="193" t="s">
        <v>285</v>
      </c>
      <c r="E350" s="194" t="s">
        <v>9430</v>
      </c>
      <c r="F350" s="195" t="s">
        <v>9431</v>
      </c>
      <c r="G350" s="196" t="s">
        <v>9361</v>
      </c>
      <c r="H350" s="197">
        <v>1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83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1624</v>
      </c>
    </row>
    <row r="351" spans="1:65" s="2" customFormat="1" ht="39">
      <c r="A351" s="35"/>
      <c r="B351" s="36"/>
      <c r="C351" s="37"/>
      <c r="D351" s="209" t="s">
        <v>3831</v>
      </c>
      <c r="E351" s="37"/>
      <c r="F351" s="267" t="s">
        <v>9384</v>
      </c>
      <c r="G351" s="37"/>
      <c r="H351" s="37"/>
      <c r="I351" s="268"/>
      <c r="J351" s="37"/>
      <c r="K351" s="37"/>
      <c r="L351" s="40"/>
      <c r="M351" s="269"/>
      <c r="N351" s="270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3831</v>
      </c>
      <c r="AU351" s="18" t="s">
        <v>83</v>
      </c>
    </row>
    <row r="352" spans="1:65" s="2" customFormat="1" ht="24.2" customHeight="1">
      <c r="A352" s="35"/>
      <c r="B352" s="36"/>
      <c r="C352" s="193" t="s">
        <v>978</v>
      </c>
      <c r="D352" s="193" t="s">
        <v>285</v>
      </c>
      <c r="E352" s="194" t="s">
        <v>9432</v>
      </c>
      <c r="F352" s="195" t="s">
        <v>9433</v>
      </c>
      <c r="G352" s="196" t="s">
        <v>9361</v>
      </c>
      <c r="H352" s="197">
        <v>1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83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1638</v>
      </c>
    </row>
    <row r="353" spans="1:65" s="2" customFormat="1" ht="39">
      <c r="A353" s="35"/>
      <c r="B353" s="36"/>
      <c r="C353" s="37"/>
      <c r="D353" s="209" t="s">
        <v>3831</v>
      </c>
      <c r="E353" s="37"/>
      <c r="F353" s="267" t="s">
        <v>9384</v>
      </c>
      <c r="G353" s="37"/>
      <c r="H353" s="37"/>
      <c r="I353" s="268"/>
      <c r="J353" s="37"/>
      <c r="K353" s="37"/>
      <c r="L353" s="40"/>
      <c r="M353" s="269"/>
      <c r="N353" s="270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3831</v>
      </c>
      <c r="AU353" s="18" t="s">
        <v>83</v>
      </c>
    </row>
    <row r="354" spans="1:65" s="2" customFormat="1" ht="24.2" customHeight="1">
      <c r="A354" s="35"/>
      <c r="B354" s="36"/>
      <c r="C354" s="193" t="s">
        <v>982</v>
      </c>
      <c r="D354" s="193" t="s">
        <v>285</v>
      </c>
      <c r="E354" s="194" t="s">
        <v>9434</v>
      </c>
      <c r="F354" s="195" t="s">
        <v>9435</v>
      </c>
      <c r="G354" s="196" t="s">
        <v>9361</v>
      </c>
      <c r="H354" s="197">
        <v>1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199</v>
      </c>
      <c r="AT354" s="205" t="s">
        <v>285</v>
      </c>
      <c r="AU354" s="205" t="s">
        <v>83</v>
      </c>
      <c r="AY354" s="18" t="s">
        <v>283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199</v>
      </c>
      <c r="BM354" s="205" t="s">
        <v>1648</v>
      </c>
    </row>
    <row r="355" spans="1:65" s="2" customFormat="1" ht="39">
      <c r="A355" s="35"/>
      <c r="B355" s="36"/>
      <c r="C355" s="37"/>
      <c r="D355" s="209" t="s">
        <v>3831</v>
      </c>
      <c r="E355" s="37"/>
      <c r="F355" s="267" t="s">
        <v>9384</v>
      </c>
      <c r="G355" s="37"/>
      <c r="H355" s="37"/>
      <c r="I355" s="268"/>
      <c r="J355" s="37"/>
      <c r="K355" s="37"/>
      <c r="L355" s="40"/>
      <c r="M355" s="269"/>
      <c r="N355" s="270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3831</v>
      </c>
      <c r="AU355" s="18" t="s">
        <v>83</v>
      </c>
    </row>
    <row r="356" spans="1:65" s="2" customFormat="1" ht="24.2" customHeight="1">
      <c r="A356" s="35"/>
      <c r="B356" s="36"/>
      <c r="C356" s="193" t="s">
        <v>988</v>
      </c>
      <c r="D356" s="193" t="s">
        <v>285</v>
      </c>
      <c r="E356" s="194" t="s">
        <v>9436</v>
      </c>
      <c r="F356" s="195" t="s">
        <v>9437</v>
      </c>
      <c r="G356" s="196" t="s">
        <v>9361</v>
      </c>
      <c r="H356" s="197">
        <v>1</v>
      </c>
      <c r="I356" s="198"/>
      <c r="J356" s="199">
        <f>ROUND(I356*H356,2)</f>
        <v>0</v>
      </c>
      <c r="K356" s="200"/>
      <c r="L356" s="40"/>
      <c r="M356" s="201" t="s">
        <v>1</v>
      </c>
      <c r="N356" s="202" t="s">
        <v>41</v>
      </c>
      <c r="O356" s="72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5" t="s">
        <v>199</v>
      </c>
      <c r="AT356" s="205" t="s">
        <v>285</v>
      </c>
      <c r="AU356" s="205" t="s">
        <v>83</v>
      </c>
      <c r="AY356" s="18" t="s">
        <v>283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8" t="s">
        <v>83</v>
      </c>
      <c r="BK356" s="206">
        <f>ROUND(I356*H356,2)</f>
        <v>0</v>
      </c>
      <c r="BL356" s="18" t="s">
        <v>199</v>
      </c>
      <c r="BM356" s="205" t="s">
        <v>1660</v>
      </c>
    </row>
    <row r="357" spans="1:65" s="2" customFormat="1" ht="58.5">
      <c r="A357" s="35"/>
      <c r="B357" s="36"/>
      <c r="C357" s="37"/>
      <c r="D357" s="209" t="s">
        <v>3831</v>
      </c>
      <c r="E357" s="37"/>
      <c r="F357" s="267" t="s">
        <v>9420</v>
      </c>
      <c r="G357" s="37"/>
      <c r="H357" s="37"/>
      <c r="I357" s="268"/>
      <c r="J357" s="37"/>
      <c r="K357" s="37"/>
      <c r="L357" s="40"/>
      <c r="M357" s="269"/>
      <c r="N357" s="27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3831</v>
      </c>
      <c r="AU357" s="18" t="s">
        <v>83</v>
      </c>
    </row>
    <row r="358" spans="1:65" s="2" customFormat="1" ht="24.2" customHeight="1">
      <c r="A358" s="35"/>
      <c r="B358" s="36"/>
      <c r="C358" s="193" t="s">
        <v>993</v>
      </c>
      <c r="D358" s="193" t="s">
        <v>285</v>
      </c>
      <c r="E358" s="194" t="s">
        <v>9438</v>
      </c>
      <c r="F358" s="195" t="s">
        <v>9439</v>
      </c>
      <c r="G358" s="196" t="s">
        <v>9361</v>
      </c>
      <c r="H358" s="197">
        <v>1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41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199</v>
      </c>
      <c r="AT358" s="205" t="s">
        <v>285</v>
      </c>
      <c r="AU358" s="205" t="s">
        <v>83</v>
      </c>
      <c r="AY358" s="18" t="s">
        <v>283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199</v>
      </c>
      <c r="BM358" s="205" t="s">
        <v>1669</v>
      </c>
    </row>
    <row r="359" spans="1:65" s="2" customFormat="1" ht="39">
      <c r="A359" s="35"/>
      <c r="B359" s="36"/>
      <c r="C359" s="37"/>
      <c r="D359" s="209" t="s">
        <v>3831</v>
      </c>
      <c r="E359" s="37"/>
      <c r="F359" s="267" t="s">
        <v>9384</v>
      </c>
      <c r="G359" s="37"/>
      <c r="H359" s="37"/>
      <c r="I359" s="268"/>
      <c r="J359" s="37"/>
      <c r="K359" s="37"/>
      <c r="L359" s="40"/>
      <c r="M359" s="269"/>
      <c r="N359" s="270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3831</v>
      </c>
      <c r="AU359" s="18" t="s">
        <v>83</v>
      </c>
    </row>
    <row r="360" spans="1:65" s="2" customFormat="1" ht="24.2" customHeight="1">
      <c r="A360" s="35"/>
      <c r="B360" s="36"/>
      <c r="C360" s="193" t="s">
        <v>1002</v>
      </c>
      <c r="D360" s="193" t="s">
        <v>285</v>
      </c>
      <c r="E360" s="194" t="s">
        <v>9440</v>
      </c>
      <c r="F360" s="195" t="s">
        <v>9441</v>
      </c>
      <c r="G360" s="196" t="s">
        <v>9361</v>
      </c>
      <c r="H360" s="197">
        <v>2</v>
      </c>
      <c r="I360" s="198"/>
      <c r="J360" s="199">
        <f>ROUND(I360*H360,2)</f>
        <v>0</v>
      </c>
      <c r="K360" s="200"/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199</v>
      </c>
      <c r="AT360" s="205" t="s">
        <v>285</v>
      </c>
      <c r="AU360" s="205" t="s">
        <v>83</v>
      </c>
      <c r="AY360" s="18" t="s">
        <v>283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199</v>
      </c>
      <c r="BM360" s="205" t="s">
        <v>1678</v>
      </c>
    </row>
    <row r="361" spans="1:65" s="2" customFormat="1" ht="39">
      <c r="A361" s="35"/>
      <c r="B361" s="36"/>
      <c r="C361" s="37"/>
      <c r="D361" s="209" t="s">
        <v>3831</v>
      </c>
      <c r="E361" s="37"/>
      <c r="F361" s="267" t="s">
        <v>9394</v>
      </c>
      <c r="G361" s="37"/>
      <c r="H361" s="37"/>
      <c r="I361" s="268"/>
      <c r="J361" s="37"/>
      <c r="K361" s="37"/>
      <c r="L361" s="40"/>
      <c r="M361" s="269"/>
      <c r="N361" s="270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3831</v>
      </c>
      <c r="AU361" s="18" t="s">
        <v>83</v>
      </c>
    </row>
    <row r="362" spans="1:65" s="2" customFormat="1" ht="24.2" customHeight="1">
      <c r="A362" s="35"/>
      <c r="B362" s="36"/>
      <c r="C362" s="193" t="s">
        <v>1008</v>
      </c>
      <c r="D362" s="193" t="s">
        <v>285</v>
      </c>
      <c r="E362" s="194" t="s">
        <v>9442</v>
      </c>
      <c r="F362" s="195" t="s">
        <v>9443</v>
      </c>
      <c r="G362" s="196" t="s">
        <v>9361</v>
      </c>
      <c r="H362" s="197">
        <v>24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83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1700</v>
      </c>
    </row>
    <row r="363" spans="1:65" s="2" customFormat="1" ht="58.5">
      <c r="A363" s="35"/>
      <c r="B363" s="36"/>
      <c r="C363" s="37"/>
      <c r="D363" s="209" t="s">
        <v>3831</v>
      </c>
      <c r="E363" s="37"/>
      <c r="F363" s="267" t="s">
        <v>9444</v>
      </c>
      <c r="G363" s="37"/>
      <c r="H363" s="37"/>
      <c r="I363" s="268"/>
      <c r="J363" s="37"/>
      <c r="K363" s="37"/>
      <c r="L363" s="40"/>
      <c r="M363" s="269"/>
      <c r="N363" s="270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3831</v>
      </c>
      <c r="AU363" s="18" t="s">
        <v>83</v>
      </c>
    </row>
    <row r="364" spans="1:65" s="2" customFormat="1" ht="24.2" customHeight="1">
      <c r="A364" s="35"/>
      <c r="B364" s="36"/>
      <c r="C364" s="193" t="s">
        <v>1012</v>
      </c>
      <c r="D364" s="193" t="s">
        <v>285</v>
      </c>
      <c r="E364" s="194" t="s">
        <v>9445</v>
      </c>
      <c r="F364" s="195" t="s">
        <v>9446</v>
      </c>
      <c r="G364" s="196" t="s">
        <v>9361</v>
      </c>
      <c r="H364" s="197">
        <v>16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199</v>
      </c>
      <c r="AT364" s="205" t="s">
        <v>285</v>
      </c>
      <c r="AU364" s="205" t="s">
        <v>83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199</v>
      </c>
      <c r="BM364" s="205" t="s">
        <v>1710</v>
      </c>
    </row>
    <row r="365" spans="1:65" s="2" customFormat="1" ht="58.5">
      <c r="A365" s="35"/>
      <c r="B365" s="36"/>
      <c r="C365" s="37"/>
      <c r="D365" s="209" t="s">
        <v>3831</v>
      </c>
      <c r="E365" s="37"/>
      <c r="F365" s="267" t="s">
        <v>9447</v>
      </c>
      <c r="G365" s="37"/>
      <c r="H365" s="37"/>
      <c r="I365" s="268"/>
      <c r="J365" s="37"/>
      <c r="K365" s="37"/>
      <c r="L365" s="40"/>
      <c r="M365" s="269"/>
      <c r="N365" s="270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3831</v>
      </c>
      <c r="AU365" s="18" t="s">
        <v>83</v>
      </c>
    </row>
    <row r="366" spans="1:65" s="2" customFormat="1" ht="24.2" customHeight="1">
      <c r="A366" s="35"/>
      <c r="B366" s="36"/>
      <c r="C366" s="193" t="s">
        <v>1016</v>
      </c>
      <c r="D366" s="193" t="s">
        <v>285</v>
      </c>
      <c r="E366" s="194" t="s">
        <v>9448</v>
      </c>
      <c r="F366" s="195" t="s">
        <v>9449</v>
      </c>
      <c r="G366" s="196" t="s">
        <v>9361</v>
      </c>
      <c r="H366" s="197">
        <v>4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199</v>
      </c>
      <c r="AT366" s="205" t="s">
        <v>285</v>
      </c>
      <c r="AU366" s="205" t="s">
        <v>83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199</v>
      </c>
      <c r="BM366" s="205" t="s">
        <v>1721</v>
      </c>
    </row>
    <row r="367" spans="1:65" s="2" customFormat="1" ht="58.5">
      <c r="A367" s="35"/>
      <c r="B367" s="36"/>
      <c r="C367" s="37"/>
      <c r="D367" s="209" t="s">
        <v>3831</v>
      </c>
      <c r="E367" s="37"/>
      <c r="F367" s="267" t="s">
        <v>9450</v>
      </c>
      <c r="G367" s="37"/>
      <c r="H367" s="37"/>
      <c r="I367" s="268"/>
      <c r="J367" s="37"/>
      <c r="K367" s="37"/>
      <c r="L367" s="40"/>
      <c r="M367" s="269"/>
      <c r="N367" s="270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3831</v>
      </c>
      <c r="AU367" s="18" t="s">
        <v>83</v>
      </c>
    </row>
    <row r="368" spans="1:65" s="2" customFormat="1" ht="24.2" customHeight="1">
      <c r="A368" s="35"/>
      <c r="B368" s="36"/>
      <c r="C368" s="193" t="s">
        <v>1020</v>
      </c>
      <c r="D368" s="193" t="s">
        <v>285</v>
      </c>
      <c r="E368" s="194" t="s">
        <v>9451</v>
      </c>
      <c r="F368" s="195" t="s">
        <v>9452</v>
      </c>
      <c r="G368" s="196" t="s">
        <v>9361</v>
      </c>
      <c r="H368" s="197">
        <v>20</v>
      </c>
      <c r="I368" s="198"/>
      <c r="J368" s="199">
        <f>ROUND(I368*H368,2)</f>
        <v>0</v>
      </c>
      <c r="K368" s="200"/>
      <c r="L368" s="40"/>
      <c r="M368" s="201" t="s">
        <v>1</v>
      </c>
      <c r="N368" s="202" t="s">
        <v>41</v>
      </c>
      <c r="O368" s="72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5" t="s">
        <v>199</v>
      </c>
      <c r="AT368" s="205" t="s">
        <v>285</v>
      </c>
      <c r="AU368" s="205" t="s">
        <v>83</v>
      </c>
      <c r="AY368" s="18" t="s">
        <v>283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18" t="s">
        <v>83</v>
      </c>
      <c r="BK368" s="206">
        <f>ROUND(I368*H368,2)</f>
        <v>0</v>
      </c>
      <c r="BL368" s="18" t="s">
        <v>199</v>
      </c>
      <c r="BM368" s="205" t="s">
        <v>1734</v>
      </c>
    </row>
    <row r="369" spans="1:65" s="2" customFormat="1" ht="58.5">
      <c r="A369" s="35"/>
      <c r="B369" s="36"/>
      <c r="C369" s="37"/>
      <c r="D369" s="209" t="s">
        <v>3831</v>
      </c>
      <c r="E369" s="37"/>
      <c r="F369" s="267" t="s">
        <v>9453</v>
      </c>
      <c r="G369" s="37"/>
      <c r="H369" s="37"/>
      <c r="I369" s="268"/>
      <c r="J369" s="37"/>
      <c r="K369" s="37"/>
      <c r="L369" s="40"/>
      <c r="M369" s="269"/>
      <c r="N369" s="270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3831</v>
      </c>
      <c r="AU369" s="18" t="s">
        <v>83</v>
      </c>
    </row>
    <row r="370" spans="1:65" s="2" customFormat="1" ht="24.2" customHeight="1">
      <c r="A370" s="35"/>
      <c r="B370" s="36"/>
      <c r="C370" s="193" t="s">
        <v>1027</v>
      </c>
      <c r="D370" s="193" t="s">
        <v>285</v>
      </c>
      <c r="E370" s="194" t="s">
        <v>9454</v>
      </c>
      <c r="F370" s="195" t="s">
        <v>9455</v>
      </c>
      <c r="G370" s="196" t="s">
        <v>9361</v>
      </c>
      <c r="H370" s="197">
        <v>8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199</v>
      </c>
      <c r="AT370" s="205" t="s">
        <v>285</v>
      </c>
      <c r="AU370" s="205" t="s">
        <v>83</v>
      </c>
      <c r="AY370" s="18" t="s">
        <v>283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199</v>
      </c>
      <c r="BM370" s="205" t="s">
        <v>1744</v>
      </c>
    </row>
    <row r="371" spans="1:65" s="2" customFormat="1" ht="107.25">
      <c r="A371" s="35"/>
      <c r="B371" s="36"/>
      <c r="C371" s="37"/>
      <c r="D371" s="209" t="s">
        <v>3831</v>
      </c>
      <c r="E371" s="37"/>
      <c r="F371" s="267" t="s">
        <v>9456</v>
      </c>
      <c r="G371" s="37"/>
      <c r="H371" s="37"/>
      <c r="I371" s="268"/>
      <c r="J371" s="37"/>
      <c r="K371" s="37"/>
      <c r="L371" s="40"/>
      <c r="M371" s="269"/>
      <c r="N371" s="270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3831</v>
      </c>
      <c r="AU371" s="18" t="s">
        <v>83</v>
      </c>
    </row>
    <row r="372" spans="1:65" s="12" customFormat="1" ht="25.9" customHeight="1">
      <c r="B372" s="177"/>
      <c r="C372" s="178"/>
      <c r="D372" s="179" t="s">
        <v>75</v>
      </c>
      <c r="E372" s="180" t="s">
        <v>3907</v>
      </c>
      <c r="F372" s="180" t="s">
        <v>9457</v>
      </c>
      <c r="G372" s="178"/>
      <c r="H372" s="178"/>
      <c r="I372" s="181"/>
      <c r="J372" s="182">
        <f>BK372</f>
        <v>0</v>
      </c>
      <c r="K372" s="178"/>
      <c r="L372" s="183"/>
      <c r="M372" s="184"/>
      <c r="N372" s="185"/>
      <c r="O372" s="185"/>
      <c r="P372" s="186">
        <f>SUM(P373:P408)</f>
        <v>0</v>
      </c>
      <c r="Q372" s="185"/>
      <c r="R372" s="186">
        <f>SUM(R373:R408)</f>
        <v>0</v>
      </c>
      <c r="S372" s="185"/>
      <c r="T372" s="187">
        <f>SUM(T373:T408)</f>
        <v>0</v>
      </c>
      <c r="AR372" s="188" t="s">
        <v>83</v>
      </c>
      <c r="AT372" s="189" t="s">
        <v>75</v>
      </c>
      <c r="AU372" s="189" t="s">
        <v>76</v>
      </c>
      <c r="AY372" s="188" t="s">
        <v>283</v>
      </c>
      <c r="BK372" s="190">
        <f>SUM(BK373:BK408)</f>
        <v>0</v>
      </c>
    </row>
    <row r="373" spans="1:65" s="2" customFormat="1" ht="24.2" customHeight="1">
      <c r="A373" s="35"/>
      <c r="B373" s="36"/>
      <c r="C373" s="193" t="s">
        <v>1031</v>
      </c>
      <c r="D373" s="193" t="s">
        <v>285</v>
      </c>
      <c r="E373" s="194" t="s">
        <v>9458</v>
      </c>
      <c r="F373" s="195" t="s">
        <v>9459</v>
      </c>
      <c r="G373" s="196" t="s">
        <v>2247</v>
      </c>
      <c r="H373" s="197">
        <v>0</v>
      </c>
      <c r="I373" s="283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199</v>
      </c>
      <c r="AT373" s="205" t="s">
        <v>285</v>
      </c>
      <c r="AU373" s="205" t="s">
        <v>83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199</v>
      </c>
      <c r="BM373" s="205" t="s">
        <v>1755</v>
      </c>
    </row>
    <row r="374" spans="1:65" s="2" customFormat="1" ht="78">
      <c r="A374" s="35"/>
      <c r="B374" s="36"/>
      <c r="C374" s="37"/>
      <c r="D374" s="209" t="s">
        <v>3831</v>
      </c>
      <c r="E374" s="37"/>
      <c r="F374" s="267" t="s">
        <v>9460</v>
      </c>
      <c r="G374" s="37"/>
      <c r="H374" s="37"/>
      <c r="I374" s="268"/>
      <c r="J374" s="37"/>
      <c r="K374" s="37"/>
      <c r="L374" s="40"/>
      <c r="M374" s="269"/>
      <c r="N374" s="270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3831</v>
      </c>
      <c r="AU374" s="18" t="s">
        <v>83</v>
      </c>
    </row>
    <row r="375" spans="1:65" s="2" customFormat="1" ht="24.2" customHeight="1">
      <c r="A375" s="35"/>
      <c r="B375" s="36"/>
      <c r="C375" s="193" t="s">
        <v>1038</v>
      </c>
      <c r="D375" s="193" t="s">
        <v>285</v>
      </c>
      <c r="E375" s="194" t="s">
        <v>9461</v>
      </c>
      <c r="F375" s="195" t="s">
        <v>9462</v>
      </c>
      <c r="G375" s="196" t="s">
        <v>3513</v>
      </c>
      <c r="H375" s="197">
        <v>0</v>
      </c>
      <c r="I375" s="283"/>
      <c r="J375" s="199">
        <f>ROUND(I375*H375,2)</f>
        <v>0</v>
      </c>
      <c r="K375" s="200"/>
      <c r="L375" s="40"/>
      <c r="M375" s="201" t="s">
        <v>1</v>
      </c>
      <c r="N375" s="202" t="s">
        <v>41</v>
      </c>
      <c r="O375" s="72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199</v>
      </c>
      <c r="AT375" s="205" t="s">
        <v>285</v>
      </c>
      <c r="AU375" s="205" t="s">
        <v>83</v>
      </c>
      <c r="AY375" s="18" t="s">
        <v>283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83</v>
      </c>
      <c r="BK375" s="206">
        <f>ROUND(I375*H375,2)</f>
        <v>0</v>
      </c>
      <c r="BL375" s="18" t="s">
        <v>199</v>
      </c>
      <c r="BM375" s="205" t="s">
        <v>1763</v>
      </c>
    </row>
    <row r="376" spans="1:65" s="2" customFormat="1" ht="68.25">
      <c r="A376" s="35"/>
      <c r="B376" s="36"/>
      <c r="C376" s="37"/>
      <c r="D376" s="209" t="s">
        <v>3831</v>
      </c>
      <c r="E376" s="37"/>
      <c r="F376" s="267" t="s">
        <v>9463</v>
      </c>
      <c r="G376" s="37"/>
      <c r="H376" s="37"/>
      <c r="I376" s="268"/>
      <c r="J376" s="37"/>
      <c r="K376" s="37"/>
      <c r="L376" s="40"/>
      <c r="M376" s="269"/>
      <c r="N376" s="270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3831</v>
      </c>
      <c r="AU376" s="18" t="s">
        <v>83</v>
      </c>
    </row>
    <row r="377" spans="1:65" s="2" customFormat="1" ht="24.2" customHeight="1">
      <c r="A377" s="35"/>
      <c r="B377" s="36"/>
      <c r="C377" s="193" t="s">
        <v>1043</v>
      </c>
      <c r="D377" s="193" t="s">
        <v>285</v>
      </c>
      <c r="E377" s="194" t="s">
        <v>9464</v>
      </c>
      <c r="F377" s="195" t="s">
        <v>9465</v>
      </c>
      <c r="G377" s="196" t="s">
        <v>2247</v>
      </c>
      <c r="H377" s="197">
        <v>0</v>
      </c>
      <c r="I377" s="283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199</v>
      </c>
      <c r="AT377" s="205" t="s">
        <v>285</v>
      </c>
      <c r="AU377" s="205" t="s">
        <v>83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199</v>
      </c>
      <c r="BM377" s="205" t="s">
        <v>1774</v>
      </c>
    </row>
    <row r="378" spans="1:65" s="2" customFormat="1" ht="97.5">
      <c r="A378" s="35"/>
      <c r="B378" s="36"/>
      <c r="C378" s="37"/>
      <c r="D378" s="209" t="s">
        <v>3831</v>
      </c>
      <c r="E378" s="37"/>
      <c r="F378" s="267" t="s">
        <v>9466</v>
      </c>
      <c r="G378" s="37"/>
      <c r="H378" s="37"/>
      <c r="I378" s="268"/>
      <c r="J378" s="37"/>
      <c r="K378" s="37"/>
      <c r="L378" s="40"/>
      <c r="M378" s="269"/>
      <c r="N378" s="270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3831</v>
      </c>
      <c r="AU378" s="18" t="s">
        <v>83</v>
      </c>
    </row>
    <row r="379" spans="1:65" s="2" customFormat="1" ht="24.2" customHeight="1">
      <c r="A379" s="35"/>
      <c r="B379" s="36"/>
      <c r="C379" s="193" t="s">
        <v>1052</v>
      </c>
      <c r="D379" s="193" t="s">
        <v>285</v>
      </c>
      <c r="E379" s="194" t="s">
        <v>9467</v>
      </c>
      <c r="F379" s="195" t="s">
        <v>9468</v>
      </c>
      <c r="G379" s="196" t="s">
        <v>2247</v>
      </c>
      <c r="H379" s="197">
        <v>0</v>
      </c>
      <c r="I379" s="283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199</v>
      </c>
      <c r="AT379" s="205" t="s">
        <v>285</v>
      </c>
      <c r="AU379" s="205" t="s">
        <v>83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199</v>
      </c>
      <c r="BM379" s="205" t="s">
        <v>1783</v>
      </c>
    </row>
    <row r="380" spans="1:65" s="2" customFormat="1" ht="107.25">
      <c r="A380" s="35"/>
      <c r="B380" s="36"/>
      <c r="C380" s="37"/>
      <c r="D380" s="209" t="s">
        <v>3831</v>
      </c>
      <c r="E380" s="37"/>
      <c r="F380" s="267" t="s">
        <v>9469</v>
      </c>
      <c r="G380" s="37"/>
      <c r="H380" s="37"/>
      <c r="I380" s="268"/>
      <c r="J380" s="37"/>
      <c r="K380" s="37"/>
      <c r="L380" s="40"/>
      <c r="M380" s="269"/>
      <c r="N380" s="270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3831</v>
      </c>
      <c r="AU380" s="18" t="s">
        <v>83</v>
      </c>
    </row>
    <row r="381" spans="1:65" s="2" customFormat="1" ht="24.2" customHeight="1">
      <c r="A381" s="35"/>
      <c r="B381" s="36"/>
      <c r="C381" s="193" t="s">
        <v>1061</v>
      </c>
      <c r="D381" s="193" t="s">
        <v>285</v>
      </c>
      <c r="E381" s="194" t="s">
        <v>9470</v>
      </c>
      <c r="F381" s="195" t="s">
        <v>9471</v>
      </c>
      <c r="G381" s="196" t="s">
        <v>2247</v>
      </c>
      <c r="H381" s="197">
        <v>0</v>
      </c>
      <c r="I381" s="283"/>
      <c r="J381" s="199">
        <f>ROUND(I381*H381,2)</f>
        <v>0</v>
      </c>
      <c r="K381" s="200"/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199</v>
      </c>
      <c r="AT381" s="205" t="s">
        <v>285</v>
      </c>
      <c r="AU381" s="205" t="s">
        <v>83</v>
      </c>
      <c r="AY381" s="18" t="s">
        <v>283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199</v>
      </c>
      <c r="BM381" s="205" t="s">
        <v>1792</v>
      </c>
    </row>
    <row r="382" spans="1:65" s="2" customFormat="1" ht="117">
      <c r="A382" s="35"/>
      <c r="B382" s="36"/>
      <c r="C382" s="37"/>
      <c r="D382" s="209" t="s">
        <v>3831</v>
      </c>
      <c r="E382" s="37"/>
      <c r="F382" s="267" t="s">
        <v>9472</v>
      </c>
      <c r="G382" s="37"/>
      <c r="H382" s="37"/>
      <c r="I382" s="268"/>
      <c r="J382" s="37"/>
      <c r="K382" s="37"/>
      <c r="L382" s="40"/>
      <c r="M382" s="269"/>
      <c r="N382" s="270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3831</v>
      </c>
      <c r="AU382" s="18" t="s">
        <v>83</v>
      </c>
    </row>
    <row r="383" spans="1:65" s="2" customFormat="1" ht="24.2" customHeight="1">
      <c r="A383" s="35"/>
      <c r="B383" s="36"/>
      <c r="C383" s="193" t="s">
        <v>1085</v>
      </c>
      <c r="D383" s="193" t="s">
        <v>285</v>
      </c>
      <c r="E383" s="194" t="s">
        <v>9473</v>
      </c>
      <c r="F383" s="195" t="s">
        <v>9474</v>
      </c>
      <c r="G383" s="196" t="s">
        <v>2247</v>
      </c>
      <c r="H383" s="197">
        <v>0</v>
      </c>
      <c r="I383" s="283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199</v>
      </c>
      <c r="AT383" s="205" t="s">
        <v>285</v>
      </c>
      <c r="AU383" s="205" t="s">
        <v>83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199</v>
      </c>
      <c r="BM383" s="205" t="s">
        <v>1803</v>
      </c>
    </row>
    <row r="384" spans="1:65" s="2" customFormat="1" ht="97.5">
      <c r="A384" s="35"/>
      <c r="B384" s="36"/>
      <c r="C384" s="37"/>
      <c r="D384" s="209" t="s">
        <v>3831</v>
      </c>
      <c r="E384" s="37"/>
      <c r="F384" s="267" t="s">
        <v>9475</v>
      </c>
      <c r="G384" s="37"/>
      <c r="H384" s="37"/>
      <c r="I384" s="268"/>
      <c r="J384" s="37"/>
      <c r="K384" s="37"/>
      <c r="L384" s="40"/>
      <c r="M384" s="269"/>
      <c r="N384" s="270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3831</v>
      </c>
      <c r="AU384" s="18" t="s">
        <v>83</v>
      </c>
    </row>
    <row r="385" spans="1:65" s="2" customFormat="1" ht="24.2" customHeight="1">
      <c r="A385" s="35"/>
      <c r="B385" s="36"/>
      <c r="C385" s="193" t="s">
        <v>1089</v>
      </c>
      <c r="D385" s="193" t="s">
        <v>285</v>
      </c>
      <c r="E385" s="194" t="s">
        <v>9476</v>
      </c>
      <c r="F385" s="195" t="s">
        <v>9477</v>
      </c>
      <c r="G385" s="196" t="s">
        <v>2247</v>
      </c>
      <c r="H385" s="197">
        <v>0</v>
      </c>
      <c r="I385" s="283"/>
      <c r="J385" s="199">
        <f>ROUND(I385*H385,2)</f>
        <v>0</v>
      </c>
      <c r="K385" s="200"/>
      <c r="L385" s="40"/>
      <c r="M385" s="201" t="s">
        <v>1</v>
      </c>
      <c r="N385" s="202" t="s">
        <v>41</v>
      </c>
      <c r="O385" s="72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5" t="s">
        <v>199</v>
      </c>
      <c r="AT385" s="205" t="s">
        <v>285</v>
      </c>
      <c r="AU385" s="205" t="s">
        <v>83</v>
      </c>
      <c r="AY385" s="18" t="s">
        <v>283</v>
      </c>
      <c r="BE385" s="206">
        <f>IF(N385="základní",J385,0)</f>
        <v>0</v>
      </c>
      <c r="BF385" s="206">
        <f>IF(N385="snížená",J385,0)</f>
        <v>0</v>
      </c>
      <c r="BG385" s="206">
        <f>IF(N385="zákl. přenesená",J385,0)</f>
        <v>0</v>
      </c>
      <c r="BH385" s="206">
        <f>IF(N385="sníž. přenesená",J385,0)</f>
        <v>0</v>
      </c>
      <c r="BI385" s="206">
        <f>IF(N385="nulová",J385,0)</f>
        <v>0</v>
      </c>
      <c r="BJ385" s="18" t="s">
        <v>83</v>
      </c>
      <c r="BK385" s="206">
        <f>ROUND(I385*H385,2)</f>
        <v>0</v>
      </c>
      <c r="BL385" s="18" t="s">
        <v>199</v>
      </c>
      <c r="BM385" s="205" t="s">
        <v>1813</v>
      </c>
    </row>
    <row r="386" spans="1:65" s="2" customFormat="1" ht="78">
      <c r="A386" s="35"/>
      <c r="B386" s="36"/>
      <c r="C386" s="37"/>
      <c r="D386" s="209" t="s">
        <v>3831</v>
      </c>
      <c r="E386" s="37"/>
      <c r="F386" s="267" t="s">
        <v>9478</v>
      </c>
      <c r="G386" s="37"/>
      <c r="H386" s="37"/>
      <c r="I386" s="268"/>
      <c r="J386" s="37"/>
      <c r="K386" s="37"/>
      <c r="L386" s="40"/>
      <c r="M386" s="269"/>
      <c r="N386" s="270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3831</v>
      </c>
      <c r="AU386" s="18" t="s">
        <v>83</v>
      </c>
    </row>
    <row r="387" spans="1:65" s="2" customFormat="1" ht="24.2" customHeight="1">
      <c r="A387" s="35"/>
      <c r="B387" s="36"/>
      <c r="C387" s="193" t="s">
        <v>1104</v>
      </c>
      <c r="D387" s="193" t="s">
        <v>285</v>
      </c>
      <c r="E387" s="194" t="s">
        <v>9479</v>
      </c>
      <c r="F387" s="195" t="s">
        <v>9480</v>
      </c>
      <c r="G387" s="196" t="s">
        <v>2247</v>
      </c>
      <c r="H387" s="197">
        <v>0</v>
      </c>
      <c r="I387" s="283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199</v>
      </c>
      <c r="AT387" s="205" t="s">
        <v>285</v>
      </c>
      <c r="AU387" s="205" t="s">
        <v>83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199</v>
      </c>
      <c r="BM387" s="205" t="s">
        <v>1824</v>
      </c>
    </row>
    <row r="388" spans="1:65" s="2" customFormat="1" ht="78">
      <c r="A388" s="35"/>
      <c r="B388" s="36"/>
      <c r="C388" s="37"/>
      <c r="D388" s="209" t="s">
        <v>3831</v>
      </c>
      <c r="E388" s="37"/>
      <c r="F388" s="267" t="s">
        <v>9481</v>
      </c>
      <c r="G388" s="37"/>
      <c r="H388" s="37"/>
      <c r="I388" s="268"/>
      <c r="J388" s="37"/>
      <c r="K388" s="37"/>
      <c r="L388" s="40"/>
      <c r="M388" s="269"/>
      <c r="N388" s="270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3831</v>
      </c>
      <c r="AU388" s="18" t="s">
        <v>83</v>
      </c>
    </row>
    <row r="389" spans="1:65" s="2" customFormat="1" ht="24.2" customHeight="1">
      <c r="A389" s="35"/>
      <c r="B389" s="36"/>
      <c r="C389" s="193" t="s">
        <v>1115</v>
      </c>
      <c r="D389" s="193" t="s">
        <v>285</v>
      </c>
      <c r="E389" s="194" t="s">
        <v>9482</v>
      </c>
      <c r="F389" s="195" t="s">
        <v>9483</v>
      </c>
      <c r="G389" s="196" t="s">
        <v>2247</v>
      </c>
      <c r="H389" s="197">
        <v>0</v>
      </c>
      <c r="I389" s="283"/>
      <c r="J389" s="199">
        <f>ROUND(I389*H389,2)</f>
        <v>0</v>
      </c>
      <c r="K389" s="200"/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199</v>
      </c>
      <c r="AT389" s="205" t="s">
        <v>285</v>
      </c>
      <c r="AU389" s="205" t="s">
        <v>83</v>
      </c>
      <c r="AY389" s="18" t="s">
        <v>283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199</v>
      </c>
      <c r="BM389" s="205" t="s">
        <v>1834</v>
      </c>
    </row>
    <row r="390" spans="1:65" s="2" customFormat="1" ht="87.75">
      <c r="A390" s="35"/>
      <c r="B390" s="36"/>
      <c r="C390" s="37"/>
      <c r="D390" s="209" t="s">
        <v>3831</v>
      </c>
      <c r="E390" s="37"/>
      <c r="F390" s="267" t="s">
        <v>9484</v>
      </c>
      <c r="G390" s="37"/>
      <c r="H390" s="37"/>
      <c r="I390" s="268"/>
      <c r="J390" s="37"/>
      <c r="K390" s="37"/>
      <c r="L390" s="40"/>
      <c r="M390" s="269"/>
      <c r="N390" s="270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3831</v>
      </c>
      <c r="AU390" s="18" t="s">
        <v>83</v>
      </c>
    </row>
    <row r="391" spans="1:65" s="2" customFormat="1" ht="24.2" customHeight="1">
      <c r="A391" s="35"/>
      <c r="B391" s="36"/>
      <c r="C391" s="193" t="s">
        <v>1119</v>
      </c>
      <c r="D391" s="193" t="s">
        <v>285</v>
      </c>
      <c r="E391" s="194" t="s">
        <v>9485</v>
      </c>
      <c r="F391" s="195" t="s">
        <v>9486</v>
      </c>
      <c r="G391" s="196" t="s">
        <v>2247</v>
      </c>
      <c r="H391" s="197">
        <v>0</v>
      </c>
      <c r="I391" s="283"/>
      <c r="J391" s="199">
        <f>ROUND(I391*H391,2)</f>
        <v>0</v>
      </c>
      <c r="K391" s="200"/>
      <c r="L391" s="40"/>
      <c r="M391" s="201" t="s">
        <v>1</v>
      </c>
      <c r="N391" s="202" t="s">
        <v>41</v>
      </c>
      <c r="O391" s="72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5" t="s">
        <v>199</v>
      </c>
      <c r="AT391" s="205" t="s">
        <v>285</v>
      </c>
      <c r="AU391" s="205" t="s">
        <v>83</v>
      </c>
      <c r="AY391" s="18" t="s">
        <v>283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8" t="s">
        <v>83</v>
      </c>
      <c r="BK391" s="206">
        <f>ROUND(I391*H391,2)</f>
        <v>0</v>
      </c>
      <c r="BL391" s="18" t="s">
        <v>199</v>
      </c>
      <c r="BM391" s="205" t="s">
        <v>1842</v>
      </c>
    </row>
    <row r="392" spans="1:65" s="2" customFormat="1" ht="97.5">
      <c r="A392" s="35"/>
      <c r="B392" s="36"/>
      <c r="C392" s="37"/>
      <c r="D392" s="209" t="s">
        <v>3831</v>
      </c>
      <c r="E392" s="37"/>
      <c r="F392" s="267" t="s">
        <v>9487</v>
      </c>
      <c r="G392" s="37"/>
      <c r="H392" s="37"/>
      <c r="I392" s="268"/>
      <c r="J392" s="37"/>
      <c r="K392" s="37"/>
      <c r="L392" s="40"/>
      <c r="M392" s="269"/>
      <c r="N392" s="270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3831</v>
      </c>
      <c r="AU392" s="18" t="s">
        <v>83</v>
      </c>
    </row>
    <row r="393" spans="1:65" s="2" customFormat="1" ht="24.2" customHeight="1">
      <c r="A393" s="35"/>
      <c r="B393" s="36"/>
      <c r="C393" s="193" t="s">
        <v>1123</v>
      </c>
      <c r="D393" s="193" t="s">
        <v>285</v>
      </c>
      <c r="E393" s="194" t="s">
        <v>9488</v>
      </c>
      <c r="F393" s="195" t="s">
        <v>9489</v>
      </c>
      <c r="G393" s="196" t="s">
        <v>2247</v>
      </c>
      <c r="H393" s="197">
        <v>0</v>
      </c>
      <c r="I393" s="283"/>
      <c r="J393" s="199">
        <f>ROUND(I393*H393,2)</f>
        <v>0</v>
      </c>
      <c r="K393" s="200"/>
      <c r="L393" s="40"/>
      <c r="M393" s="201" t="s">
        <v>1</v>
      </c>
      <c r="N393" s="202" t="s">
        <v>41</v>
      </c>
      <c r="O393" s="72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199</v>
      </c>
      <c r="AT393" s="205" t="s">
        <v>285</v>
      </c>
      <c r="AU393" s="205" t="s">
        <v>83</v>
      </c>
      <c r="AY393" s="18" t="s">
        <v>283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83</v>
      </c>
      <c r="BK393" s="206">
        <f>ROUND(I393*H393,2)</f>
        <v>0</v>
      </c>
      <c r="BL393" s="18" t="s">
        <v>199</v>
      </c>
      <c r="BM393" s="205" t="s">
        <v>1852</v>
      </c>
    </row>
    <row r="394" spans="1:65" s="2" customFormat="1" ht="58.5">
      <c r="A394" s="35"/>
      <c r="B394" s="36"/>
      <c r="C394" s="37"/>
      <c r="D394" s="209" t="s">
        <v>3831</v>
      </c>
      <c r="E394" s="37"/>
      <c r="F394" s="267" t="s">
        <v>9490</v>
      </c>
      <c r="G394" s="37"/>
      <c r="H394" s="37"/>
      <c r="I394" s="268"/>
      <c r="J394" s="37"/>
      <c r="K394" s="37"/>
      <c r="L394" s="40"/>
      <c r="M394" s="269"/>
      <c r="N394" s="270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3831</v>
      </c>
      <c r="AU394" s="18" t="s">
        <v>83</v>
      </c>
    </row>
    <row r="395" spans="1:65" s="2" customFormat="1" ht="24.2" customHeight="1">
      <c r="A395" s="35"/>
      <c r="B395" s="36"/>
      <c r="C395" s="193" t="s">
        <v>1128</v>
      </c>
      <c r="D395" s="193" t="s">
        <v>285</v>
      </c>
      <c r="E395" s="194" t="s">
        <v>9491</v>
      </c>
      <c r="F395" s="195" t="s">
        <v>9492</v>
      </c>
      <c r="G395" s="196" t="s">
        <v>2247</v>
      </c>
      <c r="H395" s="197">
        <v>0</v>
      </c>
      <c r="I395" s="283"/>
      <c r="J395" s="199">
        <f>ROUND(I395*H395,2)</f>
        <v>0</v>
      </c>
      <c r="K395" s="200"/>
      <c r="L395" s="40"/>
      <c r="M395" s="201" t="s">
        <v>1</v>
      </c>
      <c r="N395" s="202" t="s">
        <v>41</v>
      </c>
      <c r="O395" s="72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199</v>
      </c>
      <c r="AT395" s="205" t="s">
        <v>285</v>
      </c>
      <c r="AU395" s="205" t="s">
        <v>83</v>
      </c>
      <c r="AY395" s="18" t="s">
        <v>283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199</v>
      </c>
      <c r="BM395" s="205" t="s">
        <v>1868</v>
      </c>
    </row>
    <row r="396" spans="1:65" s="2" customFormat="1" ht="68.25">
      <c r="A396" s="35"/>
      <c r="B396" s="36"/>
      <c r="C396" s="37"/>
      <c r="D396" s="209" t="s">
        <v>3831</v>
      </c>
      <c r="E396" s="37"/>
      <c r="F396" s="267" t="s">
        <v>9493</v>
      </c>
      <c r="G396" s="37"/>
      <c r="H396" s="37"/>
      <c r="I396" s="268"/>
      <c r="J396" s="37"/>
      <c r="K396" s="37"/>
      <c r="L396" s="40"/>
      <c r="M396" s="269"/>
      <c r="N396" s="270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3831</v>
      </c>
      <c r="AU396" s="18" t="s">
        <v>83</v>
      </c>
    </row>
    <row r="397" spans="1:65" s="2" customFormat="1" ht="33" customHeight="1">
      <c r="A397" s="35"/>
      <c r="B397" s="36"/>
      <c r="C397" s="193" t="s">
        <v>1132</v>
      </c>
      <c r="D397" s="193" t="s">
        <v>285</v>
      </c>
      <c r="E397" s="194" t="s">
        <v>9494</v>
      </c>
      <c r="F397" s="195" t="s">
        <v>9495</v>
      </c>
      <c r="G397" s="196" t="s">
        <v>2247</v>
      </c>
      <c r="H397" s="197">
        <v>0</v>
      </c>
      <c r="I397" s="283"/>
      <c r="J397" s="199">
        <f>ROUND(I397*H397,2)</f>
        <v>0</v>
      </c>
      <c r="K397" s="200"/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199</v>
      </c>
      <c r="AT397" s="205" t="s">
        <v>285</v>
      </c>
      <c r="AU397" s="205" t="s">
        <v>83</v>
      </c>
      <c r="AY397" s="18" t="s">
        <v>283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199</v>
      </c>
      <c r="BM397" s="205" t="s">
        <v>1880</v>
      </c>
    </row>
    <row r="398" spans="1:65" s="2" customFormat="1" ht="68.25">
      <c r="A398" s="35"/>
      <c r="B398" s="36"/>
      <c r="C398" s="37"/>
      <c r="D398" s="209" t="s">
        <v>3831</v>
      </c>
      <c r="E398" s="37"/>
      <c r="F398" s="267" t="s">
        <v>9496</v>
      </c>
      <c r="G398" s="37"/>
      <c r="H398" s="37"/>
      <c r="I398" s="268"/>
      <c r="J398" s="37"/>
      <c r="K398" s="37"/>
      <c r="L398" s="40"/>
      <c r="M398" s="269"/>
      <c r="N398" s="270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3831</v>
      </c>
      <c r="AU398" s="18" t="s">
        <v>83</v>
      </c>
    </row>
    <row r="399" spans="1:65" s="2" customFormat="1" ht="24.2" customHeight="1">
      <c r="A399" s="35"/>
      <c r="B399" s="36"/>
      <c r="C399" s="193" t="s">
        <v>1137</v>
      </c>
      <c r="D399" s="193" t="s">
        <v>285</v>
      </c>
      <c r="E399" s="194" t="s">
        <v>9497</v>
      </c>
      <c r="F399" s="195" t="s">
        <v>9498</v>
      </c>
      <c r="G399" s="196" t="s">
        <v>2247</v>
      </c>
      <c r="H399" s="197">
        <v>0</v>
      </c>
      <c r="I399" s="283"/>
      <c r="J399" s="199">
        <f>ROUND(I399*H399,2)</f>
        <v>0</v>
      </c>
      <c r="K399" s="200"/>
      <c r="L399" s="40"/>
      <c r="M399" s="201" t="s">
        <v>1</v>
      </c>
      <c r="N399" s="202" t="s">
        <v>41</v>
      </c>
      <c r="O399" s="72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199</v>
      </c>
      <c r="AT399" s="205" t="s">
        <v>285</v>
      </c>
      <c r="AU399" s="205" t="s">
        <v>83</v>
      </c>
      <c r="AY399" s="18" t="s">
        <v>283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8" t="s">
        <v>83</v>
      </c>
      <c r="BK399" s="206">
        <f>ROUND(I399*H399,2)</f>
        <v>0</v>
      </c>
      <c r="BL399" s="18" t="s">
        <v>199</v>
      </c>
      <c r="BM399" s="205" t="s">
        <v>1894</v>
      </c>
    </row>
    <row r="400" spans="1:65" s="2" customFormat="1" ht="87.75">
      <c r="A400" s="35"/>
      <c r="B400" s="36"/>
      <c r="C400" s="37"/>
      <c r="D400" s="209" t="s">
        <v>3831</v>
      </c>
      <c r="E400" s="37"/>
      <c r="F400" s="267" t="s">
        <v>9499</v>
      </c>
      <c r="G400" s="37"/>
      <c r="H400" s="37"/>
      <c r="I400" s="268"/>
      <c r="J400" s="37"/>
      <c r="K400" s="37"/>
      <c r="L400" s="40"/>
      <c r="M400" s="269"/>
      <c r="N400" s="270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3831</v>
      </c>
      <c r="AU400" s="18" t="s">
        <v>83</v>
      </c>
    </row>
    <row r="401" spans="1:65" s="2" customFormat="1" ht="24.2" customHeight="1">
      <c r="A401" s="35"/>
      <c r="B401" s="36"/>
      <c r="C401" s="193" t="s">
        <v>1156</v>
      </c>
      <c r="D401" s="193" t="s">
        <v>285</v>
      </c>
      <c r="E401" s="194" t="s">
        <v>9500</v>
      </c>
      <c r="F401" s="195" t="s">
        <v>9501</v>
      </c>
      <c r="G401" s="196" t="s">
        <v>288</v>
      </c>
      <c r="H401" s="197">
        <v>0</v>
      </c>
      <c r="I401" s="283"/>
      <c r="J401" s="199">
        <f>ROUND(I401*H401,2)</f>
        <v>0</v>
      </c>
      <c r="K401" s="200"/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199</v>
      </c>
      <c r="AT401" s="205" t="s">
        <v>285</v>
      </c>
      <c r="AU401" s="205" t="s">
        <v>83</v>
      </c>
      <c r="AY401" s="18" t="s">
        <v>283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199</v>
      </c>
      <c r="BM401" s="205" t="s">
        <v>1904</v>
      </c>
    </row>
    <row r="402" spans="1:65" s="2" customFormat="1" ht="156">
      <c r="A402" s="35"/>
      <c r="B402" s="36"/>
      <c r="C402" s="37"/>
      <c r="D402" s="209" t="s">
        <v>3831</v>
      </c>
      <c r="E402" s="37"/>
      <c r="F402" s="267" t="s">
        <v>9502</v>
      </c>
      <c r="G402" s="37"/>
      <c r="H402" s="37"/>
      <c r="I402" s="268"/>
      <c r="J402" s="37"/>
      <c r="K402" s="37"/>
      <c r="L402" s="40"/>
      <c r="M402" s="269"/>
      <c r="N402" s="270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3831</v>
      </c>
      <c r="AU402" s="18" t="s">
        <v>83</v>
      </c>
    </row>
    <row r="403" spans="1:65" s="2" customFormat="1" ht="24.2" customHeight="1">
      <c r="A403" s="35"/>
      <c r="B403" s="36"/>
      <c r="C403" s="193" t="s">
        <v>1161</v>
      </c>
      <c r="D403" s="193" t="s">
        <v>285</v>
      </c>
      <c r="E403" s="194" t="s">
        <v>9503</v>
      </c>
      <c r="F403" s="195" t="s">
        <v>9504</v>
      </c>
      <c r="G403" s="196" t="s">
        <v>288</v>
      </c>
      <c r="H403" s="197">
        <v>0</v>
      </c>
      <c r="I403" s="283"/>
      <c r="J403" s="199">
        <f>ROUND(I403*H403,2)</f>
        <v>0</v>
      </c>
      <c r="K403" s="200"/>
      <c r="L403" s="40"/>
      <c r="M403" s="201" t="s">
        <v>1</v>
      </c>
      <c r="N403" s="202" t="s">
        <v>41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199</v>
      </c>
      <c r="AT403" s="205" t="s">
        <v>285</v>
      </c>
      <c r="AU403" s="205" t="s">
        <v>83</v>
      </c>
      <c r="AY403" s="18" t="s">
        <v>283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199</v>
      </c>
      <c r="BM403" s="205" t="s">
        <v>1914</v>
      </c>
    </row>
    <row r="404" spans="1:65" s="2" customFormat="1" ht="107.25">
      <c r="A404" s="35"/>
      <c r="B404" s="36"/>
      <c r="C404" s="37"/>
      <c r="D404" s="209" t="s">
        <v>3831</v>
      </c>
      <c r="E404" s="37"/>
      <c r="F404" s="267" t="s">
        <v>9505</v>
      </c>
      <c r="G404" s="37"/>
      <c r="H404" s="37"/>
      <c r="I404" s="268"/>
      <c r="J404" s="37"/>
      <c r="K404" s="37"/>
      <c r="L404" s="40"/>
      <c r="M404" s="269"/>
      <c r="N404" s="270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3831</v>
      </c>
      <c r="AU404" s="18" t="s">
        <v>83</v>
      </c>
    </row>
    <row r="405" spans="1:65" s="2" customFormat="1" ht="24.2" customHeight="1">
      <c r="A405" s="35"/>
      <c r="B405" s="36"/>
      <c r="C405" s="193" t="s">
        <v>1166</v>
      </c>
      <c r="D405" s="193" t="s">
        <v>285</v>
      </c>
      <c r="E405" s="194" t="s">
        <v>9506</v>
      </c>
      <c r="F405" s="195" t="s">
        <v>9507</v>
      </c>
      <c r="G405" s="196" t="s">
        <v>2247</v>
      </c>
      <c r="H405" s="197">
        <v>0</v>
      </c>
      <c r="I405" s="283"/>
      <c r="J405" s="199">
        <f>ROUND(I405*H405,2)</f>
        <v>0</v>
      </c>
      <c r="K405" s="200"/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199</v>
      </c>
      <c r="AT405" s="205" t="s">
        <v>285</v>
      </c>
      <c r="AU405" s="205" t="s">
        <v>83</v>
      </c>
      <c r="AY405" s="18" t="s">
        <v>283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199</v>
      </c>
      <c r="BM405" s="205" t="s">
        <v>1925</v>
      </c>
    </row>
    <row r="406" spans="1:65" s="2" customFormat="1" ht="58.5">
      <c r="A406" s="35"/>
      <c r="B406" s="36"/>
      <c r="C406" s="37"/>
      <c r="D406" s="209" t="s">
        <v>3831</v>
      </c>
      <c r="E406" s="37"/>
      <c r="F406" s="267" t="s">
        <v>9508</v>
      </c>
      <c r="G406" s="37"/>
      <c r="H406" s="37"/>
      <c r="I406" s="268"/>
      <c r="J406" s="37"/>
      <c r="K406" s="37"/>
      <c r="L406" s="40"/>
      <c r="M406" s="269"/>
      <c r="N406" s="270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3831</v>
      </c>
      <c r="AU406" s="18" t="s">
        <v>83</v>
      </c>
    </row>
    <row r="407" spans="1:65" s="2" customFormat="1" ht="24.2" customHeight="1">
      <c r="A407" s="35"/>
      <c r="B407" s="36"/>
      <c r="C407" s="193" t="s">
        <v>1180</v>
      </c>
      <c r="D407" s="193" t="s">
        <v>285</v>
      </c>
      <c r="E407" s="194" t="s">
        <v>9509</v>
      </c>
      <c r="F407" s="195" t="s">
        <v>9510</v>
      </c>
      <c r="G407" s="196" t="s">
        <v>2247</v>
      </c>
      <c r="H407" s="197">
        <v>0</v>
      </c>
      <c r="I407" s="283"/>
      <c r="J407" s="199">
        <f>ROUND(I407*H407,2)</f>
        <v>0</v>
      </c>
      <c r="K407" s="200"/>
      <c r="L407" s="40"/>
      <c r="M407" s="201" t="s">
        <v>1</v>
      </c>
      <c r="N407" s="202" t="s">
        <v>41</v>
      </c>
      <c r="O407" s="72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199</v>
      </c>
      <c r="AT407" s="205" t="s">
        <v>285</v>
      </c>
      <c r="AU407" s="205" t="s">
        <v>83</v>
      </c>
      <c r="AY407" s="18" t="s">
        <v>283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83</v>
      </c>
      <c r="BK407" s="206">
        <f>ROUND(I407*H407,2)</f>
        <v>0</v>
      </c>
      <c r="BL407" s="18" t="s">
        <v>199</v>
      </c>
      <c r="BM407" s="205" t="s">
        <v>1937</v>
      </c>
    </row>
    <row r="408" spans="1:65" s="2" customFormat="1" ht="58.5">
      <c r="A408" s="35"/>
      <c r="B408" s="36"/>
      <c r="C408" s="37"/>
      <c r="D408" s="209" t="s">
        <v>3831</v>
      </c>
      <c r="E408" s="37"/>
      <c r="F408" s="267" t="s">
        <v>9511</v>
      </c>
      <c r="G408" s="37"/>
      <c r="H408" s="37"/>
      <c r="I408" s="268"/>
      <c r="J408" s="37"/>
      <c r="K408" s="37"/>
      <c r="L408" s="40"/>
      <c r="M408" s="271"/>
      <c r="N408" s="272"/>
      <c r="O408" s="264"/>
      <c r="P408" s="264"/>
      <c r="Q408" s="264"/>
      <c r="R408" s="264"/>
      <c r="S408" s="264"/>
      <c r="T408" s="2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3831</v>
      </c>
      <c r="AU408" s="18" t="s">
        <v>83</v>
      </c>
    </row>
    <row r="409" spans="1:65" s="2" customFormat="1" ht="6.95" customHeight="1">
      <c r="A409" s="35"/>
      <c r="B409" s="55"/>
      <c r="C409" s="56"/>
      <c r="D409" s="56"/>
      <c r="E409" s="56"/>
      <c r="F409" s="56"/>
      <c r="G409" s="56"/>
      <c r="H409" s="56"/>
      <c r="I409" s="56"/>
      <c r="J409" s="56"/>
      <c r="K409" s="56"/>
      <c r="L409" s="40"/>
      <c r="M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</sheetData>
  <sheetProtection algorithmName="SHA-512" hashValue="XiE/rGmdlFc876aM+10dYjVXAjvgXV5YgBLuV1ba51DwDE9u4iI42OAfXlJL8goE9y8M3bXMT9DvBD0a2KiwWg==" saltValue="nI9cdcc6zit5JsKNZFOhJg==" spinCount="100000" sheet="1" objects="1" scenarios="1" formatColumns="0" formatRows="0" autoFilter="0"/>
  <autoFilter ref="C121:K4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84</vt:i4>
      </vt:variant>
    </vt:vector>
  </HeadingPairs>
  <TitlesOfParts>
    <vt:vector size="126" baseType="lpstr">
      <vt:lpstr>Rekapitulace stavby</vt:lpstr>
      <vt:lpstr>01a - Architektonicko-sta...</vt:lpstr>
      <vt:lpstr>04a - Vytápění</vt:lpstr>
      <vt:lpstr>04b - Chlazení a vzduchot...</vt:lpstr>
      <vt:lpstr>04d - Měření a regulace</vt:lpstr>
      <vt:lpstr>04e.1 - Kanalizace</vt:lpstr>
      <vt:lpstr>04e.2 - Vodovod</vt:lpstr>
      <vt:lpstr>04e.3 - Areálová kanalizace</vt:lpstr>
      <vt:lpstr>04e.4 - Areálový vodovod</vt:lpstr>
      <vt:lpstr>04g.1 - Silnoproud</vt:lpstr>
      <vt:lpstr>04g.2 - Rozváděče</vt:lpstr>
      <vt:lpstr>04d.3 - Ochrana před bleskem</vt:lpstr>
      <vt:lpstr>04g.4 - Svitidla</vt:lpstr>
      <vt:lpstr>04h.1 - ESLB - DATA</vt:lpstr>
      <vt:lpstr>04h.2 - ESLB - IPŠR</vt:lpstr>
      <vt:lpstr>04h.3 - ESLB - NOUZ. ODCH.</vt:lpstr>
      <vt:lpstr>04h.4 - ESLB - NOUZ. PŘI....</vt:lpstr>
      <vt:lpstr>04h.5 - ESLB - PZTS</vt:lpstr>
      <vt:lpstr>04h.6 - ESLB - IPVDT</vt:lpstr>
      <vt:lpstr>02a - Přístřešek na kola ...</vt:lpstr>
      <vt:lpstr>02b - Sklad zahradního ná...</vt:lpstr>
      <vt:lpstr>02c - Oplocení</vt:lpstr>
      <vt:lpstr>02d - Hřiště</vt:lpstr>
      <vt:lpstr>02e - Pískoviště 1</vt:lpstr>
      <vt:lpstr>02f - Pískoviště 2</vt:lpstr>
      <vt:lpstr>02g - Lanovka</vt:lpstr>
      <vt:lpstr>02h-m - Samostatné herní ...</vt:lpstr>
      <vt:lpstr>03 - SO 03 - Komunikace a...</vt:lpstr>
      <vt:lpstr>04 - SO 04 - Sadové úpravy</vt:lpstr>
      <vt:lpstr>11 - SO 11 - Gastrotechno...</vt:lpstr>
      <vt:lpstr>12 - SO 12 - Přípojka kan...</vt:lpstr>
      <vt:lpstr>13 - SO 13 - Přípojka vod...</vt:lpstr>
      <vt:lpstr>14 - SO 14 - Přípojka ply...</vt:lpstr>
      <vt:lpstr>15 - SO 15 - Přeložka VO</vt:lpstr>
      <vt:lpstr>16 - SO 16 - Přípojka CETIN</vt:lpstr>
      <vt:lpstr>17 - SO 17 - Přípojka PE3NY</vt:lpstr>
      <vt:lpstr>18 - SO 18 - Přípojka tep...</vt:lpstr>
      <vt:lpstr>20 - SO 20 - Závlahový sy...</vt:lpstr>
      <vt:lpstr>2191 - Demolice objekt MŠ</vt:lpstr>
      <vt:lpstr>2192 - Demolice sklad</vt:lpstr>
      <vt:lpstr>2193 - Bourání exteriér</vt:lpstr>
      <vt:lpstr>22 - FS 4.b - Projekt int...</vt:lpstr>
      <vt:lpstr>'01a - Architektonicko-sta...'!Názvy_tisku</vt:lpstr>
      <vt:lpstr>'02a - Přístřešek na kola ...'!Názvy_tisku</vt:lpstr>
      <vt:lpstr>'02b - Sklad zahradního ná...'!Názvy_tisku</vt:lpstr>
      <vt:lpstr>'02c - Oplocení'!Názvy_tisku</vt:lpstr>
      <vt:lpstr>'02d - Hřiště'!Názvy_tisku</vt:lpstr>
      <vt:lpstr>'02e - Pískoviště 1'!Názvy_tisku</vt:lpstr>
      <vt:lpstr>'02f - Pískoviště 2'!Názvy_tisku</vt:lpstr>
      <vt:lpstr>'02g - Lanovka'!Názvy_tisku</vt:lpstr>
      <vt:lpstr>'02h-m - Samostatné herní ...'!Názvy_tisku</vt:lpstr>
      <vt:lpstr>'03 - SO 03 - Komunikace a...'!Názvy_tisku</vt:lpstr>
      <vt:lpstr>'04 - SO 04 - Sadové úpravy'!Názvy_tisku</vt:lpstr>
      <vt:lpstr>'04a - Vytápění'!Názvy_tisku</vt:lpstr>
      <vt:lpstr>'04b - Chlazení a vzduchot...'!Názvy_tisku</vt:lpstr>
      <vt:lpstr>'04d - Měření a regulace'!Názvy_tisku</vt:lpstr>
      <vt:lpstr>'04d.3 - Ochrana před bleskem'!Názvy_tisku</vt:lpstr>
      <vt:lpstr>'04e.1 - Kanalizace'!Názvy_tisku</vt:lpstr>
      <vt:lpstr>'04e.2 - Vodovod'!Názvy_tisku</vt:lpstr>
      <vt:lpstr>'04e.3 - Areálová kanalizace'!Názvy_tisku</vt:lpstr>
      <vt:lpstr>'04e.4 - Areálový vodovod'!Názvy_tisku</vt:lpstr>
      <vt:lpstr>'04g.1 - Silnoproud'!Názvy_tisku</vt:lpstr>
      <vt:lpstr>'04g.2 - Rozváděče'!Názvy_tisku</vt:lpstr>
      <vt:lpstr>'04g.4 - Svitidla'!Názvy_tisku</vt:lpstr>
      <vt:lpstr>'04h.1 - ESLB - DATA'!Názvy_tisku</vt:lpstr>
      <vt:lpstr>'04h.2 - ESLB - IPŠR'!Názvy_tisku</vt:lpstr>
      <vt:lpstr>'04h.3 - ESLB - NOUZ. ODCH.'!Názvy_tisku</vt:lpstr>
      <vt:lpstr>'04h.4 - ESLB - NOUZ. PŘI....'!Názvy_tisku</vt:lpstr>
      <vt:lpstr>'04h.5 - ESLB - PZTS'!Názvy_tisku</vt:lpstr>
      <vt:lpstr>'04h.6 - ESLB - IPVDT'!Názvy_tisku</vt:lpstr>
      <vt:lpstr>'11 - SO 11 - Gastrotechno...'!Názvy_tisku</vt:lpstr>
      <vt:lpstr>'12 - SO 12 - Přípojka kan...'!Názvy_tisku</vt:lpstr>
      <vt:lpstr>'13 - SO 13 - Přípojka vod...'!Názvy_tisku</vt:lpstr>
      <vt:lpstr>'14 - SO 14 - Přípojka ply...'!Názvy_tisku</vt:lpstr>
      <vt:lpstr>'15 - SO 15 - Přeložka VO'!Názvy_tisku</vt:lpstr>
      <vt:lpstr>'16 - SO 16 - Přípojka CETIN'!Názvy_tisku</vt:lpstr>
      <vt:lpstr>'17 - SO 17 - Přípojka PE3NY'!Názvy_tisku</vt:lpstr>
      <vt:lpstr>'18 - SO 18 - Přípojka tep...'!Názvy_tisku</vt:lpstr>
      <vt:lpstr>'20 - SO 20 - Závlahový sy...'!Názvy_tisku</vt:lpstr>
      <vt:lpstr>'2191 - Demolice objekt MŠ'!Názvy_tisku</vt:lpstr>
      <vt:lpstr>'2192 - Demolice sklad'!Názvy_tisku</vt:lpstr>
      <vt:lpstr>'2193 - Bourání exteriér'!Názvy_tisku</vt:lpstr>
      <vt:lpstr>'22 - FS 4.b - Projekt int...'!Názvy_tisku</vt:lpstr>
      <vt:lpstr>'Rekapitulace stavby'!Názvy_tisku</vt:lpstr>
      <vt:lpstr>'01a - Architektonicko-sta...'!Oblast_tisku</vt:lpstr>
      <vt:lpstr>'02a - Přístřešek na kola ...'!Oblast_tisku</vt:lpstr>
      <vt:lpstr>'02b - Sklad zahradního ná...'!Oblast_tisku</vt:lpstr>
      <vt:lpstr>'02c - Oplocení'!Oblast_tisku</vt:lpstr>
      <vt:lpstr>'02d - Hřiště'!Oblast_tisku</vt:lpstr>
      <vt:lpstr>'02e - Pískoviště 1'!Oblast_tisku</vt:lpstr>
      <vt:lpstr>'02f - Pískoviště 2'!Oblast_tisku</vt:lpstr>
      <vt:lpstr>'02g - Lanovka'!Oblast_tisku</vt:lpstr>
      <vt:lpstr>'02h-m - Samostatné herní ...'!Oblast_tisku</vt:lpstr>
      <vt:lpstr>'03 - SO 03 - Komunikace a...'!Oblast_tisku</vt:lpstr>
      <vt:lpstr>'04 - SO 04 - Sadové úpravy'!Oblast_tisku</vt:lpstr>
      <vt:lpstr>'04a - Vytápění'!Oblast_tisku</vt:lpstr>
      <vt:lpstr>'04b - Chlazení a vzduchot...'!Oblast_tisku</vt:lpstr>
      <vt:lpstr>'04d - Měření a regulace'!Oblast_tisku</vt:lpstr>
      <vt:lpstr>'04d.3 - Ochrana před bleskem'!Oblast_tisku</vt:lpstr>
      <vt:lpstr>'04e.1 - Kanalizace'!Oblast_tisku</vt:lpstr>
      <vt:lpstr>'04e.2 - Vodovod'!Oblast_tisku</vt:lpstr>
      <vt:lpstr>'04e.3 - Areálová kanalizace'!Oblast_tisku</vt:lpstr>
      <vt:lpstr>'04e.4 - Areálový vodovod'!Oblast_tisku</vt:lpstr>
      <vt:lpstr>'04g.1 - Silnoproud'!Oblast_tisku</vt:lpstr>
      <vt:lpstr>'04g.2 - Rozváděče'!Oblast_tisku</vt:lpstr>
      <vt:lpstr>'04g.4 - Svitidla'!Oblast_tisku</vt:lpstr>
      <vt:lpstr>'04h.1 - ESLB - DATA'!Oblast_tisku</vt:lpstr>
      <vt:lpstr>'04h.2 - ESLB - IPŠR'!Oblast_tisku</vt:lpstr>
      <vt:lpstr>'04h.3 - ESLB - NOUZ. ODCH.'!Oblast_tisku</vt:lpstr>
      <vt:lpstr>'04h.4 - ESLB - NOUZ. PŘI....'!Oblast_tisku</vt:lpstr>
      <vt:lpstr>'04h.5 - ESLB - PZTS'!Oblast_tisku</vt:lpstr>
      <vt:lpstr>'04h.6 - ESLB - IPVDT'!Oblast_tisku</vt:lpstr>
      <vt:lpstr>'11 - SO 11 - Gastrotechno...'!Oblast_tisku</vt:lpstr>
      <vt:lpstr>'12 - SO 12 - Přípojka kan...'!Oblast_tisku</vt:lpstr>
      <vt:lpstr>'13 - SO 13 - Přípojka vod...'!Oblast_tisku</vt:lpstr>
      <vt:lpstr>'14 - SO 14 - Přípojka ply...'!Oblast_tisku</vt:lpstr>
      <vt:lpstr>'15 - SO 15 - Přeložka VO'!Oblast_tisku</vt:lpstr>
      <vt:lpstr>'16 - SO 16 - Přípojka CETIN'!Oblast_tisku</vt:lpstr>
      <vt:lpstr>'17 - SO 17 - Přípojka PE3NY'!Oblast_tisku</vt:lpstr>
      <vt:lpstr>'18 - SO 18 - Přípojka tep...'!Oblast_tisku</vt:lpstr>
      <vt:lpstr>'20 - SO 20 - Závlahový sy...'!Oblast_tisku</vt:lpstr>
      <vt:lpstr>'2191 - Demolice objekt MŠ'!Oblast_tisku</vt:lpstr>
      <vt:lpstr>'2192 - Demolice sklad'!Oblast_tisku</vt:lpstr>
      <vt:lpstr>'2193 - Bourání exteriér'!Oblast_tisku</vt:lpstr>
      <vt:lpstr>'22 - FS 4.b - Projekt int...'!Oblast_tisku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Miroslav Voráček</cp:lastModifiedBy>
  <dcterms:created xsi:type="dcterms:W3CDTF">2023-04-14T15:40:45Z</dcterms:created>
  <dcterms:modified xsi:type="dcterms:W3CDTF">2023-04-17T14:45:42Z</dcterms:modified>
</cp:coreProperties>
</file>