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Rekapitulace stavby" sheetId="1" r:id="rId1"/>
    <sheet name="3RK12 - Celková výměna st..." sheetId="2" r:id="rId2"/>
    <sheet name="02 - Elektroinstalace" sheetId="3" r:id="rId3"/>
  </sheets>
  <definedNames>
    <definedName name="_xlnm._FilterDatabase" localSheetId="2" hidden="1">'02 - Elektroinstalace'!$C$119:$K$152</definedName>
    <definedName name="_xlnm._FilterDatabase" localSheetId="1" hidden="1">'3RK12 - Celková výměna st...'!$C$138:$K$448</definedName>
    <definedName name="_xlnm.Print_Area" localSheetId="2">'02 - Elektroinstalace'!$C$4:$J$39,'02 - Elektroinstalace'!$C$50:$J$76,'02 - Elektroinstalace'!$C$82:$J$101,'02 - Elektroinstalace'!$C$107:$J$152</definedName>
    <definedName name="_xlnm.Print_Area" localSheetId="1">'3RK12 - Celková výměna st...'!$C$4:$J$39,'3RK12 - Celková výměna st...'!$C$50:$J$76,'3RK12 - Celková výměna st...'!$C$82:$J$120,'3RK12 - Celková výměna st...'!$C$126:$J$448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'3RK12 - Celková výměna st...'!$138:$138</definedName>
    <definedName name="_xlnm.Print_Titles" localSheetId="2">'02 - Elektroinstalace'!$119:$119</definedName>
  </definedNames>
  <calcPr calcId="162913"/>
</workbook>
</file>

<file path=xl/sharedStrings.xml><?xml version="1.0" encoding="utf-8"?>
<sst xmlns="http://schemas.openxmlformats.org/spreadsheetml/2006/main" count="4068" uniqueCount="736">
  <si>
    <t>Export Komplet</t>
  </si>
  <si>
    <t/>
  </si>
  <si>
    <t>2.0</t>
  </si>
  <si>
    <t>ZAMOK</t>
  </si>
  <si>
    <t>False</t>
  </si>
  <si>
    <t>{c06e590f-caae-4ad9-a71f-350898e52532}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</si>
  <si>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</si>
  <si>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</si>
  <si>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</si>
  <si>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</si>
  <si>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</si>
  <si>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</si>
  <si>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</si>
  <si>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</si>
  <si>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</si>
  <si>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</si>
  <si>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</si>
  <si>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</si>
  <si>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</si>
  <si>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</si>
  <si>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Datum:</t>
  </si>
  <si>
    <t>17. 5. 2022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</si>
  <si>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</si>
  <si>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</si>
  <si>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</si>
  <si>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</si>
  <si>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</si>
  <si>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</si>
  <si>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</si>
  <si>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Sibre s.r.o., Ing. Radek Kryza</t>
  </si>
  <si>
    <t>Zpracovatel:</t>
  </si>
  <si>
    <t>Ing. Locihová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</si>
  <si>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</si>
  <si>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</si>
  <si>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</si>
  <si>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</si>
  <si>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</si>
  <si>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</si>
  <si>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</si>
  <si>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</si>
  <si>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</si>
  <si>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</si>
  <si>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</si>
  <si>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</si>
  <si>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</si>
  <si>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</si>
  <si>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</si>
  <si>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</si>
  <si>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</si>
  <si>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</si>
  <si>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</si>
  <si>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</si>
  <si>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</si>
  <si>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</si>
  <si>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</si>
  <si>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</si>
  <si>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</si>
  <si>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</si>
  <si>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</si>
  <si>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</si>
  <si>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</si>
  <si>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</si>
  <si>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</si>
  <si>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</si>
  <si>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</si>
  <si>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</si>
  <si>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</si>
  <si>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</si>
  <si>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</si>
  <si>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</si>
  <si>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</si>
  <si>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</si>
  <si>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</si>
  <si>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</si>
  <si>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</si>
  <si>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</si>
  <si>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</si>
  <si>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</si>
  <si>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</si>
  <si>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3RK12</t>
  </si>
  <si>
    <t>Celková výměna st...</t>
  </si>
  <si>
    <t>STA</t>
  </si>
  <si>
    <t>1</t>
  </si>
  <si>
    <t>{1ce4a7cb-8ec0-447d-9f57-92b1ce1241dc}</t>
  </si>
  <si>
    <t>2</t>
  </si>
  <si>
    <t>Elektroinstalace</t>
  </si>
  <si>
    <t>{c4deb42d-a09e-4584-b7c7-3061a160f1ca}</t>
  </si>
  <si>
    <t>KRYCÍ LIST SOUPISU PRACÍ</t>
  </si>
  <si>
    <t>Objekt:</t>
  </si>
  <si>
    <t>3RK12 - Celková výměna st...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</si>
  <si>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</si>
  <si>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</si>
  <si>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</si>
  <si>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</si>
  <si>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</si>
  <si>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</si>
  <si>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</si>
  <si>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</si>
  <si>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</si>
  <si>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</si>
  <si>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</si>
  <si>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</si>
  <si>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</si>
  <si>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</si>
  <si>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</si>
  <si>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</si>
  <si>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742 - Elektroinstalace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</si>
  <si>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</si>
  <si>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</si>
  <si>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</si>
  <si>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786 - Práce na zajištění atiky -rozhodnuto po odkrytí střešního pláště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</si>
  <si>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</si>
  <si>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</si>
  <si>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</si>
  <si>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</si>
  <si>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</si>
  <si>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</si>
  <si>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</si>
  <si>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</si>
  <si>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</si>
  <si>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</si>
  <si>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</si>
  <si>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</si>
  <si>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</si>
  <si>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</si>
  <si>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</si>
  <si>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</si>
  <si>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</si>
  <si>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</si>
  <si>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</si>
  <si>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</si>
  <si>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</si>
  <si>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</si>
  <si>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</si>
  <si>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</si>
  <si>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</si>
  <si>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</si>
  <si>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314231185r</t>
  </si>
  <si>
    <t>Zdivo komínů a ventilací z cihel žlutá Zvonivka včetně spárování (Štibořice)</t>
  </si>
  <si>
    <t>m3</t>
  </si>
  <si>
    <t>4</t>
  </si>
  <si>
    <t>VV</t>
  </si>
  <si>
    <t>(1,4*0,45*3+2,4*0,45*4+1,7*0,45*3+1,85*0,45*4)*1,51</t>
  </si>
  <si>
    <t>((0,6*0,45+0,325*0,45+0,45*0,6*2)*2+(0,6*0,45*3)*2)*0,4</t>
  </si>
  <si>
    <t>Součet</t>
  </si>
  <si>
    <t>3768243r</t>
  </si>
  <si>
    <t>D+M ŽB komínová hlava tl. 8cm,přesah, kari síť, nátěr, beton suchá směs (12 ks)</t>
  </si>
  <si>
    <t>m2</t>
  </si>
  <si>
    <t>16</t>
  </si>
  <si>
    <t>180</t>
  </si>
  <si>
    <t>6</t>
  </si>
  <si>
    <t>Úpravy povrchů, podlahy a osazování výplní</t>
  </si>
  <si>
    <t>612125100r</t>
  </si>
  <si>
    <t>Oprava spar a omítek stropu a příček vnitřních pod střešní deskou vč. případné výmalby a souvisejcích prací</t>
  </si>
  <si>
    <t>621111001</t>
  </si>
  <si>
    <t>Montáž těsnicí pásky</t>
  </si>
  <si>
    <t>m</t>
  </si>
  <si>
    <t>"det 1" 18,14</t>
  </si>
  <si>
    <t>"det 2" d2</t>
  </si>
  <si>
    <t>49,730</t>
  </si>
  <si>
    <t>"det 4" 4*17</t>
  </si>
  <si>
    <t>"det 5" 27,5</t>
  </si>
  <si>
    <t>"det 6" d6</t>
  </si>
  <si>
    <t>65,750</t>
  </si>
  <si>
    <t>5</t>
  </si>
  <si>
    <t>M</t>
  </si>
  <si>
    <t>28377811R1</t>
  </si>
  <si>
    <t>Vzduchotěsnící pěnový pásek</t>
  </si>
  <si>
    <t>8</t>
  </si>
  <si>
    <t>621211021r</t>
  </si>
  <si>
    <t>Zateplovací systém Baumit, fasáda, EPS Open,120 mm s omítkou NanoporTop K2</t>
  </si>
  <si>
    <t>10</t>
  </si>
  <si>
    <t>"det 1" 0,25*d1</t>
  </si>
  <si>
    <t>4,535</t>
  </si>
  <si>
    <t>"det 2 " 0,15*d2+1,3*1,55*4</t>
  </si>
  <si>
    <t>15,520</t>
  </si>
  <si>
    <t>7</t>
  </si>
  <si>
    <t>622143002</t>
  </si>
  <si>
    <t>Montáž omítkových plastových nebo pozinkovaných dilatačních profilů</t>
  </si>
  <si>
    <t>12</t>
  </si>
  <si>
    <t>"detail 1"d1</t>
  </si>
  <si>
    <t>18,140</t>
  </si>
  <si>
    <t>"det 2"d2</t>
  </si>
  <si>
    <t>55343014</t>
  </si>
  <si>
    <t>profil omítkový dilatační pro omítky venkovní 12mm</t>
  </si>
  <si>
    <t>14</t>
  </si>
  <si>
    <t>67,87*1,05 "Přepočtené koeficientem množství</t>
  </si>
  <si>
    <t>9</t>
  </si>
  <si>
    <t>622143003</t>
  </si>
  <si>
    <t>Montáž omítkových plastových nebo pozinkovaných rohových profilů s tkaninou</t>
  </si>
  <si>
    <t>"det 1 "d1</t>
  </si>
  <si>
    <t>59051480</t>
  </si>
  <si>
    <t>profil rohový Al s tkaninou kontaktního zateplení</t>
  </si>
  <si>
    <t>18</t>
  </si>
  <si>
    <t>18,14*1,05 "Přepočtené koeficientem množství</t>
  </si>
  <si>
    <t>11</t>
  </si>
  <si>
    <t>622531021</t>
  </si>
  <si>
    <t>Tenkovrstvá zrnitá omítka  včetně penetrace vnějších stěn</t>
  </si>
  <si>
    <t>20</t>
  </si>
  <si>
    <t>NanoporTop K2</t>
  </si>
  <si>
    <t>zat</t>
  </si>
  <si>
    <t>20,055</t>
  </si>
  <si>
    <t>624631221r</t>
  </si>
  <si>
    <t>Tmelení spár š. 1 cm, hl. 0,7 cm, tmel SOUDASEAL</t>
  </si>
  <si>
    <t>22</t>
  </si>
  <si>
    <t>Ostatní konstrukce a práce, bourání</t>
  </si>
  <si>
    <t>13</t>
  </si>
  <si>
    <t>941111111</t>
  </si>
  <si>
    <t>Montáž lešení řadového trubkového lehkého s podlahami zatížení do 200 kg/m2 š do 0,9 m v do 10 m</t>
  </si>
  <si>
    <t>24</t>
  </si>
  <si>
    <t>(31,6*2+10,54*2+0,5*4-2-4)*3,2</t>
  </si>
  <si>
    <t>941111211</t>
  </si>
  <si>
    <t>Příplatek k lešení řadovému trubkovému lehkému s podlahami š 0,9 m v 10 m za první a ZKD den použití</t>
  </si>
  <si>
    <t>26</t>
  </si>
  <si>
    <t>leš</t>
  </si>
  <si>
    <t>256,896*30 "Přepočtené koeficientem množství</t>
  </si>
  <si>
    <t>941111811</t>
  </si>
  <si>
    <t>Demontáž lešení řadového trubkového lehkého s podlahami zatížení do 200 kg/m2 š do 0,9 m v do 10 m</t>
  </si>
  <si>
    <t>28</t>
  </si>
  <si>
    <t>944511111</t>
  </si>
  <si>
    <t>Montáž ochranné sítě z textilie z umělých vláken</t>
  </si>
  <si>
    <t>30</t>
  </si>
  <si>
    <t>17</t>
  </si>
  <si>
    <t>944511211</t>
  </si>
  <si>
    <t>Příplatek k ochranné síti za první a ZKD den použití</t>
  </si>
  <si>
    <t>32</t>
  </si>
  <si>
    <t>944511811</t>
  </si>
  <si>
    <t>Demontáž ochranné sítě z textilie z umělých vláken</t>
  </si>
  <si>
    <t>34</t>
  </si>
  <si>
    <t>19</t>
  </si>
  <si>
    <t>952901114</t>
  </si>
  <si>
    <t>Vyčištění budov bytové a občanské výstavby při výšce podlaží přes 4 m</t>
  </si>
  <si>
    <t>36</t>
  </si>
  <si>
    <t>962032431</t>
  </si>
  <si>
    <t>Bourání zdiva cihelných z dutých nebo plných cihel pálených i nepálených na MV nebo MVC do 1 m3</t>
  </si>
  <si>
    <t>38</t>
  </si>
  <si>
    <t>"atika D1´"18,14*0,05*0,1</t>
  </si>
  <si>
    <t>962032631</t>
  </si>
  <si>
    <t>Bourání zdiva komínového nad střechou z cihel na MV nebo MVC</t>
  </si>
  <si>
    <t>40</t>
  </si>
  <si>
    <t>(0,45*1,75+0,45*1,4+1,75*0,4*2+1,75*0,4+1,45*0,4+2,4*0,4*4+1,75*0,4*4)*1,55</t>
  </si>
  <si>
    <t>965042141</t>
  </si>
  <si>
    <t>Bourání podkladů pod dlažby nebo mazanin betonových nebo z litého asfaltu tl do 100 mm pl přes 4 m2</t>
  </si>
  <si>
    <t>42</t>
  </si>
  <si>
    <t>beton mazanina</t>
  </si>
  <si>
    <t>"st.1"(18,14*7,8+5*10,54+4,86*10,54)*0,03</t>
  </si>
  <si>
    <t>"st.2 a 3 "((0,26+5+18,14+4,86+0,2+1,2*2)*2+10,54*2-1,98-3,69)*0,26*0,03</t>
  </si>
  <si>
    <t>"odpočet komínů "-(0,45*1,75+0,45*1,4+1,75*0,4*2+1,75*0,4+1,45*0,4+2,4*0,4*4+1,75*0,4*4)*0,03</t>
  </si>
  <si>
    <t>"odpočet oken"-1,1*1,1*2*0,03</t>
  </si>
  <si>
    <t>23</t>
  </si>
  <si>
    <t>965082933</t>
  </si>
  <si>
    <t>Odstranění násypů pod podlahami tl do 200 mm pl přes 2 m2</t>
  </si>
  <si>
    <t>44</t>
  </si>
  <si>
    <t>škvárobeton</t>
  </si>
  <si>
    <t>"st.1"(18,14*7,8+5*10,54+4,86*10,54)*0,185</t>
  </si>
  <si>
    <t>"st.2 a 3 "((0,26+5+18,14+4,86+0,2+1,2*2)*2+10,54*2-1,98-3,69)*0,26*0,185</t>
  </si>
  <si>
    <t>"odpočet komínů "-(0,45*1,75+0,45*1,4+1,75*0,4*2+1,75*0,4+1,45*0,4+2,4*0,4*4+1,75*0,4*4)*0,185</t>
  </si>
  <si>
    <t>"odpočet oken"-1,1*1,1*2*0,15</t>
  </si>
  <si>
    <t>978071621</t>
  </si>
  <si>
    <t>Otlučení omítky a odstranění izolace z desek hmotnosti do 120 kg/m3 tl přes 50 mm pl přes 1 m2</t>
  </si>
  <si>
    <t>46</t>
  </si>
  <si>
    <t>83,29*0,5</t>
  </si>
  <si>
    <t>25</t>
  </si>
  <si>
    <t>97807167r</t>
  </si>
  <si>
    <t>Demontáž hlavic odkouření komínů</t>
  </si>
  <si>
    <t>48</t>
  </si>
  <si>
    <t>10*5*2+4*6*2</t>
  </si>
  <si>
    <t>95</t>
  </si>
  <si>
    <t>Různé dokončovací konstrukce a práce pozemních staveb</t>
  </si>
  <si>
    <t>9500000R</t>
  </si>
  <si>
    <t>Revize spalinových cest funkčních komínových průduchů</t>
  </si>
  <si>
    <t>kus</t>
  </si>
  <si>
    <t>-497381772</t>
  </si>
  <si>
    <t>997</t>
  </si>
  <si>
    <t>Přesun sutě</t>
  </si>
  <si>
    <t>27</t>
  </si>
  <si>
    <t>997013118</t>
  </si>
  <si>
    <t>Vnitrostaveništní doprava suti a vybouraných hmot pro budovy v do 27 m s použitím mechanizace</t>
  </si>
  <si>
    <t>t</t>
  </si>
  <si>
    <t>50</t>
  </si>
  <si>
    <t>997013501</t>
  </si>
  <si>
    <t>Odvoz suti a vybouraných hmot na skládku nebo meziskládku do 1 km se složením</t>
  </si>
  <si>
    <t>52</t>
  </si>
  <si>
    <t>29</t>
  </si>
  <si>
    <t>997013509</t>
  </si>
  <si>
    <t>Příplatek k odvozu suti a vybouraných hmot na skládku ZKD 1 km přes 1 km</t>
  </si>
  <si>
    <t>54</t>
  </si>
  <si>
    <t>140,098*19 "Přepočtené koeficientem množství</t>
  </si>
  <si>
    <t>997013831</t>
  </si>
  <si>
    <t>Poplatek za uložení na skládce (skládkovné) stavebního odpadu směsného kód odpadu 170 904</t>
  </si>
  <si>
    <t>56</t>
  </si>
  <si>
    <t>998</t>
  </si>
  <si>
    <t>Přesun hmot</t>
  </si>
  <si>
    <t>31</t>
  </si>
  <si>
    <t>998011003</t>
  </si>
  <si>
    <t>Přesun hmot pro budovy zděné v do 24 m</t>
  </si>
  <si>
    <t>58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</si>
  <si>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</si>
  <si>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</si>
  <si>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</si>
  <si>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</si>
  <si>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</si>
  <si>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</si>
  <si>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60</t>
  </si>
  <si>
    <t>"st.1"18,14*7,8+5*10,54+4,86*10,54</t>
  </si>
  <si>
    <t>"det D1 "(18,14)*0,26</t>
  </si>
  <si>
    <t>"det D2 "((0,26+5+4,86+0,2+1,2*2)*2+10,54*2+18,14-1,98-3,69)*0,26</t>
  </si>
  <si>
    <t>"odpočet komínů, šachet "-(1,4*0,45*3+2,4*0,45*4+1,7*0,45*3+1,85*0,45*4)-((0,6*0,45+0,325*0,45+0,45*0,6*2)*2+(0,6*0,45*3)*2)</t>
  </si>
  <si>
    <t>"odpočet oken"-0,8*0,8*2</t>
  </si>
  <si>
    <t>33</t>
  </si>
  <si>
    <t>11163150</t>
  </si>
  <si>
    <t>lak penetrační asfaltový</t>
  </si>
  <si>
    <t>62</t>
  </si>
  <si>
    <t>711112001</t>
  </si>
  <si>
    <t>Provedení izolace proti zemní vlhkosti svislé za studena nátěrem penetračním</t>
  </si>
  <si>
    <t>64</t>
  </si>
  <si>
    <t>"det  D2 "((0,26+5+4,86+0,2+1,2*2)*2+10,54*2++18,14-1,98-3,69)*0,55</t>
  </si>
  <si>
    <t>35</t>
  </si>
  <si>
    <t>66</t>
  </si>
  <si>
    <t>711131811</t>
  </si>
  <si>
    <t>Odstranění izolace proti zemní vlhkosti vodorovné</t>
  </si>
  <si>
    <t>68</t>
  </si>
  <si>
    <t>"st.2 a 3 "((0,26+5+18,14+4,86+0,2+1,2*2)*2+10,54*2-1,98-3,69)*0,26</t>
  </si>
  <si>
    <t>"odpočet komínů "-(1,4*0,45*3+2,4*0,45*4+1,7*0,45*7)</t>
  </si>
  <si>
    <t>37</t>
  </si>
  <si>
    <t>711141559</t>
  </si>
  <si>
    <t>Provedení izolace proti zemní vlhkosti pásy přitavením vodorovné NAIP</t>
  </si>
  <si>
    <t>70</t>
  </si>
  <si>
    <t>62853004r</t>
  </si>
  <si>
    <t>Pás modifikovaný asfalt Glastek 40 special mineral</t>
  </si>
  <si>
    <t>72</t>
  </si>
  <si>
    <t>248,821*1,15 "Přepočtené koeficientem množství</t>
  </si>
  <si>
    <t>39</t>
  </si>
  <si>
    <t>711142559</t>
  </si>
  <si>
    <t>Provedení izolace proti zemní vlhkosti pásy přitavením svislé NAIP</t>
  </si>
  <si>
    <t>74</t>
  </si>
  <si>
    <t>76</t>
  </si>
  <si>
    <t>izsv</t>
  </si>
  <si>
    <t>32,445*1,15 "Přepočtené koeficientem množství</t>
  </si>
  <si>
    <t>41</t>
  </si>
  <si>
    <t>711772111</t>
  </si>
  <si>
    <t>Izolace proti vodě opracování trubních prostupů na přírubu do 200 mm dotěsnění tmelem</t>
  </si>
  <si>
    <t>78</t>
  </si>
  <si>
    <t>11163260</t>
  </si>
  <si>
    <t>tmel hydroizolační asfaltový stříkatelný pro sanaci plochých střech</t>
  </si>
  <si>
    <t>80</t>
  </si>
  <si>
    <t>43</t>
  </si>
  <si>
    <t>998711203</t>
  </si>
  <si>
    <t>Přesun hmot procentní pro izolace proti vodě, vlhkosti a plynům v objektech v do 60 m</t>
  </si>
  <si>
    <t>%</t>
  </si>
  <si>
    <t>82</t>
  </si>
  <si>
    <t>712</t>
  </si>
  <si>
    <t>Povlakové krytiny</t>
  </si>
  <si>
    <t>712300831</t>
  </si>
  <si>
    <t>Odstranění povlakové krytiny střech do 10° jednovrstvé</t>
  </si>
  <si>
    <t>84</t>
  </si>
  <si>
    <t>45</t>
  </si>
  <si>
    <t>712361705</t>
  </si>
  <si>
    <t>Provedení povlakové krytiny střech do 10° fólií</t>
  </si>
  <si>
    <t>86</t>
  </si>
  <si>
    <t>izvo</t>
  </si>
  <si>
    <t>248,821</t>
  </si>
  <si>
    <t>"det. 2 svisle, vodorovně" d2*(0,5+0,5+0,1)</t>
  </si>
  <si>
    <t>54,703</t>
  </si>
  <si>
    <t>"det. 4"1*17</t>
  </si>
  <si>
    <t>"det. 6"d6*(0,25+0,2)</t>
  </si>
  <si>
    <t>29,588</t>
  </si>
  <si>
    <t>21355705R01</t>
  </si>
  <si>
    <t>Hydroizolační folie např. Propan SE tl. 1,6mm</t>
  </si>
  <si>
    <t>88</t>
  </si>
  <si>
    <t>350,112*1,2 "Přepočtené koeficientem množství</t>
  </si>
  <si>
    <t>47</t>
  </si>
  <si>
    <t>712378003r</t>
  </si>
  <si>
    <t>D+M Atiková okapnice VIPLANYL RŠ 250 mm</t>
  </si>
  <si>
    <t>90</t>
  </si>
  <si>
    <t>(4,86+0,26+5)*2+10,54*2-1,98-3,69+18,14*2-1,2*4</t>
  </si>
  <si>
    <t>71237887r</t>
  </si>
  <si>
    <t>D+M Stěnová lišta vyhnutá VIPLANYL RŠ 70 mm</t>
  </si>
  <si>
    <t>92</t>
  </si>
  <si>
    <t>det 6</t>
  </si>
  <si>
    <t>(1,4*2+2*0,45)*3+(2,4*2+2*0,45)*4+(1,7*2+2*0,45)*3+(1,85*2+2*0,45)*4-1,2*4+(0,325*4+0,45*3+0,45*2+0,45*2+0,45*2)</t>
  </si>
  <si>
    <t>49</t>
  </si>
  <si>
    <t>71237888r</t>
  </si>
  <si>
    <t>D+M Rohová lišta vnější VIPLANYL RŠ 100 mm</t>
  </si>
  <si>
    <t>94</t>
  </si>
  <si>
    <t>"det 2"(4,43*2+10,2+18,14-0,4*2+4,34+10,37+4,29-1,98-3,69)</t>
  </si>
  <si>
    <t>71237889r</t>
  </si>
  <si>
    <t>Rohová lišta vnitřní VIPLANYL RŠ 100 mm</t>
  </si>
  <si>
    <t>96</t>
  </si>
  <si>
    <t>"det 6"d6</t>
  </si>
  <si>
    <t>51</t>
  </si>
  <si>
    <t>712391172</t>
  </si>
  <si>
    <t>Provedení povlakové krytiny střech do 10° ochranné textilní vrstvy</t>
  </si>
  <si>
    <t>98</t>
  </si>
  <si>
    <t>69311068</t>
  </si>
  <si>
    <t>geotextilie netkaná separační, ochranná, filtrační, drenážní PP 300g/m2</t>
  </si>
  <si>
    <t>100</t>
  </si>
  <si>
    <t>82,28*1,1 "Přepočtené koeficientem množství</t>
  </si>
  <si>
    <t>53</t>
  </si>
  <si>
    <t>998712203</t>
  </si>
  <si>
    <t>Přesun hmot procentní pro krytiny povlakové v objektech v do 24 m</t>
  </si>
  <si>
    <t>102</t>
  </si>
  <si>
    <t>713</t>
  </si>
  <si>
    <t>Izolace tepelné</t>
  </si>
  <si>
    <t>713131141</t>
  </si>
  <si>
    <t>Montáž izolace tepelné stěn a základů lepením celoplošně rohoží, pásů, dílců, desek</t>
  </si>
  <si>
    <t>104</t>
  </si>
  <si>
    <t>Montáž izolace tepelné atiky svisle 50mm-lepeno PU</t>
  </si>
  <si>
    <t>"det2" d2*0,5</t>
  </si>
  <si>
    <t>24,865</t>
  </si>
  <si>
    <t>55</t>
  </si>
  <si>
    <t>283750304r</t>
  </si>
  <si>
    <t>Deska izolační stabilizov. EPS 150S</t>
  </si>
  <si>
    <t>106</t>
  </si>
  <si>
    <t>svat</t>
  </si>
  <si>
    <t>24,865*1,05 "Přepočtené koeficientem množství</t>
  </si>
  <si>
    <t>713141136</t>
  </si>
  <si>
    <t>Montáž izolace tepelné střech plochých lepené za studena nízkoexpanzní (PUR) pěnou 1 vrstva desek</t>
  </si>
  <si>
    <t>108</t>
  </si>
  <si>
    <t>Atika xps</t>
  </si>
  <si>
    <t>"det 2" d2*0,25</t>
  </si>
  <si>
    <t>12,433</t>
  </si>
  <si>
    <t>57</t>
  </si>
  <si>
    <t>28376366</t>
  </si>
  <si>
    <t>deska z polystyrénu XPS,  tl 50mm</t>
  </si>
  <si>
    <t>110</t>
  </si>
  <si>
    <t>12,433*1,05 "Přepočtené koeficientem množství</t>
  </si>
  <si>
    <t>7131411516r</t>
  </si>
  <si>
    <t>D+M separační vrstvy, ploché střechy, lepení PU</t>
  </si>
  <si>
    <t>112</t>
  </si>
  <si>
    <t>59</t>
  </si>
  <si>
    <t>713141152</t>
  </si>
  <si>
    <t>Montáž izolace tepelné střech plochých kladené volně 2 vrstvy rohoží, pásů, dílců, desek</t>
  </si>
  <si>
    <t>114</t>
  </si>
  <si>
    <t>"det D2 "-((0,26+5+4,86+0,2+1,2*2)*2+10,54*2+18,14-1,98-3,69)*0,26</t>
  </si>
  <si>
    <t>ISV.8591057519574r</t>
  </si>
  <si>
    <t>EPS 150  Stabil- 100mm, λD = 0,039 (W·m-1·K-1)</t>
  </si>
  <si>
    <t>116</t>
  </si>
  <si>
    <t>458,875496643785*1,02 "Přepočtené koeficientem množství</t>
  </si>
  <si>
    <t>61</t>
  </si>
  <si>
    <t>28376456</t>
  </si>
  <si>
    <t>deska z polystyrénu XPS, hrana polodrážková a hladký povrch 500kPa tl 80mm</t>
  </si>
  <si>
    <t>118</t>
  </si>
  <si>
    <t>10,7282346563996*1,05 "Přepočtené koeficientem množství</t>
  </si>
  <si>
    <t>63140403</t>
  </si>
  <si>
    <t>deska tepelně izolační minerální plochých střech  tl 100mm</t>
  </si>
  <si>
    <t>120</t>
  </si>
  <si>
    <t>27,5992806302085*1,05 "Přepočtené koeficientem množství</t>
  </si>
  <si>
    <t>63</t>
  </si>
  <si>
    <t>713141311</t>
  </si>
  <si>
    <t>Montáž izolace tepelné střech plochých kladené volně, spádová vrstva</t>
  </si>
  <si>
    <t>122</t>
  </si>
  <si>
    <t>28375030r</t>
  </si>
  <si>
    <t>Deska izolační. EPS 150  Stabil-spádové klíny</t>
  </si>
  <si>
    <t>124</t>
  </si>
  <si>
    <t>tepiz*0,2</t>
  </si>
  <si>
    <t>46,697</t>
  </si>
  <si>
    <t>65</t>
  </si>
  <si>
    <t>998713203</t>
  </si>
  <si>
    <t>Přesun hmot procentní pro izolace tepelné v objektech v do 24 m</t>
  </si>
  <si>
    <t>126</t>
  </si>
  <si>
    <t>742</t>
  </si>
  <si>
    <t>742420821</t>
  </si>
  <si>
    <t>Demontáž antenního stožáru a uskladnění</t>
  </si>
  <si>
    <t>128</t>
  </si>
  <si>
    <t>demontáž a uskladnění, bude zpětně použito</t>
  </si>
  <si>
    <t>67</t>
  </si>
  <si>
    <t>742427r</t>
  </si>
  <si>
    <t>Elektroinstalace -samostatný rozpočet</t>
  </si>
  <si>
    <t>130</t>
  </si>
  <si>
    <t>762</t>
  </si>
  <si>
    <t>Konstrukce tesařské</t>
  </si>
  <si>
    <t>5959074R</t>
  </si>
  <si>
    <t>Zakrývání provizorní plachtou 12x15m,vč.odstranění</t>
  </si>
  <si>
    <t>ks</t>
  </si>
  <si>
    <t>132</t>
  </si>
  <si>
    <t>69</t>
  </si>
  <si>
    <t>59590741R1</t>
  </si>
  <si>
    <t>D+M voděodolná překližka tl. 21mm</t>
  </si>
  <si>
    <t>134</t>
  </si>
  <si>
    <t>"det. 1-dvě vrsty"</t>
  </si>
  <si>
    <t>18,14*0,35*2</t>
  </si>
  <si>
    <t>76242101r</t>
  </si>
  <si>
    <t>D+M Zakrytí deskami OSB 10mm</t>
  </si>
  <si>
    <t>136</t>
  </si>
  <si>
    <t>"krytí prostupů komínů "(1,4*3+2,4*4+1,7*3+1,85*4)*1,2+((0,6*0,45+0,325*0,45+0,45*0,6*2)*2+(0,6*0,45*3)*2)*1,2</t>
  </si>
  <si>
    <t>71</t>
  </si>
  <si>
    <t>7624210r</t>
  </si>
  <si>
    <t>D+M Zakrytí deskami OSB 18mm</t>
  </si>
  <si>
    <t>138</t>
  </si>
  <si>
    <t>"střešní výlez " 1*2</t>
  </si>
  <si>
    <t>"terasa pod lešením "(31,6*2+10,54*2+0,5*4-2-4)*1</t>
  </si>
  <si>
    <t>762523108RT31</t>
  </si>
  <si>
    <t>Položení fošen, šroubovaných včetně dodávky, fošny hoblované 80/140 mm</t>
  </si>
  <si>
    <t>140</t>
  </si>
  <si>
    <t>"det. 1"</t>
  </si>
  <si>
    <t>18,14*0,14</t>
  </si>
  <si>
    <t>73</t>
  </si>
  <si>
    <t>762526811</t>
  </si>
  <si>
    <t>Demontáž podlah z dřevotřísky, překližky, sololitu tloušťky do 20 mm bez polštářů</t>
  </si>
  <si>
    <t>142</t>
  </si>
  <si>
    <t>heraklit</t>
  </si>
  <si>
    <t>"st.1"(18,14*7,8+5*10,54+4,86*10,54)</t>
  </si>
  <si>
    <t>762810017</t>
  </si>
  <si>
    <t>D+M atika z desek OSB tl 25 mm</t>
  </si>
  <si>
    <t>144</t>
  </si>
  <si>
    <t>"det 2" d2*0,2</t>
  </si>
  <si>
    <t>9,946</t>
  </si>
  <si>
    <t>75</t>
  </si>
  <si>
    <t>998762202</t>
  </si>
  <si>
    <t>Přesun hmot procentní pro kce tesařské v objektech v do 12 m</t>
  </si>
  <si>
    <t>146</t>
  </si>
  <si>
    <t>764</t>
  </si>
  <si>
    <t>Konstrukce klempířské</t>
  </si>
  <si>
    <t>764002811</t>
  </si>
  <si>
    <t>Demontáž okapového plechu do suti</t>
  </si>
  <si>
    <t>148</t>
  </si>
  <si>
    <t>(4,86+0,26+5)*2+10,54*2-1,98-3,69+18,14*2</t>
  </si>
  <si>
    <t>77</t>
  </si>
  <si>
    <t>764002823</t>
  </si>
  <si>
    <t>Demontáž střešního výlezu do suti</t>
  </si>
  <si>
    <t>150</t>
  </si>
  <si>
    <t>76400282r</t>
  </si>
  <si>
    <t>Demontáž nadstřešního větracího potrubí</t>
  </si>
  <si>
    <t>152</t>
  </si>
  <si>
    <t>79</t>
  </si>
  <si>
    <t>76400283r</t>
  </si>
  <si>
    <t>Demontáž trub kruhových, D do150 mm</t>
  </si>
  <si>
    <t>154</t>
  </si>
  <si>
    <t>1*4+1*(2+4+1+2+2)</t>
  </si>
  <si>
    <t>76425r</t>
  </si>
  <si>
    <t>D+M Žlab podokapní půlkulatý-ozn. K1. dle  výkresu KAJ_DPS_D.1.1_606_00</t>
  </si>
  <si>
    <t>156</t>
  </si>
  <si>
    <t>81</t>
  </si>
  <si>
    <t>76426r</t>
  </si>
  <si>
    <t>D+M Lemování stěny výtahové šachty-ozn. K2, dle  výkresu KAJ_DPS_D.1.1_606_00</t>
  </si>
  <si>
    <t>158</t>
  </si>
  <si>
    <t>76427r</t>
  </si>
  <si>
    <t>D+M Lemování stěny výtahové šachty-ozn. K3, dle  výkresu KAJ_DPS_D.1.1_606_00</t>
  </si>
  <si>
    <t>160</t>
  </si>
  <si>
    <t>83</t>
  </si>
  <si>
    <t>764451101R1</t>
  </si>
  <si>
    <t>D+M Kotvení kovového profilu k podkladu</t>
  </si>
  <si>
    <t>162</t>
  </si>
  <si>
    <t>pásek děravý, kovový</t>
  </si>
  <si>
    <t>"det 4" 4*14</t>
  </si>
  <si>
    <t>998764203</t>
  </si>
  <si>
    <t>Přesun hmot procentní pro konstrukce klempířské v objektech v do 24 m</t>
  </si>
  <si>
    <t>164</t>
  </si>
  <si>
    <t>767</t>
  </si>
  <si>
    <t>Konstrukce zámečnické</t>
  </si>
  <si>
    <t>85</t>
  </si>
  <si>
    <t>7671r</t>
  </si>
  <si>
    <t>Montáž anténní stožár -ozn. Z1 , dle výkresu KAJ_DPS_D.1.1_603_00</t>
  </si>
  <si>
    <t>166</t>
  </si>
  <si>
    <t>767121r</t>
  </si>
  <si>
    <t>D+M protidešťová žaluzie -ozn. Z2 , dle výkresu KAJ_DPS_D.1.1_603_00</t>
  </si>
  <si>
    <t>168</t>
  </si>
  <si>
    <t>87</t>
  </si>
  <si>
    <t>767122r</t>
  </si>
  <si>
    <t>D+M L-úhelník -ozn. Z3 , dle výkresu KAJ_DPS_D.1.1_603_00</t>
  </si>
  <si>
    <t>170</t>
  </si>
  <si>
    <t>7672r</t>
  </si>
  <si>
    <t>D+M úchyt nosného lana -ozn. Z4 , dle výkresu KAJ_DPS_D.1.1_603_00</t>
  </si>
  <si>
    <t>172</t>
  </si>
  <si>
    <t>89</t>
  </si>
  <si>
    <t>76821r</t>
  </si>
  <si>
    <t>D+M Nový výlez na  střechu ozn. O1 , dle výkresu KAJ_DPS_D.1.1_605_00</t>
  </si>
  <si>
    <t>174</t>
  </si>
  <si>
    <t>76824r</t>
  </si>
  <si>
    <t>D+M Sanační odvětrání -ozn. O4 , dle výkresu KAJ_DPS_D.1.1_605_00</t>
  </si>
  <si>
    <t>178</t>
  </si>
  <si>
    <t>91</t>
  </si>
  <si>
    <t>76825r</t>
  </si>
  <si>
    <t>Demont., zajištění a zpětná mont. nerez nádstavce -ozn. O6 , dle výkresu KAJ_DPS_D.1.1_605_00</t>
  </si>
  <si>
    <t>182</t>
  </si>
  <si>
    <t>76826r</t>
  </si>
  <si>
    <t>Demont. a zpětná mont. slaboproud. rozvaděč-ozn. O7 , dle výkresu KAJ_DPS_D.1.1_605_00</t>
  </si>
  <si>
    <t>184</t>
  </si>
  <si>
    <t>93</t>
  </si>
  <si>
    <t>76827r</t>
  </si>
  <si>
    <t>D+M komínový nástavec s podstavou-ozn. O8, dle výkresu KAJ_DPS_D.1.1_605_00</t>
  </si>
  <si>
    <t>186</t>
  </si>
  <si>
    <t>76830r</t>
  </si>
  <si>
    <t>D+M podtlakového ventilu a tvarovky</t>
  </si>
  <si>
    <t>188</t>
  </si>
  <si>
    <t>998767203</t>
  </si>
  <si>
    <t>Přesun hmot procentní pro zámečnické konstrukce v objektech v do 24 m</t>
  </si>
  <si>
    <t>190</t>
  </si>
  <si>
    <t>786</t>
  </si>
  <si>
    <t>Práce na zajištění atiky -rozhodnuto po odkrytí střešního pláště</t>
  </si>
  <si>
    <t>786611200r</t>
  </si>
  <si>
    <t>Dodatečné vlepování betonářské výztuže D 8 mm  včetně vyvrtání otvoru</t>
  </si>
  <si>
    <t>192</t>
  </si>
  <si>
    <t>vtr po 300 mm, délky 500 mm</t>
  </si>
  <si>
    <t>"((0,26+5+4,86+0,2+1,2*2)*2+10,54*2+18,14-1,98-3,69)*3,3*0,5"</t>
  </si>
  <si>
    <t>vtr po 300 mm, délky 350 mm</t>
  </si>
  <si>
    <t>"((0,26+5+4,86+0,2+1,2*2)*2+10,54*2+18,14-1,98-3,69)*3,3*0,35"</t>
  </si>
  <si>
    <t>Předpoklad z 25% z 165,467</t>
  </si>
  <si>
    <t>41,37</t>
  </si>
  <si>
    <t>97</t>
  </si>
  <si>
    <t>13021011</t>
  </si>
  <si>
    <t>tyč ocelová  D 8mm</t>
  </si>
  <si>
    <t>194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</si>
  <si>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</si>
  <si>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</si>
  <si>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</si>
  <si>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</si>
  <si>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</si>
  <si>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</si>
  <si>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soubor</t>
  </si>
  <si>
    <t>196</t>
  </si>
  <si>
    <t>99</t>
  </si>
  <si>
    <t>013254000</t>
  </si>
  <si>
    <t>Dokumentace skutečného provedení stavby</t>
  </si>
  <si>
    <t>198</t>
  </si>
  <si>
    <t>VRN3</t>
  </si>
  <si>
    <t>Zařízení staveniště</t>
  </si>
  <si>
    <t>032002000</t>
  </si>
  <si>
    <t>Zařizení staveniště</t>
  </si>
  <si>
    <t>200</t>
  </si>
  <si>
    <t>101</t>
  </si>
  <si>
    <t>033002000</t>
  </si>
  <si>
    <t>stavební výtah</t>
  </si>
  <si>
    <t>202</t>
  </si>
  <si>
    <t>035002000</t>
  </si>
  <si>
    <t>koordinační činnost</t>
  </si>
  <si>
    <t>204</t>
  </si>
  <si>
    <t>VRN4</t>
  </si>
  <si>
    <t>Inženýrská činnost</t>
  </si>
  <si>
    <t>103</t>
  </si>
  <si>
    <t>041002000</t>
  </si>
  <si>
    <t>Bezpečnostní a hygienická opatření na staveništi</t>
  </si>
  <si>
    <t>206</t>
  </si>
  <si>
    <t>VRN6</t>
  </si>
  <si>
    <t>Územní vlivy</t>
  </si>
  <si>
    <t>065002000</t>
  </si>
  <si>
    <t>územní vlivy</t>
  </si>
  <si>
    <t>208</t>
  </si>
  <si>
    <t>VRN7</t>
  </si>
  <si>
    <t>Provozní vlivy</t>
  </si>
  <si>
    <t>105</t>
  </si>
  <si>
    <t>079002000</t>
  </si>
  <si>
    <t>Ostatní provozní vlivy</t>
  </si>
  <si>
    <t>210</t>
  </si>
  <si>
    <t>VRN9</t>
  </si>
  <si>
    <t>Ostatní náklady</t>
  </si>
  <si>
    <t>094103000</t>
  </si>
  <si>
    <t>Oprava fasády po kotvách</t>
  </si>
  <si>
    <t>212</t>
  </si>
  <si>
    <t>položka určená pro opravu po kotvení (lešení, výtah aj.)</t>
  </si>
  <si>
    <t>položka zkalkulována vč. materiálu a práce</t>
  </si>
  <si>
    <t>využití horolezce nebo plošiny</t>
  </si>
  <si>
    <t>02 -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</si>
  <si>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</si>
  <si>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</si>
  <si>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</si>
  <si>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</si>
  <si>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</si>
  <si>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210220101</t>
  </si>
  <si>
    <t>Montáž hromosvodného vedení svodových vodičů FeZn s podpěrami průměru do 10 mm, Al 10, Cu 8, včetně dodávky drátu AIMgSi T/4 8 mm</t>
  </si>
  <si>
    <t>-1093718998</t>
  </si>
  <si>
    <t>210220301R</t>
  </si>
  <si>
    <t>Montáž svorek hromosvodných se 2 šrouby/SS, SZ, SO/ včetně dodávky svorky SO</t>
  </si>
  <si>
    <t>200985099</t>
  </si>
  <si>
    <t>210220301R1</t>
  </si>
  <si>
    <t>Montáž svorek hromosvodných se 2 šrouby/SS, SZ, SO/ včetně dodávky svorky SS</t>
  </si>
  <si>
    <t>-1784864914</t>
  </si>
  <si>
    <t>210220301R2</t>
  </si>
  <si>
    <t>Montáž svorek hromosvodných se 2 šrouby/SS, SZ, SO/ včetně dodávky svorky SZ</t>
  </si>
  <si>
    <t>447104883</t>
  </si>
  <si>
    <t>210220211R3</t>
  </si>
  <si>
    <t>Montáž tyčí jímacích délky 1 m Al, 10 mm včetně dodávky jímací tyče + 2 držáků</t>
  </si>
  <si>
    <t>-909929444</t>
  </si>
  <si>
    <t>210220211R4</t>
  </si>
  <si>
    <t>Montáž tyčí jímacích délky 1,5 m AlMgSi, 16 mm se zúžením včetně dodávky jímací tyče + 2 držáků</t>
  </si>
  <si>
    <t>112631484</t>
  </si>
  <si>
    <t>210220211R5</t>
  </si>
  <si>
    <t>Montáž tyčí jímacích délky 2 m AlMgSi, 16 mm se zúžením včetně dodávky jímací tyče + 2 držáků</t>
  </si>
  <si>
    <t>-2079370565</t>
  </si>
  <si>
    <t>210220211R6</t>
  </si>
  <si>
    <t>Montáž tyčí jímacích délky 2,5 m AlMgSi, 16 mm se zúžením včetně dodávky jímací tyče + 2 držáků</t>
  </si>
  <si>
    <t>403726491</t>
  </si>
  <si>
    <t>210220211R7</t>
  </si>
  <si>
    <t>Jímací tyč volně stojící, 3,0 m s tříramenným stojanem</t>
  </si>
  <si>
    <t>-819021959</t>
  </si>
  <si>
    <t>210458211</t>
  </si>
  <si>
    <t>Betonový podstavec s klínem 17kg</t>
  </si>
  <si>
    <t>446704119</t>
  </si>
  <si>
    <t>210499210R01</t>
  </si>
  <si>
    <t>Distanční držák 690 mm, pro jímací tyč 8 mm s upevňovací destičkou</t>
  </si>
  <si>
    <t>189104713</t>
  </si>
  <si>
    <t>210499210R02</t>
  </si>
  <si>
    <t>Distanční držák 690 mm, pro jímací tyč 16 mm s upevňovací destičkou</t>
  </si>
  <si>
    <t>1035250762</t>
  </si>
  <si>
    <t>210499210R03</t>
  </si>
  <si>
    <t>Distanční držák 1030 mm, pro jímací tyč 16 mm s upevňovací destičkou</t>
  </si>
  <si>
    <t>-512766012</t>
  </si>
  <si>
    <t>2223255102R01</t>
  </si>
  <si>
    <t>Koaxiální kabel</t>
  </si>
  <si>
    <t>2107594879</t>
  </si>
  <si>
    <t>vč. svorek a koncovek, vč. dodání kabelu</t>
  </si>
  <si>
    <t>7*4</t>
  </si>
  <si>
    <t>2223255102R02</t>
  </si>
  <si>
    <t>DMT stávajícího kabelového vedení antén</t>
  </si>
  <si>
    <t>-215736125</t>
  </si>
  <si>
    <t>4*7</t>
  </si>
  <si>
    <t>2223255102R03</t>
  </si>
  <si>
    <t>DMT stávající chráničky</t>
  </si>
  <si>
    <t>1212595548</t>
  </si>
  <si>
    <t>2*7</t>
  </si>
  <si>
    <t>3457114727</t>
  </si>
  <si>
    <t>Trubka kabelová chránička KOPODUR KD 09160</t>
  </si>
  <si>
    <t>-1396799719</t>
  </si>
  <si>
    <t>7*2</t>
  </si>
  <si>
    <t>00523 R</t>
  </si>
  <si>
    <t>Zkoušky a revize</t>
  </si>
  <si>
    <t>Soubor</t>
  </si>
  <si>
    <t>1024</t>
  </si>
  <si>
    <t>-1550466170</t>
  </si>
  <si>
    <t>00523 R1</t>
  </si>
  <si>
    <t>Měření stávajícího uzemnění stavby</t>
  </si>
  <si>
    <t>-99284774</t>
  </si>
  <si>
    <t>00523 R2</t>
  </si>
  <si>
    <t>Přípomocné a montážní práce</t>
  </si>
  <si>
    <t>-1846958722</t>
  </si>
  <si>
    <t>00523 R3</t>
  </si>
  <si>
    <t>Zapojení a vyladění TV signálu</t>
  </si>
  <si>
    <t>1011948340</t>
  </si>
  <si>
    <t>00523 R4</t>
  </si>
  <si>
    <t>Provizorní napojení antén v době realizace</t>
  </si>
  <si>
    <t>-1945100883</t>
  </si>
  <si>
    <t>P</t>
  </si>
  <si>
    <t>Poznámka k položce:
položka určená pro zajištění nepřetržitého signálu TV, STA aj. zajištění přeložení, provizorní anténí vysílač aj.</t>
  </si>
  <si>
    <t>Celková výměna střešní krytiny včetně kotvení - Nad Kajetánkou 36/8 a Patočkova 1410/37</t>
  </si>
  <si>
    <t>Nad Kajetánkou 36/8, Patočkova 1410/37, Praha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</si>
</sst>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73">
      <selection activeCell="AN95" sqref="AN95:AP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2"/>
      <c r="AQ5" s="22"/>
      <c r="AR5" s="20"/>
      <c r="BE5" s="28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734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2"/>
      <c r="AQ6" s="22"/>
      <c r="AR6" s="20"/>
      <c r="BE6" s="285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85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735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28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5"/>
      <c r="BS9" s="17" t="s">
        <v>6</v>
      </c>
    </row>
    <row r="10" spans="2:71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285"/>
      <c r="BS10" s="17" t="s">
        <v>6</v>
      </c>
    </row>
    <row r="11" spans="2:71" s="1" customFormat="1" ht="18.4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8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5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27</v>
      </c>
      <c r="AO13" s="22"/>
      <c r="AP13" s="22"/>
      <c r="AQ13" s="22"/>
      <c r="AR13" s="20"/>
      <c r="BE13" s="285"/>
      <c r="BS13" s="17" t="s">
        <v>6</v>
      </c>
    </row>
    <row r="14" spans="2:71" ht="12.75">
      <c r="B14" s="21"/>
      <c r="C14" s="22"/>
      <c r="D14" s="22"/>
      <c r="E14" s="290" t="s">
        <v>27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8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5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285"/>
      <c r="BS16" s="17" t="s">
        <v>4</v>
      </c>
    </row>
    <row r="17" spans="2:71" s="1" customFormat="1" ht="18.4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85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5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285"/>
      <c r="BS19" s="17" t="s">
        <v>6</v>
      </c>
    </row>
    <row r="20" spans="2:71" s="1" customFormat="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85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5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5"/>
    </row>
    <row r="23" spans="2:57" s="1" customFormat="1" ht="16.5" customHeight="1">
      <c r="B23" s="21"/>
      <c r="C23" s="22"/>
      <c r="D23" s="22"/>
      <c r="E23" s="292" t="s">
        <v>1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8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5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3">
        <f>ROUND(AG94,2)</f>
        <v>0</v>
      </c>
      <c r="AL26" s="294"/>
      <c r="AM26" s="294"/>
      <c r="AN26" s="294"/>
      <c r="AO26" s="294"/>
      <c r="AP26" s="36"/>
      <c r="AQ26" s="36"/>
      <c r="AR26" s="39"/>
      <c r="BE26" s="28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5" t="s">
        <v>35</v>
      </c>
      <c r="M28" s="295"/>
      <c r="N28" s="295"/>
      <c r="O28" s="295"/>
      <c r="P28" s="295"/>
      <c r="Q28" s="36"/>
      <c r="R28" s="36"/>
      <c r="S28" s="36"/>
      <c r="T28" s="36"/>
      <c r="U28" s="36"/>
      <c r="V28" s="36"/>
      <c r="W28" s="295" t="s">
        <v>36</v>
      </c>
      <c r="X28" s="295"/>
      <c r="Y28" s="295"/>
      <c r="Z28" s="295"/>
      <c r="AA28" s="295"/>
      <c r="AB28" s="295"/>
      <c r="AC28" s="295"/>
      <c r="AD28" s="295"/>
      <c r="AE28" s="295"/>
      <c r="AF28" s="36"/>
      <c r="AG28" s="36"/>
      <c r="AH28" s="36"/>
      <c r="AI28" s="36"/>
      <c r="AJ28" s="36"/>
      <c r="AK28" s="295" t="s">
        <v>37</v>
      </c>
      <c r="AL28" s="295"/>
      <c r="AM28" s="295"/>
      <c r="AN28" s="295"/>
      <c r="AO28" s="295"/>
      <c r="AP28" s="36"/>
      <c r="AQ28" s="36"/>
      <c r="AR28" s="39"/>
      <c r="BE28" s="285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79">
        <v>0.21</v>
      </c>
      <c r="M29" s="278"/>
      <c r="N29" s="278"/>
      <c r="O29" s="278"/>
      <c r="P29" s="278"/>
      <c r="Q29" s="41"/>
      <c r="R29" s="41"/>
      <c r="S29" s="41"/>
      <c r="T29" s="41"/>
      <c r="U29" s="41"/>
      <c r="V29" s="41"/>
      <c r="W29" s="277">
        <v>0</v>
      </c>
      <c r="X29" s="278"/>
      <c r="Y29" s="278"/>
      <c r="Z29" s="278"/>
      <c r="AA29" s="278"/>
      <c r="AB29" s="278"/>
      <c r="AC29" s="278"/>
      <c r="AD29" s="278"/>
      <c r="AE29" s="278"/>
      <c r="AF29" s="41"/>
      <c r="AG29" s="41"/>
      <c r="AH29" s="41"/>
      <c r="AI29" s="41"/>
      <c r="AJ29" s="41"/>
      <c r="AK29" s="277">
        <v>0</v>
      </c>
      <c r="AL29" s="278"/>
      <c r="AM29" s="278"/>
      <c r="AN29" s="278"/>
      <c r="AO29" s="278"/>
      <c r="AP29" s="41"/>
      <c r="AQ29" s="41"/>
      <c r="AR29" s="42"/>
      <c r="BE29" s="286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79">
        <v>0.15</v>
      </c>
      <c r="M30" s="278"/>
      <c r="N30" s="278"/>
      <c r="O30" s="278"/>
      <c r="P30" s="278"/>
      <c r="Q30" s="41"/>
      <c r="R30" s="41"/>
      <c r="S30" s="41"/>
      <c r="T30" s="41"/>
      <c r="U30" s="41"/>
      <c r="V30" s="41"/>
      <c r="W30" s="277">
        <f>SUM(AK26)</f>
        <v>0</v>
      </c>
      <c r="X30" s="278"/>
      <c r="Y30" s="278"/>
      <c r="Z30" s="278"/>
      <c r="AA30" s="278"/>
      <c r="AB30" s="278"/>
      <c r="AC30" s="278"/>
      <c r="AD30" s="278"/>
      <c r="AE30" s="278"/>
      <c r="AF30" s="41"/>
      <c r="AG30" s="41"/>
      <c r="AH30" s="41"/>
      <c r="AI30" s="41"/>
      <c r="AJ30" s="41"/>
      <c r="AK30" s="277">
        <f>SUM(W30*0.15)</f>
        <v>0</v>
      </c>
      <c r="AL30" s="278"/>
      <c r="AM30" s="278"/>
      <c r="AN30" s="278"/>
      <c r="AO30" s="278"/>
      <c r="AP30" s="41"/>
      <c r="AQ30" s="41"/>
      <c r="AR30" s="42"/>
      <c r="BE30" s="286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79">
        <v>0.21</v>
      </c>
      <c r="M31" s="278"/>
      <c r="N31" s="278"/>
      <c r="O31" s="278"/>
      <c r="P31" s="278"/>
      <c r="Q31" s="41"/>
      <c r="R31" s="41"/>
      <c r="S31" s="41"/>
      <c r="T31" s="41"/>
      <c r="U31" s="41"/>
      <c r="V31" s="41"/>
      <c r="W31" s="277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41"/>
      <c r="AG31" s="41"/>
      <c r="AH31" s="41"/>
      <c r="AI31" s="41"/>
      <c r="AJ31" s="41"/>
      <c r="AK31" s="277">
        <v>0</v>
      </c>
      <c r="AL31" s="278"/>
      <c r="AM31" s="278"/>
      <c r="AN31" s="278"/>
      <c r="AO31" s="278"/>
      <c r="AP31" s="41"/>
      <c r="AQ31" s="41"/>
      <c r="AR31" s="42"/>
      <c r="BE31" s="286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79">
        <v>0.15</v>
      </c>
      <c r="M32" s="278"/>
      <c r="N32" s="278"/>
      <c r="O32" s="278"/>
      <c r="P32" s="278"/>
      <c r="Q32" s="41"/>
      <c r="R32" s="41"/>
      <c r="S32" s="41"/>
      <c r="T32" s="41"/>
      <c r="U32" s="41"/>
      <c r="V32" s="41"/>
      <c r="W32" s="277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41"/>
      <c r="AG32" s="41"/>
      <c r="AH32" s="41"/>
      <c r="AI32" s="41"/>
      <c r="AJ32" s="41"/>
      <c r="AK32" s="277">
        <v>0</v>
      </c>
      <c r="AL32" s="278"/>
      <c r="AM32" s="278"/>
      <c r="AN32" s="278"/>
      <c r="AO32" s="278"/>
      <c r="AP32" s="41"/>
      <c r="AQ32" s="41"/>
      <c r="AR32" s="42"/>
      <c r="BE32" s="286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79">
        <v>0</v>
      </c>
      <c r="M33" s="278"/>
      <c r="N33" s="278"/>
      <c r="O33" s="278"/>
      <c r="P33" s="278"/>
      <c r="Q33" s="41"/>
      <c r="R33" s="41"/>
      <c r="S33" s="41"/>
      <c r="T33" s="41"/>
      <c r="U33" s="41"/>
      <c r="V33" s="41"/>
      <c r="W33" s="277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41"/>
      <c r="AG33" s="41"/>
      <c r="AH33" s="41"/>
      <c r="AI33" s="41"/>
      <c r="AJ33" s="41"/>
      <c r="AK33" s="277">
        <v>0</v>
      </c>
      <c r="AL33" s="278"/>
      <c r="AM33" s="278"/>
      <c r="AN33" s="278"/>
      <c r="AO33" s="278"/>
      <c r="AP33" s="41"/>
      <c r="AQ33" s="41"/>
      <c r="AR33" s="42"/>
      <c r="BE33" s="28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5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80" t="s">
        <v>46</v>
      </c>
      <c r="Y35" s="281"/>
      <c r="Z35" s="281"/>
      <c r="AA35" s="281"/>
      <c r="AB35" s="281"/>
      <c r="AC35" s="45"/>
      <c r="AD35" s="45"/>
      <c r="AE35" s="45"/>
      <c r="AF35" s="45"/>
      <c r="AG35" s="45"/>
      <c r="AH35" s="45"/>
      <c r="AI35" s="45"/>
      <c r="AJ35" s="45"/>
      <c r="AK35" s="282">
        <f>SUM(AK26:AK33)</f>
        <v>0</v>
      </c>
      <c r="AL35" s="281"/>
      <c r="AM35" s="281"/>
      <c r="AN35" s="281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2022008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6" t="str">
        <f>K6</f>
        <v>Celková výměna střešní krytiny včetně kotvení - Nad Kajetánkou 36/8 a Patočkova 1410/37</v>
      </c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Nad Kajetánkou 36/8, Patočkova 1410/37, Praha 6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20</v>
      </c>
      <c r="AJ87" s="36"/>
      <c r="AK87" s="36"/>
      <c r="AL87" s="36"/>
      <c r="AM87" s="268" t="str">
        <f>IF(AN8="","",AN8)</f>
        <v>17. 5. 2022</v>
      </c>
      <c r="AN87" s="26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69" t="str">
        <f>IF(E17="","",E17)</f>
        <v>Sibre s.r.o., Ing. Radek Kryza</v>
      </c>
      <c r="AN89" s="270"/>
      <c r="AO89" s="270"/>
      <c r="AP89" s="270"/>
      <c r="AQ89" s="36"/>
      <c r="AR89" s="39"/>
      <c r="AS89" s="271" t="s">
        <v>54</v>
      </c>
      <c r="AT89" s="27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9" t="str">
        <f>IF(E20="","",E20)</f>
        <v>Ing. Locihová</v>
      </c>
      <c r="AN90" s="270"/>
      <c r="AO90" s="270"/>
      <c r="AP90" s="270"/>
      <c r="AQ90" s="36"/>
      <c r="AR90" s="39"/>
      <c r="AS90" s="273"/>
      <c r="AT90" s="27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5"/>
      <c r="AT91" s="27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1" t="s">
        <v>55</v>
      </c>
      <c r="D92" s="262"/>
      <c r="E92" s="262"/>
      <c r="F92" s="262"/>
      <c r="G92" s="262"/>
      <c r="H92" s="73"/>
      <c r="I92" s="263" t="s">
        <v>56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4" t="s">
        <v>57</v>
      </c>
      <c r="AH92" s="262"/>
      <c r="AI92" s="262"/>
      <c r="AJ92" s="262"/>
      <c r="AK92" s="262"/>
      <c r="AL92" s="262"/>
      <c r="AM92" s="262"/>
      <c r="AN92" s="263" t="s">
        <v>58</v>
      </c>
      <c r="AO92" s="262"/>
      <c r="AP92" s="265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9">
        <f>ROUND(SUM(AG95:AG96),2)</f>
        <v>0</v>
      </c>
      <c r="AH94" s="259"/>
      <c r="AI94" s="259"/>
      <c r="AJ94" s="259"/>
      <c r="AK94" s="259"/>
      <c r="AL94" s="259"/>
      <c r="AM94" s="259"/>
      <c r="AN94" s="260">
        <f>SUM(AG94*1.15)</f>
        <v>0</v>
      </c>
      <c r="AO94" s="260"/>
      <c r="AP94" s="260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58" t="s">
        <v>79</v>
      </c>
      <c r="E95" s="258"/>
      <c r="F95" s="258"/>
      <c r="G95" s="258"/>
      <c r="H95" s="258"/>
      <c r="I95" s="96"/>
      <c r="J95" s="258" t="s">
        <v>80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'3RK12 - Celková výměna st...'!J30</f>
        <v>0</v>
      </c>
      <c r="AH95" s="257"/>
      <c r="AI95" s="257"/>
      <c r="AJ95" s="257"/>
      <c r="AK95" s="257"/>
      <c r="AL95" s="257"/>
      <c r="AM95" s="257"/>
      <c r="AN95" s="256">
        <f>SUM(AG95*1.15)</f>
        <v>0</v>
      </c>
      <c r="AO95" s="257"/>
      <c r="AP95" s="257"/>
      <c r="AQ95" s="97" t="s">
        <v>81</v>
      </c>
      <c r="AR95" s="98"/>
      <c r="AS95" s="99">
        <v>0</v>
      </c>
      <c r="AT95" s="100">
        <f>ROUND(SUM(AV95:AW95),2)</f>
        <v>0</v>
      </c>
      <c r="AU95" s="101">
        <f>'3RK12 - Celková výměna st...'!P139</f>
        <v>0</v>
      </c>
      <c r="AV95" s="100">
        <f>'3RK12 - Celková výměna st...'!J33</f>
        <v>0</v>
      </c>
      <c r="AW95" s="100">
        <f>'3RK12 - Celková výměna st...'!J34</f>
        <v>0</v>
      </c>
      <c r="AX95" s="100">
        <f>'3RK12 - Celková výměna st...'!J35</f>
        <v>0</v>
      </c>
      <c r="AY95" s="100">
        <f>'3RK12 - Celková výměna st...'!J36</f>
        <v>0</v>
      </c>
      <c r="AZ95" s="100">
        <f>'3RK12 - Celková výměna st...'!F33</f>
        <v>0</v>
      </c>
      <c r="BA95" s="100">
        <f>'3RK12 - Celková výměna st...'!F34</f>
        <v>0</v>
      </c>
      <c r="BB95" s="100">
        <f>'3RK12 - Celková výměna st...'!F35</f>
        <v>0</v>
      </c>
      <c r="BC95" s="100">
        <f>'3RK12 - Celková výměna st...'!F36</f>
        <v>0</v>
      </c>
      <c r="BD95" s="102">
        <f>'3RK12 - Celková výměna st...'!F37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78</v>
      </c>
      <c r="B96" s="94"/>
      <c r="C96" s="95"/>
      <c r="D96" s="258"/>
      <c r="E96" s="258"/>
      <c r="F96" s="258"/>
      <c r="G96" s="258"/>
      <c r="H96" s="258"/>
      <c r="I96" s="96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6"/>
      <c r="AH96" s="257"/>
      <c r="AI96" s="257"/>
      <c r="AJ96" s="257"/>
      <c r="AK96" s="257"/>
      <c r="AL96" s="257"/>
      <c r="AM96" s="257"/>
      <c r="AN96" s="256"/>
      <c r="AO96" s="257"/>
      <c r="AP96" s="257"/>
      <c r="AQ96" s="97" t="s">
        <v>81</v>
      </c>
      <c r="AR96" s="98"/>
      <c r="AS96" s="104">
        <v>0</v>
      </c>
      <c r="AT96" s="105">
        <f>ROUND(SUM(AV96:AW96),2)</f>
        <v>0</v>
      </c>
      <c r="AU96" s="106">
        <f>'02 - Elektroinstalace'!P120</f>
        <v>0</v>
      </c>
      <c r="AV96" s="105">
        <f>'02 - Elektroinstalace'!J33</f>
        <v>0</v>
      </c>
      <c r="AW96" s="105">
        <f>'02 - Elektroinstalace'!J34</f>
        <v>0</v>
      </c>
      <c r="AX96" s="105">
        <f>'02 - Elektroinstalace'!J35</f>
        <v>0</v>
      </c>
      <c r="AY96" s="105">
        <f>'02 - Elektroinstalace'!J36</f>
        <v>0</v>
      </c>
      <c r="AZ96" s="105">
        <f>'02 - Elektroinstalace'!F33</f>
        <v>0</v>
      </c>
      <c r="BA96" s="105">
        <f>'02 - Elektroinstalace'!F34</f>
        <v>0</v>
      </c>
      <c r="BB96" s="105">
        <f>'02 - Elektroinstalace'!F35</f>
        <v>0</v>
      </c>
      <c r="BC96" s="105">
        <f>'02 - Elektroinstalace'!F36</f>
        <v>0</v>
      </c>
      <c r="BD96" s="107">
        <f>'02 - Elektroinstalace'!F37</f>
        <v>0</v>
      </c>
      <c r="BT96" s="103" t="s">
        <v>82</v>
      </c>
      <c r="BV96" s="103" t="s">
        <v>76</v>
      </c>
      <c r="BW96" s="103" t="s">
        <v>86</v>
      </c>
      <c r="BX96" s="103" t="s">
        <v>5</v>
      </c>
      <c r="CL96" s="103" t="s">
        <v>1</v>
      </c>
      <c r="CM96" s="103" t="s">
        <v>84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gfubT0pPJ64H7zQmJVtOkWXsNxPr0TW88U85KTwih23zMDnkoo5Pj6X+E6262DxAFPiBGaDkYpo0rc4FdrgvFA==" saltValue="LNN7o0c87km0iclKyvPWzg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3RK12 - Celková výměna st...'!C2" display="/"/>
    <hyperlink ref="A96" location="'02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9"/>
  <sheetViews>
    <sheetView showGridLines="0" workbookViewId="0" topLeftCell="A1">
      <selection activeCell="J38" sqref="J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7" t="s">
        <v>83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9" t="str">
        <f>'Rekapitulace stavby'!K6</f>
        <v>Celková výměna střešní krytiny včetně kotvení - Nad Kajetánkou 36/8 a Patočkova 1410/37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89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24</v>
      </c>
      <c r="G12" s="34"/>
      <c r="H12" s="34"/>
      <c r="I12" s="112" t="s">
        <v>20</v>
      </c>
      <c r="J12" s="114" t="str">
        <f>'Rekapitulace stavby'!AN8</f>
        <v>17. 5. 2022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23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Sibre s.r.o., Ing. Radek Kryza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23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Ing. Locihová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ROUND(J139,2)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v>0</v>
      </c>
      <c r="G33" s="34"/>
      <c r="H33" s="34"/>
      <c r="I33" s="124">
        <v>0.21</v>
      </c>
      <c r="J33" s="123"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SUM(J30)</f>
        <v>0</v>
      </c>
      <c r="G34" s="34"/>
      <c r="H34" s="34"/>
      <c r="I34" s="124">
        <v>0.15</v>
      </c>
      <c r="J34" s="123">
        <f>SUM(F34*0.15)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ROUND((SUM(BG139:BG448)),2)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ROUND((SUM(BH139:BH448)),2)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ROUND((SUM(BI139:BI448)),2)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Celková výměna střešní krytiny včetně kotvení - Nad Kajetánkou 36/8 a Patočkova 1410/37</v>
      </c>
      <c r="F85" s="298"/>
      <c r="G85" s="298"/>
      <c r="H85" s="29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3RK12 - Celková výměna st...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20</v>
      </c>
      <c r="J89" s="66" t="str">
        <f>IF(J12="","",J12)</f>
        <v>17. 5. 2022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>Sibre s.r.o., Ing. Radek Kryza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Ing. Locihová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J139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7"/>
      <c r="C97" s="148"/>
      <c r="D97" s="149" t="s">
        <v>95</v>
      </c>
      <c r="E97" s="150"/>
      <c r="F97" s="150"/>
      <c r="G97" s="150"/>
      <c r="H97" s="150"/>
      <c r="I97" s="150"/>
      <c r="J97" s="151">
        <f>J140</f>
        <v>0</v>
      </c>
      <c r="K97" s="148"/>
      <c r="L97" s="152"/>
    </row>
    <row r="98" spans="2:12" s="10" customFormat="1" ht="19.9" customHeight="1">
      <c r="B98" s="153"/>
      <c r="C98" s="154"/>
      <c r="D98" s="155" t="s">
        <v>96</v>
      </c>
      <c r="E98" s="156"/>
      <c r="F98" s="156"/>
      <c r="G98" s="156"/>
      <c r="H98" s="156"/>
      <c r="I98" s="156"/>
      <c r="J98" s="157">
        <f>J141</f>
        <v>0</v>
      </c>
      <c r="K98" s="154"/>
      <c r="L98" s="158"/>
    </row>
    <row r="99" spans="2:12" s="10" customFormat="1" ht="19.9" customHeight="1">
      <c r="B99" s="153"/>
      <c r="C99" s="154"/>
      <c r="D99" s="155" t="s">
        <v>97</v>
      </c>
      <c r="E99" s="156"/>
      <c r="F99" s="156"/>
      <c r="G99" s="156"/>
      <c r="H99" s="156"/>
      <c r="I99" s="156"/>
      <c r="J99" s="157">
        <f>J147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98</v>
      </c>
      <c r="E100" s="156"/>
      <c r="F100" s="156"/>
      <c r="G100" s="156"/>
      <c r="H100" s="156"/>
      <c r="I100" s="156"/>
      <c r="J100" s="157">
        <f>J187</f>
        <v>0</v>
      </c>
      <c r="K100" s="154"/>
      <c r="L100" s="158"/>
    </row>
    <row r="101" spans="2:12" s="10" customFormat="1" ht="14.85" customHeight="1">
      <c r="B101" s="153"/>
      <c r="C101" s="154"/>
      <c r="D101" s="155" t="s">
        <v>99</v>
      </c>
      <c r="E101" s="156"/>
      <c r="F101" s="156"/>
      <c r="G101" s="156"/>
      <c r="H101" s="156"/>
      <c r="I101" s="156"/>
      <c r="J101" s="157">
        <f>J229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100</v>
      </c>
      <c r="E102" s="156"/>
      <c r="F102" s="156"/>
      <c r="G102" s="156"/>
      <c r="H102" s="156"/>
      <c r="I102" s="156"/>
      <c r="J102" s="157">
        <f>J231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101</v>
      </c>
      <c r="E103" s="156"/>
      <c r="F103" s="156"/>
      <c r="G103" s="156"/>
      <c r="H103" s="156"/>
      <c r="I103" s="156"/>
      <c r="J103" s="157">
        <f>J238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102</v>
      </c>
      <c r="E104" s="150"/>
      <c r="F104" s="150"/>
      <c r="G104" s="150"/>
      <c r="H104" s="150"/>
      <c r="I104" s="150"/>
      <c r="J104" s="151">
        <f>J240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103</v>
      </c>
      <c r="E105" s="156"/>
      <c r="F105" s="156"/>
      <c r="G105" s="156"/>
      <c r="H105" s="156"/>
      <c r="I105" s="156"/>
      <c r="J105" s="157">
        <f>J241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104</v>
      </c>
      <c r="E106" s="156"/>
      <c r="F106" s="156"/>
      <c r="G106" s="156"/>
      <c r="H106" s="156"/>
      <c r="I106" s="156"/>
      <c r="J106" s="157">
        <f>J274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105</v>
      </c>
      <c r="E107" s="156"/>
      <c r="F107" s="156"/>
      <c r="G107" s="156"/>
      <c r="H107" s="156"/>
      <c r="I107" s="156"/>
      <c r="J107" s="157">
        <f>J309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106</v>
      </c>
      <c r="E108" s="156"/>
      <c r="F108" s="156"/>
      <c r="G108" s="156"/>
      <c r="H108" s="156"/>
      <c r="I108" s="156"/>
      <c r="J108" s="157">
        <f>J348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107</v>
      </c>
      <c r="E109" s="156"/>
      <c r="F109" s="156"/>
      <c r="G109" s="156"/>
      <c r="H109" s="156"/>
      <c r="I109" s="156"/>
      <c r="J109" s="157">
        <f>J354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108</v>
      </c>
      <c r="E110" s="156"/>
      <c r="F110" s="156"/>
      <c r="G110" s="156"/>
      <c r="H110" s="156"/>
      <c r="I110" s="156"/>
      <c r="J110" s="157">
        <f>J383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109</v>
      </c>
      <c r="E111" s="156"/>
      <c r="F111" s="156"/>
      <c r="G111" s="156"/>
      <c r="H111" s="156"/>
      <c r="I111" s="156"/>
      <c r="J111" s="157">
        <f>J406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110</v>
      </c>
      <c r="E112" s="156"/>
      <c r="F112" s="156"/>
      <c r="G112" s="156"/>
      <c r="H112" s="156"/>
      <c r="I112" s="156"/>
      <c r="J112" s="157">
        <f>J418</f>
        <v>0</v>
      </c>
      <c r="K112" s="154"/>
      <c r="L112" s="158"/>
    </row>
    <row r="113" spans="2:12" s="9" customFormat="1" ht="24.95" customHeight="1">
      <c r="B113" s="147"/>
      <c r="C113" s="148"/>
      <c r="D113" s="149" t="s">
        <v>111</v>
      </c>
      <c r="E113" s="150"/>
      <c r="F113" s="150"/>
      <c r="G113" s="150"/>
      <c r="H113" s="150"/>
      <c r="I113" s="150"/>
      <c r="J113" s="151">
        <f>J428</f>
        <v>0</v>
      </c>
      <c r="K113" s="148"/>
      <c r="L113" s="152"/>
    </row>
    <row r="114" spans="2:12" s="10" customFormat="1" ht="19.9" customHeight="1">
      <c r="B114" s="153"/>
      <c r="C114" s="154"/>
      <c r="D114" s="155" t="s">
        <v>112</v>
      </c>
      <c r="E114" s="156"/>
      <c r="F114" s="156"/>
      <c r="G114" s="156"/>
      <c r="H114" s="156"/>
      <c r="I114" s="156"/>
      <c r="J114" s="157">
        <f>J429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113</v>
      </c>
      <c r="E115" s="156"/>
      <c r="F115" s="156"/>
      <c r="G115" s="156"/>
      <c r="H115" s="156"/>
      <c r="I115" s="156"/>
      <c r="J115" s="157">
        <f>J432</f>
        <v>0</v>
      </c>
      <c r="K115" s="154"/>
      <c r="L115" s="158"/>
    </row>
    <row r="116" spans="2:12" s="10" customFormat="1" ht="19.9" customHeight="1">
      <c r="B116" s="153"/>
      <c r="C116" s="154"/>
      <c r="D116" s="155" t="s">
        <v>114</v>
      </c>
      <c r="E116" s="156"/>
      <c r="F116" s="156"/>
      <c r="G116" s="156"/>
      <c r="H116" s="156"/>
      <c r="I116" s="156"/>
      <c r="J116" s="157">
        <f>J436</f>
        <v>0</v>
      </c>
      <c r="K116" s="154"/>
      <c r="L116" s="158"/>
    </row>
    <row r="117" spans="2:12" s="10" customFormat="1" ht="19.9" customHeight="1">
      <c r="B117" s="153"/>
      <c r="C117" s="154"/>
      <c r="D117" s="155" t="s">
        <v>115</v>
      </c>
      <c r="E117" s="156"/>
      <c r="F117" s="156"/>
      <c r="G117" s="156"/>
      <c r="H117" s="156"/>
      <c r="I117" s="156"/>
      <c r="J117" s="157">
        <f>J438</f>
        <v>0</v>
      </c>
      <c r="K117" s="154"/>
      <c r="L117" s="158"/>
    </row>
    <row r="118" spans="2:12" s="10" customFormat="1" ht="19.9" customHeight="1">
      <c r="B118" s="153"/>
      <c r="C118" s="154"/>
      <c r="D118" s="155" t="s">
        <v>116</v>
      </c>
      <c r="E118" s="156"/>
      <c r="F118" s="156"/>
      <c r="G118" s="156"/>
      <c r="H118" s="156"/>
      <c r="I118" s="156"/>
      <c r="J118" s="157">
        <f>J440</f>
        <v>0</v>
      </c>
      <c r="K118" s="154"/>
      <c r="L118" s="158"/>
    </row>
    <row r="119" spans="2:12" s="10" customFormat="1" ht="19.9" customHeight="1">
      <c r="B119" s="153"/>
      <c r="C119" s="154"/>
      <c r="D119" s="155" t="s">
        <v>117</v>
      </c>
      <c r="E119" s="156"/>
      <c r="F119" s="156"/>
      <c r="G119" s="156"/>
      <c r="H119" s="156"/>
      <c r="I119" s="156"/>
      <c r="J119" s="157">
        <f>J442</f>
        <v>0</v>
      </c>
      <c r="K119" s="154"/>
      <c r="L119" s="158"/>
    </row>
    <row r="120" spans="1:31" s="2" customFormat="1" ht="21.7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pans="1:31" s="2" customFormat="1" ht="6.95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4.95" customHeight="1">
      <c r="A126" s="34"/>
      <c r="B126" s="35"/>
      <c r="C126" s="23" t="s">
        <v>118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16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97" t="str">
        <f>E7</f>
        <v>Celková výměna střešní krytiny včetně kotvení - Nad Kajetánkou 36/8 a Patočkova 1410/37</v>
      </c>
      <c r="F129" s="298"/>
      <c r="G129" s="298"/>
      <c r="H129" s="298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88</v>
      </c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6.5" customHeight="1">
      <c r="A131" s="34"/>
      <c r="B131" s="35"/>
      <c r="C131" s="36"/>
      <c r="D131" s="36"/>
      <c r="E131" s="266" t="str">
        <f>E9</f>
        <v>3RK12 - Celková výměna st...</v>
      </c>
      <c r="F131" s="296"/>
      <c r="G131" s="296"/>
      <c r="H131" s="29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2" customHeight="1">
      <c r="A133" s="34"/>
      <c r="B133" s="35"/>
      <c r="C133" s="29" t="s">
        <v>19</v>
      </c>
      <c r="D133" s="36"/>
      <c r="E133" s="36"/>
      <c r="F133" s="27" t="str">
        <f>F12</f>
        <v xml:space="preserve"> </v>
      </c>
      <c r="G133" s="36"/>
      <c r="H133" s="36"/>
      <c r="I133" s="29" t="s">
        <v>20</v>
      </c>
      <c r="J133" s="66" t="str">
        <f>IF(J12="","",J12)</f>
        <v>17. 5. 2022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25.7" customHeight="1">
      <c r="A135" s="34"/>
      <c r="B135" s="35"/>
      <c r="C135" s="29" t="s">
        <v>22</v>
      </c>
      <c r="D135" s="36"/>
      <c r="E135" s="36"/>
      <c r="F135" s="27" t="str">
        <f>E15</f>
        <v xml:space="preserve"> </v>
      </c>
      <c r="G135" s="36"/>
      <c r="H135" s="36"/>
      <c r="I135" s="29" t="s">
        <v>28</v>
      </c>
      <c r="J135" s="32" t="str">
        <f>E21</f>
        <v>Sibre s.r.o., Ing. Radek Kryza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5.2" customHeight="1">
      <c r="A136" s="34"/>
      <c r="B136" s="35"/>
      <c r="C136" s="29" t="s">
        <v>26</v>
      </c>
      <c r="D136" s="36"/>
      <c r="E136" s="36"/>
      <c r="F136" s="27" t="str">
        <f>IF(E18="","",E18)</f>
        <v>Vyplň údaj</v>
      </c>
      <c r="G136" s="36"/>
      <c r="H136" s="36"/>
      <c r="I136" s="29" t="s">
        <v>30</v>
      </c>
      <c r="J136" s="32" t="str">
        <f>E24</f>
        <v>Ing. Locihová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0.35" customHeight="1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11" customFormat="1" ht="29.25" customHeight="1">
      <c r="A138" s="159"/>
      <c r="B138" s="160"/>
      <c r="C138" s="161" t="s">
        <v>119</v>
      </c>
      <c r="D138" s="162" t="s">
        <v>59</v>
      </c>
      <c r="E138" s="162" t="s">
        <v>55</v>
      </c>
      <c r="F138" s="162" t="s">
        <v>56</v>
      </c>
      <c r="G138" s="162" t="s">
        <v>120</v>
      </c>
      <c r="H138" s="162" t="s">
        <v>121</v>
      </c>
      <c r="I138" s="162" t="s">
        <v>122</v>
      </c>
      <c r="J138" s="163" t="s">
        <v>92</v>
      </c>
      <c r="K138" s="164" t="s">
        <v>123</v>
      </c>
      <c r="L138" s="165"/>
      <c r="M138" s="75" t="s">
        <v>1</v>
      </c>
      <c r="N138" s="76" t="s">
        <v>38</v>
      </c>
      <c r="O138" s="76" t="s">
        <v>124</v>
      </c>
      <c r="P138" s="76" t="s">
        <v>125</v>
      </c>
      <c r="Q138" s="76" t="s">
        <v>126</v>
      </c>
      <c r="R138" s="76" t="s">
        <v>127</v>
      </c>
      <c r="S138" s="76" t="s">
        <v>128</v>
      </c>
      <c r="T138" s="77" t="s">
        <v>129</v>
      </c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63" s="2" customFormat="1" ht="22.9" customHeight="1">
      <c r="A139" s="34"/>
      <c r="B139" s="35"/>
      <c r="C139" s="82" t="s">
        <v>130</v>
      </c>
      <c r="D139" s="36"/>
      <c r="E139" s="36"/>
      <c r="F139" s="36"/>
      <c r="G139" s="36"/>
      <c r="H139" s="36"/>
      <c r="I139" s="36"/>
      <c r="J139" s="166">
        <f>BK139</f>
        <v>0</v>
      </c>
      <c r="K139" s="36"/>
      <c r="L139" s="39"/>
      <c r="M139" s="78"/>
      <c r="N139" s="167"/>
      <c r="O139" s="79"/>
      <c r="P139" s="168">
        <f>P140+P240+P428</f>
        <v>0</v>
      </c>
      <c r="Q139" s="79"/>
      <c r="R139" s="168">
        <f>R140+R240+R428</f>
        <v>0</v>
      </c>
      <c r="S139" s="79"/>
      <c r="T139" s="169">
        <f>T140+T240+T428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73</v>
      </c>
      <c r="AU139" s="17" t="s">
        <v>94</v>
      </c>
      <c r="BK139" s="170">
        <f>BK140+BK240+BK428</f>
        <v>0</v>
      </c>
    </row>
    <row r="140" spans="2:63" s="12" customFormat="1" ht="25.9" customHeight="1">
      <c r="B140" s="171"/>
      <c r="C140" s="172"/>
      <c r="D140" s="173" t="s">
        <v>73</v>
      </c>
      <c r="E140" s="174" t="s">
        <v>131</v>
      </c>
      <c r="F140" s="174" t="s">
        <v>132</v>
      </c>
      <c r="G140" s="172"/>
      <c r="H140" s="172"/>
      <c r="I140" s="175"/>
      <c r="J140" s="176">
        <f>BK140</f>
        <v>0</v>
      </c>
      <c r="K140" s="172"/>
      <c r="L140" s="177"/>
      <c r="M140" s="178"/>
      <c r="N140" s="179"/>
      <c r="O140" s="179"/>
      <c r="P140" s="180">
        <f>P141+P147+P187+P231+P238</f>
        <v>0</v>
      </c>
      <c r="Q140" s="179"/>
      <c r="R140" s="180">
        <f>R141+R147+R187+R231+R238</f>
        <v>0</v>
      </c>
      <c r="S140" s="179"/>
      <c r="T140" s="181">
        <f>T141+T147+T187+T231+T238</f>
        <v>0</v>
      </c>
      <c r="AR140" s="182" t="s">
        <v>82</v>
      </c>
      <c r="AT140" s="183" t="s">
        <v>73</v>
      </c>
      <c r="AU140" s="183" t="s">
        <v>74</v>
      </c>
      <c r="AY140" s="182" t="s">
        <v>133</v>
      </c>
      <c r="BK140" s="184">
        <f>BK141+BK147+BK187+BK231+BK238</f>
        <v>0</v>
      </c>
    </row>
    <row r="141" spans="2:63" s="12" customFormat="1" ht="22.9" customHeight="1">
      <c r="B141" s="171"/>
      <c r="C141" s="172"/>
      <c r="D141" s="173" t="s">
        <v>73</v>
      </c>
      <c r="E141" s="185" t="s">
        <v>134</v>
      </c>
      <c r="F141" s="185" t="s">
        <v>135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SUM(P142:P146)</f>
        <v>0</v>
      </c>
      <c r="Q141" s="179"/>
      <c r="R141" s="180">
        <f>SUM(R142:R146)</f>
        <v>0</v>
      </c>
      <c r="S141" s="179"/>
      <c r="T141" s="181">
        <f>SUM(T142:T146)</f>
        <v>0</v>
      </c>
      <c r="AR141" s="182" t="s">
        <v>82</v>
      </c>
      <c r="AT141" s="183" t="s">
        <v>73</v>
      </c>
      <c r="AU141" s="183" t="s">
        <v>82</v>
      </c>
      <c r="AY141" s="182" t="s">
        <v>133</v>
      </c>
      <c r="BK141" s="184">
        <f>SUM(BK142:BK146)</f>
        <v>0</v>
      </c>
    </row>
    <row r="142" spans="1:65" s="2" customFormat="1" ht="16.5" customHeight="1">
      <c r="A142" s="34"/>
      <c r="B142" s="35"/>
      <c r="C142" s="187" t="s">
        <v>82</v>
      </c>
      <c r="D142" s="187" t="s">
        <v>136</v>
      </c>
      <c r="E142" s="188" t="s">
        <v>137</v>
      </c>
      <c r="F142" s="189" t="s">
        <v>138</v>
      </c>
      <c r="G142" s="190" t="s">
        <v>139</v>
      </c>
      <c r="H142" s="191">
        <v>19.284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39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140</v>
      </c>
      <c r="AT142" s="199" t="s">
        <v>136</v>
      </c>
      <c r="AU142" s="199" t="s">
        <v>84</v>
      </c>
      <c r="AY142" s="17" t="s">
        <v>133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82</v>
      </c>
      <c r="BK142" s="200">
        <f>ROUND(I142*H142,2)</f>
        <v>0</v>
      </c>
      <c r="BL142" s="17" t="s">
        <v>140</v>
      </c>
      <c r="BM142" s="199" t="s">
        <v>84</v>
      </c>
    </row>
    <row r="143" spans="2:51" s="13" customFormat="1" ht="12">
      <c r="B143" s="201"/>
      <c r="C143" s="202"/>
      <c r="D143" s="203" t="s">
        <v>141</v>
      </c>
      <c r="E143" s="204" t="s">
        <v>1</v>
      </c>
      <c r="F143" s="205" t="s">
        <v>142</v>
      </c>
      <c r="G143" s="202"/>
      <c r="H143" s="206">
        <v>17.87085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141</v>
      </c>
      <c r="AU143" s="212" t="s">
        <v>84</v>
      </c>
      <c r="AV143" s="13" t="s">
        <v>84</v>
      </c>
      <c r="AW143" s="13" t="s">
        <v>32</v>
      </c>
      <c r="AX143" s="13" t="s">
        <v>74</v>
      </c>
      <c r="AY143" s="212" t="s">
        <v>133</v>
      </c>
    </row>
    <row r="144" spans="2:51" s="13" customFormat="1" ht="12">
      <c r="B144" s="201"/>
      <c r="C144" s="202"/>
      <c r="D144" s="203" t="s">
        <v>141</v>
      </c>
      <c r="E144" s="204" t="s">
        <v>1</v>
      </c>
      <c r="F144" s="205" t="s">
        <v>143</v>
      </c>
      <c r="G144" s="202"/>
      <c r="H144" s="206">
        <v>1.4130000000000003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84</v>
      </c>
      <c r="AV144" s="13" t="s">
        <v>84</v>
      </c>
      <c r="AW144" s="13" t="s">
        <v>32</v>
      </c>
      <c r="AX144" s="13" t="s">
        <v>74</v>
      </c>
      <c r="AY144" s="212" t="s">
        <v>133</v>
      </c>
    </row>
    <row r="145" spans="2:51" s="14" customFormat="1" ht="12">
      <c r="B145" s="213"/>
      <c r="C145" s="214"/>
      <c r="D145" s="203" t="s">
        <v>141</v>
      </c>
      <c r="E145" s="215" t="s">
        <v>1</v>
      </c>
      <c r="F145" s="216" t="s">
        <v>144</v>
      </c>
      <c r="G145" s="214"/>
      <c r="H145" s="217">
        <v>19.28385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141</v>
      </c>
      <c r="AU145" s="223" t="s">
        <v>84</v>
      </c>
      <c r="AV145" s="14" t="s">
        <v>140</v>
      </c>
      <c r="AW145" s="14" t="s">
        <v>32</v>
      </c>
      <c r="AX145" s="14" t="s">
        <v>82</v>
      </c>
      <c r="AY145" s="223" t="s">
        <v>133</v>
      </c>
    </row>
    <row r="146" spans="1:65" s="2" customFormat="1" ht="16.5" customHeight="1">
      <c r="A146" s="34"/>
      <c r="B146" s="35"/>
      <c r="C146" s="187" t="s">
        <v>84</v>
      </c>
      <c r="D146" s="187" t="s">
        <v>136</v>
      </c>
      <c r="E146" s="188" t="s">
        <v>145</v>
      </c>
      <c r="F146" s="189" t="s">
        <v>146</v>
      </c>
      <c r="G146" s="190" t="s">
        <v>147</v>
      </c>
      <c r="H146" s="191">
        <v>19.2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39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148</v>
      </c>
      <c r="AT146" s="199" t="s">
        <v>136</v>
      </c>
      <c r="AU146" s="199" t="s">
        <v>84</v>
      </c>
      <c r="AY146" s="17" t="s">
        <v>133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148</v>
      </c>
      <c r="BM146" s="199" t="s">
        <v>149</v>
      </c>
    </row>
    <row r="147" spans="2:63" s="12" customFormat="1" ht="22.9" customHeight="1">
      <c r="B147" s="171"/>
      <c r="C147" s="172"/>
      <c r="D147" s="173" t="s">
        <v>73</v>
      </c>
      <c r="E147" s="185" t="s">
        <v>150</v>
      </c>
      <c r="F147" s="185" t="s">
        <v>151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SUM(P148:P186)</f>
        <v>0</v>
      </c>
      <c r="Q147" s="179"/>
      <c r="R147" s="180">
        <f>SUM(R148:R186)</f>
        <v>0</v>
      </c>
      <c r="S147" s="179"/>
      <c r="T147" s="181">
        <f>SUM(T148:T186)</f>
        <v>0</v>
      </c>
      <c r="AR147" s="182" t="s">
        <v>82</v>
      </c>
      <c r="AT147" s="183" t="s">
        <v>73</v>
      </c>
      <c r="AU147" s="183" t="s">
        <v>82</v>
      </c>
      <c r="AY147" s="182" t="s">
        <v>133</v>
      </c>
      <c r="BK147" s="184">
        <f>SUM(BK148:BK186)</f>
        <v>0</v>
      </c>
    </row>
    <row r="148" spans="1:65" s="2" customFormat="1" ht="21.75" customHeight="1">
      <c r="A148" s="34"/>
      <c r="B148" s="35"/>
      <c r="C148" s="187" t="s">
        <v>134</v>
      </c>
      <c r="D148" s="187" t="s">
        <v>136</v>
      </c>
      <c r="E148" s="188" t="s">
        <v>152</v>
      </c>
      <c r="F148" s="189" t="s">
        <v>153</v>
      </c>
      <c r="G148" s="190" t="s">
        <v>147</v>
      </c>
      <c r="H148" s="191">
        <v>250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140</v>
      </c>
      <c r="AT148" s="199" t="s">
        <v>136</v>
      </c>
      <c r="AU148" s="199" t="s">
        <v>84</v>
      </c>
      <c r="AY148" s="17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140</v>
      </c>
      <c r="BM148" s="199" t="s">
        <v>140</v>
      </c>
    </row>
    <row r="149" spans="1:65" s="2" customFormat="1" ht="16.5" customHeight="1">
      <c r="A149" s="34"/>
      <c r="B149" s="35"/>
      <c r="C149" s="187" t="s">
        <v>140</v>
      </c>
      <c r="D149" s="187" t="s">
        <v>136</v>
      </c>
      <c r="E149" s="188" t="s">
        <v>154</v>
      </c>
      <c r="F149" s="189" t="s">
        <v>155</v>
      </c>
      <c r="G149" s="190" t="s">
        <v>156</v>
      </c>
      <c r="H149" s="191">
        <v>229.12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140</v>
      </c>
      <c r="AT149" s="199" t="s">
        <v>136</v>
      </c>
      <c r="AU149" s="199" t="s">
        <v>84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140</v>
      </c>
      <c r="BM149" s="199" t="s">
        <v>150</v>
      </c>
    </row>
    <row r="150" spans="2:51" s="13" customFormat="1" ht="12">
      <c r="B150" s="201"/>
      <c r="C150" s="202"/>
      <c r="D150" s="203" t="s">
        <v>141</v>
      </c>
      <c r="E150" s="204" t="s">
        <v>1</v>
      </c>
      <c r="F150" s="205" t="s">
        <v>157</v>
      </c>
      <c r="G150" s="202"/>
      <c r="H150" s="206">
        <v>18.14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141</v>
      </c>
      <c r="AU150" s="212" t="s">
        <v>84</v>
      </c>
      <c r="AV150" s="13" t="s">
        <v>84</v>
      </c>
      <c r="AW150" s="13" t="s">
        <v>32</v>
      </c>
      <c r="AX150" s="13" t="s">
        <v>74</v>
      </c>
      <c r="AY150" s="212" t="s">
        <v>133</v>
      </c>
    </row>
    <row r="151" spans="2:51" s="15" customFormat="1" ht="12">
      <c r="B151" s="224"/>
      <c r="C151" s="225"/>
      <c r="D151" s="203" t="s">
        <v>141</v>
      </c>
      <c r="E151" s="226" t="s">
        <v>1</v>
      </c>
      <c r="F151" s="227" t="s">
        <v>158</v>
      </c>
      <c r="G151" s="225"/>
      <c r="H151" s="226" t="s">
        <v>1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141</v>
      </c>
      <c r="AU151" s="233" t="s">
        <v>84</v>
      </c>
      <c r="AV151" s="15" t="s">
        <v>82</v>
      </c>
      <c r="AW151" s="15" t="s">
        <v>32</v>
      </c>
      <c r="AX151" s="15" t="s">
        <v>74</v>
      </c>
      <c r="AY151" s="233" t="s">
        <v>133</v>
      </c>
    </row>
    <row r="152" spans="2:51" s="13" customFormat="1" ht="12">
      <c r="B152" s="201"/>
      <c r="C152" s="202"/>
      <c r="D152" s="203" t="s">
        <v>141</v>
      </c>
      <c r="E152" s="204" t="s">
        <v>1</v>
      </c>
      <c r="F152" s="205" t="s">
        <v>159</v>
      </c>
      <c r="G152" s="202"/>
      <c r="H152" s="206">
        <v>49.73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141</v>
      </c>
      <c r="AU152" s="212" t="s">
        <v>84</v>
      </c>
      <c r="AV152" s="13" t="s">
        <v>84</v>
      </c>
      <c r="AW152" s="13" t="s">
        <v>32</v>
      </c>
      <c r="AX152" s="13" t="s">
        <v>74</v>
      </c>
      <c r="AY152" s="212" t="s">
        <v>133</v>
      </c>
    </row>
    <row r="153" spans="2:51" s="13" customFormat="1" ht="12">
      <c r="B153" s="201"/>
      <c r="C153" s="202"/>
      <c r="D153" s="203" t="s">
        <v>141</v>
      </c>
      <c r="E153" s="204" t="s">
        <v>1</v>
      </c>
      <c r="F153" s="205" t="s">
        <v>160</v>
      </c>
      <c r="G153" s="202"/>
      <c r="H153" s="206">
        <v>68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141</v>
      </c>
      <c r="AU153" s="212" t="s">
        <v>84</v>
      </c>
      <c r="AV153" s="13" t="s">
        <v>84</v>
      </c>
      <c r="AW153" s="13" t="s">
        <v>32</v>
      </c>
      <c r="AX153" s="13" t="s">
        <v>74</v>
      </c>
      <c r="AY153" s="212" t="s">
        <v>133</v>
      </c>
    </row>
    <row r="154" spans="2:51" s="13" customFormat="1" ht="12">
      <c r="B154" s="201"/>
      <c r="C154" s="202"/>
      <c r="D154" s="203" t="s">
        <v>141</v>
      </c>
      <c r="E154" s="204" t="s">
        <v>1</v>
      </c>
      <c r="F154" s="205" t="s">
        <v>161</v>
      </c>
      <c r="G154" s="202"/>
      <c r="H154" s="206">
        <v>27.5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141</v>
      </c>
      <c r="AU154" s="212" t="s">
        <v>84</v>
      </c>
      <c r="AV154" s="13" t="s">
        <v>84</v>
      </c>
      <c r="AW154" s="13" t="s">
        <v>32</v>
      </c>
      <c r="AX154" s="13" t="s">
        <v>74</v>
      </c>
      <c r="AY154" s="212" t="s">
        <v>133</v>
      </c>
    </row>
    <row r="155" spans="2:51" s="15" customFormat="1" ht="12">
      <c r="B155" s="224"/>
      <c r="C155" s="225"/>
      <c r="D155" s="203" t="s">
        <v>141</v>
      </c>
      <c r="E155" s="226" t="s">
        <v>1</v>
      </c>
      <c r="F155" s="227" t="s">
        <v>162</v>
      </c>
      <c r="G155" s="225"/>
      <c r="H155" s="226" t="s">
        <v>1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141</v>
      </c>
      <c r="AU155" s="233" t="s">
        <v>84</v>
      </c>
      <c r="AV155" s="15" t="s">
        <v>82</v>
      </c>
      <c r="AW155" s="15" t="s">
        <v>32</v>
      </c>
      <c r="AX155" s="15" t="s">
        <v>74</v>
      </c>
      <c r="AY155" s="233" t="s">
        <v>133</v>
      </c>
    </row>
    <row r="156" spans="2:51" s="13" customFormat="1" ht="12">
      <c r="B156" s="201"/>
      <c r="C156" s="202"/>
      <c r="D156" s="203" t="s">
        <v>141</v>
      </c>
      <c r="E156" s="204" t="s">
        <v>1</v>
      </c>
      <c r="F156" s="205" t="s">
        <v>163</v>
      </c>
      <c r="G156" s="202"/>
      <c r="H156" s="206">
        <v>65.75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141</v>
      </c>
      <c r="AU156" s="212" t="s">
        <v>84</v>
      </c>
      <c r="AV156" s="13" t="s">
        <v>84</v>
      </c>
      <c r="AW156" s="13" t="s">
        <v>32</v>
      </c>
      <c r="AX156" s="13" t="s">
        <v>74</v>
      </c>
      <c r="AY156" s="212" t="s">
        <v>133</v>
      </c>
    </row>
    <row r="157" spans="2:51" s="14" customFormat="1" ht="12">
      <c r="B157" s="213"/>
      <c r="C157" s="214"/>
      <c r="D157" s="203" t="s">
        <v>141</v>
      </c>
      <c r="E157" s="215" t="s">
        <v>1</v>
      </c>
      <c r="F157" s="216" t="s">
        <v>144</v>
      </c>
      <c r="G157" s="214"/>
      <c r="H157" s="217">
        <v>229.12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141</v>
      </c>
      <c r="AU157" s="223" t="s">
        <v>84</v>
      </c>
      <c r="AV157" s="14" t="s">
        <v>140</v>
      </c>
      <c r="AW157" s="14" t="s">
        <v>32</v>
      </c>
      <c r="AX157" s="14" t="s">
        <v>82</v>
      </c>
      <c r="AY157" s="223" t="s">
        <v>133</v>
      </c>
    </row>
    <row r="158" spans="1:65" s="2" customFormat="1" ht="16.5" customHeight="1">
      <c r="A158" s="34"/>
      <c r="B158" s="35"/>
      <c r="C158" s="234" t="s">
        <v>164</v>
      </c>
      <c r="D158" s="234" t="s">
        <v>165</v>
      </c>
      <c r="E158" s="235" t="s">
        <v>166</v>
      </c>
      <c r="F158" s="236" t="s">
        <v>167</v>
      </c>
      <c r="G158" s="237" t="s">
        <v>156</v>
      </c>
      <c r="H158" s="238">
        <v>229.12</v>
      </c>
      <c r="I158" s="239"/>
      <c r="J158" s="240">
        <f>ROUND(I158*H158,2)</f>
        <v>0</v>
      </c>
      <c r="K158" s="241"/>
      <c r="L158" s="242"/>
      <c r="M158" s="243" t="s">
        <v>1</v>
      </c>
      <c r="N158" s="244" t="s">
        <v>39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168</v>
      </c>
      <c r="AT158" s="199" t="s">
        <v>165</v>
      </c>
      <c r="AU158" s="199" t="s">
        <v>84</v>
      </c>
      <c r="AY158" s="17" t="s">
        <v>133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82</v>
      </c>
      <c r="BK158" s="200">
        <f>ROUND(I158*H158,2)</f>
        <v>0</v>
      </c>
      <c r="BL158" s="17" t="s">
        <v>140</v>
      </c>
      <c r="BM158" s="199" t="s">
        <v>168</v>
      </c>
    </row>
    <row r="159" spans="1:65" s="2" customFormat="1" ht="16.5" customHeight="1">
      <c r="A159" s="34"/>
      <c r="B159" s="35"/>
      <c r="C159" s="187" t="s">
        <v>150</v>
      </c>
      <c r="D159" s="187" t="s">
        <v>136</v>
      </c>
      <c r="E159" s="188" t="s">
        <v>169</v>
      </c>
      <c r="F159" s="189" t="s">
        <v>170</v>
      </c>
      <c r="G159" s="190" t="s">
        <v>147</v>
      </c>
      <c r="H159" s="191">
        <v>20.055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39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140</v>
      </c>
      <c r="AT159" s="199" t="s">
        <v>136</v>
      </c>
      <c r="AU159" s="199" t="s">
        <v>84</v>
      </c>
      <c r="AY159" s="17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140</v>
      </c>
      <c r="BM159" s="199" t="s">
        <v>171</v>
      </c>
    </row>
    <row r="160" spans="2:51" s="15" customFormat="1" ht="12">
      <c r="B160" s="224"/>
      <c r="C160" s="225"/>
      <c r="D160" s="203" t="s">
        <v>141</v>
      </c>
      <c r="E160" s="226" t="s">
        <v>1</v>
      </c>
      <c r="F160" s="227" t="s">
        <v>172</v>
      </c>
      <c r="G160" s="225"/>
      <c r="H160" s="226" t="s">
        <v>1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141</v>
      </c>
      <c r="AU160" s="233" t="s">
        <v>84</v>
      </c>
      <c r="AV160" s="15" t="s">
        <v>82</v>
      </c>
      <c r="AW160" s="15" t="s">
        <v>32</v>
      </c>
      <c r="AX160" s="15" t="s">
        <v>74</v>
      </c>
      <c r="AY160" s="233" t="s">
        <v>133</v>
      </c>
    </row>
    <row r="161" spans="2:51" s="13" customFormat="1" ht="12">
      <c r="B161" s="201"/>
      <c r="C161" s="202"/>
      <c r="D161" s="203" t="s">
        <v>141</v>
      </c>
      <c r="E161" s="204" t="s">
        <v>1</v>
      </c>
      <c r="F161" s="205" t="s">
        <v>173</v>
      </c>
      <c r="G161" s="202"/>
      <c r="H161" s="206">
        <v>4.535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141</v>
      </c>
      <c r="AU161" s="212" t="s">
        <v>84</v>
      </c>
      <c r="AV161" s="13" t="s">
        <v>84</v>
      </c>
      <c r="AW161" s="13" t="s">
        <v>32</v>
      </c>
      <c r="AX161" s="13" t="s">
        <v>74</v>
      </c>
      <c r="AY161" s="212" t="s">
        <v>133</v>
      </c>
    </row>
    <row r="162" spans="2:51" s="15" customFormat="1" ht="12">
      <c r="B162" s="224"/>
      <c r="C162" s="225"/>
      <c r="D162" s="203" t="s">
        <v>141</v>
      </c>
      <c r="E162" s="226" t="s">
        <v>1</v>
      </c>
      <c r="F162" s="227" t="s">
        <v>174</v>
      </c>
      <c r="G162" s="225"/>
      <c r="H162" s="226" t="s">
        <v>1</v>
      </c>
      <c r="I162" s="228"/>
      <c r="J162" s="225"/>
      <c r="K162" s="225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141</v>
      </c>
      <c r="AU162" s="233" t="s">
        <v>84</v>
      </c>
      <c r="AV162" s="15" t="s">
        <v>82</v>
      </c>
      <c r="AW162" s="15" t="s">
        <v>32</v>
      </c>
      <c r="AX162" s="15" t="s">
        <v>74</v>
      </c>
      <c r="AY162" s="233" t="s">
        <v>133</v>
      </c>
    </row>
    <row r="163" spans="2:51" s="13" customFormat="1" ht="12">
      <c r="B163" s="201"/>
      <c r="C163" s="202"/>
      <c r="D163" s="203" t="s">
        <v>141</v>
      </c>
      <c r="E163" s="204" t="s">
        <v>1</v>
      </c>
      <c r="F163" s="205" t="s">
        <v>175</v>
      </c>
      <c r="G163" s="202"/>
      <c r="H163" s="206">
        <v>15.52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141</v>
      </c>
      <c r="AU163" s="212" t="s">
        <v>84</v>
      </c>
      <c r="AV163" s="13" t="s">
        <v>84</v>
      </c>
      <c r="AW163" s="13" t="s">
        <v>32</v>
      </c>
      <c r="AX163" s="13" t="s">
        <v>74</v>
      </c>
      <c r="AY163" s="212" t="s">
        <v>133</v>
      </c>
    </row>
    <row r="164" spans="2:51" s="14" customFormat="1" ht="12">
      <c r="B164" s="213"/>
      <c r="C164" s="214"/>
      <c r="D164" s="203" t="s">
        <v>141</v>
      </c>
      <c r="E164" s="215" t="s">
        <v>1</v>
      </c>
      <c r="F164" s="216" t="s">
        <v>144</v>
      </c>
      <c r="G164" s="214"/>
      <c r="H164" s="217">
        <v>20.055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141</v>
      </c>
      <c r="AU164" s="223" t="s">
        <v>84</v>
      </c>
      <c r="AV164" s="14" t="s">
        <v>140</v>
      </c>
      <c r="AW164" s="14" t="s">
        <v>32</v>
      </c>
      <c r="AX164" s="14" t="s">
        <v>82</v>
      </c>
      <c r="AY164" s="223" t="s">
        <v>133</v>
      </c>
    </row>
    <row r="165" spans="1:65" s="2" customFormat="1" ht="16.5" customHeight="1">
      <c r="A165" s="34"/>
      <c r="B165" s="35"/>
      <c r="C165" s="187" t="s">
        <v>176</v>
      </c>
      <c r="D165" s="187" t="s">
        <v>136</v>
      </c>
      <c r="E165" s="188" t="s">
        <v>177</v>
      </c>
      <c r="F165" s="189" t="s">
        <v>178</v>
      </c>
      <c r="G165" s="190" t="s">
        <v>156</v>
      </c>
      <c r="H165" s="191">
        <v>67.87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39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140</v>
      </c>
      <c r="AT165" s="199" t="s">
        <v>136</v>
      </c>
      <c r="AU165" s="199" t="s">
        <v>84</v>
      </c>
      <c r="AY165" s="17" t="s">
        <v>133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82</v>
      </c>
      <c r="BK165" s="200">
        <f>ROUND(I165*H165,2)</f>
        <v>0</v>
      </c>
      <c r="BL165" s="17" t="s">
        <v>140</v>
      </c>
      <c r="BM165" s="199" t="s">
        <v>179</v>
      </c>
    </row>
    <row r="166" spans="2:51" s="15" customFormat="1" ht="12">
      <c r="B166" s="224"/>
      <c r="C166" s="225"/>
      <c r="D166" s="203" t="s">
        <v>141</v>
      </c>
      <c r="E166" s="226" t="s">
        <v>1</v>
      </c>
      <c r="F166" s="227" t="s">
        <v>180</v>
      </c>
      <c r="G166" s="225"/>
      <c r="H166" s="226" t="s">
        <v>1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141</v>
      </c>
      <c r="AU166" s="233" t="s">
        <v>84</v>
      </c>
      <c r="AV166" s="15" t="s">
        <v>82</v>
      </c>
      <c r="AW166" s="15" t="s">
        <v>32</v>
      </c>
      <c r="AX166" s="15" t="s">
        <v>74</v>
      </c>
      <c r="AY166" s="233" t="s">
        <v>133</v>
      </c>
    </row>
    <row r="167" spans="2:51" s="13" customFormat="1" ht="12">
      <c r="B167" s="201"/>
      <c r="C167" s="202"/>
      <c r="D167" s="203" t="s">
        <v>141</v>
      </c>
      <c r="E167" s="204" t="s">
        <v>1</v>
      </c>
      <c r="F167" s="205" t="s">
        <v>181</v>
      </c>
      <c r="G167" s="202"/>
      <c r="H167" s="206">
        <v>18.14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141</v>
      </c>
      <c r="AU167" s="212" t="s">
        <v>84</v>
      </c>
      <c r="AV167" s="13" t="s">
        <v>84</v>
      </c>
      <c r="AW167" s="13" t="s">
        <v>32</v>
      </c>
      <c r="AX167" s="13" t="s">
        <v>74</v>
      </c>
      <c r="AY167" s="212" t="s">
        <v>133</v>
      </c>
    </row>
    <row r="168" spans="2:51" s="15" customFormat="1" ht="12">
      <c r="B168" s="224"/>
      <c r="C168" s="225"/>
      <c r="D168" s="203" t="s">
        <v>141</v>
      </c>
      <c r="E168" s="226" t="s">
        <v>1</v>
      </c>
      <c r="F168" s="227" t="s">
        <v>182</v>
      </c>
      <c r="G168" s="225"/>
      <c r="H168" s="226" t="s">
        <v>1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141</v>
      </c>
      <c r="AU168" s="233" t="s">
        <v>84</v>
      </c>
      <c r="AV168" s="15" t="s">
        <v>82</v>
      </c>
      <c r="AW168" s="15" t="s">
        <v>32</v>
      </c>
      <c r="AX168" s="15" t="s">
        <v>74</v>
      </c>
      <c r="AY168" s="233" t="s">
        <v>133</v>
      </c>
    </row>
    <row r="169" spans="2:51" s="13" customFormat="1" ht="12">
      <c r="B169" s="201"/>
      <c r="C169" s="202"/>
      <c r="D169" s="203" t="s">
        <v>141</v>
      </c>
      <c r="E169" s="204" t="s">
        <v>1</v>
      </c>
      <c r="F169" s="205" t="s">
        <v>159</v>
      </c>
      <c r="G169" s="202"/>
      <c r="H169" s="206">
        <v>49.73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141</v>
      </c>
      <c r="AU169" s="212" t="s">
        <v>84</v>
      </c>
      <c r="AV169" s="13" t="s">
        <v>84</v>
      </c>
      <c r="AW169" s="13" t="s">
        <v>32</v>
      </c>
      <c r="AX169" s="13" t="s">
        <v>74</v>
      </c>
      <c r="AY169" s="212" t="s">
        <v>133</v>
      </c>
    </row>
    <row r="170" spans="2:51" s="14" customFormat="1" ht="12">
      <c r="B170" s="213"/>
      <c r="C170" s="214"/>
      <c r="D170" s="203" t="s">
        <v>141</v>
      </c>
      <c r="E170" s="215" t="s">
        <v>1</v>
      </c>
      <c r="F170" s="216" t="s">
        <v>144</v>
      </c>
      <c r="G170" s="214"/>
      <c r="H170" s="217">
        <v>67.87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141</v>
      </c>
      <c r="AU170" s="223" t="s">
        <v>84</v>
      </c>
      <c r="AV170" s="14" t="s">
        <v>140</v>
      </c>
      <c r="AW170" s="14" t="s">
        <v>32</v>
      </c>
      <c r="AX170" s="14" t="s">
        <v>82</v>
      </c>
      <c r="AY170" s="223" t="s">
        <v>133</v>
      </c>
    </row>
    <row r="171" spans="1:65" s="2" customFormat="1" ht="16.5" customHeight="1">
      <c r="A171" s="34"/>
      <c r="B171" s="35"/>
      <c r="C171" s="234" t="s">
        <v>168</v>
      </c>
      <c r="D171" s="234" t="s">
        <v>165</v>
      </c>
      <c r="E171" s="235" t="s">
        <v>183</v>
      </c>
      <c r="F171" s="236" t="s">
        <v>184</v>
      </c>
      <c r="G171" s="237" t="s">
        <v>156</v>
      </c>
      <c r="H171" s="238">
        <v>71.264</v>
      </c>
      <c r="I171" s="239"/>
      <c r="J171" s="240">
        <f>ROUND(I171*H171,2)</f>
        <v>0</v>
      </c>
      <c r="K171" s="241"/>
      <c r="L171" s="242"/>
      <c r="M171" s="243" t="s">
        <v>1</v>
      </c>
      <c r="N171" s="244" t="s">
        <v>39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168</v>
      </c>
      <c r="AT171" s="199" t="s">
        <v>165</v>
      </c>
      <c r="AU171" s="199" t="s">
        <v>84</v>
      </c>
      <c r="AY171" s="17" t="s">
        <v>133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82</v>
      </c>
      <c r="BK171" s="200">
        <f>ROUND(I171*H171,2)</f>
        <v>0</v>
      </c>
      <c r="BL171" s="17" t="s">
        <v>140</v>
      </c>
      <c r="BM171" s="199" t="s">
        <v>185</v>
      </c>
    </row>
    <row r="172" spans="2:51" s="13" customFormat="1" ht="12">
      <c r="B172" s="201"/>
      <c r="C172" s="202"/>
      <c r="D172" s="203" t="s">
        <v>141</v>
      </c>
      <c r="E172" s="204" t="s">
        <v>1</v>
      </c>
      <c r="F172" s="205" t="s">
        <v>186</v>
      </c>
      <c r="G172" s="202"/>
      <c r="H172" s="206">
        <v>71.26350000000001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141</v>
      </c>
      <c r="AU172" s="212" t="s">
        <v>84</v>
      </c>
      <c r="AV172" s="13" t="s">
        <v>84</v>
      </c>
      <c r="AW172" s="13" t="s">
        <v>32</v>
      </c>
      <c r="AX172" s="13" t="s">
        <v>74</v>
      </c>
      <c r="AY172" s="212" t="s">
        <v>133</v>
      </c>
    </row>
    <row r="173" spans="2:51" s="14" customFormat="1" ht="12">
      <c r="B173" s="213"/>
      <c r="C173" s="214"/>
      <c r="D173" s="203" t="s">
        <v>141</v>
      </c>
      <c r="E173" s="215" t="s">
        <v>1</v>
      </c>
      <c r="F173" s="216" t="s">
        <v>144</v>
      </c>
      <c r="G173" s="214"/>
      <c r="H173" s="217">
        <v>71.26350000000001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141</v>
      </c>
      <c r="AU173" s="223" t="s">
        <v>84</v>
      </c>
      <c r="AV173" s="14" t="s">
        <v>140</v>
      </c>
      <c r="AW173" s="14" t="s">
        <v>32</v>
      </c>
      <c r="AX173" s="14" t="s">
        <v>82</v>
      </c>
      <c r="AY173" s="223" t="s">
        <v>133</v>
      </c>
    </row>
    <row r="174" spans="1:65" s="2" customFormat="1" ht="16.5" customHeight="1">
      <c r="A174" s="34"/>
      <c r="B174" s="35"/>
      <c r="C174" s="187" t="s">
        <v>187</v>
      </c>
      <c r="D174" s="187" t="s">
        <v>136</v>
      </c>
      <c r="E174" s="188" t="s">
        <v>188</v>
      </c>
      <c r="F174" s="189" t="s">
        <v>189</v>
      </c>
      <c r="G174" s="190" t="s">
        <v>156</v>
      </c>
      <c r="H174" s="191">
        <v>18.14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39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140</v>
      </c>
      <c r="AT174" s="199" t="s">
        <v>136</v>
      </c>
      <c r="AU174" s="199" t="s">
        <v>84</v>
      </c>
      <c r="AY174" s="17" t="s">
        <v>133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82</v>
      </c>
      <c r="BK174" s="200">
        <f>ROUND(I174*H174,2)</f>
        <v>0</v>
      </c>
      <c r="BL174" s="17" t="s">
        <v>140</v>
      </c>
      <c r="BM174" s="199" t="s">
        <v>148</v>
      </c>
    </row>
    <row r="175" spans="2:51" s="15" customFormat="1" ht="12">
      <c r="B175" s="224"/>
      <c r="C175" s="225"/>
      <c r="D175" s="203" t="s">
        <v>141</v>
      </c>
      <c r="E175" s="226" t="s">
        <v>1</v>
      </c>
      <c r="F175" s="227" t="s">
        <v>190</v>
      </c>
      <c r="G175" s="225"/>
      <c r="H175" s="226" t="s">
        <v>1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141</v>
      </c>
      <c r="AU175" s="233" t="s">
        <v>84</v>
      </c>
      <c r="AV175" s="15" t="s">
        <v>82</v>
      </c>
      <c r="AW175" s="15" t="s">
        <v>32</v>
      </c>
      <c r="AX175" s="15" t="s">
        <v>74</v>
      </c>
      <c r="AY175" s="233" t="s">
        <v>133</v>
      </c>
    </row>
    <row r="176" spans="2:51" s="13" customFormat="1" ht="12">
      <c r="B176" s="201"/>
      <c r="C176" s="202"/>
      <c r="D176" s="203" t="s">
        <v>141</v>
      </c>
      <c r="E176" s="204" t="s">
        <v>1</v>
      </c>
      <c r="F176" s="205" t="s">
        <v>181</v>
      </c>
      <c r="G176" s="202"/>
      <c r="H176" s="206">
        <v>18.14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141</v>
      </c>
      <c r="AU176" s="212" t="s">
        <v>84</v>
      </c>
      <c r="AV176" s="13" t="s">
        <v>84</v>
      </c>
      <c r="AW176" s="13" t="s">
        <v>32</v>
      </c>
      <c r="AX176" s="13" t="s">
        <v>74</v>
      </c>
      <c r="AY176" s="212" t="s">
        <v>133</v>
      </c>
    </row>
    <row r="177" spans="2:51" s="14" customFormat="1" ht="12">
      <c r="B177" s="213"/>
      <c r="C177" s="214"/>
      <c r="D177" s="203" t="s">
        <v>141</v>
      </c>
      <c r="E177" s="215" t="s">
        <v>1</v>
      </c>
      <c r="F177" s="216" t="s">
        <v>144</v>
      </c>
      <c r="G177" s="214"/>
      <c r="H177" s="217">
        <v>18.14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141</v>
      </c>
      <c r="AU177" s="223" t="s">
        <v>84</v>
      </c>
      <c r="AV177" s="14" t="s">
        <v>140</v>
      </c>
      <c r="AW177" s="14" t="s">
        <v>32</v>
      </c>
      <c r="AX177" s="14" t="s">
        <v>82</v>
      </c>
      <c r="AY177" s="223" t="s">
        <v>133</v>
      </c>
    </row>
    <row r="178" spans="1:65" s="2" customFormat="1" ht="16.5" customHeight="1">
      <c r="A178" s="34"/>
      <c r="B178" s="35"/>
      <c r="C178" s="234" t="s">
        <v>171</v>
      </c>
      <c r="D178" s="234" t="s">
        <v>165</v>
      </c>
      <c r="E178" s="235" t="s">
        <v>191</v>
      </c>
      <c r="F178" s="236" t="s">
        <v>192</v>
      </c>
      <c r="G178" s="237" t="s">
        <v>156</v>
      </c>
      <c r="H178" s="238">
        <v>19.047</v>
      </c>
      <c r="I178" s="239"/>
      <c r="J178" s="240">
        <f>ROUND(I178*H178,2)</f>
        <v>0</v>
      </c>
      <c r="K178" s="241"/>
      <c r="L178" s="242"/>
      <c r="M178" s="243" t="s">
        <v>1</v>
      </c>
      <c r="N178" s="244" t="s">
        <v>39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168</v>
      </c>
      <c r="AT178" s="199" t="s">
        <v>165</v>
      </c>
      <c r="AU178" s="199" t="s">
        <v>84</v>
      </c>
      <c r="AY178" s="17" t="s">
        <v>133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140</v>
      </c>
      <c r="BM178" s="199" t="s">
        <v>193</v>
      </c>
    </row>
    <row r="179" spans="2:51" s="13" customFormat="1" ht="12">
      <c r="B179" s="201"/>
      <c r="C179" s="202"/>
      <c r="D179" s="203" t="s">
        <v>141</v>
      </c>
      <c r="E179" s="204" t="s">
        <v>1</v>
      </c>
      <c r="F179" s="205" t="s">
        <v>194</v>
      </c>
      <c r="G179" s="202"/>
      <c r="H179" s="206">
        <v>19.047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141</v>
      </c>
      <c r="AU179" s="212" t="s">
        <v>84</v>
      </c>
      <c r="AV179" s="13" t="s">
        <v>84</v>
      </c>
      <c r="AW179" s="13" t="s">
        <v>32</v>
      </c>
      <c r="AX179" s="13" t="s">
        <v>74</v>
      </c>
      <c r="AY179" s="212" t="s">
        <v>133</v>
      </c>
    </row>
    <row r="180" spans="2:51" s="14" customFormat="1" ht="12">
      <c r="B180" s="213"/>
      <c r="C180" s="214"/>
      <c r="D180" s="203" t="s">
        <v>141</v>
      </c>
      <c r="E180" s="215" t="s">
        <v>1</v>
      </c>
      <c r="F180" s="216" t="s">
        <v>144</v>
      </c>
      <c r="G180" s="214"/>
      <c r="H180" s="217">
        <v>19.047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141</v>
      </c>
      <c r="AU180" s="223" t="s">
        <v>84</v>
      </c>
      <c r="AV180" s="14" t="s">
        <v>140</v>
      </c>
      <c r="AW180" s="14" t="s">
        <v>32</v>
      </c>
      <c r="AX180" s="14" t="s">
        <v>82</v>
      </c>
      <c r="AY180" s="223" t="s">
        <v>133</v>
      </c>
    </row>
    <row r="181" spans="1:65" s="2" customFormat="1" ht="16.5" customHeight="1">
      <c r="A181" s="34"/>
      <c r="B181" s="35"/>
      <c r="C181" s="187" t="s">
        <v>195</v>
      </c>
      <c r="D181" s="187" t="s">
        <v>136</v>
      </c>
      <c r="E181" s="188" t="s">
        <v>196</v>
      </c>
      <c r="F181" s="189" t="s">
        <v>197</v>
      </c>
      <c r="G181" s="190" t="s">
        <v>147</v>
      </c>
      <c r="H181" s="191">
        <v>20.055</v>
      </c>
      <c r="I181" s="192"/>
      <c r="J181" s="193">
        <f>ROUND(I181*H181,2)</f>
        <v>0</v>
      </c>
      <c r="K181" s="194"/>
      <c r="L181" s="39"/>
      <c r="M181" s="195" t="s">
        <v>1</v>
      </c>
      <c r="N181" s="196" t="s">
        <v>39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140</v>
      </c>
      <c r="AT181" s="199" t="s">
        <v>136</v>
      </c>
      <c r="AU181" s="199" t="s">
        <v>84</v>
      </c>
      <c r="AY181" s="17" t="s">
        <v>133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82</v>
      </c>
      <c r="BK181" s="200">
        <f>ROUND(I181*H181,2)</f>
        <v>0</v>
      </c>
      <c r="BL181" s="17" t="s">
        <v>140</v>
      </c>
      <c r="BM181" s="199" t="s">
        <v>198</v>
      </c>
    </row>
    <row r="182" spans="2:51" s="15" customFormat="1" ht="12">
      <c r="B182" s="224"/>
      <c r="C182" s="225"/>
      <c r="D182" s="203" t="s">
        <v>141</v>
      </c>
      <c r="E182" s="226" t="s">
        <v>1</v>
      </c>
      <c r="F182" s="227" t="s">
        <v>199</v>
      </c>
      <c r="G182" s="225"/>
      <c r="H182" s="226" t="s">
        <v>1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141</v>
      </c>
      <c r="AU182" s="233" t="s">
        <v>84</v>
      </c>
      <c r="AV182" s="15" t="s">
        <v>82</v>
      </c>
      <c r="AW182" s="15" t="s">
        <v>32</v>
      </c>
      <c r="AX182" s="15" t="s">
        <v>74</v>
      </c>
      <c r="AY182" s="233" t="s">
        <v>133</v>
      </c>
    </row>
    <row r="183" spans="2:51" s="15" customFormat="1" ht="12">
      <c r="B183" s="224"/>
      <c r="C183" s="225"/>
      <c r="D183" s="203" t="s">
        <v>141</v>
      </c>
      <c r="E183" s="226" t="s">
        <v>1</v>
      </c>
      <c r="F183" s="227" t="s">
        <v>200</v>
      </c>
      <c r="G183" s="225"/>
      <c r="H183" s="226" t="s">
        <v>1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141</v>
      </c>
      <c r="AU183" s="233" t="s">
        <v>84</v>
      </c>
      <c r="AV183" s="15" t="s">
        <v>82</v>
      </c>
      <c r="AW183" s="15" t="s">
        <v>32</v>
      </c>
      <c r="AX183" s="15" t="s">
        <v>74</v>
      </c>
      <c r="AY183" s="233" t="s">
        <v>133</v>
      </c>
    </row>
    <row r="184" spans="2:51" s="13" customFormat="1" ht="12">
      <c r="B184" s="201"/>
      <c r="C184" s="202"/>
      <c r="D184" s="203" t="s">
        <v>141</v>
      </c>
      <c r="E184" s="204" t="s">
        <v>1</v>
      </c>
      <c r="F184" s="205" t="s">
        <v>201</v>
      </c>
      <c r="G184" s="202"/>
      <c r="H184" s="206">
        <v>20.055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141</v>
      </c>
      <c r="AU184" s="212" t="s">
        <v>84</v>
      </c>
      <c r="AV184" s="13" t="s">
        <v>84</v>
      </c>
      <c r="AW184" s="13" t="s">
        <v>32</v>
      </c>
      <c r="AX184" s="13" t="s">
        <v>74</v>
      </c>
      <c r="AY184" s="212" t="s">
        <v>133</v>
      </c>
    </row>
    <row r="185" spans="2:51" s="14" customFormat="1" ht="12">
      <c r="B185" s="213"/>
      <c r="C185" s="214"/>
      <c r="D185" s="203" t="s">
        <v>141</v>
      </c>
      <c r="E185" s="215" t="s">
        <v>1</v>
      </c>
      <c r="F185" s="216" t="s">
        <v>144</v>
      </c>
      <c r="G185" s="214"/>
      <c r="H185" s="217">
        <v>20.055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141</v>
      </c>
      <c r="AU185" s="223" t="s">
        <v>84</v>
      </c>
      <c r="AV185" s="14" t="s">
        <v>140</v>
      </c>
      <c r="AW185" s="14" t="s">
        <v>32</v>
      </c>
      <c r="AX185" s="14" t="s">
        <v>82</v>
      </c>
      <c r="AY185" s="223" t="s">
        <v>133</v>
      </c>
    </row>
    <row r="186" spans="1:65" s="2" customFormat="1" ht="16.5" customHeight="1">
      <c r="A186" s="34"/>
      <c r="B186" s="35"/>
      <c r="C186" s="187" t="s">
        <v>179</v>
      </c>
      <c r="D186" s="187" t="s">
        <v>136</v>
      </c>
      <c r="E186" s="188" t="s">
        <v>202</v>
      </c>
      <c r="F186" s="189" t="s">
        <v>203</v>
      </c>
      <c r="G186" s="190" t="s">
        <v>156</v>
      </c>
      <c r="H186" s="191">
        <v>131.5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39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140</v>
      </c>
      <c r="AT186" s="199" t="s">
        <v>136</v>
      </c>
      <c r="AU186" s="199" t="s">
        <v>84</v>
      </c>
      <c r="AY186" s="17" t="s">
        <v>133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82</v>
      </c>
      <c r="BK186" s="200">
        <f>ROUND(I186*H186,2)</f>
        <v>0</v>
      </c>
      <c r="BL186" s="17" t="s">
        <v>140</v>
      </c>
      <c r="BM186" s="199" t="s">
        <v>204</v>
      </c>
    </row>
    <row r="187" spans="2:63" s="12" customFormat="1" ht="22.9" customHeight="1">
      <c r="B187" s="171"/>
      <c r="C187" s="172"/>
      <c r="D187" s="173" t="s">
        <v>73</v>
      </c>
      <c r="E187" s="185" t="s">
        <v>187</v>
      </c>
      <c r="F187" s="185" t="s">
        <v>205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P188+SUM(P189:P229)</f>
        <v>0</v>
      </c>
      <c r="Q187" s="179"/>
      <c r="R187" s="180">
        <f>R188+SUM(R189:R229)</f>
        <v>0</v>
      </c>
      <c r="S187" s="179"/>
      <c r="T187" s="181">
        <f>T188+SUM(T189:T229)</f>
        <v>0</v>
      </c>
      <c r="AR187" s="182" t="s">
        <v>82</v>
      </c>
      <c r="AT187" s="183" t="s">
        <v>73</v>
      </c>
      <c r="AU187" s="183" t="s">
        <v>82</v>
      </c>
      <c r="AY187" s="182" t="s">
        <v>133</v>
      </c>
      <c r="BK187" s="184">
        <f>BK188+SUM(BK189:BK229)</f>
        <v>0</v>
      </c>
    </row>
    <row r="188" spans="1:65" s="2" customFormat="1" ht="21.75" customHeight="1">
      <c r="A188" s="34"/>
      <c r="B188" s="35"/>
      <c r="C188" s="187" t="s">
        <v>206</v>
      </c>
      <c r="D188" s="187" t="s">
        <v>136</v>
      </c>
      <c r="E188" s="188" t="s">
        <v>207</v>
      </c>
      <c r="F188" s="189" t="s">
        <v>208</v>
      </c>
      <c r="G188" s="190" t="s">
        <v>147</v>
      </c>
      <c r="H188" s="191">
        <v>256.896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39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140</v>
      </c>
      <c r="AT188" s="199" t="s">
        <v>136</v>
      </c>
      <c r="AU188" s="199" t="s">
        <v>84</v>
      </c>
      <c r="AY188" s="17" t="s">
        <v>133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82</v>
      </c>
      <c r="BK188" s="200">
        <f>ROUND(I188*H188,2)</f>
        <v>0</v>
      </c>
      <c r="BL188" s="17" t="s">
        <v>140</v>
      </c>
      <c r="BM188" s="199" t="s">
        <v>209</v>
      </c>
    </row>
    <row r="189" spans="2:51" s="13" customFormat="1" ht="12">
      <c r="B189" s="201"/>
      <c r="C189" s="202"/>
      <c r="D189" s="203" t="s">
        <v>141</v>
      </c>
      <c r="E189" s="204" t="s">
        <v>1</v>
      </c>
      <c r="F189" s="205" t="s">
        <v>210</v>
      </c>
      <c r="G189" s="202"/>
      <c r="H189" s="206">
        <v>256.896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141</v>
      </c>
      <c r="AU189" s="212" t="s">
        <v>84</v>
      </c>
      <c r="AV189" s="13" t="s">
        <v>84</v>
      </c>
      <c r="AW189" s="13" t="s">
        <v>32</v>
      </c>
      <c r="AX189" s="13" t="s">
        <v>74</v>
      </c>
      <c r="AY189" s="212" t="s">
        <v>133</v>
      </c>
    </row>
    <row r="190" spans="2:51" s="14" customFormat="1" ht="12">
      <c r="B190" s="213"/>
      <c r="C190" s="214"/>
      <c r="D190" s="203" t="s">
        <v>141</v>
      </c>
      <c r="E190" s="215" t="s">
        <v>1</v>
      </c>
      <c r="F190" s="216" t="s">
        <v>144</v>
      </c>
      <c r="G190" s="214"/>
      <c r="H190" s="217">
        <v>256.896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141</v>
      </c>
      <c r="AU190" s="223" t="s">
        <v>84</v>
      </c>
      <c r="AV190" s="14" t="s">
        <v>140</v>
      </c>
      <c r="AW190" s="14" t="s">
        <v>32</v>
      </c>
      <c r="AX190" s="14" t="s">
        <v>82</v>
      </c>
      <c r="AY190" s="223" t="s">
        <v>133</v>
      </c>
    </row>
    <row r="191" spans="1:65" s="2" customFormat="1" ht="21.75" customHeight="1">
      <c r="A191" s="34"/>
      <c r="B191" s="35"/>
      <c r="C191" s="187" t="s">
        <v>185</v>
      </c>
      <c r="D191" s="187" t="s">
        <v>136</v>
      </c>
      <c r="E191" s="188" t="s">
        <v>211</v>
      </c>
      <c r="F191" s="189" t="s">
        <v>212</v>
      </c>
      <c r="G191" s="190" t="s">
        <v>147</v>
      </c>
      <c r="H191" s="191">
        <v>7706.88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39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140</v>
      </c>
      <c r="AT191" s="199" t="s">
        <v>136</v>
      </c>
      <c r="AU191" s="199" t="s">
        <v>84</v>
      </c>
      <c r="AY191" s="17" t="s">
        <v>133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0</v>
      </c>
      <c r="BL191" s="17" t="s">
        <v>140</v>
      </c>
      <c r="BM191" s="199" t="s">
        <v>213</v>
      </c>
    </row>
    <row r="192" spans="2:51" s="15" customFormat="1" ht="12">
      <c r="B192" s="224"/>
      <c r="C192" s="225"/>
      <c r="D192" s="203" t="s">
        <v>141</v>
      </c>
      <c r="E192" s="226" t="s">
        <v>1</v>
      </c>
      <c r="F192" s="227" t="s">
        <v>214</v>
      </c>
      <c r="G192" s="225"/>
      <c r="H192" s="226" t="s">
        <v>1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141</v>
      </c>
      <c r="AU192" s="233" t="s">
        <v>84</v>
      </c>
      <c r="AV192" s="15" t="s">
        <v>82</v>
      </c>
      <c r="AW192" s="15" t="s">
        <v>32</v>
      </c>
      <c r="AX192" s="15" t="s">
        <v>74</v>
      </c>
      <c r="AY192" s="233" t="s">
        <v>133</v>
      </c>
    </row>
    <row r="193" spans="2:51" s="13" customFormat="1" ht="12">
      <c r="B193" s="201"/>
      <c r="C193" s="202"/>
      <c r="D193" s="203" t="s">
        <v>141</v>
      </c>
      <c r="E193" s="204" t="s">
        <v>1</v>
      </c>
      <c r="F193" s="205" t="s">
        <v>215</v>
      </c>
      <c r="G193" s="202"/>
      <c r="H193" s="206">
        <v>7706.88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141</v>
      </c>
      <c r="AU193" s="212" t="s">
        <v>84</v>
      </c>
      <c r="AV193" s="13" t="s">
        <v>84</v>
      </c>
      <c r="AW193" s="13" t="s">
        <v>32</v>
      </c>
      <c r="AX193" s="13" t="s">
        <v>74</v>
      </c>
      <c r="AY193" s="212" t="s">
        <v>133</v>
      </c>
    </row>
    <row r="194" spans="2:51" s="14" customFormat="1" ht="12">
      <c r="B194" s="213"/>
      <c r="C194" s="214"/>
      <c r="D194" s="203" t="s">
        <v>141</v>
      </c>
      <c r="E194" s="215" t="s">
        <v>1</v>
      </c>
      <c r="F194" s="216" t="s">
        <v>144</v>
      </c>
      <c r="G194" s="214"/>
      <c r="H194" s="217">
        <v>7706.88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141</v>
      </c>
      <c r="AU194" s="223" t="s">
        <v>84</v>
      </c>
      <c r="AV194" s="14" t="s">
        <v>140</v>
      </c>
      <c r="AW194" s="14" t="s">
        <v>32</v>
      </c>
      <c r="AX194" s="14" t="s">
        <v>82</v>
      </c>
      <c r="AY194" s="223" t="s">
        <v>133</v>
      </c>
    </row>
    <row r="195" spans="1:65" s="2" customFormat="1" ht="21.75" customHeight="1">
      <c r="A195" s="34"/>
      <c r="B195" s="35"/>
      <c r="C195" s="187" t="s">
        <v>8</v>
      </c>
      <c r="D195" s="187" t="s">
        <v>136</v>
      </c>
      <c r="E195" s="188" t="s">
        <v>216</v>
      </c>
      <c r="F195" s="189" t="s">
        <v>217</v>
      </c>
      <c r="G195" s="190" t="s">
        <v>147</v>
      </c>
      <c r="H195" s="191">
        <v>256.896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39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140</v>
      </c>
      <c r="AT195" s="199" t="s">
        <v>136</v>
      </c>
      <c r="AU195" s="199" t="s">
        <v>84</v>
      </c>
      <c r="AY195" s="17" t="s">
        <v>133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82</v>
      </c>
      <c r="BK195" s="200">
        <f>ROUND(I195*H195,2)</f>
        <v>0</v>
      </c>
      <c r="BL195" s="17" t="s">
        <v>140</v>
      </c>
      <c r="BM195" s="199" t="s">
        <v>218</v>
      </c>
    </row>
    <row r="196" spans="1:65" s="2" customFormat="1" ht="16.5" customHeight="1">
      <c r="A196" s="34"/>
      <c r="B196" s="35"/>
      <c r="C196" s="187" t="s">
        <v>148</v>
      </c>
      <c r="D196" s="187" t="s">
        <v>136</v>
      </c>
      <c r="E196" s="188" t="s">
        <v>219</v>
      </c>
      <c r="F196" s="189" t="s">
        <v>220</v>
      </c>
      <c r="G196" s="190" t="s">
        <v>147</v>
      </c>
      <c r="H196" s="191">
        <v>256.896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39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140</v>
      </c>
      <c r="AT196" s="199" t="s">
        <v>136</v>
      </c>
      <c r="AU196" s="199" t="s">
        <v>84</v>
      </c>
      <c r="AY196" s="17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140</v>
      </c>
      <c r="BM196" s="199" t="s">
        <v>221</v>
      </c>
    </row>
    <row r="197" spans="1:65" s="2" customFormat="1" ht="16.5" customHeight="1">
      <c r="A197" s="34"/>
      <c r="B197" s="35"/>
      <c r="C197" s="187" t="s">
        <v>222</v>
      </c>
      <c r="D197" s="187" t="s">
        <v>136</v>
      </c>
      <c r="E197" s="188" t="s">
        <v>223</v>
      </c>
      <c r="F197" s="189" t="s">
        <v>224</v>
      </c>
      <c r="G197" s="190" t="s">
        <v>147</v>
      </c>
      <c r="H197" s="191">
        <v>7706.88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39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140</v>
      </c>
      <c r="AT197" s="199" t="s">
        <v>136</v>
      </c>
      <c r="AU197" s="199" t="s">
        <v>84</v>
      </c>
      <c r="AY197" s="17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0</v>
      </c>
      <c r="BL197" s="17" t="s">
        <v>140</v>
      </c>
      <c r="BM197" s="199" t="s">
        <v>225</v>
      </c>
    </row>
    <row r="198" spans="2:51" s="15" customFormat="1" ht="12">
      <c r="B198" s="224"/>
      <c r="C198" s="225"/>
      <c r="D198" s="203" t="s">
        <v>141</v>
      </c>
      <c r="E198" s="226" t="s">
        <v>1</v>
      </c>
      <c r="F198" s="227" t="s">
        <v>214</v>
      </c>
      <c r="G198" s="225"/>
      <c r="H198" s="226" t="s">
        <v>1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141</v>
      </c>
      <c r="AU198" s="233" t="s">
        <v>84</v>
      </c>
      <c r="AV198" s="15" t="s">
        <v>82</v>
      </c>
      <c r="AW198" s="15" t="s">
        <v>32</v>
      </c>
      <c r="AX198" s="15" t="s">
        <v>74</v>
      </c>
      <c r="AY198" s="233" t="s">
        <v>133</v>
      </c>
    </row>
    <row r="199" spans="2:51" s="13" customFormat="1" ht="12">
      <c r="B199" s="201"/>
      <c r="C199" s="202"/>
      <c r="D199" s="203" t="s">
        <v>141</v>
      </c>
      <c r="E199" s="204" t="s">
        <v>1</v>
      </c>
      <c r="F199" s="205" t="s">
        <v>215</v>
      </c>
      <c r="G199" s="202"/>
      <c r="H199" s="206">
        <v>7706.88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141</v>
      </c>
      <c r="AU199" s="212" t="s">
        <v>84</v>
      </c>
      <c r="AV199" s="13" t="s">
        <v>84</v>
      </c>
      <c r="AW199" s="13" t="s">
        <v>32</v>
      </c>
      <c r="AX199" s="13" t="s">
        <v>74</v>
      </c>
      <c r="AY199" s="212" t="s">
        <v>133</v>
      </c>
    </row>
    <row r="200" spans="2:51" s="14" customFormat="1" ht="12">
      <c r="B200" s="213"/>
      <c r="C200" s="214"/>
      <c r="D200" s="203" t="s">
        <v>141</v>
      </c>
      <c r="E200" s="215" t="s">
        <v>1</v>
      </c>
      <c r="F200" s="216" t="s">
        <v>144</v>
      </c>
      <c r="G200" s="214"/>
      <c r="H200" s="217">
        <v>7706.88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141</v>
      </c>
      <c r="AU200" s="223" t="s">
        <v>84</v>
      </c>
      <c r="AV200" s="14" t="s">
        <v>140</v>
      </c>
      <c r="AW200" s="14" t="s">
        <v>32</v>
      </c>
      <c r="AX200" s="14" t="s">
        <v>82</v>
      </c>
      <c r="AY200" s="223" t="s">
        <v>133</v>
      </c>
    </row>
    <row r="201" spans="1:65" s="2" customFormat="1" ht="16.5" customHeight="1">
      <c r="A201" s="34"/>
      <c r="B201" s="35"/>
      <c r="C201" s="187" t="s">
        <v>193</v>
      </c>
      <c r="D201" s="187" t="s">
        <v>136</v>
      </c>
      <c r="E201" s="188" t="s">
        <v>226</v>
      </c>
      <c r="F201" s="189" t="s">
        <v>227</v>
      </c>
      <c r="G201" s="190" t="s">
        <v>147</v>
      </c>
      <c r="H201" s="191">
        <v>256.896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39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140</v>
      </c>
      <c r="AT201" s="199" t="s">
        <v>136</v>
      </c>
      <c r="AU201" s="199" t="s">
        <v>84</v>
      </c>
      <c r="AY201" s="17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82</v>
      </c>
      <c r="BK201" s="200">
        <f>ROUND(I201*H201,2)</f>
        <v>0</v>
      </c>
      <c r="BL201" s="17" t="s">
        <v>140</v>
      </c>
      <c r="BM201" s="199" t="s">
        <v>228</v>
      </c>
    </row>
    <row r="202" spans="1:65" s="2" customFormat="1" ht="16.5" customHeight="1">
      <c r="A202" s="34"/>
      <c r="B202" s="35"/>
      <c r="C202" s="187" t="s">
        <v>229</v>
      </c>
      <c r="D202" s="187" t="s">
        <v>136</v>
      </c>
      <c r="E202" s="188" t="s">
        <v>230</v>
      </c>
      <c r="F202" s="189" t="s">
        <v>231</v>
      </c>
      <c r="G202" s="190" t="s">
        <v>147</v>
      </c>
      <c r="H202" s="191">
        <v>250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39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140</v>
      </c>
      <c r="AT202" s="199" t="s">
        <v>136</v>
      </c>
      <c r="AU202" s="199" t="s">
        <v>84</v>
      </c>
      <c r="AY202" s="17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82</v>
      </c>
      <c r="BK202" s="200">
        <f>ROUND(I202*H202,2)</f>
        <v>0</v>
      </c>
      <c r="BL202" s="17" t="s">
        <v>140</v>
      </c>
      <c r="BM202" s="199" t="s">
        <v>232</v>
      </c>
    </row>
    <row r="203" spans="1:65" s="2" customFormat="1" ht="21.75" customHeight="1">
      <c r="A203" s="34"/>
      <c r="B203" s="35"/>
      <c r="C203" s="187" t="s">
        <v>198</v>
      </c>
      <c r="D203" s="187" t="s">
        <v>136</v>
      </c>
      <c r="E203" s="188" t="s">
        <v>233</v>
      </c>
      <c r="F203" s="189" t="s">
        <v>234</v>
      </c>
      <c r="G203" s="190" t="s">
        <v>139</v>
      </c>
      <c r="H203" s="191">
        <v>0.091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39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140</v>
      </c>
      <c r="AT203" s="199" t="s">
        <v>136</v>
      </c>
      <c r="AU203" s="199" t="s">
        <v>84</v>
      </c>
      <c r="AY203" s="17" t="s">
        <v>133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82</v>
      </c>
      <c r="BK203" s="200">
        <f>ROUND(I203*H203,2)</f>
        <v>0</v>
      </c>
      <c r="BL203" s="17" t="s">
        <v>140</v>
      </c>
      <c r="BM203" s="199" t="s">
        <v>235</v>
      </c>
    </row>
    <row r="204" spans="2:51" s="13" customFormat="1" ht="12">
      <c r="B204" s="201"/>
      <c r="C204" s="202"/>
      <c r="D204" s="203" t="s">
        <v>141</v>
      </c>
      <c r="E204" s="204" t="s">
        <v>1</v>
      </c>
      <c r="F204" s="205" t="s">
        <v>236</v>
      </c>
      <c r="G204" s="202"/>
      <c r="H204" s="206">
        <v>0.0907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141</v>
      </c>
      <c r="AU204" s="212" t="s">
        <v>84</v>
      </c>
      <c r="AV204" s="13" t="s">
        <v>84</v>
      </c>
      <c r="AW204" s="13" t="s">
        <v>32</v>
      </c>
      <c r="AX204" s="13" t="s">
        <v>74</v>
      </c>
      <c r="AY204" s="212" t="s">
        <v>133</v>
      </c>
    </row>
    <row r="205" spans="2:51" s="14" customFormat="1" ht="12">
      <c r="B205" s="213"/>
      <c r="C205" s="214"/>
      <c r="D205" s="203" t="s">
        <v>141</v>
      </c>
      <c r="E205" s="215" t="s">
        <v>1</v>
      </c>
      <c r="F205" s="216" t="s">
        <v>144</v>
      </c>
      <c r="G205" s="214"/>
      <c r="H205" s="217">
        <v>0.0907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141</v>
      </c>
      <c r="AU205" s="223" t="s">
        <v>84</v>
      </c>
      <c r="AV205" s="14" t="s">
        <v>140</v>
      </c>
      <c r="AW205" s="14" t="s">
        <v>32</v>
      </c>
      <c r="AX205" s="14" t="s">
        <v>82</v>
      </c>
      <c r="AY205" s="223" t="s">
        <v>133</v>
      </c>
    </row>
    <row r="206" spans="1:65" s="2" customFormat="1" ht="16.5" customHeight="1">
      <c r="A206" s="34"/>
      <c r="B206" s="35"/>
      <c r="C206" s="187" t="s">
        <v>7</v>
      </c>
      <c r="D206" s="187" t="s">
        <v>136</v>
      </c>
      <c r="E206" s="188" t="s">
        <v>237</v>
      </c>
      <c r="F206" s="189" t="s">
        <v>238</v>
      </c>
      <c r="G206" s="190" t="s">
        <v>139</v>
      </c>
      <c r="H206" s="191">
        <v>16.643</v>
      </c>
      <c r="I206" s="192"/>
      <c r="J206" s="193">
        <f>ROUND(I206*H206,2)</f>
        <v>0</v>
      </c>
      <c r="K206" s="194"/>
      <c r="L206" s="39"/>
      <c r="M206" s="195" t="s">
        <v>1</v>
      </c>
      <c r="N206" s="196" t="s">
        <v>39</v>
      </c>
      <c r="O206" s="71"/>
      <c r="P206" s="197">
        <f>O206*H206</f>
        <v>0</v>
      </c>
      <c r="Q206" s="197">
        <v>0</v>
      </c>
      <c r="R206" s="197">
        <f>Q206*H206</f>
        <v>0</v>
      </c>
      <c r="S206" s="197">
        <v>0</v>
      </c>
      <c r="T206" s="19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140</v>
      </c>
      <c r="AT206" s="199" t="s">
        <v>136</v>
      </c>
      <c r="AU206" s="199" t="s">
        <v>84</v>
      </c>
      <c r="AY206" s="17" t="s">
        <v>133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82</v>
      </c>
      <c r="BK206" s="200">
        <f>ROUND(I206*H206,2)</f>
        <v>0</v>
      </c>
      <c r="BL206" s="17" t="s">
        <v>140</v>
      </c>
      <c r="BM206" s="199" t="s">
        <v>239</v>
      </c>
    </row>
    <row r="207" spans="2:51" s="13" customFormat="1" ht="12">
      <c r="B207" s="201"/>
      <c r="C207" s="202"/>
      <c r="D207" s="203" t="s">
        <v>141</v>
      </c>
      <c r="E207" s="204" t="s">
        <v>1</v>
      </c>
      <c r="F207" s="205" t="s">
        <v>240</v>
      </c>
      <c r="G207" s="202"/>
      <c r="H207" s="206">
        <v>16.643125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141</v>
      </c>
      <c r="AU207" s="212" t="s">
        <v>84</v>
      </c>
      <c r="AV207" s="13" t="s">
        <v>84</v>
      </c>
      <c r="AW207" s="13" t="s">
        <v>32</v>
      </c>
      <c r="AX207" s="13" t="s">
        <v>74</v>
      </c>
      <c r="AY207" s="212" t="s">
        <v>133</v>
      </c>
    </row>
    <row r="208" spans="2:51" s="14" customFormat="1" ht="12">
      <c r="B208" s="213"/>
      <c r="C208" s="214"/>
      <c r="D208" s="203" t="s">
        <v>141</v>
      </c>
      <c r="E208" s="215" t="s">
        <v>1</v>
      </c>
      <c r="F208" s="216" t="s">
        <v>144</v>
      </c>
      <c r="G208" s="214"/>
      <c r="H208" s="217">
        <v>16.643125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141</v>
      </c>
      <c r="AU208" s="223" t="s">
        <v>84</v>
      </c>
      <c r="AV208" s="14" t="s">
        <v>140</v>
      </c>
      <c r="AW208" s="14" t="s">
        <v>32</v>
      </c>
      <c r="AX208" s="14" t="s">
        <v>82</v>
      </c>
      <c r="AY208" s="223" t="s">
        <v>133</v>
      </c>
    </row>
    <row r="209" spans="1:65" s="2" customFormat="1" ht="21.75" customHeight="1">
      <c r="A209" s="34"/>
      <c r="B209" s="35"/>
      <c r="C209" s="187" t="s">
        <v>204</v>
      </c>
      <c r="D209" s="187" t="s">
        <v>136</v>
      </c>
      <c r="E209" s="188" t="s">
        <v>241</v>
      </c>
      <c r="F209" s="189" t="s">
        <v>242</v>
      </c>
      <c r="G209" s="190" t="s">
        <v>139</v>
      </c>
      <c r="H209" s="191">
        <v>7.569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39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140</v>
      </c>
      <c r="AT209" s="199" t="s">
        <v>136</v>
      </c>
      <c r="AU209" s="199" t="s">
        <v>84</v>
      </c>
      <c r="AY209" s="17" t="s">
        <v>133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82</v>
      </c>
      <c r="BK209" s="200">
        <f>ROUND(I209*H209,2)</f>
        <v>0</v>
      </c>
      <c r="BL209" s="17" t="s">
        <v>140</v>
      </c>
      <c r="BM209" s="199" t="s">
        <v>243</v>
      </c>
    </row>
    <row r="210" spans="2:51" s="15" customFormat="1" ht="12">
      <c r="B210" s="224"/>
      <c r="C210" s="225"/>
      <c r="D210" s="203" t="s">
        <v>141</v>
      </c>
      <c r="E210" s="226" t="s">
        <v>1</v>
      </c>
      <c r="F210" s="227" t="s">
        <v>244</v>
      </c>
      <c r="G210" s="225"/>
      <c r="H210" s="226" t="s">
        <v>1</v>
      </c>
      <c r="I210" s="228"/>
      <c r="J210" s="225"/>
      <c r="K210" s="225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141</v>
      </c>
      <c r="AU210" s="233" t="s">
        <v>84</v>
      </c>
      <c r="AV210" s="15" t="s">
        <v>82</v>
      </c>
      <c r="AW210" s="15" t="s">
        <v>32</v>
      </c>
      <c r="AX210" s="15" t="s">
        <v>74</v>
      </c>
      <c r="AY210" s="233" t="s">
        <v>133</v>
      </c>
    </row>
    <row r="211" spans="2:51" s="13" customFormat="1" ht="12">
      <c r="B211" s="201"/>
      <c r="C211" s="202"/>
      <c r="D211" s="203" t="s">
        <v>141</v>
      </c>
      <c r="E211" s="204" t="s">
        <v>1</v>
      </c>
      <c r="F211" s="205" t="s">
        <v>245</v>
      </c>
      <c r="G211" s="202"/>
      <c r="H211" s="206">
        <v>7.362492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141</v>
      </c>
      <c r="AU211" s="212" t="s">
        <v>84</v>
      </c>
      <c r="AV211" s="13" t="s">
        <v>84</v>
      </c>
      <c r="AW211" s="13" t="s">
        <v>32</v>
      </c>
      <c r="AX211" s="13" t="s">
        <v>74</v>
      </c>
      <c r="AY211" s="212" t="s">
        <v>133</v>
      </c>
    </row>
    <row r="212" spans="2:51" s="13" customFormat="1" ht="12">
      <c r="B212" s="201"/>
      <c r="C212" s="202"/>
      <c r="D212" s="203" t="s">
        <v>141</v>
      </c>
      <c r="E212" s="204" t="s">
        <v>1</v>
      </c>
      <c r="F212" s="205" t="s">
        <v>246</v>
      </c>
      <c r="G212" s="202"/>
      <c r="H212" s="206">
        <v>0.6016139999999999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141</v>
      </c>
      <c r="AU212" s="212" t="s">
        <v>84</v>
      </c>
      <c r="AV212" s="13" t="s">
        <v>84</v>
      </c>
      <c r="AW212" s="13" t="s">
        <v>32</v>
      </c>
      <c r="AX212" s="13" t="s">
        <v>74</v>
      </c>
      <c r="AY212" s="212" t="s">
        <v>133</v>
      </c>
    </row>
    <row r="213" spans="2:51" s="13" customFormat="1" ht="12">
      <c r="B213" s="201"/>
      <c r="C213" s="202"/>
      <c r="D213" s="203" t="s">
        <v>141</v>
      </c>
      <c r="E213" s="204" t="s">
        <v>1</v>
      </c>
      <c r="F213" s="205" t="s">
        <v>247</v>
      </c>
      <c r="G213" s="202"/>
      <c r="H213" s="206">
        <v>-0.322125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141</v>
      </c>
      <c r="AU213" s="212" t="s">
        <v>84</v>
      </c>
      <c r="AV213" s="13" t="s">
        <v>84</v>
      </c>
      <c r="AW213" s="13" t="s">
        <v>32</v>
      </c>
      <c r="AX213" s="13" t="s">
        <v>74</v>
      </c>
      <c r="AY213" s="212" t="s">
        <v>133</v>
      </c>
    </row>
    <row r="214" spans="2:51" s="13" customFormat="1" ht="12">
      <c r="B214" s="201"/>
      <c r="C214" s="202"/>
      <c r="D214" s="203" t="s">
        <v>141</v>
      </c>
      <c r="E214" s="204" t="s">
        <v>1</v>
      </c>
      <c r="F214" s="205" t="s">
        <v>248</v>
      </c>
      <c r="G214" s="202"/>
      <c r="H214" s="206">
        <v>-0.07260000000000001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141</v>
      </c>
      <c r="AU214" s="212" t="s">
        <v>84</v>
      </c>
      <c r="AV214" s="13" t="s">
        <v>84</v>
      </c>
      <c r="AW214" s="13" t="s">
        <v>32</v>
      </c>
      <c r="AX214" s="13" t="s">
        <v>74</v>
      </c>
      <c r="AY214" s="212" t="s">
        <v>133</v>
      </c>
    </row>
    <row r="215" spans="2:51" s="14" customFormat="1" ht="12">
      <c r="B215" s="213"/>
      <c r="C215" s="214"/>
      <c r="D215" s="203" t="s">
        <v>141</v>
      </c>
      <c r="E215" s="215" t="s">
        <v>1</v>
      </c>
      <c r="F215" s="216" t="s">
        <v>144</v>
      </c>
      <c r="G215" s="214"/>
      <c r="H215" s="217">
        <v>7.569380999999999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141</v>
      </c>
      <c r="AU215" s="223" t="s">
        <v>84</v>
      </c>
      <c r="AV215" s="14" t="s">
        <v>140</v>
      </c>
      <c r="AW215" s="14" t="s">
        <v>32</v>
      </c>
      <c r="AX215" s="14" t="s">
        <v>82</v>
      </c>
      <c r="AY215" s="223" t="s">
        <v>133</v>
      </c>
    </row>
    <row r="216" spans="1:65" s="2" customFormat="1" ht="16.5" customHeight="1">
      <c r="A216" s="34"/>
      <c r="B216" s="35"/>
      <c r="C216" s="187" t="s">
        <v>249</v>
      </c>
      <c r="D216" s="187" t="s">
        <v>136</v>
      </c>
      <c r="E216" s="188" t="s">
        <v>250</v>
      </c>
      <c r="F216" s="189" t="s">
        <v>251</v>
      </c>
      <c r="G216" s="190" t="s">
        <v>139</v>
      </c>
      <c r="H216" s="191">
        <v>46.763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39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140</v>
      </c>
      <c r="AT216" s="199" t="s">
        <v>136</v>
      </c>
      <c r="AU216" s="199" t="s">
        <v>84</v>
      </c>
      <c r="AY216" s="17" t="s">
        <v>133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82</v>
      </c>
      <c r="BK216" s="200">
        <f>ROUND(I216*H216,2)</f>
        <v>0</v>
      </c>
      <c r="BL216" s="17" t="s">
        <v>140</v>
      </c>
      <c r="BM216" s="199" t="s">
        <v>252</v>
      </c>
    </row>
    <row r="217" spans="2:51" s="15" customFormat="1" ht="12">
      <c r="B217" s="224"/>
      <c r="C217" s="225"/>
      <c r="D217" s="203" t="s">
        <v>141</v>
      </c>
      <c r="E217" s="226" t="s">
        <v>1</v>
      </c>
      <c r="F217" s="227" t="s">
        <v>253</v>
      </c>
      <c r="G217" s="225"/>
      <c r="H217" s="226" t="s">
        <v>1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141</v>
      </c>
      <c r="AU217" s="233" t="s">
        <v>84</v>
      </c>
      <c r="AV217" s="15" t="s">
        <v>82</v>
      </c>
      <c r="AW217" s="15" t="s">
        <v>32</v>
      </c>
      <c r="AX217" s="15" t="s">
        <v>74</v>
      </c>
      <c r="AY217" s="233" t="s">
        <v>133</v>
      </c>
    </row>
    <row r="218" spans="2:51" s="13" customFormat="1" ht="12">
      <c r="B218" s="201"/>
      <c r="C218" s="202"/>
      <c r="D218" s="203" t="s">
        <v>141</v>
      </c>
      <c r="E218" s="204" t="s">
        <v>1</v>
      </c>
      <c r="F218" s="205" t="s">
        <v>254</v>
      </c>
      <c r="G218" s="202"/>
      <c r="H218" s="206">
        <v>45.40203399999999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141</v>
      </c>
      <c r="AU218" s="212" t="s">
        <v>84</v>
      </c>
      <c r="AV218" s="13" t="s">
        <v>84</v>
      </c>
      <c r="AW218" s="13" t="s">
        <v>32</v>
      </c>
      <c r="AX218" s="13" t="s">
        <v>74</v>
      </c>
      <c r="AY218" s="212" t="s">
        <v>133</v>
      </c>
    </row>
    <row r="219" spans="2:51" s="13" customFormat="1" ht="12">
      <c r="B219" s="201"/>
      <c r="C219" s="202"/>
      <c r="D219" s="203" t="s">
        <v>141</v>
      </c>
      <c r="E219" s="204" t="s">
        <v>1</v>
      </c>
      <c r="F219" s="205" t="s">
        <v>255</v>
      </c>
      <c r="G219" s="202"/>
      <c r="H219" s="206">
        <v>3.709952999999999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141</v>
      </c>
      <c r="AU219" s="212" t="s">
        <v>84</v>
      </c>
      <c r="AV219" s="13" t="s">
        <v>84</v>
      </c>
      <c r="AW219" s="13" t="s">
        <v>32</v>
      </c>
      <c r="AX219" s="13" t="s">
        <v>74</v>
      </c>
      <c r="AY219" s="212" t="s">
        <v>133</v>
      </c>
    </row>
    <row r="220" spans="2:51" s="13" customFormat="1" ht="12">
      <c r="B220" s="201"/>
      <c r="C220" s="202"/>
      <c r="D220" s="203" t="s">
        <v>141</v>
      </c>
      <c r="E220" s="204" t="s">
        <v>1</v>
      </c>
      <c r="F220" s="205" t="s">
        <v>256</v>
      </c>
      <c r="G220" s="202"/>
      <c r="H220" s="206">
        <v>-1.9864375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141</v>
      </c>
      <c r="AU220" s="212" t="s">
        <v>84</v>
      </c>
      <c r="AV220" s="13" t="s">
        <v>84</v>
      </c>
      <c r="AW220" s="13" t="s">
        <v>32</v>
      </c>
      <c r="AX220" s="13" t="s">
        <v>74</v>
      </c>
      <c r="AY220" s="212" t="s">
        <v>133</v>
      </c>
    </row>
    <row r="221" spans="2:51" s="13" customFormat="1" ht="12">
      <c r="B221" s="201"/>
      <c r="C221" s="202"/>
      <c r="D221" s="203" t="s">
        <v>141</v>
      </c>
      <c r="E221" s="204" t="s">
        <v>1</v>
      </c>
      <c r="F221" s="205" t="s">
        <v>257</v>
      </c>
      <c r="G221" s="202"/>
      <c r="H221" s="206">
        <v>-0.36300000000000004</v>
      </c>
      <c r="I221" s="207"/>
      <c r="J221" s="202"/>
      <c r="K221" s="202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141</v>
      </c>
      <c r="AU221" s="212" t="s">
        <v>84</v>
      </c>
      <c r="AV221" s="13" t="s">
        <v>84</v>
      </c>
      <c r="AW221" s="13" t="s">
        <v>32</v>
      </c>
      <c r="AX221" s="13" t="s">
        <v>74</v>
      </c>
      <c r="AY221" s="212" t="s">
        <v>133</v>
      </c>
    </row>
    <row r="222" spans="2:51" s="14" customFormat="1" ht="12">
      <c r="B222" s="213"/>
      <c r="C222" s="214"/>
      <c r="D222" s="203" t="s">
        <v>141</v>
      </c>
      <c r="E222" s="215" t="s">
        <v>1</v>
      </c>
      <c r="F222" s="216" t="s">
        <v>144</v>
      </c>
      <c r="G222" s="214"/>
      <c r="H222" s="217">
        <v>46.76254949999999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141</v>
      </c>
      <c r="AU222" s="223" t="s">
        <v>84</v>
      </c>
      <c r="AV222" s="14" t="s">
        <v>140</v>
      </c>
      <c r="AW222" s="14" t="s">
        <v>32</v>
      </c>
      <c r="AX222" s="14" t="s">
        <v>82</v>
      </c>
      <c r="AY222" s="223" t="s">
        <v>133</v>
      </c>
    </row>
    <row r="223" spans="1:65" s="2" customFormat="1" ht="21.75" customHeight="1">
      <c r="A223" s="34"/>
      <c r="B223" s="35"/>
      <c r="C223" s="187" t="s">
        <v>209</v>
      </c>
      <c r="D223" s="187" t="s">
        <v>136</v>
      </c>
      <c r="E223" s="188" t="s">
        <v>258</v>
      </c>
      <c r="F223" s="189" t="s">
        <v>259</v>
      </c>
      <c r="G223" s="190" t="s">
        <v>147</v>
      </c>
      <c r="H223" s="191">
        <v>41.645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39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140</v>
      </c>
      <c r="AT223" s="199" t="s">
        <v>136</v>
      </c>
      <c r="AU223" s="199" t="s">
        <v>84</v>
      </c>
      <c r="AY223" s="17" t="s">
        <v>133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82</v>
      </c>
      <c r="BK223" s="200">
        <f>ROUND(I223*H223,2)</f>
        <v>0</v>
      </c>
      <c r="BL223" s="17" t="s">
        <v>140</v>
      </c>
      <c r="BM223" s="199" t="s">
        <v>260</v>
      </c>
    </row>
    <row r="224" spans="2:51" s="13" customFormat="1" ht="12">
      <c r="B224" s="201"/>
      <c r="C224" s="202"/>
      <c r="D224" s="203" t="s">
        <v>141</v>
      </c>
      <c r="E224" s="204" t="s">
        <v>1</v>
      </c>
      <c r="F224" s="205" t="s">
        <v>261</v>
      </c>
      <c r="G224" s="202"/>
      <c r="H224" s="206">
        <v>41.645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141</v>
      </c>
      <c r="AU224" s="212" t="s">
        <v>84</v>
      </c>
      <c r="AV224" s="13" t="s">
        <v>84</v>
      </c>
      <c r="AW224" s="13" t="s">
        <v>32</v>
      </c>
      <c r="AX224" s="13" t="s">
        <v>74</v>
      </c>
      <c r="AY224" s="212" t="s">
        <v>133</v>
      </c>
    </row>
    <row r="225" spans="2:51" s="14" customFormat="1" ht="12">
      <c r="B225" s="213"/>
      <c r="C225" s="214"/>
      <c r="D225" s="203" t="s">
        <v>141</v>
      </c>
      <c r="E225" s="215" t="s">
        <v>1</v>
      </c>
      <c r="F225" s="216" t="s">
        <v>144</v>
      </c>
      <c r="G225" s="214"/>
      <c r="H225" s="217">
        <v>41.645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141</v>
      </c>
      <c r="AU225" s="223" t="s">
        <v>84</v>
      </c>
      <c r="AV225" s="14" t="s">
        <v>140</v>
      </c>
      <c r="AW225" s="14" t="s">
        <v>32</v>
      </c>
      <c r="AX225" s="14" t="s">
        <v>82</v>
      </c>
      <c r="AY225" s="223" t="s">
        <v>133</v>
      </c>
    </row>
    <row r="226" spans="1:65" s="2" customFormat="1" ht="16.5" customHeight="1">
      <c r="A226" s="34"/>
      <c r="B226" s="35"/>
      <c r="C226" s="187" t="s">
        <v>262</v>
      </c>
      <c r="D226" s="187" t="s">
        <v>136</v>
      </c>
      <c r="E226" s="188" t="s">
        <v>263</v>
      </c>
      <c r="F226" s="189" t="s">
        <v>264</v>
      </c>
      <c r="G226" s="190" t="s">
        <v>156</v>
      </c>
      <c r="H226" s="191">
        <v>148</v>
      </c>
      <c r="I226" s="192"/>
      <c r="J226" s="193">
        <f>ROUND(I226*H226,2)</f>
        <v>0</v>
      </c>
      <c r="K226" s="194"/>
      <c r="L226" s="39"/>
      <c r="M226" s="195" t="s">
        <v>1</v>
      </c>
      <c r="N226" s="196" t="s">
        <v>39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140</v>
      </c>
      <c r="AT226" s="199" t="s">
        <v>136</v>
      </c>
      <c r="AU226" s="199" t="s">
        <v>84</v>
      </c>
      <c r="AY226" s="17" t="s">
        <v>133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82</v>
      </c>
      <c r="BK226" s="200">
        <f>ROUND(I226*H226,2)</f>
        <v>0</v>
      </c>
      <c r="BL226" s="17" t="s">
        <v>140</v>
      </c>
      <c r="BM226" s="199" t="s">
        <v>265</v>
      </c>
    </row>
    <row r="227" spans="2:51" s="13" customFormat="1" ht="12">
      <c r="B227" s="201"/>
      <c r="C227" s="202"/>
      <c r="D227" s="203" t="s">
        <v>141</v>
      </c>
      <c r="E227" s="204" t="s">
        <v>1</v>
      </c>
      <c r="F227" s="205" t="s">
        <v>266</v>
      </c>
      <c r="G227" s="202"/>
      <c r="H227" s="206">
        <v>148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141</v>
      </c>
      <c r="AU227" s="212" t="s">
        <v>84</v>
      </c>
      <c r="AV227" s="13" t="s">
        <v>84</v>
      </c>
      <c r="AW227" s="13" t="s">
        <v>32</v>
      </c>
      <c r="AX227" s="13" t="s">
        <v>74</v>
      </c>
      <c r="AY227" s="212" t="s">
        <v>133</v>
      </c>
    </row>
    <row r="228" spans="2:51" s="14" customFormat="1" ht="12">
      <c r="B228" s="213"/>
      <c r="C228" s="214"/>
      <c r="D228" s="203" t="s">
        <v>141</v>
      </c>
      <c r="E228" s="215" t="s">
        <v>1</v>
      </c>
      <c r="F228" s="216" t="s">
        <v>144</v>
      </c>
      <c r="G228" s="214"/>
      <c r="H228" s="217">
        <v>148</v>
      </c>
      <c r="I228" s="218"/>
      <c r="J228" s="214"/>
      <c r="K228" s="214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141</v>
      </c>
      <c r="AU228" s="223" t="s">
        <v>84</v>
      </c>
      <c r="AV228" s="14" t="s">
        <v>140</v>
      </c>
      <c r="AW228" s="14" t="s">
        <v>32</v>
      </c>
      <c r="AX228" s="14" t="s">
        <v>82</v>
      </c>
      <c r="AY228" s="223" t="s">
        <v>133</v>
      </c>
    </row>
    <row r="229" spans="2:63" s="12" customFormat="1" ht="20.85" customHeight="1">
      <c r="B229" s="171"/>
      <c r="C229" s="172"/>
      <c r="D229" s="173" t="s">
        <v>73</v>
      </c>
      <c r="E229" s="185" t="s">
        <v>267</v>
      </c>
      <c r="F229" s="185" t="s">
        <v>268</v>
      </c>
      <c r="G229" s="172"/>
      <c r="H229" s="172"/>
      <c r="I229" s="175"/>
      <c r="J229" s="186">
        <f>BK229</f>
        <v>0</v>
      </c>
      <c r="K229" s="172"/>
      <c r="L229" s="177"/>
      <c r="M229" s="178"/>
      <c r="N229" s="179"/>
      <c r="O229" s="179"/>
      <c r="P229" s="180">
        <f>P230</f>
        <v>0</v>
      </c>
      <c r="Q229" s="179"/>
      <c r="R229" s="180">
        <f>R230</f>
        <v>0</v>
      </c>
      <c r="S229" s="179"/>
      <c r="T229" s="181">
        <f>T230</f>
        <v>0</v>
      </c>
      <c r="AR229" s="182" t="s">
        <v>82</v>
      </c>
      <c r="AT229" s="183" t="s">
        <v>73</v>
      </c>
      <c r="AU229" s="183" t="s">
        <v>84</v>
      </c>
      <c r="AY229" s="182" t="s">
        <v>133</v>
      </c>
      <c r="BK229" s="184">
        <f>BK230</f>
        <v>0</v>
      </c>
    </row>
    <row r="230" spans="1:65" s="2" customFormat="1" ht="16.5" customHeight="1">
      <c r="A230" s="34"/>
      <c r="B230" s="35"/>
      <c r="C230" s="187" t="s">
        <v>213</v>
      </c>
      <c r="D230" s="187" t="s">
        <v>136</v>
      </c>
      <c r="E230" s="188" t="s">
        <v>269</v>
      </c>
      <c r="F230" s="189" t="s">
        <v>270</v>
      </c>
      <c r="G230" s="190" t="s">
        <v>271</v>
      </c>
      <c r="H230" s="191">
        <v>50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39</v>
      </c>
      <c r="O230" s="71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140</v>
      </c>
      <c r="AT230" s="199" t="s">
        <v>136</v>
      </c>
      <c r="AU230" s="199" t="s">
        <v>134</v>
      </c>
      <c r="AY230" s="17" t="s">
        <v>133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82</v>
      </c>
      <c r="BK230" s="200">
        <f>ROUND(I230*H230,2)</f>
        <v>0</v>
      </c>
      <c r="BL230" s="17" t="s">
        <v>140</v>
      </c>
      <c r="BM230" s="199" t="s">
        <v>272</v>
      </c>
    </row>
    <row r="231" spans="2:63" s="12" customFormat="1" ht="22.9" customHeight="1">
      <c r="B231" s="171"/>
      <c r="C231" s="172"/>
      <c r="D231" s="173" t="s">
        <v>73</v>
      </c>
      <c r="E231" s="185" t="s">
        <v>273</v>
      </c>
      <c r="F231" s="185" t="s">
        <v>274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SUM(P232:P237)</f>
        <v>0</v>
      </c>
      <c r="Q231" s="179"/>
      <c r="R231" s="180">
        <f>SUM(R232:R237)</f>
        <v>0</v>
      </c>
      <c r="S231" s="179"/>
      <c r="T231" s="181">
        <f>SUM(T232:T237)</f>
        <v>0</v>
      </c>
      <c r="AR231" s="182" t="s">
        <v>82</v>
      </c>
      <c r="AT231" s="183" t="s">
        <v>73</v>
      </c>
      <c r="AU231" s="183" t="s">
        <v>82</v>
      </c>
      <c r="AY231" s="182" t="s">
        <v>133</v>
      </c>
      <c r="BK231" s="184">
        <f>SUM(BK232:BK237)</f>
        <v>0</v>
      </c>
    </row>
    <row r="232" spans="1:65" s="2" customFormat="1" ht="21.75" customHeight="1">
      <c r="A232" s="34"/>
      <c r="B232" s="35"/>
      <c r="C232" s="187" t="s">
        <v>275</v>
      </c>
      <c r="D232" s="187" t="s">
        <v>136</v>
      </c>
      <c r="E232" s="188" t="s">
        <v>276</v>
      </c>
      <c r="F232" s="189" t="s">
        <v>277</v>
      </c>
      <c r="G232" s="190" t="s">
        <v>278</v>
      </c>
      <c r="H232" s="191">
        <v>140.098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39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140</v>
      </c>
      <c r="AT232" s="199" t="s">
        <v>136</v>
      </c>
      <c r="AU232" s="199" t="s">
        <v>84</v>
      </c>
      <c r="AY232" s="17" t="s">
        <v>133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82</v>
      </c>
      <c r="BK232" s="200">
        <f>ROUND(I232*H232,2)</f>
        <v>0</v>
      </c>
      <c r="BL232" s="17" t="s">
        <v>140</v>
      </c>
      <c r="BM232" s="199" t="s">
        <v>279</v>
      </c>
    </row>
    <row r="233" spans="1:65" s="2" customFormat="1" ht="16.5" customHeight="1">
      <c r="A233" s="34"/>
      <c r="B233" s="35"/>
      <c r="C233" s="187" t="s">
        <v>218</v>
      </c>
      <c r="D233" s="187" t="s">
        <v>136</v>
      </c>
      <c r="E233" s="188" t="s">
        <v>280</v>
      </c>
      <c r="F233" s="189" t="s">
        <v>281</v>
      </c>
      <c r="G233" s="190" t="s">
        <v>278</v>
      </c>
      <c r="H233" s="191">
        <v>140.098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39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140</v>
      </c>
      <c r="AT233" s="199" t="s">
        <v>136</v>
      </c>
      <c r="AU233" s="199" t="s">
        <v>84</v>
      </c>
      <c r="AY233" s="17" t="s">
        <v>133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82</v>
      </c>
      <c r="BK233" s="200">
        <f>ROUND(I233*H233,2)</f>
        <v>0</v>
      </c>
      <c r="BL233" s="17" t="s">
        <v>140</v>
      </c>
      <c r="BM233" s="199" t="s">
        <v>282</v>
      </c>
    </row>
    <row r="234" spans="1:65" s="2" customFormat="1" ht="16.5" customHeight="1">
      <c r="A234" s="34"/>
      <c r="B234" s="35"/>
      <c r="C234" s="187" t="s">
        <v>283</v>
      </c>
      <c r="D234" s="187" t="s">
        <v>136</v>
      </c>
      <c r="E234" s="188" t="s">
        <v>284</v>
      </c>
      <c r="F234" s="189" t="s">
        <v>285</v>
      </c>
      <c r="G234" s="190" t="s">
        <v>278</v>
      </c>
      <c r="H234" s="191">
        <v>2661.862</v>
      </c>
      <c r="I234" s="192"/>
      <c r="J234" s="193">
        <f>ROUND(I234*H234,2)</f>
        <v>0</v>
      </c>
      <c r="K234" s="194"/>
      <c r="L234" s="39"/>
      <c r="M234" s="195" t="s">
        <v>1</v>
      </c>
      <c r="N234" s="196" t="s">
        <v>39</v>
      </c>
      <c r="O234" s="71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140</v>
      </c>
      <c r="AT234" s="199" t="s">
        <v>136</v>
      </c>
      <c r="AU234" s="199" t="s">
        <v>84</v>
      </c>
      <c r="AY234" s="17" t="s">
        <v>133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7" t="s">
        <v>82</v>
      </c>
      <c r="BK234" s="200">
        <f>ROUND(I234*H234,2)</f>
        <v>0</v>
      </c>
      <c r="BL234" s="17" t="s">
        <v>140</v>
      </c>
      <c r="BM234" s="199" t="s">
        <v>286</v>
      </c>
    </row>
    <row r="235" spans="2:51" s="13" customFormat="1" ht="12">
      <c r="B235" s="201"/>
      <c r="C235" s="202"/>
      <c r="D235" s="203" t="s">
        <v>141</v>
      </c>
      <c r="E235" s="204" t="s">
        <v>1</v>
      </c>
      <c r="F235" s="205" t="s">
        <v>287</v>
      </c>
      <c r="G235" s="202"/>
      <c r="H235" s="206">
        <v>2661.862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141</v>
      </c>
      <c r="AU235" s="212" t="s">
        <v>84</v>
      </c>
      <c r="AV235" s="13" t="s">
        <v>84</v>
      </c>
      <c r="AW235" s="13" t="s">
        <v>32</v>
      </c>
      <c r="AX235" s="13" t="s">
        <v>74</v>
      </c>
      <c r="AY235" s="212" t="s">
        <v>133</v>
      </c>
    </row>
    <row r="236" spans="2:51" s="14" customFormat="1" ht="12">
      <c r="B236" s="213"/>
      <c r="C236" s="214"/>
      <c r="D236" s="203" t="s">
        <v>141</v>
      </c>
      <c r="E236" s="215" t="s">
        <v>1</v>
      </c>
      <c r="F236" s="216" t="s">
        <v>144</v>
      </c>
      <c r="G236" s="214"/>
      <c r="H236" s="217">
        <v>2661.862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141</v>
      </c>
      <c r="AU236" s="223" t="s">
        <v>84</v>
      </c>
      <c r="AV236" s="14" t="s">
        <v>140</v>
      </c>
      <c r="AW236" s="14" t="s">
        <v>32</v>
      </c>
      <c r="AX236" s="14" t="s">
        <v>82</v>
      </c>
      <c r="AY236" s="223" t="s">
        <v>133</v>
      </c>
    </row>
    <row r="237" spans="1:65" s="2" customFormat="1" ht="16.5" customHeight="1">
      <c r="A237" s="34"/>
      <c r="B237" s="35"/>
      <c r="C237" s="187" t="s">
        <v>221</v>
      </c>
      <c r="D237" s="187" t="s">
        <v>136</v>
      </c>
      <c r="E237" s="188" t="s">
        <v>288</v>
      </c>
      <c r="F237" s="189" t="s">
        <v>289</v>
      </c>
      <c r="G237" s="190" t="s">
        <v>278</v>
      </c>
      <c r="H237" s="191">
        <v>142.896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39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140</v>
      </c>
      <c r="AT237" s="199" t="s">
        <v>136</v>
      </c>
      <c r="AU237" s="199" t="s">
        <v>84</v>
      </c>
      <c r="AY237" s="17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82</v>
      </c>
      <c r="BK237" s="200">
        <f>ROUND(I237*H237,2)</f>
        <v>0</v>
      </c>
      <c r="BL237" s="17" t="s">
        <v>140</v>
      </c>
      <c r="BM237" s="199" t="s">
        <v>290</v>
      </c>
    </row>
    <row r="238" spans="2:63" s="12" customFormat="1" ht="22.9" customHeight="1">
      <c r="B238" s="171"/>
      <c r="C238" s="172"/>
      <c r="D238" s="173" t="s">
        <v>73</v>
      </c>
      <c r="E238" s="185" t="s">
        <v>291</v>
      </c>
      <c r="F238" s="185" t="s">
        <v>292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P239</f>
        <v>0</v>
      </c>
      <c r="Q238" s="179"/>
      <c r="R238" s="180">
        <f>R239</f>
        <v>0</v>
      </c>
      <c r="S238" s="179"/>
      <c r="T238" s="181">
        <f>T239</f>
        <v>0</v>
      </c>
      <c r="AR238" s="182" t="s">
        <v>82</v>
      </c>
      <c r="AT238" s="183" t="s">
        <v>73</v>
      </c>
      <c r="AU238" s="183" t="s">
        <v>82</v>
      </c>
      <c r="AY238" s="182" t="s">
        <v>133</v>
      </c>
      <c r="BK238" s="184">
        <f>BK239</f>
        <v>0</v>
      </c>
    </row>
    <row r="239" spans="1:65" s="2" customFormat="1" ht="16.5" customHeight="1">
      <c r="A239" s="34"/>
      <c r="B239" s="35"/>
      <c r="C239" s="187" t="s">
        <v>293</v>
      </c>
      <c r="D239" s="187" t="s">
        <v>136</v>
      </c>
      <c r="E239" s="188" t="s">
        <v>294</v>
      </c>
      <c r="F239" s="189" t="s">
        <v>295</v>
      </c>
      <c r="G239" s="190" t="s">
        <v>278</v>
      </c>
      <c r="H239" s="191">
        <v>38.345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39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140</v>
      </c>
      <c r="AT239" s="199" t="s">
        <v>136</v>
      </c>
      <c r="AU239" s="199" t="s">
        <v>84</v>
      </c>
      <c r="AY239" s="17" t="s">
        <v>133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82</v>
      </c>
      <c r="BK239" s="200">
        <f>ROUND(I239*H239,2)</f>
        <v>0</v>
      </c>
      <c r="BL239" s="17" t="s">
        <v>140</v>
      </c>
      <c r="BM239" s="199" t="s">
        <v>296</v>
      </c>
    </row>
    <row r="240" spans="2:63" s="12" customFormat="1" ht="25.9" customHeight="1">
      <c r="B240" s="171"/>
      <c r="C240" s="172"/>
      <c r="D240" s="173" t="s">
        <v>73</v>
      </c>
      <c r="E240" s="174" t="s">
        <v>297</v>
      </c>
      <c r="F240" s="174" t="s">
        <v>298</v>
      </c>
      <c r="G240" s="172"/>
      <c r="H240" s="172"/>
      <c r="I240" s="175"/>
      <c r="J240" s="176">
        <f>BK240</f>
        <v>0</v>
      </c>
      <c r="K240" s="172"/>
      <c r="L240" s="177"/>
      <c r="M240" s="178"/>
      <c r="N240" s="179"/>
      <c r="O240" s="179"/>
      <c r="P240" s="180">
        <f>P241+P274+P309+P348+P354+P383+P406+P418</f>
        <v>0</v>
      </c>
      <c r="Q240" s="179"/>
      <c r="R240" s="180">
        <f>R241+R274+R309+R348+R354+R383+R406+R418</f>
        <v>0</v>
      </c>
      <c r="S240" s="179"/>
      <c r="T240" s="181">
        <f>T241+T274+T309+T348+T354+T383+T406+T418</f>
        <v>0</v>
      </c>
      <c r="AR240" s="182" t="s">
        <v>84</v>
      </c>
      <c r="AT240" s="183" t="s">
        <v>73</v>
      </c>
      <c r="AU240" s="183" t="s">
        <v>74</v>
      </c>
      <c r="AY240" s="182" t="s">
        <v>133</v>
      </c>
      <c r="BK240" s="184">
        <f>BK241+BK274+BK309+BK348+BK354+BK383+BK406+BK418</f>
        <v>0</v>
      </c>
    </row>
    <row r="241" spans="2:63" s="12" customFormat="1" ht="22.9" customHeight="1">
      <c r="B241" s="171"/>
      <c r="C241" s="172"/>
      <c r="D241" s="173" t="s">
        <v>73</v>
      </c>
      <c r="E241" s="185" t="s">
        <v>299</v>
      </c>
      <c r="F241" s="185" t="s">
        <v>300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SUM(P242:P273)</f>
        <v>0</v>
      </c>
      <c r="Q241" s="179"/>
      <c r="R241" s="180">
        <f>SUM(R242:R273)</f>
        <v>0</v>
      </c>
      <c r="S241" s="179"/>
      <c r="T241" s="181">
        <f>SUM(T242:T273)</f>
        <v>0</v>
      </c>
      <c r="AR241" s="182" t="s">
        <v>84</v>
      </c>
      <c r="AT241" s="183" t="s">
        <v>73</v>
      </c>
      <c r="AU241" s="183" t="s">
        <v>82</v>
      </c>
      <c r="AY241" s="182" t="s">
        <v>133</v>
      </c>
      <c r="BK241" s="184">
        <f>SUM(BK242:BK273)</f>
        <v>0</v>
      </c>
    </row>
    <row r="242" spans="1:65" s="2" customFormat="1" ht="16.5" customHeight="1">
      <c r="A242" s="34"/>
      <c r="B242" s="35"/>
      <c r="C242" s="187" t="s">
        <v>225</v>
      </c>
      <c r="D242" s="187" t="s">
        <v>136</v>
      </c>
      <c r="E242" s="188" t="s">
        <v>301</v>
      </c>
      <c r="F242" s="189" t="s">
        <v>302</v>
      </c>
      <c r="G242" s="190" t="s">
        <v>147</v>
      </c>
      <c r="H242" s="191">
        <v>248.823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39</v>
      </c>
      <c r="O242" s="7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148</v>
      </c>
      <c r="AT242" s="199" t="s">
        <v>136</v>
      </c>
      <c r="AU242" s="199" t="s">
        <v>84</v>
      </c>
      <c r="AY242" s="17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82</v>
      </c>
      <c r="BK242" s="200">
        <f>ROUND(I242*H242,2)</f>
        <v>0</v>
      </c>
      <c r="BL242" s="17" t="s">
        <v>148</v>
      </c>
      <c r="BM242" s="199" t="s">
        <v>303</v>
      </c>
    </row>
    <row r="243" spans="2:51" s="13" customFormat="1" ht="12">
      <c r="B243" s="201"/>
      <c r="C243" s="202"/>
      <c r="D243" s="203" t="s">
        <v>141</v>
      </c>
      <c r="E243" s="204" t="s">
        <v>1</v>
      </c>
      <c r="F243" s="205" t="s">
        <v>304</v>
      </c>
      <c r="G243" s="202"/>
      <c r="H243" s="206">
        <v>245.41639999999998</v>
      </c>
      <c r="I243" s="207"/>
      <c r="J243" s="202"/>
      <c r="K243" s="202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141</v>
      </c>
      <c r="AU243" s="212" t="s">
        <v>84</v>
      </c>
      <c r="AV243" s="13" t="s">
        <v>84</v>
      </c>
      <c r="AW243" s="13" t="s">
        <v>32</v>
      </c>
      <c r="AX243" s="13" t="s">
        <v>74</v>
      </c>
      <c r="AY243" s="212" t="s">
        <v>133</v>
      </c>
    </row>
    <row r="244" spans="2:51" s="13" customFormat="1" ht="12">
      <c r="B244" s="201"/>
      <c r="C244" s="202"/>
      <c r="D244" s="203" t="s">
        <v>141</v>
      </c>
      <c r="E244" s="204" t="s">
        <v>1</v>
      </c>
      <c r="F244" s="205" t="s">
        <v>305</v>
      </c>
      <c r="G244" s="202"/>
      <c r="H244" s="206">
        <v>4.7164</v>
      </c>
      <c r="I244" s="207"/>
      <c r="J244" s="202"/>
      <c r="K244" s="202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141</v>
      </c>
      <c r="AU244" s="212" t="s">
        <v>84</v>
      </c>
      <c r="AV244" s="13" t="s">
        <v>84</v>
      </c>
      <c r="AW244" s="13" t="s">
        <v>32</v>
      </c>
      <c r="AX244" s="13" t="s">
        <v>74</v>
      </c>
      <c r="AY244" s="212" t="s">
        <v>133</v>
      </c>
    </row>
    <row r="245" spans="2:51" s="13" customFormat="1" ht="12">
      <c r="B245" s="201"/>
      <c r="C245" s="202"/>
      <c r="D245" s="203" t="s">
        <v>141</v>
      </c>
      <c r="E245" s="204" t="s">
        <v>1</v>
      </c>
      <c r="F245" s="205" t="s">
        <v>306</v>
      </c>
      <c r="G245" s="202"/>
      <c r="H245" s="206">
        <v>15.3374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141</v>
      </c>
      <c r="AU245" s="212" t="s">
        <v>84</v>
      </c>
      <c r="AV245" s="13" t="s">
        <v>84</v>
      </c>
      <c r="AW245" s="13" t="s">
        <v>32</v>
      </c>
      <c r="AX245" s="13" t="s">
        <v>74</v>
      </c>
      <c r="AY245" s="212" t="s">
        <v>133</v>
      </c>
    </row>
    <row r="246" spans="2:51" s="13" customFormat="1" ht="22.5">
      <c r="B246" s="201"/>
      <c r="C246" s="202"/>
      <c r="D246" s="203" t="s">
        <v>141</v>
      </c>
      <c r="E246" s="204" t="s">
        <v>1</v>
      </c>
      <c r="F246" s="205" t="s">
        <v>307</v>
      </c>
      <c r="G246" s="202"/>
      <c r="H246" s="206">
        <v>-15.367500000000001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141</v>
      </c>
      <c r="AU246" s="212" t="s">
        <v>84</v>
      </c>
      <c r="AV246" s="13" t="s">
        <v>84</v>
      </c>
      <c r="AW246" s="13" t="s">
        <v>32</v>
      </c>
      <c r="AX246" s="13" t="s">
        <v>74</v>
      </c>
      <c r="AY246" s="212" t="s">
        <v>133</v>
      </c>
    </row>
    <row r="247" spans="2:51" s="13" customFormat="1" ht="12">
      <c r="B247" s="201"/>
      <c r="C247" s="202"/>
      <c r="D247" s="203" t="s">
        <v>141</v>
      </c>
      <c r="E247" s="204" t="s">
        <v>1</v>
      </c>
      <c r="F247" s="205" t="s">
        <v>308</v>
      </c>
      <c r="G247" s="202"/>
      <c r="H247" s="206">
        <v>-1.2800000000000002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141</v>
      </c>
      <c r="AU247" s="212" t="s">
        <v>84</v>
      </c>
      <c r="AV247" s="13" t="s">
        <v>84</v>
      </c>
      <c r="AW247" s="13" t="s">
        <v>32</v>
      </c>
      <c r="AX247" s="13" t="s">
        <v>74</v>
      </c>
      <c r="AY247" s="212" t="s">
        <v>133</v>
      </c>
    </row>
    <row r="248" spans="2:51" s="14" customFormat="1" ht="12">
      <c r="B248" s="213"/>
      <c r="C248" s="214"/>
      <c r="D248" s="203" t="s">
        <v>141</v>
      </c>
      <c r="E248" s="215" t="s">
        <v>1</v>
      </c>
      <c r="F248" s="216" t="s">
        <v>144</v>
      </c>
      <c r="G248" s="214"/>
      <c r="H248" s="217">
        <v>248.82269999999997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141</v>
      </c>
      <c r="AU248" s="223" t="s">
        <v>84</v>
      </c>
      <c r="AV248" s="14" t="s">
        <v>140</v>
      </c>
      <c r="AW248" s="14" t="s">
        <v>32</v>
      </c>
      <c r="AX248" s="14" t="s">
        <v>82</v>
      </c>
      <c r="AY248" s="223" t="s">
        <v>133</v>
      </c>
    </row>
    <row r="249" spans="1:65" s="2" customFormat="1" ht="16.5" customHeight="1">
      <c r="A249" s="34"/>
      <c r="B249" s="35"/>
      <c r="C249" s="234" t="s">
        <v>309</v>
      </c>
      <c r="D249" s="234" t="s">
        <v>165</v>
      </c>
      <c r="E249" s="235" t="s">
        <v>310</v>
      </c>
      <c r="F249" s="236" t="s">
        <v>311</v>
      </c>
      <c r="G249" s="237" t="s">
        <v>278</v>
      </c>
      <c r="H249" s="238">
        <v>0.099</v>
      </c>
      <c r="I249" s="239"/>
      <c r="J249" s="240">
        <f>ROUND(I249*H249,2)</f>
        <v>0</v>
      </c>
      <c r="K249" s="241"/>
      <c r="L249" s="242"/>
      <c r="M249" s="243" t="s">
        <v>1</v>
      </c>
      <c r="N249" s="244" t="s">
        <v>39</v>
      </c>
      <c r="O249" s="71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225</v>
      </c>
      <c r="AT249" s="199" t="s">
        <v>165</v>
      </c>
      <c r="AU249" s="199" t="s">
        <v>84</v>
      </c>
      <c r="AY249" s="17" t="s">
        <v>133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82</v>
      </c>
      <c r="BK249" s="200">
        <f>ROUND(I249*H249,2)</f>
        <v>0</v>
      </c>
      <c r="BL249" s="17" t="s">
        <v>148</v>
      </c>
      <c r="BM249" s="199" t="s">
        <v>312</v>
      </c>
    </row>
    <row r="250" spans="1:65" s="2" customFormat="1" ht="16.5" customHeight="1">
      <c r="A250" s="34"/>
      <c r="B250" s="35"/>
      <c r="C250" s="187" t="s">
        <v>228</v>
      </c>
      <c r="D250" s="187" t="s">
        <v>136</v>
      </c>
      <c r="E250" s="188" t="s">
        <v>313</v>
      </c>
      <c r="F250" s="189" t="s">
        <v>314</v>
      </c>
      <c r="G250" s="190" t="s">
        <v>147</v>
      </c>
      <c r="H250" s="191">
        <v>32.445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39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148</v>
      </c>
      <c r="AT250" s="199" t="s">
        <v>136</v>
      </c>
      <c r="AU250" s="199" t="s">
        <v>84</v>
      </c>
      <c r="AY250" s="17" t="s">
        <v>133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82</v>
      </c>
      <c r="BK250" s="200">
        <f>ROUND(I250*H250,2)</f>
        <v>0</v>
      </c>
      <c r="BL250" s="17" t="s">
        <v>148</v>
      </c>
      <c r="BM250" s="199" t="s">
        <v>315</v>
      </c>
    </row>
    <row r="251" spans="2:51" s="13" customFormat="1" ht="12">
      <c r="B251" s="201"/>
      <c r="C251" s="202"/>
      <c r="D251" s="203" t="s">
        <v>141</v>
      </c>
      <c r="E251" s="204" t="s">
        <v>1</v>
      </c>
      <c r="F251" s="205" t="s">
        <v>316</v>
      </c>
      <c r="G251" s="202"/>
      <c r="H251" s="206">
        <v>32.444500000000005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141</v>
      </c>
      <c r="AU251" s="212" t="s">
        <v>84</v>
      </c>
      <c r="AV251" s="13" t="s">
        <v>84</v>
      </c>
      <c r="AW251" s="13" t="s">
        <v>32</v>
      </c>
      <c r="AX251" s="13" t="s">
        <v>74</v>
      </c>
      <c r="AY251" s="212" t="s">
        <v>133</v>
      </c>
    </row>
    <row r="252" spans="2:51" s="14" customFormat="1" ht="12">
      <c r="B252" s="213"/>
      <c r="C252" s="214"/>
      <c r="D252" s="203" t="s">
        <v>141</v>
      </c>
      <c r="E252" s="215" t="s">
        <v>1</v>
      </c>
      <c r="F252" s="216" t="s">
        <v>144</v>
      </c>
      <c r="G252" s="214"/>
      <c r="H252" s="217">
        <v>32.444500000000005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141</v>
      </c>
      <c r="AU252" s="223" t="s">
        <v>84</v>
      </c>
      <c r="AV252" s="14" t="s">
        <v>140</v>
      </c>
      <c r="AW252" s="14" t="s">
        <v>32</v>
      </c>
      <c r="AX252" s="14" t="s">
        <v>82</v>
      </c>
      <c r="AY252" s="223" t="s">
        <v>133</v>
      </c>
    </row>
    <row r="253" spans="1:65" s="2" customFormat="1" ht="16.5" customHeight="1">
      <c r="A253" s="34"/>
      <c r="B253" s="35"/>
      <c r="C253" s="234" t="s">
        <v>317</v>
      </c>
      <c r="D253" s="234" t="s">
        <v>165</v>
      </c>
      <c r="E253" s="235" t="s">
        <v>310</v>
      </c>
      <c r="F253" s="236" t="s">
        <v>311</v>
      </c>
      <c r="G253" s="237" t="s">
        <v>278</v>
      </c>
      <c r="H253" s="238">
        <v>0.015</v>
      </c>
      <c r="I253" s="239"/>
      <c r="J253" s="240">
        <f>ROUND(I253*H253,2)</f>
        <v>0</v>
      </c>
      <c r="K253" s="241"/>
      <c r="L253" s="242"/>
      <c r="M253" s="243" t="s">
        <v>1</v>
      </c>
      <c r="N253" s="244" t="s">
        <v>39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225</v>
      </c>
      <c r="AT253" s="199" t="s">
        <v>165</v>
      </c>
      <c r="AU253" s="199" t="s">
        <v>84</v>
      </c>
      <c r="AY253" s="17" t="s">
        <v>133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82</v>
      </c>
      <c r="BK253" s="200">
        <f>ROUND(I253*H253,2)</f>
        <v>0</v>
      </c>
      <c r="BL253" s="17" t="s">
        <v>148</v>
      </c>
      <c r="BM253" s="199" t="s">
        <v>318</v>
      </c>
    </row>
    <row r="254" spans="1:65" s="2" customFormat="1" ht="16.5" customHeight="1">
      <c r="A254" s="34"/>
      <c r="B254" s="35"/>
      <c r="C254" s="187" t="s">
        <v>232</v>
      </c>
      <c r="D254" s="187" t="s">
        <v>136</v>
      </c>
      <c r="E254" s="188" t="s">
        <v>319</v>
      </c>
      <c r="F254" s="189" t="s">
        <v>320</v>
      </c>
      <c r="G254" s="190" t="s">
        <v>147</v>
      </c>
      <c r="H254" s="191">
        <v>252.625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39</v>
      </c>
      <c r="O254" s="71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148</v>
      </c>
      <c r="AT254" s="199" t="s">
        <v>136</v>
      </c>
      <c r="AU254" s="199" t="s">
        <v>84</v>
      </c>
      <c r="AY254" s="17" t="s">
        <v>133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82</v>
      </c>
      <c r="BK254" s="200">
        <f>ROUND(I254*H254,2)</f>
        <v>0</v>
      </c>
      <c r="BL254" s="17" t="s">
        <v>148</v>
      </c>
      <c r="BM254" s="199" t="s">
        <v>321</v>
      </c>
    </row>
    <row r="255" spans="2:51" s="13" customFormat="1" ht="12">
      <c r="B255" s="201"/>
      <c r="C255" s="202"/>
      <c r="D255" s="203" t="s">
        <v>141</v>
      </c>
      <c r="E255" s="204" t="s">
        <v>1</v>
      </c>
      <c r="F255" s="205" t="s">
        <v>304</v>
      </c>
      <c r="G255" s="202"/>
      <c r="H255" s="206">
        <v>245.41639999999998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141</v>
      </c>
      <c r="AU255" s="212" t="s">
        <v>84</v>
      </c>
      <c r="AV255" s="13" t="s">
        <v>84</v>
      </c>
      <c r="AW255" s="13" t="s">
        <v>32</v>
      </c>
      <c r="AX255" s="13" t="s">
        <v>74</v>
      </c>
      <c r="AY255" s="212" t="s">
        <v>133</v>
      </c>
    </row>
    <row r="256" spans="2:51" s="13" customFormat="1" ht="12">
      <c r="B256" s="201"/>
      <c r="C256" s="202"/>
      <c r="D256" s="203" t="s">
        <v>141</v>
      </c>
      <c r="E256" s="204" t="s">
        <v>1</v>
      </c>
      <c r="F256" s="205" t="s">
        <v>322</v>
      </c>
      <c r="G256" s="202"/>
      <c r="H256" s="206">
        <v>20.053799999999995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141</v>
      </c>
      <c r="AU256" s="212" t="s">
        <v>84</v>
      </c>
      <c r="AV256" s="13" t="s">
        <v>84</v>
      </c>
      <c r="AW256" s="13" t="s">
        <v>32</v>
      </c>
      <c r="AX256" s="13" t="s">
        <v>74</v>
      </c>
      <c r="AY256" s="212" t="s">
        <v>133</v>
      </c>
    </row>
    <row r="257" spans="2:51" s="13" customFormat="1" ht="12">
      <c r="B257" s="201"/>
      <c r="C257" s="202"/>
      <c r="D257" s="203" t="s">
        <v>141</v>
      </c>
      <c r="E257" s="204" t="s">
        <v>1</v>
      </c>
      <c r="F257" s="205" t="s">
        <v>323</v>
      </c>
      <c r="G257" s="202"/>
      <c r="H257" s="206">
        <v>-11.565000000000001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141</v>
      </c>
      <c r="AU257" s="212" t="s">
        <v>84</v>
      </c>
      <c r="AV257" s="13" t="s">
        <v>84</v>
      </c>
      <c r="AW257" s="13" t="s">
        <v>32</v>
      </c>
      <c r="AX257" s="13" t="s">
        <v>74</v>
      </c>
      <c r="AY257" s="212" t="s">
        <v>133</v>
      </c>
    </row>
    <row r="258" spans="2:51" s="13" customFormat="1" ht="12">
      <c r="B258" s="201"/>
      <c r="C258" s="202"/>
      <c r="D258" s="203" t="s">
        <v>141</v>
      </c>
      <c r="E258" s="204" t="s">
        <v>1</v>
      </c>
      <c r="F258" s="205" t="s">
        <v>308</v>
      </c>
      <c r="G258" s="202"/>
      <c r="H258" s="206">
        <v>-1.2800000000000002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141</v>
      </c>
      <c r="AU258" s="212" t="s">
        <v>84</v>
      </c>
      <c r="AV258" s="13" t="s">
        <v>84</v>
      </c>
      <c r="AW258" s="13" t="s">
        <v>32</v>
      </c>
      <c r="AX258" s="13" t="s">
        <v>74</v>
      </c>
      <c r="AY258" s="212" t="s">
        <v>133</v>
      </c>
    </row>
    <row r="259" spans="2:51" s="14" customFormat="1" ht="12">
      <c r="B259" s="213"/>
      <c r="C259" s="214"/>
      <c r="D259" s="203" t="s">
        <v>141</v>
      </c>
      <c r="E259" s="215" t="s">
        <v>1</v>
      </c>
      <c r="F259" s="216" t="s">
        <v>144</v>
      </c>
      <c r="G259" s="214"/>
      <c r="H259" s="217">
        <v>252.62519999999998</v>
      </c>
      <c r="I259" s="218"/>
      <c r="J259" s="214"/>
      <c r="K259" s="214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141</v>
      </c>
      <c r="AU259" s="223" t="s">
        <v>84</v>
      </c>
      <c r="AV259" s="14" t="s">
        <v>140</v>
      </c>
      <c r="AW259" s="14" t="s">
        <v>32</v>
      </c>
      <c r="AX259" s="14" t="s">
        <v>82</v>
      </c>
      <c r="AY259" s="223" t="s">
        <v>133</v>
      </c>
    </row>
    <row r="260" spans="1:65" s="2" customFormat="1" ht="16.5" customHeight="1">
      <c r="A260" s="34"/>
      <c r="B260" s="35"/>
      <c r="C260" s="187" t="s">
        <v>324</v>
      </c>
      <c r="D260" s="187" t="s">
        <v>136</v>
      </c>
      <c r="E260" s="188" t="s">
        <v>325</v>
      </c>
      <c r="F260" s="189" t="s">
        <v>326</v>
      </c>
      <c r="G260" s="190" t="s">
        <v>147</v>
      </c>
      <c r="H260" s="191">
        <v>248.821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39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148</v>
      </c>
      <c r="AT260" s="199" t="s">
        <v>136</v>
      </c>
      <c r="AU260" s="199" t="s">
        <v>84</v>
      </c>
      <c r="AY260" s="17" t="s">
        <v>133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82</v>
      </c>
      <c r="BK260" s="200">
        <f>ROUND(I260*H260,2)</f>
        <v>0</v>
      </c>
      <c r="BL260" s="17" t="s">
        <v>148</v>
      </c>
      <c r="BM260" s="199" t="s">
        <v>327</v>
      </c>
    </row>
    <row r="261" spans="1:65" s="2" customFormat="1" ht="16.5" customHeight="1">
      <c r="A261" s="34"/>
      <c r="B261" s="35"/>
      <c r="C261" s="234" t="s">
        <v>235</v>
      </c>
      <c r="D261" s="234" t="s">
        <v>165</v>
      </c>
      <c r="E261" s="235" t="s">
        <v>328</v>
      </c>
      <c r="F261" s="236" t="s">
        <v>329</v>
      </c>
      <c r="G261" s="237" t="s">
        <v>147</v>
      </c>
      <c r="H261" s="238">
        <v>286.144</v>
      </c>
      <c r="I261" s="239"/>
      <c r="J261" s="240">
        <f>ROUND(I261*H261,2)</f>
        <v>0</v>
      </c>
      <c r="K261" s="241"/>
      <c r="L261" s="242"/>
      <c r="M261" s="243" t="s">
        <v>1</v>
      </c>
      <c r="N261" s="244" t="s">
        <v>39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225</v>
      </c>
      <c r="AT261" s="199" t="s">
        <v>165</v>
      </c>
      <c r="AU261" s="199" t="s">
        <v>84</v>
      </c>
      <c r="AY261" s="17" t="s">
        <v>133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82</v>
      </c>
      <c r="BK261" s="200">
        <f>ROUND(I261*H261,2)</f>
        <v>0</v>
      </c>
      <c r="BL261" s="17" t="s">
        <v>148</v>
      </c>
      <c r="BM261" s="199" t="s">
        <v>330</v>
      </c>
    </row>
    <row r="262" spans="2:51" s="13" customFormat="1" ht="12">
      <c r="B262" s="201"/>
      <c r="C262" s="202"/>
      <c r="D262" s="203" t="s">
        <v>141</v>
      </c>
      <c r="E262" s="204" t="s">
        <v>1</v>
      </c>
      <c r="F262" s="205" t="s">
        <v>331</v>
      </c>
      <c r="G262" s="202"/>
      <c r="H262" s="206">
        <v>286.14414999999997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141</v>
      </c>
      <c r="AU262" s="212" t="s">
        <v>84</v>
      </c>
      <c r="AV262" s="13" t="s">
        <v>84</v>
      </c>
      <c r="AW262" s="13" t="s">
        <v>32</v>
      </c>
      <c r="AX262" s="13" t="s">
        <v>74</v>
      </c>
      <c r="AY262" s="212" t="s">
        <v>133</v>
      </c>
    </row>
    <row r="263" spans="2:51" s="14" customFormat="1" ht="12">
      <c r="B263" s="213"/>
      <c r="C263" s="214"/>
      <c r="D263" s="203" t="s">
        <v>141</v>
      </c>
      <c r="E263" s="215" t="s">
        <v>1</v>
      </c>
      <c r="F263" s="216" t="s">
        <v>144</v>
      </c>
      <c r="G263" s="214"/>
      <c r="H263" s="217">
        <v>286.14414999999997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141</v>
      </c>
      <c r="AU263" s="223" t="s">
        <v>84</v>
      </c>
      <c r="AV263" s="14" t="s">
        <v>140</v>
      </c>
      <c r="AW263" s="14" t="s">
        <v>32</v>
      </c>
      <c r="AX263" s="14" t="s">
        <v>82</v>
      </c>
      <c r="AY263" s="223" t="s">
        <v>133</v>
      </c>
    </row>
    <row r="264" spans="1:65" s="2" customFormat="1" ht="16.5" customHeight="1">
      <c r="A264" s="34"/>
      <c r="B264" s="35"/>
      <c r="C264" s="187" t="s">
        <v>332</v>
      </c>
      <c r="D264" s="187" t="s">
        <v>136</v>
      </c>
      <c r="E264" s="188" t="s">
        <v>333</v>
      </c>
      <c r="F264" s="189" t="s">
        <v>334</v>
      </c>
      <c r="G264" s="190" t="s">
        <v>147</v>
      </c>
      <c r="H264" s="191">
        <v>32.445</v>
      </c>
      <c r="I264" s="192"/>
      <c r="J264" s="193">
        <f>ROUND(I264*H264,2)</f>
        <v>0</v>
      </c>
      <c r="K264" s="194"/>
      <c r="L264" s="39"/>
      <c r="M264" s="195" t="s">
        <v>1</v>
      </c>
      <c r="N264" s="196" t="s">
        <v>39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148</v>
      </c>
      <c r="AT264" s="199" t="s">
        <v>136</v>
      </c>
      <c r="AU264" s="199" t="s">
        <v>84</v>
      </c>
      <c r="AY264" s="17" t="s">
        <v>133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82</v>
      </c>
      <c r="BK264" s="200">
        <f>ROUND(I264*H264,2)</f>
        <v>0</v>
      </c>
      <c r="BL264" s="17" t="s">
        <v>148</v>
      </c>
      <c r="BM264" s="199" t="s">
        <v>335</v>
      </c>
    </row>
    <row r="265" spans="1:65" s="2" customFormat="1" ht="16.5" customHeight="1">
      <c r="A265" s="34"/>
      <c r="B265" s="35"/>
      <c r="C265" s="234" t="s">
        <v>239</v>
      </c>
      <c r="D265" s="234" t="s">
        <v>165</v>
      </c>
      <c r="E265" s="235" t="s">
        <v>328</v>
      </c>
      <c r="F265" s="236" t="s">
        <v>329</v>
      </c>
      <c r="G265" s="237" t="s">
        <v>147</v>
      </c>
      <c r="H265" s="238">
        <v>37.312</v>
      </c>
      <c r="I265" s="239"/>
      <c r="J265" s="240">
        <f>ROUND(I265*H265,2)</f>
        <v>0</v>
      </c>
      <c r="K265" s="241"/>
      <c r="L265" s="242"/>
      <c r="M265" s="243" t="s">
        <v>1</v>
      </c>
      <c r="N265" s="244" t="s">
        <v>39</v>
      </c>
      <c r="O265" s="7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9" t="s">
        <v>225</v>
      </c>
      <c r="AT265" s="199" t="s">
        <v>165</v>
      </c>
      <c r="AU265" s="199" t="s">
        <v>84</v>
      </c>
      <c r="AY265" s="17" t="s">
        <v>133</v>
      </c>
      <c r="BE265" s="200">
        <f>IF(N265="základní",J265,0)</f>
        <v>0</v>
      </c>
      <c r="BF265" s="200">
        <f>IF(N265="snížená",J265,0)</f>
        <v>0</v>
      </c>
      <c r="BG265" s="200">
        <f>IF(N265="zákl. přenesená",J265,0)</f>
        <v>0</v>
      </c>
      <c r="BH265" s="200">
        <f>IF(N265="sníž. přenesená",J265,0)</f>
        <v>0</v>
      </c>
      <c r="BI265" s="200">
        <f>IF(N265="nulová",J265,0)</f>
        <v>0</v>
      </c>
      <c r="BJ265" s="17" t="s">
        <v>82</v>
      </c>
      <c r="BK265" s="200">
        <f>ROUND(I265*H265,2)</f>
        <v>0</v>
      </c>
      <c r="BL265" s="17" t="s">
        <v>148</v>
      </c>
      <c r="BM265" s="199" t="s">
        <v>336</v>
      </c>
    </row>
    <row r="266" spans="2:51" s="15" customFormat="1" ht="12">
      <c r="B266" s="224"/>
      <c r="C266" s="225"/>
      <c r="D266" s="203" t="s">
        <v>141</v>
      </c>
      <c r="E266" s="226" t="s">
        <v>1</v>
      </c>
      <c r="F266" s="227" t="s">
        <v>337</v>
      </c>
      <c r="G266" s="225"/>
      <c r="H266" s="226" t="s">
        <v>1</v>
      </c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141</v>
      </c>
      <c r="AU266" s="233" t="s">
        <v>84</v>
      </c>
      <c r="AV266" s="15" t="s">
        <v>82</v>
      </c>
      <c r="AW266" s="15" t="s">
        <v>32</v>
      </c>
      <c r="AX266" s="15" t="s">
        <v>74</v>
      </c>
      <c r="AY266" s="233" t="s">
        <v>133</v>
      </c>
    </row>
    <row r="267" spans="2:51" s="13" customFormat="1" ht="12">
      <c r="B267" s="201"/>
      <c r="C267" s="202"/>
      <c r="D267" s="203" t="s">
        <v>141</v>
      </c>
      <c r="E267" s="204" t="s">
        <v>1</v>
      </c>
      <c r="F267" s="205" t="s">
        <v>338</v>
      </c>
      <c r="G267" s="202"/>
      <c r="H267" s="206">
        <v>37.311749999999996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141</v>
      </c>
      <c r="AU267" s="212" t="s">
        <v>84</v>
      </c>
      <c r="AV267" s="13" t="s">
        <v>84</v>
      </c>
      <c r="AW267" s="13" t="s">
        <v>32</v>
      </c>
      <c r="AX267" s="13" t="s">
        <v>74</v>
      </c>
      <c r="AY267" s="212" t="s">
        <v>133</v>
      </c>
    </row>
    <row r="268" spans="2:51" s="14" customFormat="1" ht="12">
      <c r="B268" s="213"/>
      <c r="C268" s="214"/>
      <c r="D268" s="203" t="s">
        <v>141</v>
      </c>
      <c r="E268" s="215" t="s">
        <v>1</v>
      </c>
      <c r="F268" s="216" t="s">
        <v>144</v>
      </c>
      <c r="G268" s="214"/>
      <c r="H268" s="217">
        <v>37.311749999999996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141</v>
      </c>
      <c r="AU268" s="223" t="s">
        <v>84</v>
      </c>
      <c r="AV268" s="14" t="s">
        <v>140</v>
      </c>
      <c r="AW268" s="14" t="s">
        <v>32</v>
      </c>
      <c r="AX268" s="14" t="s">
        <v>82</v>
      </c>
      <c r="AY268" s="223" t="s">
        <v>133</v>
      </c>
    </row>
    <row r="269" spans="1:65" s="2" customFormat="1" ht="16.5" customHeight="1">
      <c r="A269" s="34"/>
      <c r="B269" s="35"/>
      <c r="C269" s="187" t="s">
        <v>339</v>
      </c>
      <c r="D269" s="187" t="s">
        <v>136</v>
      </c>
      <c r="E269" s="188" t="s">
        <v>340</v>
      </c>
      <c r="F269" s="189" t="s">
        <v>341</v>
      </c>
      <c r="G269" s="190" t="s">
        <v>271</v>
      </c>
      <c r="H269" s="191">
        <v>16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39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148</v>
      </c>
      <c r="AT269" s="199" t="s">
        <v>136</v>
      </c>
      <c r="AU269" s="199" t="s">
        <v>84</v>
      </c>
      <c r="AY269" s="17" t="s">
        <v>133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82</v>
      </c>
      <c r="BK269" s="200">
        <f>ROUND(I269*H269,2)</f>
        <v>0</v>
      </c>
      <c r="BL269" s="17" t="s">
        <v>148</v>
      </c>
      <c r="BM269" s="199" t="s">
        <v>342</v>
      </c>
    </row>
    <row r="270" spans="2:51" s="13" customFormat="1" ht="12">
      <c r="B270" s="201"/>
      <c r="C270" s="202"/>
      <c r="D270" s="203" t="s">
        <v>141</v>
      </c>
      <c r="E270" s="204" t="s">
        <v>1</v>
      </c>
      <c r="F270" s="205" t="s">
        <v>148</v>
      </c>
      <c r="G270" s="202"/>
      <c r="H270" s="206">
        <v>16</v>
      </c>
      <c r="I270" s="207"/>
      <c r="J270" s="202"/>
      <c r="K270" s="202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141</v>
      </c>
      <c r="AU270" s="212" t="s">
        <v>84</v>
      </c>
      <c r="AV270" s="13" t="s">
        <v>84</v>
      </c>
      <c r="AW270" s="13" t="s">
        <v>32</v>
      </c>
      <c r="AX270" s="13" t="s">
        <v>74</v>
      </c>
      <c r="AY270" s="212" t="s">
        <v>133</v>
      </c>
    </row>
    <row r="271" spans="2:51" s="14" customFormat="1" ht="12">
      <c r="B271" s="213"/>
      <c r="C271" s="214"/>
      <c r="D271" s="203" t="s">
        <v>141</v>
      </c>
      <c r="E271" s="215" t="s">
        <v>1</v>
      </c>
      <c r="F271" s="216" t="s">
        <v>144</v>
      </c>
      <c r="G271" s="214"/>
      <c r="H271" s="217">
        <v>16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141</v>
      </c>
      <c r="AU271" s="223" t="s">
        <v>84</v>
      </c>
      <c r="AV271" s="14" t="s">
        <v>140</v>
      </c>
      <c r="AW271" s="14" t="s">
        <v>32</v>
      </c>
      <c r="AX271" s="14" t="s">
        <v>82</v>
      </c>
      <c r="AY271" s="223" t="s">
        <v>133</v>
      </c>
    </row>
    <row r="272" spans="1:65" s="2" customFormat="1" ht="16.5" customHeight="1">
      <c r="A272" s="34"/>
      <c r="B272" s="35"/>
      <c r="C272" s="234" t="s">
        <v>243</v>
      </c>
      <c r="D272" s="234" t="s">
        <v>165</v>
      </c>
      <c r="E272" s="235" t="s">
        <v>343</v>
      </c>
      <c r="F272" s="236" t="s">
        <v>344</v>
      </c>
      <c r="G272" s="237" t="s">
        <v>278</v>
      </c>
      <c r="H272" s="238">
        <v>0.02</v>
      </c>
      <c r="I272" s="239"/>
      <c r="J272" s="240">
        <f>ROUND(I272*H272,2)</f>
        <v>0</v>
      </c>
      <c r="K272" s="241"/>
      <c r="L272" s="242"/>
      <c r="M272" s="243" t="s">
        <v>1</v>
      </c>
      <c r="N272" s="244" t="s">
        <v>39</v>
      </c>
      <c r="O272" s="71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225</v>
      </c>
      <c r="AT272" s="199" t="s">
        <v>165</v>
      </c>
      <c r="AU272" s="199" t="s">
        <v>84</v>
      </c>
      <c r="AY272" s="17" t="s">
        <v>133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82</v>
      </c>
      <c r="BK272" s="200">
        <f>ROUND(I272*H272,2)</f>
        <v>0</v>
      </c>
      <c r="BL272" s="17" t="s">
        <v>148</v>
      </c>
      <c r="BM272" s="199" t="s">
        <v>345</v>
      </c>
    </row>
    <row r="273" spans="1:65" s="2" customFormat="1" ht="16.5" customHeight="1">
      <c r="A273" s="34"/>
      <c r="B273" s="35"/>
      <c r="C273" s="187" t="s">
        <v>346</v>
      </c>
      <c r="D273" s="187" t="s">
        <v>136</v>
      </c>
      <c r="E273" s="188" t="s">
        <v>347</v>
      </c>
      <c r="F273" s="189" t="s">
        <v>348</v>
      </c>
      <c r="G273" s="190" t="s">
        <v>349</v>
      </c>
      <c r="H273" s="245"/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39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148</v>
      </c>
      <c r="AT273" s="199" t="s">
        <v>136</v>
      </c>
      <c r="AU273" s="199" t="s">
        <v>84</v>
      </c>
      <c r="AY273" s="17" t="s">
        <v>133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82</v>
      </c>
      <c r="BK273" s="200">
        <f>ROUND(I273*H273,2)</f>
        <v>0</v>
      </c>
      <c r="BL273" s="17" t="s">
        <v>148</v>
      </c>
      <c r="BM273" s="199" t="s">
        <v>350</v>
      </c>
    </row>
    <row r="274" spans="2:63" s="12" customFormat="1" ht="22.9" customHeight="1">
      <c r="B274" s="171"/>
      <c r="C274" s="172"/>
      <c r="D274" s="173" t="s">
        <v>73</v>
      </c>
      <c r="E274" s="185" t="s">
        <v>351</v>
      </c>
      <c r="F274" s="185" t="s">
        <v>352</v>
      </c>
      <c r="G274" s="172"/>
      <c r="H274" s="172"/>
      <c r="I274" s="175"/>
      <c r="J274" s="186">
        <f>BK274</f>
        <v>0</v>
      </c>
      <c r="K274" s="172"/>
      <c r="L274" s="177"/>
      <c r="M274" s="178"/>
      <c r="N274" s="179"/>
      <c r="O274" s="179"/>
      <c r="P274" s="180">
        <f>SUM(P275:P308)</f>
        <v>0</v>
      </c>
      <c r="Q274" s="179"/>
      <c r="R274" s="180">
        <f>SUM(R275:R308)</f>
        <v>0</v>
      </c>
      <c r="S274" s="179"/>
      <c r="T274" s="181">
        <f>SUM(T275:T308)</f>
        <v>0</v>
      </c>
      <c r="AR274" s="182" t="s">
        <v>84</v>
      </c>
      <c r="AT274" s="183" t="s">
        <v>73</v>
      </c>
      <c r="AU274" s="183" t="s">
        <v>82</v>
      </c>
      <c r="AY274" s="182" t="s">
        <v>133</v>
      </c>
      <c r="BK274" s="184">
        <f>SUM(BK275:BK308)</f>
        <v>0</v>
      </c>
    </row>
    <row r="275" spans="1:65" s="2" customFormat="1" ht="16.5" customHeight="1">
      <c r="A275" s="34"/>
      <c r="B275" s="35"/>
      <c r="C275" s="187" t="s">
        <v>252</v>
      </c>
      <c r="D275" s="187" t="s">
        <v>136</v>
      </c>
      <c r="E275" s="188" t="s">
        <v>353</v>
      </c>
      <c r="F275" s="189" t="s">
        <v>354</v>
      </c>
      <c r="G275" s="190" t="s">
        <v>147</v>
      </c>
      <c r="H275" s="191">
        <v>252.625</v>
      </c>
      <c r="I275" s="192"/>
      <c r="J275" s="193">
        <f>ROUND(I275*H275,2)</f>
        <v>0</v>
      </c>
      <c r="K275" s="194"/>
      <c r="L275" s="39"/>
      <c r="M275" s="195" t="s">
        <v>1</v>
      </c>
      <c r="N275" s="196" t="s">
        <v>39</v>
      </c>
      <c r="O275" s="71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148</v>
      </c>
      <c r="AT275" s="199" t="s">
        <v>136</v>
      </c>
      <c r="AU275" s="199" t="s">
        <v>84</v>
      </c>
      <c r="AY275" s="17" t="s">
        <v>133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82</v>
      </c>
      <c r="BK275" s="200">
        <f>ROUND(I275*H275,2)</f>
        <v>0</v>
      </c>
      <c r="BL275" s="17" t="s">
        <v>148</v>
      </c>
      <c r="BM275" s="199" t="s">
        <v>355</v>
      </c>
    </row>
    <row r="276" spans="1:65" s="2" customFormat="1" ht="16.5" customHeight="1">
      <c r="A276" s="34"/>
      <c r="B276" s="35"/>
      <c r="C276" s="187" t="s">
        <v>356</v>
      </c>
      <c r="D276" s="187" t="s">
        <v>136</v>
      </c>
      <c r="E276" s="188" t="s">
        <v>357</v>
      </c>
      <c r="F276" s="189" t="s">
        <v>358</v>
      </c>
      <c r="G276" s="190" t="s">
        <v>147</v>
      </c>
      <c r="H276" s="191">
        <v>350.112</v>
      </c>
      <c r="I276" s="192"/>
      <c r="J276" s="193">
        <f>ROUND(I276*H276,2)</f>
        <v>0</v>
      </c>
      <c r="K276" s="194"/>
      <c r="L276" s="39"/>
      <c r="M276" s="195" t="s">
        <v>1</v>
      </c>
      <c r="N276" s="196" t="s">
        <v>39</v>
      </c>
      <c r="O276" s="71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148</v>
      </c>
      <c r="AT276" s="199" t="s">
        <v>136</v>
      </c>
      <c r="AU276" s="199" t="s">
        <v>84</v>
      </c>
      <c r="AY276" s="17" t="s">
        <v>133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82</v>
      </c>
      <c r="BK276" s="200">
        <f>ROUND(I276*H276,2)</f>
        <v>0</v>
      </c>
      <c r="BL276" s="17" t="s">
        <v>148</v>
      </c>
      <c r="BM276" s="199" t="s">
        <v>359</v>
      </c>
    </row>
    <row r="277" spans="2:51" s="15" customFormat="1" ht="12">
      <c r="B277" s="224"/>
      <c r="C277" s="225"/>
      <c r="D277" s="203" t="s">
        <v>141</v>
      </c>
      <c r="E277" s="226" t="s">
        <v>1</v>
      </c>
      <c r="F277" s="227" t="s">
        <v>360</v>
      </c>
      <c r="G277" s="225"/>
      <c r="H277" s="226" t="s">
        <v>1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141</v>
      </c>
      <c r="AU277" s="233" t="s">
        <v>84</v>
      </c>
      <c r="AV277" s="15" t="s">
        <v>82</v>
      </c>
      <c r="AW277" s="15" t="s">
        <v>32</v>
      </c>
      <c r="AX277" s="15" t="s">
        <v>74</v>
      </c>
      <c r="AY277" s="233" t="s">
        <v>133</v>
      </c>
    </row>
    <row r="278" spans="2:51" s="13" customFormat="1" ht="12">
      <c r="B278" s="201"/>
      <c r="C278" s="202"/>
      <c r="D278" s="203" t="s">
        <v>141</v>
      </c>
      <c r="E278" s="204" t="s">
        <v>1</v>
      </c>
      <c r="F278" s="205" t="s">
        <v>361</v>
      </c>
      <c r="G278" s="202"/>
      <c r="H278" s="206">
        <v>248.821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141</v>
      </c>
      <c r="AU278" s="212" t="s">
        <v>84</v>
      </c>
      <c r="AV278" s="13" t="s">
        <v>84</v>
      </c>
      <c r="AW278" s="13" t="s">
        <v>32</v>
      </c>
      <c r="AX278" s="13" t="s">
        <v>74</v>
      </c>
      <c r="AY278" s="212" t="s">
        <v>133</v>
      </c>
    </row>
    <row r="279" spans="2:51" s="15" customFormat="1" ht="12">
      <c r="B279" s="224"/>
      <c r="C279" s="225"/>
      <c r="D279" s="203" t="s">
        <v>141</v>
      </c>
      <c r="E279" s="226" t="s">
        <v>1</v>
      </c>
      <c r="F279" s="227" t="s">
        <v>362</v>
      </c>
      <c r="G279" s="225"/>
      <c r="H279" s="226" t="s">
        <v>1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141</v>
      </c>
      <c r="AU279" s="233" t="s">
        <v>84</v>
      </c>
      <c r="AV279" s="15" t="s">
        <v>82</v>
      </c>
      <c r="AW279" s="15" t="s">
        <v>32</v>
      </c>
      <c r="AX279" s="15" t="s">
        <v>74</v>
      </c>
      <c r="AY279" s="233" t="s">
        <v>133</v>
      </c>
    </row>
    <row r="280" spans="2:51" s="13" customFormat="1" ht="12">
      <c r="B280" s="201"/>
      <c r="C280" s="202"/>
      <c r="D280" s="203" t="s">
        <v>141</v>
      </c>
      <c r="E280" s="204" t="s">
        <v>1</v>
      </c>
      <c r="F280" s="205" t="s">
        <v>363</v>
      </c>
      <c r="G280" s="202"/>
      <c r="H280" s="206">
        <v>54.703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141</v>
      </c>
      <c r="AU280" s="212" t="s">
        <v>84</v>
      </c>
      <c r="AV280" s="13" t="s">
        <v>84</v>
      </c>
      <c r="AW280" s="13" t="s">
        <v>32</v>
      </c>
      <c r="AX280" s="13" t="s">
        <v>74</v>
      </c>
      <c r="AY280" s="212" t="s">
        <v>133</v>
      </c>
    </row>
    <row r="281" spans="2:51" s="13" customFormat="1" ht="12">
      <c r="B281" s="201"/>
      <c r="C281" s="202"/>
      <c r="D281" s="203" t="s">
        <v>141</v>
      </c>
      <c r="E281" s="204" t="s">
        <v>1</v>
      </c>
      <c r="F281" s="205" t="s">
        <v>364</v>
      </c>
      <c r="G281" s="202"/>
      <c r="H281" s="206">
        <v>17</v>
      </c>
      <c r="I281" s="207"/>
      <c r="J281" s="202"/>
      <c r="K281" s="202"/>
      <c r="L281" s="208"/>
      <c r="M281" s="209"/>
      <c r="N281" s="210"/>
      <c r="O281" s="210"/>
      <c r="P281" s="210"/>
      <c r="Q281" s="210"/>
      <c r="R281" s="210"/>
      <c r="S281" s="210"/>
      <c r="T281" s="211"/>
      <c r="AT281" s="212" t="s">
        <v>141</v>
      </c>
      <c r="AU281" s="212" t="s">
        <v>84</v>
      </c>
      <c r="AV281" s="13" t="s">
        <v>84</v>
      </c>
      <c r="AW281" s="13" t="s">
        <v>32</v>
      </c>
      <c r="AX281" s="13" t="s">
        <v>74</v>
      </c>
      <c r="AY281" s="212" t="s">
        <v>133</v>
      </c>
    </row>
    <row r="282" spans="2:51" s="15" customFormat="1" ht="12">
      <c r="B282" s="224"/>
      <c r="C282" s="225"/>
      <c r="D282" s="203" t="s">
        <v>141</v>
      </c>
      <c r="E282" s="226" t="s">
        <v>1</v>
      </c>
      <c r="F282" s="227" t="s">
        <v>365</v>
      </c>
      <c r="G282" s="225"/>
      <c r="H282" s="226" t="s">
        <v>1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141</v>
      </c>
      <c r="AU282" s="233" t="s">
        <v>84</v>
      </c>
      <c r="AV282" s="15" t="s">
        <v>82</v>
      </c>
      <c r="AW282" s="15" t="s">
        <v>32</v>
      </c>
      <c r="AX282" s="15" t="s">
        <v>74</v>
      </c>
      <c r="AY282" s="233" t="s">
        <v>133</v>
      </c>
    </row>
    <row r="283" spans="2:51" s="13" customFormat="1" ht="12">
      <c r="B283" s="201"/>
      <c r="C283" s="202"/>
      <c r="D283" s="203" t="s">
        <v>141</v>
      </c>
      <c r="E283" s="204" t="s">
        <v>1</v>
      </c>
      <c r="F283" s="205" t="s">
        <v>366</v>
      </c>
      <c r="G283" s="202"/>
      <c r="H283" s="206">
        <v>29.588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141</v>
      </c>
      <c r="AU283" s="212" t="s">
        <v>84</v>
      </c>
      <c r="AV283" s="13" t="s">
        <v>84</v>
      </c>
      <c r="AW283" s="13" t="s">
        <v>32</v>
      </c>
      <c r="AX283" s="13" t="s">
        <v>74</v>
      </c>
      <c r="AY283" s="212" t="s">
        <v>133</v>
      </c>
    </row>
    <row r="284" spans="2:51" s="14" customFormat="1" ht="12">
      <c r="B284" s="213"/>
      <c r="C284" s="214"/>
      <c r="D284" s="203" t="s">
        <v>141</v>
      </c>
      <c r="E284" s="215" t="s">
        <v>1</v>
      </c>
      <c r="F284" s="216" t="s">
        <v>144</v>
      </c>
      <c r="G284" s="214"/>
      <c r="H284" s="217">
        <v>350.112</v>
      </c>
      <c r="I284" s="218"/>
      <c r="J284" s="214"/>
      <c r="K284" s="214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141</v>
      </c>
      <c r="AU284" s="223" t="s">
        <v>84</v>
      </c>
      <c r="AV284" s="14" t="s">
        <v>140</v>
      </c>
      <c r="AW284" s="14" t="s">
        <v>32</v>
      </c>
      <c r="AX284" s="14" t="s">
        <v>82</v>
      </c>
      <c r="AY284" s="223" t="s">
        <v>133</v>
      </c>
    </row>
    <row r="285" spans="1:65" s="2" customFormat="1" ht="16.5" customHeight="1">
      <c r="A285" s="34"/>
      <c r="B285" s="35"/>
      <c r="C285" s="234" t="s">
        <v>260</v>
      </c>
      <c r="D285" s="234" t="s">
        <v>165</v>
      </c>
      <c r="E285" s="235" t="s">
        <v>367</v>
      </c>
      <c r="F285" s="236" t="s">
        <v>368</v>
      </c>
      <c r="G285" s="237" t="s">
        <v>147</v>
      </c>
      <c r="H285" s="238">
        <v>420.134</v>
      </c>
      <c r="I285" s="239"/>
      <c r="J285" s="240">
        <f>ROUND(I285*H285,2)</f>
        <v>0</v>
      </c>
      <c r="K285" s="241"/>
      <c r="L285" s="242"/>
      <c r="M285" s="243" t="s">
        <v>1</v>
      </c>
      <c r="N285" s="244" t="s">
        <v>39</v>
      </c>
      <c r="O285" s="71"/>
      <c r="P285" s="197">
        <f>O285*H285</f>
        <v>0</v>
      </c>
      <c r="Q285" s="197">
        <v>0</v>
      </c>
      <c r="R285" s="197">
        <f>Q285*H285</f>
        <v>0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225</v>
      </c>
      <c r="AT285" s="199" t="s">
        <v>165</v>
      </c>
      <c r="AU285" s="199" t="s">
        <v>84</v>
      </c>
      <c r="AY285" s="17" t="s">
        <v>133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82</v>
      </c>
      <c r="BK285" s="200">
        <f>ROUND(I285*H285,2)</f>
        <v>0</v>
      </c>
      <c r="BL285" s="17" t="s">
        <v>148</v>
      </c>
      <c r="BM285" s="199" t="s">
        <v>369</v>
      </c>
    </row>
    <row r="286" spans="2:51" s="13" customFormat="1" ht="12">
      <c r="B286" s="201"/>
      <c r="C286" s="202"/>
      <c r="D286" s="203" t="s">
        <v>141</v>
      </c>
      <c r="E286" s="204" t="s">
        <v>1</v>
      </c>
      <c r="F286" s="205" t="s">
        <v>370</v>
      </c>
      <c r="G286" s="202"/>
      <c r="H286" s="206">
        <v>420.1344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141</v>
      </c>
      <c r="AU286" s="212" t="s">
        <v>84</v>
      </c>
      <c r="AV286" s="13" t="s">
        <v>84</v>
      </c>
      <c r="AW286" s="13" t="s">
        <v>32</v>
      </c>
      <c r="AX286" s="13" t="s">
        <v>74</v>
      </c>
      <c r="AY286" s="212" t="s">
        <v>133</v>
      </c>
    </row>
    <row r="287" spans="2:51" s="14" customFormat="1" ht="12">
      <c r="B287" s="213"/>
      <c r="C287" s="214"/>
      <c r="D287" s="203" t="s">
        <v>141</v>
      </c>
      <c r="E287" s="215" t="s">
        <v>1</v>
      </c>
      <c r="F287" s="216" t="s">
        <v>144</v>
      </c>
      <c r="G287" s="214"/>
      <c r="H287" s="217">
        <v>420.1344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141</v>
      </c>
      <c r="AU287" s="223" t="s">
        <v>84</v>
      </c>
      <c r="AV287" s="14" t="s">
        <v>140</v>
      </c>
      <c r="AW287" s="14" t="s">
        <v>32</v>
      </c>
      <c r="AX287" s="14" t="s">
        <v>82</v>
      </c>
      <c r="AY287" s="223" t="s">
        <v>133</v>
      </c>
    </row>
    <row r="288" spans="1:65" s="2" customFormat="1" ht="16.5" customHeight="1">
      <c r="A288" s="34"/>
      <c r="B288" s="35"/>
      <c r="C288" s="187" t="s">
        <v>371</v>
      </c>
      <c r="D288" s="187" t="s">
        <v>136</v>
      </c>
      <c r="E288" s="188" t="s">
        <v>372</v>
      </c>
      <c r="F288" s="189" t="s">
        <v>373</v>
      </c>
      <c r="G288" s="190" t="s">
        <v>156</v>
      </c>
      <c r="H288" s="191">
        <v>67.13</v>
      </c>
      <c r="I288" s="192"/>
      <c r="J288" s="193">
        <f>ROUND(I288*H288,2)</f>
        <v>0</v>
      </c>
      <c r="K288" s="194"/>
      <c r="L288" s="39"/>
      <c r="M288" s="195" t="s">
        <v>1</v>
      </c>
      <c r="N288" s="196" t="s">
        <v>39</v>
      </c>
      <c r="O288" s="71"/>
      <c r="P288" s="197">
        <f>O288*H288</f>
        <v>0</v>
      </c>
      <c r="Q288" s="197">
        <v>0</v>
      </c>
      <c r="R288" s="197">
        <f>Q288*H288</f>
        <v>0</v>
      </c>
      <c r="S288" s="197">
        <v>0</v>
      </c>
      <c r="T288" s="19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9" t="s">
        <v>148</v>
      </c>
      <c r="AT288" s="199" t="s">
        <v>136</v>
      </c>
      <c r="AU288" s="199" t="s">
        <v>84</v>
      </c>
      <c r="AY288" s="17" t="s">
        <v>133</v>
      </c>
      <c r="BE288" s="200">
        <f>IF(N288="základní",J288,0)</f>
        <v>0</v>
      </c>
      <c r="BF288" s="200">
        <f>IF(N288="snížená",J288,0)</f>
        <v>0</v>
      </c>
      <c r="BG288" s="200">
        <f>IF(N288="zákl. přenesená",J288,0)</f>
        <v>0</v>
      </c>
      <c r="BH288" s="200">
        <f>IF(N288="sníž. přenesená",J288,0)</f>
        <v>0</v>
      </c>
      <c r="BI288" s="200">
        <f>IF(N288="nulová",J288,0)</f>
        <v>0</v>
      </c>
      <c r="BJ288" s="17" t="s">
        <v>82</v>
      </c>
      <c r="BK288" s="200">
        <f>ROUND(I288*H288,2)</f>
        <v>0</v>
      </c>
      <c r="BL288" s="17" t="s">
        <v>148</v>
      </c>
      <c r="BM288" s="199" t="s">
        <v>374</v>
      </c>
    </row>
    <row r="289" spans="2:51" s="13" customFormat="1" ht="12">
      <c r="B289" s="201"/>
      <c r="C289" s="202"/>
      <c r="D289" s="203" t="s">
        <v>141</v>
      </c>
      <c r="E289" s="204" t="s">
        <v>1</v>
      </c>
      <c r="F289" s="205" t="s">
        <v>375</v>
      </c>
      <c r="G289" s="202"/>
      <c r="H289" s="206">
        <v>67.13000000000001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141</v>
      </c>
      <c r="AU289" s="212" t="s">
        <v>84</v>
      </c>
      <c r="AV289" s="13" t="s">
        <v>84</v>
      </c>
      <c r="AW289" s="13" t="s">
        <v>32</v>
      </c>
      <c r="AX289" s="13" t="s">
        <v>74</v>
      </c>
      <c r="AY289" s="212" t="s">
        <v>133</v>
      </c>
    </row>
    <row r="290" spans="2:51" s="14" customFormat="1" ht="12">
      <c r="B290" s="213"/>
      <c r="C290" s="214"/>
      <c r="D290" s="203" t="s">
        <v>141</v>
      </c>
      <c r="E290" s="215" t="s">
        <v>1</v>
      </c>
      <c r="F290" s="216" t="s">
        <v>144</v>
      </c>
      <c r="G290" s="214"/>
      <c r="H290" s="217">
        <v>67.13000000000001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141</v>
      </c>
      <c r="AU290" s="223" t="s">
        <v>84</v>
      </c>
      <c r="AV290" s="14" t="s">
        <v>140</v>
      </c>
      <c r="AW290" s="14" t="s">
        <v>32</v>
      </c>
      <c r="AX290" s="14" t="s">
        <v>82</v>
      </c>
      <c r="AY290" s="223" t="s">
        <v>133</v>
      </c>
    </row>
    <row r="291" spans="1:65" s="2" customFormat="1" ht="16.5" customHeight="1">
      <c r="A291" s="34"/>
      <c r="B291" s="35"/>
      <c r="C291" s="187" t="s">
        <v>265</v>
      </c>
      <c r="D291" s="187" t="s">
        <v>136</v>
      </c>
      <c r="E291" s="188" t="s">
        <v>376</v>
      </c>
      <c r="F291" s="189" t="s">
        <v>377</v>
      </c>
      <c r="G291" s="190" t="s">
        <v>156</v>
      </c>
      <c r="H291" s="191">
        <v>65.75</v>
      </c>
      <c r="I291" s="192"/>
      <c r="J291" s="193">
        <f>ROUND(I291*H291,2)</f>
        <v>0</v>
      </c>
      <c r="K291" s="194"/>
      <c r="L291" s="39"/>
      <c r="M291" s="195" t="s">
        <v>1</v>
      </c>
      <c r="N291" s="196" t="s">
        <v>39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148</v>
      </c>
      <c r="AT291" s="199" t="s">
        <v>136</v>
      </c>
      <c r="AU291" s="199" t="s">
        <v>84</v>
      </c>
      <c r="AY291" s="17" t="s">
        <v>133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82</v>
      </c>
      <c r="BK291" s="200">
        <f>ROUND(I291*H291,2)</f>
        <v>0</v>
      </c>
      <c r="BL291" s="17" t="s">
        <v>148</v>
      </c>
      <c r="BM291" s="199" t="s">
        <v>378</v>
      </c>
    </row>
    <row r="292" spans="2:51" s="15" customFormat="1" ht="12">
      <c r="B292" s="224"/>
      <c r="C292" s="225"/>
      <c r="D292" s="203" t="s">
        <v>141</v>
      </c>
      <c r="E292" s="226" t="s">
        <v>1</v>
      </c>
      <c r="F292" s="227" t="s">
        <v>379</v>
      </c>
      <c r="G292" s="225"/>
      <c r="H292" s="226" t="s">
        <v>1</v>
      </c>
      <c r="I292" s="228"/>
      <c r="J292" s="225"/>
      <c r="K292" s="225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141</v>
      </c>
      <c r="AU292" s="233" t="s">
        <v>84</v>
      </c>
      <c r="AV292" s="15" t="s">
        <v>82</v>
      </c>
      <c r="AW292" s="15" t="s">
        <v>32</v>
      </c>
      <c r="AX292" s="15" t="s">
        <v>74</v>
      </c>
      <c r="AY292" s="233" t="s">
        <v>133</v>
      </c>
    </row>
    <row r="293" spans="2:51" s="13" customFormat="1" ht="12">
      <c r="B293" s="201"/>
      <c r="C293" s="202"/>
      <c r="D293" s="203" t="s">
        <v>141</v>
      </c>
      <c r="E293" s="204" t="s">
        <v>1</v>
      </c>
      <c r="F293" s="205" t="s">
        <v>380</v>
      </c>
      <c r="G293" s="202"/>
      <c r="H293" s="206">
        <v>65.75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141</v>
      </c>
      <c r="AU293" s="212" t="s">
        <v>84</v>
      </c>
      <c r="AV293" s="13" t="s">
        <v>84</v>
      </c>
      <c r="AW293" s="13" t="s">
        <v>32</v>
      </c>
      <c r="AX293" s="13" t="s">
        <v>74</v>
      </c>
      <c r="AY293" s="212" t="s">
        <v>133</v>
      </c>
    </row>
    <row r="294" spans="2:51" s="14" customFormat="1" ht="12">
      <c r="B294" s="213"/>
      <c r="C294" s="214"/>
      <c r="D294" s="203" t="s">
        <v>141</v>
      </c>
      <c r="E294" s="215" t="s">
        <v>1</v>
      </c>
      <c r="F294" s="216" t="s">
        <v>144</v>
      </c>
      <c r="G294" s="214"/>
      <c r="H294" s="217">
        <v>65.75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141</v>
      </c>
      <c r="AU294" s="223" t="s">
        <v>84</v>
      </c>
      <c r="AV294" s="14" t="s">
        <v>140</v>
      </c>
      <c r="AW294" s="14" t="s">
        <v>32</v>
      </c>
      <c r="AX294" s="14" t="s">
        <v>82</v>
      </c>
      <c r="AY294" s="223" t="s">
        <v>133</v>
      </c>
    </row>
    <row r="295" spans="1:65" s="2" customFormat="1" ht="16.5" customHeight="1">
      <c r="A295" s="34"/>
      <c r="B295" s="35"/>
      <c r="C295" s="187" t="s">
        <v>381</v>
      </c>
      <c r="D295" s="187" t="s">
        <v>136</v>
      </c>
      <c r="E295" s="188" t="s">
        <v>382</v>
      </c>
      <c r="F295" s="189" t="s">
        <v>383</v>
      </c>
      <c r="G295" s="190" t="s">
        <v>156</v>
      </c>
      <c r="H295" s="191">
        <v>49.73</v>
      </c>
      <c r="I295" s="192"/>
      <c r="J295" s="193">
        <f>ROUND(I295*H295,2)</f>
        <v>0</v>
      </c>
      <c r="K295" s="194"/>
      <c r="L295" s="39"/>
      <c r="M295" s="195" t="s">
        <v>1</v>
      </c>
      <c r="N295" s="196" t="s">
        <v>39</v>
      </c>
      <c r="O295" s="71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148</v>
      </c>
      <c r="AT295" s="199" t="s">
        <v>136</v>
      </c>
      <c r="AU295" s="199" t="s">
        <v>84</v>
      </c>
      <c r="AY295" s="17" t="s">
        <v>133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82</v>
      </c>
      <c r="BK295" s="200">
        <f>ROUND(I295*H295,2)</f>
        <v>0</v>
      </c>
      <c r="BL295" s="17" t="s">
        <v>148</v>
      </c>
      <c r="BM295" s="199" t="s">
        <v>384</v>
      </c>
    </row>
    <row r="296" spans="2:51" s="13" customFormat="1" ht="12">
      <c r="B296" s="201"/>
      <c r="C296" s="202"/>
      <c r="D296" s="203" t="s">
        <v>141</v>
      </c>
      <c r="E296" s="204" t="s">
        <v>1</v>
      </c>
      <c r="F296" s="205" t="s">
        <v>385</v>
      </c>
      <c r="G296" s="202"/>
      <c r="H296" s="206">
        <v>49.73000000000001</v>
      </c>
      <c r="I296" s="207"/>
      <c r="J296" s="202"/>
      <c r="K296" s="202"/>
      <c r="L296" s="208"/>
      <c r="M296" s="209"/>
      <c r="N296" s="210"/>
      <c r="O296" s="210"/>
      <c r="P296" s="210"/>
      <c r="Q296" s="210"/>
      <c r="R296" s="210"/>
      <c r="S296" s="210"/>
      <c r="T296" s="211"/>
      <c r="AT296" s="212" t="s">
        <v>141</v>
      </c>
      <c r="AU296" s="212" t="s">
        <v>84</v>
      </c>
      <c r="AV296" s="13" t="s">
        <v>84</v>
      </c>
      <c r="AW296" s="13" t="s">
        <v>32</v>
      </c>
      <c r="AX296" s="13" t="s">
        <v>74</v>
      </c>
      <c r="AY296" s="212" t="s">
        <v>133</v>
      </c>
    </row>
    <row r="297" spans="2:51" s="14" customFormat="1" ht="12">
      <c r="B297" s="213"/>
      <c r="C297" s="214"/>
      <c r="D297" s="203" t="s">
        <v>141</v>
      </c>
      <c r="E297" s="215" t="s">
        <v>1</v>
      </c>
      <c r="F297" s="216" t="s">
        <v>144</v>
      </c>
      <c r="G297" s="214"/>
      <c r="H297" s="217">
        <v>49.73000000000001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141</v>
      </c>
      <c r="AU297" s="223" t="s">
        <v>84</v>
      </c>
      <c r="AV297" s="14" t="s">
        <v>140</v>
      </c>
      <c r="AW297" s="14" t="s">
        <v>32</v>
      </c>
      <c r="AX297" s="14" t="s">
        <v>82</v>
      </c>
      <c r="AY297" s="223" t="s">
        <v>133</v>
      </c>
    </row>
    <row r="298" spans="1:65" s="2" customFormat="1" ht="16.5" customHeight="1">
      <c r="A298" s="34"/>
      <c r="B298" s="35"/>
      <c r="C298" s="187" t="s">
        <v>279</v>
      </c>
      <c r="D298" s="187" t="s">
        <v>136</v>
      </c>
      <c r="E298" s="188" t="s">
        <v>386</v>
      </c>
      <c r="F298" s="189" t="s">
        <v>387</v>
      </c>
      <c r="G298" s="190" t="s">
        <v>156</v>
      </c>
      <c r="H298" s="191">
        <v>115.48</v>
      </c>
      <c r="I298" s="192"/>
      <c r="J298" s="193">
        <f>ROUND(I298*H298,2)</f>
        <v>0</v>
      </c>
      <c r="K298" s="194"/>
      <c r="L298" s="39"/>
      <c r="M298" s="195" t="s">
        <v>1</v>
      </c>
      <c r="N298" s="196" t="s">
        <v>39</v>
      </c>
      <c r="O298" s="71"/>
      <c r="P298" s="197">
        <f>O298*H298</f>
        <v>0</v>
      </c>
      <c r="Q298" s="197">
        <v>0</v>
      </c>
      <c r="R298" s="197">
        <f>Q298*H298</f>
        <v>0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148</v>
      </c>
      <c r="AT298" s="199" t="s">
        <v>136</v>
      </c>
      <c r="AU298" s="199" t="s">
        <v>84</v>
      </c>
      <c r="AY298" s="17" t="s">
        <v>133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82</v>
      </c>
      <c r="BK298" s="200">
        <f>ROUND(I298*H298,2)</f>
        <v>0</v>
      </c>
      <c r="BL298" s="17" t="s">
        <v>148</v>
      </c>
      <c r="BM298" s="199" t="s">
        <v>388</v>
      </c>
    </row>
    <row r="299" spans="2:51" s="15" customFormat="1" ht="12">
      <c r="B299" s="224"/>
      <c r="C299" s="225"/>
      <c r="D299" s="203" t="s">
        <v>141</v>
      </c>
      <c r="E299" s="226" t="s">
        <v>1</v>
      </c>
      <c r="F299" s="227" t="s">
        <v>182</v>
      </c>
      <c r="G299" s="225"/>
      <c r="H299" s="226" t="s">
        <v>1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141</v>
      </c>
      <c r="AU299" s="233" t="s">
        <v>84</v>
      </c>
      <c r="AV299" s="15" t="s">
        <v>82</v>
      </c>
      <c r="AW299" s="15" t="s">
        <v>32</v>
      </c>
      <c r="AX299" s="15" t="s">
        <v>74</v>
      </c>
      <c r="AY299" s="233" t="s">
        <v>133</v>
      </c>
    </row>
    <row r="300" spans="2:51" s="13" customFormat="1" ht="12">
      <c r="B300" s="201"/>
      <c r="C300" s="202"/>
      <c r="D300" s="203" t="s">
        <v>141</v>
      </c>
      <c r="E300" s="204" t="s">
        <v>1</v>
      </c>
      <c r="F300" s="205" t="s">
        <v>159</v>
      </c>
      <c r="G300" s="202"/>
      <c r="H300" s="206">
        <v>49.73</v>
      </c>
      <c r="I300" s="207"/>
      <c r="J300" s="202"/>
      <c r="K300" s="202"/>
      <c r="L300" s="208"/>
      <c r="M300" s="209"/>
      <c r="N300" s="210"/>
      <c r="O300" s="210"/>
      <c r="P300" s="210"/>
      <c r="Q300" s="210"/>
      <c r="R300" s="210"/>
      <c r="S300" s="210"/>
      <c r="T300" s="211"/>
      <c r="AT300" s="212" t="s">
        <v>141</v>
      </c>
      <c r="AU300" s="212" t="s">
        <v>84</v>
      </c>
      <c r="AV300" s="13" t="s">
        <v>84</v>
      </c>
      <c r="AW300" s="13" t="s">
        <v>32</v>
      </c>
      <c r="AX300" s="13" t="s">
        <v>74</v>
      </c>
      <c r="AY300" s="212" t="s">
        <v>133</v>
      </c>
    </row>
    <row r="301" spans="2:51" s="15" customFormat="1" ht="12">
      <c r="B301" s="224"/>
      <c r="C301" s="225"/>
      <c r="D301" s="203" t="s">
        <v>141</v>
      </c>
      <c r="E301" s="226" t="s">
        <v>1</v>
      </c>
      <c r="F301" s="227" t="s">
        <v>389</v>
      </c>
      <c r="G301" s="225"/>
      <c r="H301" s="226" t="s">
        <v>1</v>
      </c>
      <c r="I301" s="228"/>
      <c r="J301" s="225"/>
      <c r="K301" s="225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141</v>
      </c>
      <c r="AU301" s="233" t="s">
        <v>84</v>
      </c>
      <c r="AV301" s="15" t="s">
        <v>82</v>
      </c>
      <c r="AW301" s="15" t="s">
        <v>32</v>
      </c>
      <c r="AX301" s="15" t="s">
        <v>74</v>
      </c>
      <c r="AY301" s="233" t="s">
        <v>133</v>
      </c>
    </row>
    <row r="302" spans="2:51" s="13" customFormat="1" ht="12">
      <c r="B302" s="201"/>
      <c r="C302" s="202"/>
      <c r="D302" s="203" t="s">
        <v>141</v>
      </c>
      <c r="E302" s="204" t="s">
        <v>1</v>
      </c>
      <c r="F302" s="205" t="s">
        <v>163</v>
      </c>
      <c r="G302" s="202"/>
      <c r="H302" s="206">
        <v>65.75</v>
      </c>
      <c r="I302" s="207"/>
      <c r="J302" s="202"/>
      <c r="K302" s="202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141</v>
      </c>
      <c r="AU302" s="212" t="s">
        <v>84</v>
      </c>
      <c r="AV302" s="13" t="s">
        <v>84</v>
      </c>
      <c r="AW302" s="13" t="s">
        <v>32</v>
      </c>
      <c r="AX302" s="13" t="s">
        <v>74</v>
      </c>
      <c r="AY302" s="212" t="s">
        <v>133</v>
      </c>
    </row>
    <row r="303" spans="2:51" s="14" customFormat="1" ht="12">
      <c r="B303" s="213"/>
      <c r="C303" s="214"/>
      <c r="D303" s="203" t="s">
        <v>141</v>
      </c>
      <c r="E303" s="215" t="s">
        <v>1</v>
      </c>
      <c r="F303" s="216" t="s">
        <v>144</v>
      </c>
      <c r="G303" s="214"/>
      <c r="H303" s="217">
        <v>115.47999999999999</v>
      </c>
      <c r="I303" s="218"/>
      <c r="J303" s="214"/>
      <c r="K303" s="214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141</v>
      </c>
      <c r="AU303" s="223" t="s">
        <v>84</v>
      </c>
      <c r="AV303" s="14" t="s">
        <v>140</v>
      </c>
      <c r="AW303" s="14" t="s">
        <v>32</v>
      </c>
      <c r="AX303" s="14" t="s">
        <v>82</v>
      </c>
      <c r="AY303" s="223" t="s">
        <v>133</v>
      </c>
    </row>
    <row r="304" spans="1:65" s="2" customFormat="1" ht="16.5" customHeight="1">
      <c r="A304" s="34"/>
      <c r="B304" s="35"/>
      <c r="C304" s="187" t="s">
        <v>390</v>
      </c>
      <c r="D304" s="187" t="s">
        <v>136</v>
      </c>
      <c r="E304" s="188" t="s">
        <v>391</v>
      </c>
      <c r="F304" s="189" t="s">
        <v>392</v>
      </c>
      <c r="G304" s="190" t="s">
        <v>147</v>
      </c>
      <c r="H304" s="191">
        <v>82.28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39</v>
      </c>
      <c r="O304" s="71"/>
      <c r="P304" s="197">
        <f>O304*H304</f>
        <v>0</v>
      </c>
      <c r="Q304" s="197">
        <v>0</v>
      </c>
      <c r="R304" s="197">
        <f>Q304*H304</f>
        <v>0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148</v>
      </c>
      <c r="AT304" s="199" t="s">
        <v>136</v>
      </c>
      <c r="AU304" s="199" t="s">
        <v>84</v>
      </c>
      <c r="AY304" s="17" t="s">
        <v>133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82</v>
      </c>
      <c r="BK304" s="200">
        <f>ROUND(I304*H304,2)</f>
        <v>0</v>
      </c>
      <c r="BL304" s="17" t="s">
        <v>148</v>
      </c>
      <c r="BM304" s="199" t="s">
        <v>393</v>
      </c>
    </row>
    <row r="305" spans="1:65" s="2" customFormat="1" ht="16.5" customHeight="1">
      <c r="A305" s="34"/>
      <c r="B305" s="35"/>
      <c r="C305" s="234" t="s">
        <v>282</v>
      </c>
      <c r="D305" s="234" t="s">
        <v>165</v>
      </c>
      <c r="E305" s="235" t="s">
        <v>394</v>
      </c>
      <c r="F305" s="236" t="s">
        <v>395</v>
      </c>
      <c r="G305" s="237" t="s">
        <v>147</v>
      </c>
      <c r="H305" s="238">
        <v>90.508</v>
      </c>
      <c r="I305" s="239"/>
      <c r="J305" s="240">
        <f>ROUND(I305*H305,2)</f>
        <v>0</v>
      </c>
      <c r="K305" s="241"/>
      <c r="L305" s="242"/>
      <c r="M305" s="243" t="s">
        <v>1</v>
      </c>
      <c r="N305" s="244" t="s">
        <v>39</v>
      </c>
      <c r="O305" s="71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225</v>
      </c>
      <c r="AT305" s="199" t="s">
        <v>165</v>
      </c>
      <c r="AU305" s="199" t="s">
        <v>84</v>
      </c>
      <c r="AY305" s="17" t="s">
        <v>133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82</v>
      </c>
      <c r="BK305" s="200">
        <f>ROUND(I305*H305,2)</f>
        <v>0</v>
      </c>
      <c r="BL305" s="17" t="s">
        <v>148</v>
      </c>
      <c r="BM305" s="199" t="s">
        <v>396</v>
      </c>
    </row>
    <row r="306" spans="2:51" s="13" customFormat="1" ht="12">
      <c r="B306" s="201"/>
      <c r="C306" s="202"/>
      <c r="D306" s="203" t="s">
        <v>141</v>
      </c>
      <c r="E306" s="204" t="s">
        <v>1</v>
      </c>
      <c r="F306" s="205" t="s">
        <v>397</v>
      </c>
      <c r="G306" s="202"/>
      <c r="H306" s="206">
        <v>90.50800000000001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141</v>
      </c>
      <c r="AU306" s="212" t="s">
        <v>84</v>
      </c>
      <c r="AV306" s="13" t="s">
        <v>84</v>
      </c>
      <c r="AW306" s="13" t="s">
        <v>32</v>
      </c>
      <c r="AX306" s="13" t="s">
        <v>74</v>
      </c>
      <c r="AY306" s="212" t="s">
        <v>133</v>
      </c>
    </row>
    <row r="307" spans="2:51" s="14" customFormat="1" ht="12">
      <c r="B307" s="213"/>
      <c r="C307" s="214"/>
      <c r="D307" s="203" t="s">
        <v>141</v>
      </c>
      <c r="E307" s="215" t="s">
        <v>1</v>
      </c>
      <c r="F307" s="216" t="s">
        <v>144</v>
      </c>
      <c r="G307" s="214"/>
      <c r="H307" s="217">
        <v>90.50800000000001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141</v>
      </c>
      <c r="AU307" s="223" t="s">
        <v>84</v>
      </c>
      <c r="AV307" s="14" t="s">
        <v>140</v>
      </c>
      <c r="AW307" s="14" t="s">
        <v>32</v>
      </c>
      <c r="AX307" s="14" t="s">
        <v>82</v>
      </c>
      <c r="AY307" s="223" t="s">
        <v>133</v>
      </c>
    </row>
    <row r="308" spans="1:65" s="2" customFormat="1" ht="16.5" customHeight="1">
      <c r="A308" s="34"/>
      <c r="B308" s="35"/>
      <c r="C308" s="187" t="s">
        <v>398</v>
      </c>
      <c r="D308" s="187" t="s">
        <v>136</v>
      </c>
      <c r="E308" s="188" t="s">
        <v>399</v>
      </c>
      <c r="F308" s="189" t="s">
        <v>400</v>
      </c>
      <c r="G308" s="190" t="s">
        <v>349</v>
      </c>
      <c r="H308" s="245"/>
      <c r="I308" s="192"/>
      <c r="J308" s="193">
        <f>ROUND(I308*H308,2)</f>
        <v>0</v>
      </c>
      <c r="K308" s="194"/>
      <c r="L308" s="39"/>
      <c r="M308" s="195" t="s">
        <v>1</v>
      </c>
      <c r="N308" s="196" t="s">
        <v>39</v>
      </c>
      <c r="O308" s="71"/>
      <c r="P308" s="197">
        <f>O308*H308</f>
        <v>0</v>
      </c>
      <c r="Q308" s="197">
        <v>0</v>
      </c>
      <c r="R308" s="197">
        <f>Q308*H308</f>
        <v>0</v>
      </c>
      <c r="S308" s="197">
        <v>0</v>
      </c>
      <c r="T308" s="19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9" t="s">
        <v>148</v>
      </c>
      <c r="AT308" s="199" t="s">
        <v>136</v>
      </c>
      <c r="AU308" s="199" t="s">
        <v>84</v>
      </c>
      <c r="AY308" s="17" t="s">
        <v>133</v>
      </c>
      <c r="BE308" s="200">
        <f>IF(N308="základní",J308,0)</f>
        <v>0</v>
      </c>
      <c r="BF308" s="200">
        <f>IF(N308="snížená",J308,0)</f>
        <v>0</v>
      </c>
      <c r="BG308" s="200">
        <f>IF(N308="zákl. přenesená",J308,0)</f>
        <v>0</v>
      </c>
      <c r="BH308" s="200">
        <f>IF(N308="sníž. přenesená",J308,0)</f>
        <v>0</v>
      </c>
      <c r="BI308" s="200">
        <f>IF(N308="nulová",J308,0)</f>
        <v>0</v>
      </c>
      <c r="BJ308" s="17" t="s">
        <v>82</v>
      </c>
      <c r="BK308" s="200">
        <f>ROUND(I308*H308,2)</f>
        <v>0</v>
      </c>
      <c r="BL308" s="17" t="s">
        <v>148</v>
      </c>
      <c r="BM308" s="199" t="s">
        <v>401</v>
      </c>
    </row>
    <row r="309" spans="2:63" s="12" customFormat="1" ht="22.9" customHeight="1">
      <c r="B309" s="171"/>
      <c r="C309" s="172"/>
      <c r="D309" s="173" t="s">
        <v>73</v>
      </c>
      <c r="E309" s="185" t="s">
        <v>402</v>
      </c>
      <c r="F309" s="185" t="s">
        <v>403</v>
      </c>
      <c r="G309" s="172"/>
      <c r="H309" s="172"/>
      <c r="I309" s="175"/>
      <c r="J309" s="186">
        <f>BK309</f>
        <v>0</v>
      </c>
      <c r="K309" s="172"/>
      <c r="L309" s="177"/>
      <c r="M309" s="178"/>
      <c r="N309" s="179"/>
      <c r="O309" s="179"/>
      <c r="P309" s="180">
        <f>SUM(P310:P347)</f>
        <v>0</v>
      </c>
      <c r="Q309" s="179"/>
      <c r="R309" s="180">
        <f>SUM(R310:R347)</f>
        <v>0</v>
      </c>
      <c r="S309" s="179"/>
      <c r="T309" s="181">
        <f>SUM(T310:T347)</f>
        <v>0</v>
      </c>
      <c r="AR309" s="182" t="s">
        <v>84</v>
      </c>
      <c r="AT309" s="183" t="s">
        <v>73</v>
      </c>
      <c r="AU309" s="183" t="s">
        <v>82</v>
      </c>
      <c r="AY309" s="182" t="s">
        <v>133</v>
      </c>
      <c r="BK309" s="184">
        <f>SUM(BK310:BK347)</f>
        <v>0</v>
      </c>
    </row>
    <row r="310" spans="1:65" s="2" customFormat="1" ht="16.5" customHeight="1">
      <c r="A310" s="34"/>
      <c r="B310" s="35"/>
      <c r="C310" s="187" t="s">
        <v>286</v>
      </c>
      <c r="D310" s="187" t="s">
        <v>136</v>
      </c>
      <c r="E310" s="188" t="s">
        <v>404</v>
      </c>
      <c r="F310" s="189" t="s">
        <v>405</v>
      </c>
      <c r="G310" s="190" t="s">
        <v>147</v>
      </c>
      <c r="H310" s="191">
        <v>24.865</v>
      </c>
      <c r="I310" s="192"/>
      <c r="J310" s="193">
        <f>ROUND(I310*H310,2)</f>
        <v>0</v>
      </c>
      <c r="K310" s="194"/>
      <c r="L310" s="39"/>
      <c r="M310" s="195" t="s">
        <v>1</v>
      </c>
      <c r="N310" s="196" t="s">
        <v>39</v>
      </c>
      <c r="O310" s="71"/>
      <c r="P310" s="197">
        <f>O310*H310</f>
        <v>0</v>
      </c>
      <c r="Q310" s="197">
        <v>0</v>
      </c>
      <c r="R310" s="197">
        <f>Q310*H310</f>
        <v>0</v>
      </c>
      <c r="S310" s="197">
        <v>0</v>
      </c>
      <c r="T310" s="19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148</v>
      </c>
      <c r="AT310" s="199" t="s">
        <v>136</v>
      </c>
      <c r="AU310" s="199" t="s">
        <v>84</v>
      </c>
      <c r="AY310" s="17" t="s">
        <v>133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7" t="s">
        <v>82</v>
      </c>
      <c r="BK310" s="200">
        <f>ROUND(I310*H310,2)</f>
        <v>0</v>
      </c>
      <c r="BL310" s="17" t="s">
        <v>148</v>
      </c>
      <c r="BM310" s="199" t="s">
        <v>406</v>
      </c>
    </row>
    <row r="311" spans="2:51" s="15" customFormat="1" ht="12">
      <c r="B311" s="224"/>
      <c r="C311" s="225"/>
      <c r="D311" s="203" t="s">
        <v>141</v>
      </c>
      <c r="E311" s="226" t="s">
        <v>1</v>
      </c>
      <c r="F311" s="227" t="s">
        <v>407</v>
      </c>
      <c r="G311" s="225"/>
      <c r="H311" s="226" t="s">
        <v>1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141</v>
      </c>
      <c r="AU311" s="233" t="s">
        <v>84</v>
      </c>
      <c r="AV311" s="15" t="s">
        <v>82</v>
      </c>
      <c r="AW311" s="15" t="s">
        <v>32</v>
      </c>
      <c r="AX311" s="15" t="s">
        <v>74</v>
      </c>
      <c r="AY311" s="233" t="s">
        <v>133</v>
      </c>
    </row>
    <row r="312" spans="2:51" s="15" customFormat="1" ht="12">
      <c r="B312" s="224"/>
      <c r="C312" s="225"/>
      <c r="D312" s="203" t="s">
        <v>141</v>
      </c>
      <c r="E312" s="226" t="s">
        <v>1</v>
      </c>
      <c r="F312" s="227" t="s">
        <v>408</v>
      </c>
      <c r="G312" s="225"/>
      <c r="H312" s="226" t="s">
        <v>1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AT312" s="233" t="s">
        <v>141</v>
      </c>
      <c r="AU312" s="233" t="s">
        <v>84</v>
      </c>
      <c r="AV312" s="15" t="s">
        <v>82</v>
      </c>
      <c r="AW312" s="15" t="s">
        <v>32</v>
      </c>
      <c r="AX312" s="15" t="s">
        <v>74</v>
      </c>
      <c r="AY312" s="233" t="s">
        <v>133</v>
      </c>
    </row>
    <row r="313" spans="2:51" s="13" customFormat="1" ht="12">
      <c r="B313" s="201"/>
      <c r="C313" s="202"/>
      <c r="D313" s="203" t="s">
        <v>141</v>
      </c>
      <c r="E313" s="204" t="s">
        <v>1</v>
      </c>
      <c r="F313" s="205" t="s">
        <v>409</v>
      </c>
      <c r="G313" s="202"/>
      <c r="H313" s="206">
        <v>24.865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141</v>
      </c>
      <c r="AU313" s="212" t="s">
        <v>84</v>
      </c>
      <c r="AV313" s="13" t="s">
        <v>84</v>
      </c>
      <c r="AW313" s="13" t="s">
        <v>32</v>
      </c>
      <c r="AX313" s="13" t="s">
        <v>74</v>
      </c>
      <c r="AY313" s="212" t="s">
        <v>133</v>
      </c>
    </row>
    <row r="314" spans="2:51" s="14" customFormat="1" ht="12">
      <c r="B314" s="213"/>
      <c r="C314" s="214"/>
      <c r="D314" s="203" t="s">
        <v>141</v>
      </c>
      <c r="E314" s="215" t="s">
        <v>1</v>
      </c>
      <c r="F314" s="216" t="s">
        <v>144</v>
      </c>
      <c r="G314" s="214"/>
      <c r="H314" s="217">
        <v>24.865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141</v>
      </c>
      <c r="AU314" s="223" t="s">
        <v>84</v>
      </c>
      <c r="AV314" s="14" t="s">
        <v>140</v>
      </c>
      <c r="AW314" s="14" t="s">
        <v>32</v>
      </c>
      <c r="AX314" s="14" t="s">
        <v>82</v>
      </c>
      <c r="AY314" s="223" t="s">
        <v>133</v>
      </c>
    </row>
    <row r="315" spans="1:65" s="2" customFormat="1" ht="16.5" customHeight="1">
      <c r="A315" s="34"/>
      <c r="B315" s="35"/>
      <c r="C315" s="234" t="s">
        <v>410</v>
      </c>
      <c r="D315" s="234" t="s">
        <v>165</v>
      </c>
      <c r="E315" s="235" t="s">
        <v>411</v>
      </c>
      <c r="F315" s="236" t="s">
        <v>412</v>
      </c>
      <c r="G315" s="237" t="s">
        <v>147</v>
      </c>
      <c r="H315" s="238">
        <v>26.108</v>
      </c>
      <c r="I315" s="239"/>
      <c r="J315" s="240">
        <f>ROUND(I315*H315,2)</f>
        <v>0</v>
      </c>
      <c r="K315" s="241"/>
      <c r="L315" s="242"/>
      <c r="M315" s="243" t="s">
        <v>1</v>
      </c>
      <c r="N315" s="244" t="s">
        <v>39</v>
      </c>
      <c r="O315" s="71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225</v>
      </c>
      <c r="AT315" s="199" t="s">
        <v>165</v>
      </c>
      <c r="AU315" s="199" t="s">
        <v>84</v>
      </c>
      <c r="AY315" s="17" t="s">
        <v>133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82</v>
      </c>
      <c r="BK315" s="200">
        <f>ROUND(I315*H315,2)</f>
        <v>0</v>
      </c>
      <c r="BL315" s="17" t="s">
        <v>148</v>
      </c>
      <c r="BM315" s="199" t="s">
        <v>413</v>
      </c>
    </row>
    <row r="316" spans="2:51" s="15" customFormat="1" ht="12">
      <c r="B316" s="224"/>
      <c r="C316" s="225"/>
      <c r="D316" s="203" t="s">
        <v>141</v>
      </c>
      <c r="E316" s="226" t="s">
        <v>1</v>
      </c>
      <c r="F316" s="227" t="s">
        <v>414</v>
      </c>
      <c r="G316" s="225"/>
      <c r="H316" s="226" t="s">
        <v>1</v>
      </c>
      <c r="I316" s="228"/>
      <c r="J316" s="225"/>
      <c r="K316" s="225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141</v>
      </c>
      <c r="AU316" s="233" t="s">
        <v>84</v>
      </c>
      <c r="AV316" s="15" t="s">
        <v>82</v>
      </c>
      <c r="AW316" s="15" t="s">
        <v>32</v>
      </c>
      <c r="AX316" s="15" t="s">
        <v>74</v>
      </c>
      <c r="AY316" s="233" t="s">
        <v>133</v>
      </c>
    </row>
    <row r="317" spans="2:51" s="13" customFormat="1" ht="12">
      <c r="B317" s="201"/>
      <c r="C317" s="202"/>
      <c r="D317" s="203" t="s">
        <v>141</v>
      </c>
      <c r="E317" s="204" t="s">
        <v>1</v>
      </c>
      <c r="F317" s="205" t="s">
        <v>415</v>
      </c>
      <c r="G317" s="202"/>
      <c r="H317" s="206">
        <v>26.108249999999998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141</v>
      </c>
      <c r="AU317" s="212" t="s">
        <v>84</v>
      </c>
      <c r="AV317" s="13" t="s">
        <v>84</v>
      </c>
      <c r="AW317" s="13" t="s">
        <v>32</v>
      </c>
      <c r="AX317" s="13" t="s">
        <v>74</v>
      </c>
      <c r="AY317" s="212" t="s">
        <v>133</v>
      </c>
    </row>
    <row r="318" spans="2:51" s="14" customFormat="1" ht="12">
      <c r="B318" s="213"/>
      <c r="C318" s="214"/>
      <c r="D318" s="203" t="s">
        <v>141</v>
      </c>
      <c r="E318" s="215" t="s">
        <v>1</v>
      </c>
      <c r="F318" s="216" t="s">
        <v>144</v>
      </c>
      <c r="G318" s="214"/>
      <c r="H318" s="217">
        <v>26.108249999999998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141</v>
      </c>
      <c r="AU318" s="223" t="s">
        <v>84</v>
      </c>
      <c r="AV318" s="14" t="s">
        <v>140</v>
      </c>
      <c r="AW318" s="14" t="s">
        <v>32</v>
      </c>
      <c r="AX318" s="14" t="s">
        <v>82</v>
      </c>
      <c r="AY318" s="223" t="s">
        <v>133</v>
      </c>
    </row>
    <row r="319" spans="1:65" s="2" customFormat="1" ht="21.75" customHeight="1">
      <c r="A319" s="34"/>
      <c r="B319" s="35"/>
      <c r="C319" s="187" t="s">
        <v>290</v>
      </c>
      <c r="D319" s="187" t="s">
        <v>136</v>
      </c>
      <c r="E319" s="188" t="s">
        <v>416</v>
      </c>
      <c r="F319" s="189" t="s">
        <v>417</v>
      </c>
      <c r="G319" s="190" t="s">
        <v>147</v>
      </c>
      <c r="H319" s="191">
        <v>12.433</v>
      </c>
      <c r="I319" s="192"/>
      <c r="J319" s="193">
        <f>ROUND(I319*H319,2)</f>
        <v>0</v>
      </c>
      <c r="K319" s="194"/>
      <c r="L319" s="39"/>
      <c r="M319" s="195" t="s">
        <v>1</v>
      </c>
      <c r="N319" s="196" t="s">
        <v>39</v>
      </c>
      <c r="O319" s="71"/>
      <c r="P319" s="197">
        <f>O319*H319</f>
        <v>0</v>
      </c>
      <c r="Q319" s="197">
        <v>0</v>
      </c>
      <c r="R319" s="197">
        <f>Q319*H319</f>
        <v>0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148</v>
      </c>
      <c r="AT319" s="199" t="s">
        <v>136</v>
      </c>
      <c r="AU319" s="199" t="s">
        <v>84</v>
      </c>
      <c r="AY319" s="17" t="s">
        <v>133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82</v>
      </c>
      <c r="BK319" s="200">
        <f>ROUND(I319*H319,2)</f>
        <v>0</v>
      </c>
      <c r="BL319" s="17" t="s">
        <v>148</v>
      </c>
      <c r="BM319" s="199" t="s">
        <v>418</v>
      </c>
    </row>
    <row r="320" spans="2:51" s="15" customFormat="1" ht="12">
      <c r="B320" s="224"/>
      <c r="C320" s="225"/>
      <c r="D320" s="203" t="s">
        <v>141</v>
      </c>
      <c r="E320" s="226" t="s">
        <v>1</v>
      </c>
      <c r="F320" s="227" t="s">
        <v>419</v>
      </c>
      <c r="G320" s="225"/>
      <c r="H320" s="226" t="s">
        <v>1</v>
      </c>
      <c r="I320" s="228"/>
      <c r="J320" s="225"/>
      <c r="K320" s="225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141</v>
      </c>
      <c r="AU320" s="233" t="s">
        <v>84</v>
      </c>
      <c r="AV320" s="15" t="s">
        <v>82</v>
      </c>
      <c r="AW320" s="15" t="s">
        <v>32</v>
      </c>
      <c r="AX320" s="15" t="s">
        <v>74</v>
      </c>
      <c r="AY320" s="233" t="s">
        <v>133</v>
      </c>
    </row>
    <row r="321" spans="2:51" s="15" customFormat="1" ht="12">
      <c r="B321" s="224"/>
      <c r="C321" s="225"/>
      <c r="D321" s="203" t="s">
        <v>141</v>
      </c>
      <c r="E321" s="226" t="s">
        <v>1</v>
      </c>
      <c r="F321" s="227" t="s">
        <v>420</v>
      </c>
      <c r="G321" s="225"/>
      <c r="H321" s="226" t="s">
        <v>1</v>
      </c>
      <c r="I321" s="228"/>
      <c r="J321" s="225"/>
      <c r="K321" s="225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141</v>
      </c>
      <c r="AU321" s="233" t="s">
        <v>84</v>
      </c>
      <c r="AV321" s="15" t="s">
        <v>82</v>
      </c>
      <c r="AW321" s="15" t="s">
        <v>32</v>
      </c>
      <c r="AX321" s="15" t="s">
        <v>74</v>
      </c>
      <c r="AY321" s="233" t="s">
        <v>133</v>
      </c>
    </row>
    <row r="322" spans="2:51" s="13" customFormat="1" ht="12">
      <c r="B322" s="201"/>
      <c r="C322" s="202"/>
      <c r="D322" s="203" t="s">
        <v>141</v>
      </c>
      <c r="E322" s="204" t="s">
        <v>1</v>
      </c>
      <c r="F322" s="205" t="s">
        <v>421</v>
      </c>
      <c r="G322" s="202"/>
      <c r="H322" s="206">
        <v>12.433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141</v>
      </c>
      <c r="AU322" s="212" t="s">
        <v>84</v>
      </c>
      <c r="AV322" s="13" t="s">
        <v>84</v>
      </c>
      <c r="AW322" s="13" t="s">
        <v>32</v>
      </c>
      <c r="AX322" s="13" t="s">
        <v>74</v>
      </c>
      <c r="AY322" s="212" t="s">
        <v>133</v>
      </c>
    </row>
    <row r="323" spans="2:51" s="14" customFormat="1" ht="12">
      <c r="B323" s="213"/>
      <c r="C323" s="214"/>
      <c r="D323" s="203" t="s">
        <v>141</v>
      </c>
      <c r="E323" s="215" t="s">
        <v>1</v>
      </c>
      <c r="F323" s="216" t="s">
        <v>144</v>
      </c>
      <c r="G323" s="214"/>
      <c r="H323" s="217">
        <v>12.433</v>
      </c>
      <c r="I323" s="218"/>
      <c r="J323" s="214"/>
      <c r="K323" s="214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141</v>
      </c>
      <c r="AU323" s="223" t="s">
        <v>84</v>
      </c>
      <c r="AV323" s="14" t="s">
        <v>140</v>
      </c>
      <c r="AW323" s="14" t="s">
        <v>32</v>
      </c>
      <c r="AX323" s="14" t="s">
        <v>82</v>
      </c>
      <c r="AY323" s="223" t="s">
        <v>133</v>
      </c>
    </row>
    <row r="324" spans="1:65" s="2" customFormat="1" ht="16.5" customHeight="1">
      <c r="A324" s="34"/>
      <c r="B324" s="35"/>
      <c r="C324" s="234" t="s">
        <v>422</v>
      </c>
      <c r="D324" s="234" t="s">
        <v>165</v>
      </c>
      <c r="E324" s="235" t="s">
        <v>423</v>
      </c>
      <c r="F324" s="236" t="s">
        <v>424</v>
      </c>
      <c r="G324" s="237" t="s">
        <v>147</v>
      </c>
      <c r="H324" s="238">
        <v>13.055</v>
      </c>
      <c r="I324" s="239"/>
      <c r="J324" s="240">
        <f>ROUND(I324*H324,2)</f>
        <v>0</v>
      </c>
      <c r="K324" s="241"/>
      <c r="L324" s="242"/>
      <c r="M324" s="243" t="s">
        <v>1</v>
      </c>
      <c r="N324" s="244" t="s">
        <v>39</v>
      </c>
      <c r="O324" s="71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225</v>
      </c>
      <c r="AT324" s="199" t="s">
        <v>165</v>
      </c>
      <c r="AU324" s="199" t="s">
        <v>84</v>
      </c>
      <c r="AY324" s="17" t="s">
        <v>133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82</v>
      </c>
      <c r="BK324" s="200">
        <f>ROUND(I324*H324,2)</f>
        <v>0</v>
      </c>
      <c r="BL324" s="17" t="s">
        <v>148</v>
      </c>
      <c r="BM324" s="199" t="s">
        <v>425</v>
      </c>
    </row>
    <row r="325" spans="2:51" s="13" customFormat="1" ht="12">
      <c r="B325" s="201"/>
      <c r="C325" s="202"/>
      <c r="D325" s="203" t="s">
        <v>141</v>
      </c>
      <c r="E325" s="204" t="s">
        <v>1</v>
      </c>
      <c r="F325" s="205" t="s">
        <v>426</v>
      </c>
      <c r="G325" s="202"/>
      <c r="H325" s="206">
        <v>13.05465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141</v>
      </c>
      <c r="AU325" s="212" t="s">
        <v>84</v>
      </c>
      <c r="AV325" s="13" t="s">
        <v>84</v>
      </c>
      <c r="AW325" s="13" t="s">
        <v>32</v>
      </c>
      <c r="AX325" s="13" t="s">
        <v>74</v>
      </c>
      <c r="AY325" s="212" t="s">
        <v>133</v>
      </c>
    </row>
    <row r="326" spans="2:51" s="14" customFormat="1" ht="12">
      <c r="B326" s="213"/>
      <c r="C326" s="214"/>
      <c r="D326" s="203" t="s">
        <v>141</v>
      </c>
      <c r="E326" s="215" t="s">
        <v>1</v>
      </c>
      <c r="F326" s="216" t="s">
        <v>144</v>
      </c>
      <c r="G326" s="214"/>
      <c r="H326" s="217">
        <v>13.05465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141</v>
      </c>
      <c r="AU326" s="223" t="s">
        <v>84</v>
      </c>
      <c r="AV326" s="14" t="s">
        <v>140</v>
      </c>
      <c r="AW326" s="14" t="s">
        <v>32</v>
      </c>
      <c r="AX326" s="14" t="s">
        <v>82</v>
      </c>
      <c r="AY326" s="223" t="s">
        <v>133</v>
      </c>
    </row>
    <row r="327" spans="1:65" s="2" customFormat="1" ht="16.5" customHeight="1">
      <c r="A327" s="34"/>
      <c r="B327" s="35"/>
      <c r="C327" s="187" t="s">
        <v>296</v>
      </c>
      <c r="D327" s="187" t="s">
        <v>136</v>
      </c>
      <c r="E327" s="188" t="s">
        <v>427</v>
      </c>
      <c r="F327" s="189" t="s">
        <v>428</v>
      </c>
      <c r="G327" s="190" t="s">
        <v>147</v>
      </c>
      <c r="H327" s="191">
        <v>248.821</v>
      </c>
      <c r="I327" s="192"/>
      <c r="J327" s="193">
        <f>ROUND(I327*H327,2)</f>
        <v>0</v>
      </c>
      <c r="K327" s="194"/>
      <c r="L327" s="39"/>
      <c r="M327" s="195" t="s">
        <v>1</v>
      </c>
      <c r="N327" s="196" t="s">
        <v>39</v>
      </c>
      <c r="O327" s="71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148</v>
      </c>
      <c r="AT327" s="199" t="s">
        <v>136</v>
      </c>
      <c r="AU327" s="199" t="s">
        <v>84</v>
      </c>
      <c r="AY327" s="17" t="s">
        <v>133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82</v>
      </c>
      <c r="BK327" s="200">
        <f>ROUND(I327*H327,2)</f>
        <v>0</v>
      </c>
      <c r="BL327" s="17" t="s">
        <v>148</v>
      </c>
      <c r="BM327" s="199" t="s">
        <v>429</v>
      </c>
    </row>
    <row r="328" spans="1:65" s="2" customFormat="1" ht="16.5" customHeight="1">
      <c r="A328" s="34"/>
      <c r="B328" s="35"/>
      <c r="C328" s="187" t="s">
        <v>430</v>
      </c>
      <c r="D328" s="187" t="s">
        <v>136</v>
      </c>
      <c r="E328" s="188" t="s">
        <v>431</v>
      </c>
      <c r="F328" s="189" t="s">
        <v>432</v>
      </c>
      <c r="G328" s="190" t="s">
        <v>147</v>
      </c>
      <c r="H328" s="191">
        <v>233.484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39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148</v>
      </c>
      <c r="AT328" s="199" t="s">
        <v>136</v>
      </c>
      <c r="AU328" s="199" t="s">
        <v>84</v>
      </c>
      <c r="AY328" s="17" t="s">
        <v>133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82</v>
      </c>
      <c r="BK328" s="200">
        <f>ROUND(I328*H328,2)</f>
        <v>0</v>
      </c>
      <c r="BL328" s="17" t="s">
        <v>148</v>
      </c>
      <c r="BM328" s="199" t="s">
        <v>433</v>
      </c>
    </row>
    <row r="329" spans="2:51" s="15" customFormat="1" ht="12">
      <c r="B329" s="224"/>
      <c r="C329" s="225"/>
      <c r="D329" s="203" t="s">
        <v>141</v>
      </c>
      <c r="E329" s="226" t="s">
        <v>1</v>
      </c>
      <c r="F329" s="227" t="s">
        <v>360</v>
      </c>
      <c r="G329" s="225"/>
      <c r="H329" s="226" t="s">
        <v>1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141</v>
      </c>
      <c r="AU329" s="233" t="s">
        <v>84</v>
      </c>
      <c r="AV329" s="15" t="s">
        <v>82</v>
      </c>
      <c r="AW329" s="15" t="s">
        <v>32</v>
      </c>
      <c r="AX329" s="15" t="s">
        <v>74</v>
      </c>
      <c r="AY329" s="233" t="s">
        <v>133</v>
      </c>
    </row>
    <row r="330" spans="2:51" s="13" customFormat="1" ht="12">
      <c r="B330" s="201"/>
      <c r="C330" s="202"/>
      <c r="D330" s="203" t="s">
        <v>141</v>
      </c>
      <c r="E330" s="204" t="s">
        <v>1</v>
      </c>
      <c r="F330" s="205" t="s">
        <v>361</v>
      </c>
      <c r="G330" s="202"/>
      <c r="H330" s="206">
        <v>248.821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141</v>
      </c>
      <c r="AU330" s="212" t="s">
        <v>84</v>
      </c>
      <c r="AV330" s="13" t="s">
        <v>84</v>
      </c>
      <c r="AW330" s="13" t="s">
        <v>32</v>
      </c>
      <c r="AX330" s="13" t="s">
        <v>74</v>
      </c>
      <c r="AY330" s="212" t="s">
        <v>133</v>
      </c>
    </row>
    <row r="331" spans="2:51" s="13" customFormat="1" ht="12">
      <c r="B331" s="201"/>
      <c r="C331" s="202"/>
      <c r="D331" s="203" t="s">
        <v>141</v>
      </c>
      <c r="E331" s="204" t="s">
        <v>1</v>
      </c>
      <c r="F331" s="205" t="s">
        <v>434</v>
      </c>
      <c r="G331" s="202"/>
      <c r="H331" s="206">
        <v>-15.3374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141</v>
      </c>
      <c r="AU331" s="212" t="s">
        <v>84</v>
      </c>
      <c r="AV331" s="13" t="s">
        <v>84</v>
      </c>
      <c r="AW331" s="13" t="s">
        <v>32</v>
      </c>
      <c r="AX331" s="13" t="s">
        <v>74</v>
      </c>
      <c r="AY331" s="212" t="s">
        <v>133</v>
      </c>
    </row>
    <row r="332" spans="2:51" s="14" customFormat="1" ht="12">
      <c r="B332" s="213"/>
      <c r="C332" s="214"/>
      <c r="D332" s="203" t="s">
        <v>141</v>
      </c>
      <c r="E332" s="215" t="s">
        <v>1</v>
      </c>
      <c r="F332" s="216" t="s">
        <v>144</v>
      </c>
      <c r="G332" s="214"/>
      <c r="H332" s="217">
        <v>233.4836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141</v>
      </c>
      <c r="AU332" s="223" t="s">
        <v>84</v>
      </c>
      <c r="AV332" s="14" t="s">
        <v>140</v>
      </c>
      <c r="AW332" s="14" t="s">
        <v>32</v>
      </c>
      <c r="AX332" s="14" t="s">
        <v>82</v>
      </c>
      <c r="AY332" s="223" t="s">
        <v>133</v>
      </c>
    </row>
    <row r="333" spans="1:65" s="2" customFormat="1" ht="24.2" customHeight="1">
      <c r="A333" s="34"/>
      <c r="B333" s="35"/>
      <c r="C333" s="234" t="s">
        <v>303</v>
      </c>
      <c r="D333" s="234" t="s">
        <v>165</v>
      </c>
      <c r="E333" s="235" t="s">
        <v>435</v>
      </c>
      <c r="F333" s="236" t="s">
        <v>436</v>
      </c>
      <c r="G333" s="237" t="s">
        <v>147</v>
      </c>
      <c r="H333" s="238">
        <v>468.053</v>
      </c>
      <c r="I333" s="239"/>
      <c r="J333" s="240">
        <f>ROUND(I333*H333,2)</f>
        <v>0</v>
      </c>
      <c r="K333" s="241"/>
      <c r="L333" s="242"/>
      <c r="M333" s="243" t="s">
        <v>1</v>
      </c>
      <c r="N333" s="244" t="s">
        <v>39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225</v>
      </c>
      <c r="AT333" s="199" t="s">
        <v>165</v>
      </c>
      <c r="AU333" s="199" t="s">
        <v>84</v>
      </c>
      <c r="AY333" s="17" t="s">
        <v>133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82</v>
      </c>
      <c r="BK333" s="200">
        <f>ROUND(I333*H333,2)</f>
        <v>0</v>
      </c>
      <c r="BL333" s="17" t="s">
        <v>148</v>
      </c>
      <c r="BM333" s="199" t="s">
        <v>437</v>
      </c>
    </row>
    <row r="334" spans="2:51" s="13" customFormat="1" ht="12">
      <c r="B334" s="201"/>
      <c r="C334" s="202"/>
      <c r="D334" s="203" t="s">
        <v>141</v>
      </c>
      <c r="E334" s="204" t="s">
        <v>1</v>
      </c>
      <c r="F334" s="205" t="s">
        <v>438</v>
      </c>
      <c r="G334" s="202"/>
      <c r="H334" s="206">
        <v>468.0530065766607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141</v>
      </c>
      <c r="AU334" s="212" t="s">
        <v>84</v>
      </c>
      <c r="AV334" s="13" t="s">
        <v>84</v>
      </c>
      <c r="AW334" s="13" t="s">
        <v>32</v>
      </c>
      <c r="AX334" s="13" t="s">
        <v>74</v>
      </c>
      <c r="AY334" s="212" t="s">
        <v>133</v>
      </c>
    </row>
    <row r="335" spans="2:51" s="14" customFormat="1" ht="12">
      <c r="B335" s="213"/>
      <c r="C335" s="214"/>
      <c r="D335" s="203" t="s">
        <v>141</v>
      </c>
      <c r="E335" s="215" t="s">
        <v>1</v>
      </c>
      <c r="F335" s="216" t="s">
        <v>144</v>
      </c>
      <c r="G335" s="214"/>
      <c r="H335" s="217">
        <v>468.0530065766607</v>
      </c>
      <c r="I335" s="218"/>
      <c r="J335" s="214"/>
      <c r="K335" s="214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141</v>
      </c>
      <c r="AU335" s="223" t="s">
        <v>84</v>
      </c>
      <c r="AV335" s="14" t="s">
        <v>140</v>
      </c>
      <c r="AW335" s="14" t="s">
        <v>32</v>
      </c>
      <c r="AX335" s="14" t="s">
        <v>82</v>
      </c>
      <c r="AY335" s="223" t="s">
        <v>133</v>
      </c>
    </row>
    <row r="336" spans="1:65" s="2" customFormat="1" ht="16.5" customHeight="1">
      <c r="A336" s="34"/>
      <c r="B336" s="35"/>
      <c r="C336" s="234" t="s">
        <v>439</v>
      </c>
      <c r="D336" s="234" t="s">
        <v>165</v>
      </c>
      <c r="E336" s="235" t="s">
        <v>440</v>
      </c>
      <c r="F336" s="236" t="s">
        <v>441</v>
      </c>
      <c r="G336" s="237" t="s">
        <v>147</v>
      </c>
      <c r="H336" s="238">
        <v>11.265</v>
      </c>
      <c r="I336" s="239"/>
      <c r="J336" s="240">
        <f>ROUND(I336*H336,2)</f>
        <v>0</v>
      </c>
      <c r="K336" s="241"/>
      <c r="L336" s="242"/>
      <c r="M336" s="243" t="s">
        <v>1</v>
      </c>
      <c r="N336" s="244" t="s">
        <v>39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225</v>
      </c>
      <c r="AT336" s="199" t="s">
        <v>165</v>
      </c>
      <c r="AU336" s="199" t="s">
        <v>84</v>
      </c>
      <c r="AY336" s="17" t="s">
        <v>133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82</v>
      </c>
      <c r="BK336" s="200">
        <f>ROUND(I336*H336,2)</f>
        <v>0</v>
      </c>
      <c r="BL336" s="17" t="s">
        <v>148</v>
      </c>
      <c r="BM336" s="199" t="s">
        <v>442</v>
      </c>
    </row>
    <row r="337" spans="2:51" s="13" customFormat="1" ht="12">
      <c r="B337" s="201"/>
      <c r="C337" s="202"/>
      <c r="D337" s="203" t="s">
        <v>141</v>
      </c>
      <c r="E337" s="204" t="s">
        <v>1</v>
      </c>
      <c r="F337" s="205" t="s">
        <v>443</v>
      </c>
      <c r="G337" s="202"/>
      <c r="H337" s="206">
        <v>11.26464638921958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141</v>
      </c>
      <c r="AU337" s="212" t="s">
        <v>84</v>
      </c>
      <c r="AV337" s="13" t="s">
        <v>84</v>
      </c>
      <c r="AW337" s="13" t="s">
        <v>32</v>
      </c>
      <c r="AX337" s="13" t="s">
        <v>74</v>
      </c>
      <c r="AY337" s="212" t="s">
        <v>133</v>
      </c>
    </row>
    <row r="338" spans="2:51" s="14" customFormat="1" ht="12">
      <c r="B338" s="213"/>
      <c r="C338" s="214"/>
      <c r="D338" s="203" t="s">
        <v>141</v>
      </c>
      <c r="E338" s="215" t="s">
        <v>1</v>
      </c>
      <c r="F338" s="216" t="s">
        <v>144</v>
      </c>
      <c r="G338" s="214"/>
      <c r="H338" s="217">
        <v>11.26464638921958</v>
      </c>
      <c r="I338" s="218"/>
      <c r="J338" s="214"/>
      <c r="K338" s="214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141</v>
      </c>
      <c r="AU338" s="223" t="s">
        <v>84</v>
      </c>
      <c r="AV338" s="14" t="s">
        <v>140</v>
      </c>
      <c r="AW338" s="14" t="s">
        <v>32</v>
      </c>
      <c r="AX338" s="14" t="s">
        <v>82</v>
      </c>
      <c r="AY338" s="223" t="s">
        <v>133</v>
      </c>
    </row>
    <row r="339" spans="1:65" s="2" customFormat="1" ht="16.5" customHeight="1">
      <c r="A339" s="34"/>
      <c r="B339" s="35"/>
      <c r="C339" s="234" t="s">
        <v>312</v>
      </c>
      <c r="D339" s="234" t="s">
        <v>165</v>
      </c>
      <c r="E339" s="235" t="s">
        <v>444</v>
      </c>
      <c r="F339" s="236" t="s">
        <v>445</v>
      </c>
      <c r="G339" s="237" t="s">
        <v>147</v>
      </c>
      <c r="H339" s="238">
        <v>28.979</v>
      </c>
      <c r="I339" s="239"/>
      <c r="J339" s="240">
        <f>ROUND(I339*H339,2)</f>
        <v>0</v>
      </c>
      <c r="K339" s="241"/>
      <c r="L339" s="242"/>
      <c r="M339" s="243" t="s">
        <v>1</v>
      </c>
      <c r="N339" s="244" t="s">
        <v>39</v>
      </c>
      <c r="O339" s="7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9" t="s">
        <v>225</v>
      </c>
      <c r="AT339" s="199" t="s">
        <v>165</v>
      </c>
      <c r="AU339" s="199" t="s">
        <v>84</v>
      </c>
      <c r="AY339" s="17" t="s">
        <v>133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17" t="s">
        <v>82</v>
      </c>
      <c r="BK339" s="200">
        <f>ROUND(I339*H339,2)</f>
        <v>0</v>
      </c>
      <c r="BL339" s="17" t="s">
        <v>148</v>
      </c>
      <c r="BM339" s="199" t="s">
        <v>446</v>
      </c>
    </row>
    <row r="340" spans="2:51" s="13" customFormat="1" ht="12">
      <c r="B340" s="201"/>
      <c r="C340" s="202"/>
      <c r="D340" s="203" t="s">
        <v>141</v>
      </c>
      <c r="E340" s="204" t="s">
        <v>1</v>
      </c>
      <c r="F340" s="205" t="s">
        <v>447</v>
      </c>
      <c r="G340" s="202"/>
      <c r="H340" s="206">
        <v>28.979244661718926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141</v>
      </c>
      <c r="AU340" s="212" t="s">
        <v>84</v>
      </c>
      <c r="AV340" s="13" t="s">
        <v>84</v>
      </c>
      <c r="AW340" s="13" t="s">
        <v>32</v>
      </c>
      <c r="AX340" s="13" t="s">
        <v>74</v>
      </c>
      <c r="AY340" s="212" t="s">
        <v>133</v>
      </c>
    </row>
    <row r="341" spans="2:51" s="14" customFormat="1" ht="12">
      <c r="B341" s="213"/>
      <c r="C341" s="214"/>
      <c r="D341" s="203" t="s">
        <v>141</v>
      </c>
      <c r="E341" s="215" t="s">
        <v>1</v>
      </c>
      <c r="F341" s="216" t="s">
        <v>144</v>
      </c>
      <c r="G341" s="214"/>
      <c r="H341" s="217">
        <v>28.979244661718926</v>
      </c>
      <c r="I341" s="218"/>
      <c r="J341" s="214"/>
      <c r="K341" s="214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141</v>
      </c>
      <c r="AU341" s="223" t="s">
        <v>84</v>
      </c>
      <c r="AV341" s="14" t="s">
        <v>140</v>
      </c>
      <c r="AW341" s="14" t="s">
        <v>32</v>
      </c>
      <c r="AX341" s="14" t="s">
        <v>82</v>
      </c>
      <c r="AY341" s="223" t="s">
        <v>133</v>
      </c>
    </row>
    <row r="342" spans="1:65" s="2" customFormat="1" ht="16.5" customHeight="1">
      <c r="A342" s="34"/>
      <c r="B342" s="35"/>
      <c r="C342" s="187" t="s">
        <v>448</v>
      </c>
      <c r="D342" s="187" t="s">
        <v>136</v>
      </c>
      <c r="E342" s="188" t="s">
        <v>449</v>
      </c>
      <c r="F342" s="189" t="s">
        <v>450</v>
      </c>
      <c r="G342" s="190" t="s">
        <v>147</v>
      </c>
      <c r="H342" s="191">
        <v>233.484</v>
      </c>
      <c r="I342" s="192"/>
      <c r="J342" s="193">
        <f>ROUND(I342*H342,2)</f>
        <v>0</v>
      </c>
      <c r="K342" s="194"/>
      <c r="L342" s="39"/>
      <c r="M342" s="195" t="s">
        <v>1</v>
      </c>
      <c r="N342" s="196" t="s">
        <v>39</v>
      </c>
      <c r="O342" s="71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148</v>
      </c>
      <c r="AT342" s="199" t="s">
        <v>136</v>
      </c>
      <c r="AU342" s="199" t="s">
        <v>84</v>
      </c>
      <c r="AY342" s="17" t="s">
        <v>133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7" t="s">
        <v>82</v>
      </c>
      <c r="BK342" s="200">
        <f>ROUND(I342*H342,2)</f>
        <v>0</v>
      </c>
      <c r="BL342" s="17" t="s">
        <v>148</v>
      </c>
      <c r="BM342" s="199" t="s">
        <v>451</v>
      </c>
    </row>
    <row r="343" spans="1:65" s="2" customFormat="1" ht="16.5" customHeight="1">
      <c r="A343" s="34"/>
      <c r="B343" s="35"/>
      <c r="C343" s="234" t="s">
        <v>315</v>
      </c>
      <c r="D343" s="234" t="s">
        <v>165</v>
      </c>
      <c r="E343" s="235" t="s">
        <v>452</v>
      </c>
      <c r="F343" s="236" t="s">
        <v>453</v>
      </c>
      <c r="G343" s="237" t="s">
        <v>139</v>
      </c>
      <c r="H343" s="238">
        <v>46.697</v>
      </c>
      <c r="I343" s="239"/>
      <c r="J343" s="240">
        <f>ROUND(I343*H343,2)</f>
        <v>0</v>
      </c>
      <c r="K343" s="241"/>
      <c r="L343" s="242"/>
      <c r="M343" s="243" t="s">
        <v>1</v>
      </c>
      <c r="N343" s="244" t="s">
        <v>39</v>
      </c>
      <c r="O343" s="71"/>
      <c r="P343" s="197">
        <f>O343*H343</f>
        <v>0</v>
      </c>
      <c r="Q343" s="197">
        <v>0</v>
      </c>
      <c r="R343" s="197">
        <f>Q343*H343</f>
        <v>0</v>
      </c>
      <c r="S343" s="197">
        <v>0</v>
      </c>
      <c r="T343" s="19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225</v>
      </c>
      <c r="AT343" s="199" t="s">
        <v>165</v>
      </c>
      <c r="AU343" s="199" t="s">
        <v>84</v>
      </c>
      <c r="AY343" s="17" t="s">
        <v>133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82</v>
      </c>
      <c r="BK343" s="200">
        <f>ROUND(I343*H343,2)</f>
        <v>0</v>
      </c>
      <c r="BL343" s="17" t="s">
        <v>148</v>
      </c>
      <c r="BM343" s="199" t="s">
        <v>454</v>
      </c>
    </row>
    <row r="344" spans="2:51" s="15" customFormat="1" ht="12">
      <c r="B344" s="224"/>
      <c r="C344" s="225"/>
      <c r="D344" s="203" t="s">
        <v>141</v>
      </c>
      <c r="E344" s="226" t="s">
        <v>1</v>
      </c>
      <c r="F344" s="227" t="s">
        <v>455</v>
      </c>
      <c r="G344" s="225"/>
      <c r="H344" s="226" t="s">
        <v>1</v>
      </c>
      <c r="I344" s="228"/>
      <c r="J344" s="225"/>
      <c r="K344" s="225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141</v>
      </c>
      <c r="AU344" s="233" t="s">
        <v>84</v>
      </c>
      <c r="AV344" s="15" t="s">
        <v>82</v>
      </c>
      <c r="AW344" s="15" t="s">
        <v>32</v>
      </c>
      <c r="AX344" s="15" t="s">
        <v>74</v>
      </c>
      <c r="AY344" s="233" t="s">
        <v>133</v>
      </c>
    </row>
    <row r="345" spans="2:51" s="13" customFormat="1" ht="12">
      <c r="B345" s="201"/>
      <c r="C345" s="202"/>
      <c r="D345" s="203" t="s">
        <v>141</v>
      </c>
      <c r="E345" s="204" t="s">
        <v>1</v>
      </c>
      <c r="F345" s="205" t="s">
        <v>456</v>
      </c>
      <c r="G345" s="202"/>
      <c r="H345" s="206">
        <v>46.697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141</v>
      </c>
      <c r="AU345" s="212" t="s">
        <v>84</v>
      </c>
      <c r="AV345" s="13" t="s">
        <v>84</v>
      </c>
      <c r="AW345" s="13" t="s">
        <v>32</v>
      </c>
      <c r="AX345" s="13" t="s">
        <v>74</v>
      </c>
      <c r="AY345" s="212" t="s">
        <v>133</v>
      </c>
    </row>
    <row r="346" spans="2:51" s="14" customFormat="1" ht="12">
      <c r="B346" s="213"/>
      <c r="C346" s="214"/>
      <c r="D346" s="203" t="s">
        <v>141</v>
      </c>
      <c r="E346" s="215" t="s">
        <v>1</v>
      </c>
      <c r="F346" s="216" t="s">
        <v>144</v>
      </c>
      <c r="G346" s="214"/>
      <c r="H346" s="217">
        <v>46.697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141</v>
      </c>
      <c r="AU346" s="223" t="s">
        <v>84</v>
      </c>
      <c r="AV346" s="14" t="s">
        <v>140</v>
      </c>
      <c r="AW346" s="14" t="s">
        <v>32</v>
      </c>
      <c r="AX346" s="14" t="s">
        <v>82</v>
      </c>
      <c r="AY346" s="223" t="s">
        <v>133</v>
      </c>
    </row>
    <row r="347" spans="1:65" s="2" customFormat="1" ht="16.5" customHeight="1">
      <c r="A347" s="34"/>
      <c r="B347" s="35"/>
      <c r="C347" s="187" t="s">
        <v>457</v>
      </c>
      <c r="D347" s="187" t="s">
        <v>136</v>
      </c>
      <c r="E347" s="188" t="s">
        <v>458</v>
      </c>
      <c r="F347" s="189" t="s">
        <v>459</v>
      </c>
      <c r="G347" s="190" t="s">
        <v>349</v>
      </c>
      <c r="H347" s="245"/>
      <c r="I347" s="192"/>
      <c r="J347" s="193">
        <f>ROUND(I347*H347,2)</f>
        <v>0</v>
      </c>
      <c r="K347" s="194"/>
      <c r="L347" s="39"/>
      <c r="M347" s="195" t="s">
        <v>1</v>
      </c>
      <c r="N347" s="196" t="s">
        <v>39</v>
      </c>
      <c r="O347" s="71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148</v>
      </c>
      <c r="AT347" s="199" t="s">
        <v>136</v>
      </c>
      <c r="AU347" s="199" t="s">
        <v>84</v>
      </c>
      <c r="AY347" s="17" t="s">
        <v>133</v>
      </c>
      <c r="BE347" s="200">
        <f>IF(N347="základní",J347,0)</f>
        <v>0</v>
      </c>
      <c r="BF347" s="200">
        <f>IF(N347="snížená",J347,0)</f>
        <v>0</v>
      </c>
      <c r="BG347" s="200">
        <f>IF(N347="zákl. přenesená",J347,0)</f>
        <v>0</v>
      </c>
      <c r="BH347" s="200">
        <f>IF(N347="sníž. přenesená",J347,0)</f>
        <v>0</v>
      </c>
      <c r="BI347" s="200">
        <f>IF(N347="nulová",J347,0)</f>
        <v>0</v>
      </c>
      <c r="BJ347" s="17" t="s">
        <v>82</v>
      </c>
      <c r="BK347" s="200">
        <f>ROUND(I347*H347,2)</f>
        <v>0</v>
      </c>
      <c r="BL347" s="17" t="s">
        <v>148</v>
      </c>
      <c r="BM347" s="199" t="s">
        <v>460</v>
      </c>
    </row>
    <row r="348" spans="2:63" s="12" customFormat="1" ht="22.9" customHeight="1">
      <c r="B348" s="171"/>
      <c r="C348" s="172"/>
      <c r="D348" s="173" t="s">
        <v>73</v>
      </c>
      <c r="E348" s="185" t="s">
        <v>461</v>
      </c>
      <c r="F348" s="185" t="s">
        <v>85</v>
      </c>
      <c r="G348" s="172"/>
      <c r="H348" s="172"/>
      <c r="I348" s="175"/>
      <c r="J348" s="186">
        <f>BK348</f>
        <v>0</v>
      </c>
      <c r="K348" s="172"/>
      <c r="L348" s="177"/>
      <c r="M348" s="178"/>
      <c r="N348" s="179"/>
      <c r="O348" s="179"/>
      <c r="P348" s="180">
        <f>SUM(P349:P353)</f>
        <v>0</v>
      </c>
      <c r="Q348" s="179"/>
      <c r="R348" s="180">
        <f>SUM(R349:R353)</f>
        <v>0</v>
      </c>
      <c r="S348" s="179"/>
      <c r="T348" s="181">
        <f>SUM(T349:T353)</f>
        <v>0</v>
      </c>
      <c r="AR348" s="182" t="s">
        <v>84</v>
      </c>
      <c r="AT348" s="183" t="s">
        <v>73</v>
      </c>
      <c r="AU348" s="183" t="s">
        <v>82</v>
      </c>
      <c r="AY348" s="182" t="s">
        <v>133</v>
      </c>
      <c r="BK348" s="184">
        <f>SUM(BK349:BK353)</f>
        <v>0</v>
      </c>
    </row>
    <row r="349" spans="1:65" s="2" customFormat="1" ht="16.5" customHeight="1">
      <c r="A349" s="34"/>
      <c r="B349" s="35"/>
      <c r="C349" s="187" t="s">
        <v>318</v>
      </c>
      <c r="D349" s="187" t="s">
        <v>136</v>
      </c>
      <c r="E349" s="188" t="s">
        <v>462</v>
      </c>
      <c r="F349" s="189" t="s">
        <v>463</v>
      </c>
      <c r="G349" s="190" t="s">
        <v>271</v>
      </c>
      <c r="H349" s="191">
        <v>2</v>
      </c>
      <c r="I349" s="192"/>
      <c r="J349" s="193">
        <f>ROUND(I349*H349,2)</f>
        <v>0</v>
      </c>
      <c r="K349" s="194"/>
      <c r="L349" s="39"/>
      <c r="M349" s="195" t="s">
        <v>1</v>
      </c>
      <c r="N349" s="196" t="s">
        <v>39</v>
      </c>
      <c r="O349" s="71"/>
      <c r="P349" s="197">
        <f>O349*H349</f>
        <v>0</v>
      </c>
      <c r="Q349" s="197">
        <v>0</v>
      </c>
      <c r="R349" s="197">
        <f>Q349*H349</f>
        <v>0</v>
      </c>
      <c r="S349" s="197">
        <v>0</v>
      </c>
      <c r="T349" s="19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148</v>
      </c>
      <c r="AT349" s="199" t="s">
        <v>136</v>
      </c>
      <c r="AU349" s="199" t="s">
        <v>84</v>
      </c>
      <c r="AY349" s="17" t="s">
        <v>133</v>
      </c>
      <c r="BE349" s="200">
        <f>IF(N349="základní",J349,0)</f>
        <v>0</v>
      </c>
      <c r="BF349" s="200">
        <f>IF(N349="snížená",J349,0)</f>
        <v>0</v>
      </c>
      <c r="BG349" s="200">
        <f>IF(N349="zákl. přenesená",J349,0)</f>
        <v>0</v>
      </c>
      <c r="BH349" s="200">
        <f>IF(N349="sníž. přenesená",J349,0)</f>
        <v>0</v>
      </c>
      <c r="BI349" s="200">
        <f>IF(N349="nulová",J349,0)</f>
        <v>0</v>
      </c>
      <c r="BJ349" s="17" t="s">
        <v>82</v>
      </c>
      <c r="BK349" s="200">
        <f>ROUND(I349*H349,2)</f>
        <v>0</v>
      </c>
      <c r="BL349" s="17" t="s">
        <v>148</v>
      </c>
      <c r="BM349" s="199" t="s">
        <v>464</v>
      </c>
    </row>
    <row r="350" spans="2:51" s="15" customFormat="1" ht="12">
      <c r="B350" s="224"/>
      <c r="C350" s="225"/>
      <c r="D350" s="203" t="s">
        <v>141</v>
      </c>
      <c r="E350" s="226" t="s">
        <v>1</v>
      </c>
      <c r="F350" s="227" t="s">
        <v>465</v>
      </c>
      <c r="G350" s="225"/>
      <c r="H350" s="226" t="s">
        <v>1</v>
      </c>
      <c r="I350" s="228"/>
      <c r="J350" s="225"/>
      <c r="K350" s="225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141</v>
      </c>
      <c r="AU350" s="233" t="s">
        <v>84</v>
      </c>
      <c r="AV350" s="15" t="s">
        <v>82</v>
      </c>
      <c r="AW350" s="15" t="s">
        <v>32</v>
      </c>
      <c r="AX350" s="15" t="s">
        <v>74</v>
      </c>
      <c r="AY350" s="233" t="s">
        <v>133</v>
      </c>
    </row>
    <row r="351" spans="2:51" s="13" customFormat="1" ht="12">
      <c r="B351" s="201"/>
      <c r="C351" s="202"/>
      <c r="D351" s="203" t="s">
        <v>141</v>
      </c>
      <c r="E351" s="204" t="s">
        <v>1</v>
      </c>
      <c r="F351" s="205" t="s">
        <v>84</v>
      </c>
      <c r="G351" s="202"/>
      <c r="H351" s="206">
        <v>2</v>
      </c>
      <c r="I351" s="207"/>
      <c r="J351" s="202"/>
      <c r="K351" s="202"/>
      <c r="L351" s="208"/>
      <c r="M351" s="209"/>
      <c r="N351" s="210"/>
      <c r="O351" s="210"/>
      <c r="P351" s="210"/>
      <c r="Q351" s="210"/>
      <c r="R351" s="210"/>
      <c r="S351" s="210"/>
      <c r="T351" s="211"/>
      <c r="AT351" s="212" t="s">
        <v>141</v>
      </c>
      <c r="AU351" s="212" t="s">
        <v>84</v>
      </c>
      <c r="AV351" s="13" t="s">
        <v>84</v>
      </c>
      <c r="AW351" s="13" t="s">
        <v>32</v>
      </c>
      <c r="AX351" s="13" t="s">
        <v>74</v>
      </c>
      <c r="AY351" s="212" t="s">
        <v>133</v>
      </c>
    </row>
    <row r="352" spans="2:51" s="14" customFormat="1" ht="12">
      <c r="B352" s="213"/>
      <c r="C352" s="214"/>
      <c r="D352" s="203" t="s">
        <v>141</v>
      </c>
      <c r="E352" s="215" t="s">
        <v>1</v>
      </c>
      <c r="F352" s="216" t="s">
        <v>144</v>
      </c>
      <c r="G352" s="214"/>
      <c r="H352" s="217">
        <v>2</v>
      </c>
      <c r="I352" s="218"/>
      <c r="J352" s="214"/>
      <c r="K352" s="214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141</v>
      </c>
      <c r="AU352" s="223" t="s">
        <v>84</v>
      </c>
      <c r="AV352" s="14" t="s">
        <v>140</v>
      </c>
      <c r="AW352" s="14" t="s">
        <v>32</v>
      </c>
      <c r="AX352" s="14" t="s">
        <v>82</v>
      </c>
      <c r="AY352" s="223" t="s">
        <v>133</v>
      </c>
    </row>
    <row r="353" spans="1:65" s="2" customFormat="1" ht="16.5" customHeight="1">
      <c r="A353" s="34"/>
      <c r="B353" s="35"/>
      <c r="C353" s="187" t="s">
        <v>466</v>
      </c>
      <c r="D353" s="187" t="s">
        <v>136</v>
      </c>
      <c r="E353" s="188" t="s">
        <v>467</v>
      </c>
      <c r="F353" s="189" t="s">
        <v>468</v>
      </c>
      <c r="G353" s="190" t="s">
        <v>271</v>
      </c>
      <c r="H353" s="191">
        <v>1</v>
      </c>
      <c r="I353" s="192">
        <f>SUM('02 - Elektroinstalace'!J30)</f>
        <v>0</v>
      </c>
      <c r="J353" s="193">
        <f>ROUND(I353*H353,2)</f>
        <v>0</v>
      </c>
      <c r="K353" s="194"/>
      <c r="L353" s="39"/>
      <c r="M353" s="195" t="s">
        <v>1</v>
      </c>
      <c r="N353" s="196" t="s">
        <v>39</v>
      </c>
      <c r="O353" s="71"/>
      <c r="P353" s="197">
        <f>O353*H353</f>
        <v>0</v>
      </c>
      <c r="Q353" s="197">
        <v>0</v>
      </c>
      <c r="R353" s="197">
        <f>Q353*H353</f>
        <v>0</v>
      </c>
      <c r="S353" s="197">
        <v>0</v>
      </c>
      <c r="T353" s="19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148</v>
      </c>
      <c r="AT353" s="199" t="s">
        <v>136</v>
      </c>
      <c r="AU353" s="199" t="s">
        <v>84</v>
      </c>
      <c r="AY353" s="17" t="s">
        <v>133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7" t="s">
        <v>82</v>
      </c>
      <c r="BK353" s="200">
        <f>ROUND(I353*H353,2)</f>
        <v>0</v>
      </c>
      <c r="BL353" s="17" t="s">
        <v>148</v>
      </c>
      <c r="BM353" s="199" t="s">
        <v>469</v>
      </c>
    </row>
    <row r="354" spans="2:63" s="12" customFormat="1" ht="22.9" customHeight="1">
      <c r="B354" s="171"/>
      <c r="C354" s="172"/>
      <c r="D354" s="173" t="s">
        <v>73</v>
      </c>
      <c r="E354" s="185" t="s">
        <v>470</v>
      </c>
      <c r="F354" s="185" t="s">
        <v>471</v>
      </c>
      <c r="G354" s="172"/>
      <c r="H354" s="172"/>
      <c r="I354" s="175"/>
      <c r="J354" s="186">
        <f>BK354</f>
        <v>0</v>
      </c>
      <c r="K354" s="172"/>
      <c r="L354" s="177"/>
      <c r="M354" s="178"/>
      <c r="N354" s="179"/>
      <c r="O354" s="179"/>
      <c r="P354" s="180">
        <f>SUM(P355:P382)</f>
        <v>0</v>
      </c>
      <c r="Q354" s="179"/>
      <c r="R354" s="180">
        <f>SUM(R355:R382)</f>
        <v>0</v>
      </c>
      <c r="S354" s="179"/>
      <c r="T354" s="181">
        <f>SUM(T355:T382)</f>
        <v>0</v>
      </c>
      <c r="AR354" s="182" t="s">
        <v>84</v>
      </c>
      <c r="AT354" s="183" t="s">
        <v>73</v>
      </c>
      <c r="AU354" s="183" t="s">
        <v>82</v>
      </c>
      <c r="AY354" s="182" t="s">
        <v>133</v>
      </c>
      <c r="BK354" s="184">
        <f>SUM(BK355:BK382)</f>
        <v>0</v>
      </c>
    </row>
    <row r="355" spans="1:65" s="2" customFormat="1" ht="16.5" customHeight="1">
      <c r="A355" s="34"/>
      <c r="B355" s="35"/>
      <c r="C355" s="187" t="s">
        <v>321</v>
      </c>
      <c r="D355" s="187" t="s">
        <v>136</v>
      </c>
      <c r="E355" s="188" t="s">
        <v>472</v>
      </c>
      <c r="F355" s="189" t="s">
        <v>473</v>
      </c>
      <c r="G355" s="190" t="s">
        <v>474</v>
      </c>
      <c r="H355" s="191">
        <v>2</v>
      </c>
      <c r="I355" s="192"/>
      <c r="J355" s="193">
        <f>ROUND(I355*H355,2)</f>
        <v>0</v>
      </c>
      <c r="K355" s="194"/>
      <c r="L355" s="39"/>
      <c r="M355" s="195" t="s">
        <v>1</v>
      </c>
      <c r="N355" s="196" t="s">
        <v>39</v>
      </c>
      <c r="O355" s="71"/>
      <c r="P355" s="197">
        <f>O355*H355</f>
        <v>0</v>
      </c>
      <c r="Q355" s="197">
        <v>0</v>
      </c>
      <c r="R355" s="197">
        <f>Q355*H355</f>
        <v>0</v>
      </c>
      <c r="S355" s="197">
        <v>0</v>
      </c>
      <c r="T355" s="19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148</v>
      </c>
      <c r="AT355" s="199" t="s">
        <v>136</v>
      </c>
      <c r="AU355" s="199" t="s">
        <v>84</v>
      </c>
      <c r="AY355" s="17" t="s">
        <v>133</v>
      </c>
      <c r="BE355" s="200">
        <f>IF(N355="základní",J355,0)</f>
        <v>0</v>
      </c>
      <c r="BF355" s="200">
        <f>IF(N355="snížená",J355,0)</f>
        <v>0</v>
      </c>
      <c r="BG355" s="200">
        <f>IF(N355="zákl. přenesená",J355,0)</f>
        <v>0</v>
      </c>
      <c r="BH355" s="200">
        <f>IF(N355="sníž. přenesená",J355,0)</f>
        <v>0</v>
      </c>
      <c r="BI355" s="200">
        <f>IF(N355="nulová",J355,0)</f>
        <v>0</v>
      </c>
      <c r="BJ355" s="17" t="s">
        <v>82</v>
      </c>
      <c r="BK355" s="200">
        <f>ROUND(I355*H355,2)</f>
        <v>0</v>
      </c>
      <c r="BL355" s="17" t="s">
        <v>148</v>
      </c>
      <c r="BM355" s="199" t="s">
        <v>475</v>
      </c>
    </row>
    <row r="356" spans="1:65" s="2" customFormat="1" ht="16.5" customHeight="1">
      <c r="A356" s="34"/>
      <c r="B356" s="35"/>
      <c r="C356" s="187" t="s">
        <v>476</v>
      </c>
      <c r="D356" s="187" t="s">
        <v>136</v>
      </c>
      <c r="E356" s="188" t="s">
        <v>477</v>
      </c>
      <c r="F356" s="189" t="s">
        <v>478</v>
      </c>
      <c r="G356" s="190" t="s">
        <v>147</v>
      </c>
      <c r="H356" s="191">
        <v>12.698</v>
      </c>
      <c r="I356" s="192"/>
      <c r="J356" s="193">
        <f>ROUND(I356*H356,2)</f>
        <v>0</v>
      </c>
      <c r="K356" s="194"/>
      <c r="L356" s="39"/>
      <c r="M356" s="195" t="s">
        <v>1</v>
      </c>
      <c r="N356" s="196" t="s">
        <v>39</v>
      </c>
      <c r="O356" s="71"/>
      <c r="P356" s="197">
        <f>O356*H356</f>
        <v>0</v>
      </c>
      <c r="Q356" s="197">
        <v>0</v>
      </c>
      <c r="R356" s="197">
        <f>Q356*H356</f>
        <v>0</v>
      </c>
      <c r="S356" s="197">
        <v>0</v>
      </c>
      <c r="T356" s="19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148</v>
      </c>
      <c r="AT356" s="199" t="s">
        <v>136</v>
      </c>
      <c r="AU356" s="199" t="s">
        <v>84</v>
      </c>
      <c r="AY356" s="17" t="s">
        <v>133</v>
      </c>
      <c r="BE356" s="200">
        <f>IF(N356="základní",J356,0)</f>
        <v>0</v>
      </c>
      <c r="BF356" s="200">
        <f>IF(N356="snížená",J356,0)</f>
        <v>0</v>
      </c>
      <c r="BG356" s="200">
        <f>IF(N356="zákl. přenesená",J356,0)</f>
        <v>0</v>
      </c>
      <c r="BH356" s="200">
        <f>IF(N356="sníž. přenesená",J356,0)</f>
        <v>0</v>
      </c>
      <c r="BI356" s="200">
        <f>IF(N356="nulová",J356,0)</f>
        <v>0</v>
      </c>
      <c r="BJ356" s="17" t="s">
        <v>82</v>
      </c>
      <c r="BK356" s="200">
        <f>ROUND(I356*H356,2)</f>
        <v>0</v>
      </c>
      <c r="BL356" s="17" t="s">
        <v>148</v>
      </c>
      <c r="BM356" s="199" t="s">
        <v>479</v>
      </c>
    </row>
    <row r="357" spans="2:51" s="15" customFormat="1" ht="12">
      <c r="B357" s="224"/>
      <c r="C357" s="225"/>
      <c r="D357" s="203" t="s">
        <v>141</v>
      </c>
      <c r="E357" s="226" t="s">
        <v>1</v>
      </c>
      <c r="F357" s="227" t="s">
        <v>480</v>
      </c>
      <c r="G357" s="225"/>
      <c r="H357" s="226" t="s">
        <v>1</v>
      </c>
      <c r="I357" s="228"/>
      <c r="J357" s="225"/>
      <c r="K357" s="225"/>
      <c r="L357" s="229"/>
      <c r="M357" s="230"/>
      <c r="N357" s="231"/>
      <c r="O357" s="231"/>
      <c r="P357" s="231"/>
      <c r="Q357" s="231"/>
      <c r="R357" s="231"/>
      <c r="S357" s="231"/>
      <c r="T357" s="232"/>
      <c r="AT357" s="233" t="s">
        <v>141</v>
      </c>
      <c r="AU357" s="233" t="s">
        <v>84</v>
      </c>
      <c r="AV357" s="15" t="s">
        <v>82</v>
      </c>
      <c r="AW357" s="15" t="s">
        <v>32</v>
      </c>
      <c r="AX357" s="15" t="s">
        <v>74</v>
      </c>
      <c r="AY357" s="233" t="s">
        <v>133</v>
      </c>
    </row>
    <row r="358" spans="2:51" s="13" customFormat="1" ht="12">
      <c r="B358" s="201"/>
      <c r="C358" s="202"/>
      <c r="D358" s="203" t="s">
        <v>141</v>
      </c>
      <c r="E358" s="204" t="s">
        <v>1</v>
      </c>
      <c r="F358" s="205" t="s">
        <v>481</v>
      </c>
      <c r="G358" s="202"/>
      <c r="H358" s="206">
        <v>12.698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141</v>
      </c>
      <c r="AU358" s="212" t="s">
        <v>84</v>
      </c>
      <c r="AV358" s="13" t="s">
        <v>84</v>
      </c>
      <c r="AW358" s="13" t="s">
        <v>32</v>
      </c>
      <c r="AX358" s="13" t="s">
        <v>74</v>
      </c>
      <c r="AY358" s="212" t="s">
        <v>133</v>
      </c>
    </row>
    <row r="359" spans="2:51" s="14" customFormat="1" ht="12">
      <c r="B359" s="213"/>
      <c r="C359" s="214"/>
      <c r="D359" s="203" t="s">
        <v>141</v>
      </c>
      <c r="E359" s="215" t="s">
        <v>1</v>
      </c>
      <c r="F359" s="216" t="s">
        <v>144</v>
      </c>
      <c r="G359" s="214"/>
      <c r="H359" s="217">
        <v>12.698</v>
      </c>
      <c r="I359" s="218"/>
      <c r="J359" s="214"/>
      <c r="K359" s="214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141</v>
      </c>
      <c r="AU359" s="223" t="s">
        <v>84</v>
      </c>
      <c r="AV359" s="14" t="s">
        <v>140</v>
      </c>
      <c r="AW359" s="14" t="s">
        <v>32</v>
      </c>
      <c r="AX359" s="14" t="s">
        <v>82</v>
      </c>
      <c r="AY359" s="223" t="s">
        <v>133</v>
      </c>
    </row>
    <row r="360" spans="1:65" s="2" customFormat="1" ht="16.5" customHeight="1">
      <c r="A360" s="34"/>
      <c r="B360" s="35"/>
      <c r="C360" s="187" t="s">
        <v>327</v>
      </c>
      <c r="D360" s="187" t="s">
        <v>136</v>
      </c>
      <c r="E360" s="188" t="s">
        <v>482</v>
      </c>
      <c r="F360" s="189" t="s">
        <v>483</v>
      </c>
      <c r="G360" s="190" t="s">
        <v>147</v>
      </c>
      <c r="H360" s="191">
        <v>35.799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39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148</v>
      </c>
      <c r="AT360" s="199" t="s">
        <v>136</v>
      </c>
      <c r="AU360" s="199" t="s">
        <v>84</v>
      </c>
      <c r="AY360" s="17" t="s">
        <v>133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82</v>
      </c>
      <c r="BK360" s="200">
        <f>ROUND(I360*H360,2)</f>
        <v>0</v>
      </c>
      <c r="BL360" s="17" t="s">
        <v>148</v>
      </c>
      <c r="BM360" s="199" t="s">
        <v>484</v>
      </c>
    </row>
    <row r="361" spans="2:51" s="13" customFormat="1" ht="12">
      <c r="B361" s="201"/>
      <c r="C361" s="202"/>
      <c r="D361" s="203" t="s">
        <v>141</v>
      </c>
      <c r="E361" s="204" t="s">
        <v>1</v>
      </c>
      <c r="F361" s="205" t="s">
        <v>485</v>
      </c>
      <c r="G361" s="202"/>
      <c r="H361" s="206">
        <v>35.79899999999999</v>
      </c>
      <c r="I361" s="207"/>
      <c r="J361" s="202"/>
      <c r="K361" s="202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141</v>
      </c>
      <c r="AU361" s="212" t="s">
        <v>84</v>
      </c>
      <c r="AV361" s="13" t="s">
        <v>84</v>
      </c>
      <c r="AW361" s="13" t="s">
        <v>32</v>
      </c>
      <c r="AX361" s="13" t="s">
        <v>74</v>
      </c>
      <c r="AY361" s="212" t="s">
        <v>133</v>
      </c>
    </row>
    <row r="362" spans="2:51" s="14" customFormat="1" ht="12">
      <c r="B362" s="213"/>
      <c r="C362" s="214"/>
      <c r="D362" s="203" t="s">
        <v>141</v>
      </c>
      <c r="E362" s="215" t="s">
        <v>1</v>
      </c>
      <c r="F362" s="216" t="s">
        <v>144</v>
      </c>
      <c r="G362" s="214"/>
      <c r="H362" s="217">
        <v>35.79899999999999</v>
      </c>
      <c r="I362" s="218"/>
      <c r="J362" s="214"/>
      <c r="K362" s="214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141</v>
      </c>
      <c r="AU362" s="223" t="s">
        <v>84</v>
      </c>
      <c r="AV362" s="14" t="s">
        <v>140</v>
      </c>
      <c r="AW362" s="14" t="s">
        <v>32</v>
      </c>
      <c r="AX362" s="14" t="s">
        <v>82</v>
      </c>
      <c r="AY362" s="223" t="s">
        <v>133</v>
      </c>
    </row>
    <row r="363" spans="1:65" s="2" customFormat="1" ht="16.5" customHeight="1">
      <c r="A363" s="34"/>
      <c r="B363" s="35"/>
      <c r="C363" s="187" t="s">
        <v>486</v>
      </c>
      <c r="D363" s="187" t="s">
        <v>136</v>
      </c>
      <c r="E363" s="188" t="s">
        <v>487</v>
      </c>
      <c r="F363" s="189" t="s">
        <v>488</v>
      </c>
      <c r="G363" s="190" t="s">
        <v>147</v>
      </c>
      <c r="H363" s="191">
        <v>82.28</v>
      </c>
      <c r="I363" s="192"/>
      <c r="J363" s="193">
        <f>ROUND(I363*H363,2)</f>
        <v>0</v>
      </c>
      <c r="K363" s="194"/>
      <c r="L363" s="39"/>
      <c r="M363" s="195" t="s">
        <v>1</v>
      </c>
      <c r="N363" s="196" t="s">
        <v>39</v>
      </c>
      <c r="O363" s="71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148</v>
      </c>
      <c r="AT363" s="199" t="s">
        <v>136</v>
      </c>
      <c r="AU363" s="199" t="s">
        <v>84</v>
      </c>
      <c r="AY363" s="17" t="s">
        <v>133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7" t="s">
        <v>82</v>
      </c>
      <c r="BK363" s="200">
        <f>ROUND(I363*H363,2)</f>
        <v>0</v>
      </c>
      <c r="BL363" s="17" t="s">
        <v>148</v>
      </c>
      <c r="BM363" s="199" t="s">
        <v>489</v>
      </c>
    </row>
    <row r="364" spans="2:51" s="13" customFormat="1" ht="12">
      <c r="B364" s="201"/>
      <c r="C364" s="202"/>
      <c r="D364" s="203" t="s">
        <v>141</v>
      </c>
      <c r="E364" s="204" t="s">
        <v>1</v>
      </c>
      <c r="F364" s="205" t="s">
        <v>490</v>
      </c>
      <c r="G364" s="202"/>
      <c r="H364" s="206">
        <v>2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141</v>
      </c>
      <c r="AU364" s="212" t="s">
        <v>84</v>
      </c>
      <c r="AV364" s="13" t="s">
        <v>84</v>
      </c>
      <c r="AW364" s="13" t="s">
        <v>32</v>
      </c>
      <c r="AX364" s="13" t="s">
        <v>74</v>
      </c>
      <c r="AY364" s="212" t="s">
        <v>133</v>
      </c>
    </row>
    <row r="365" spans="2:51" s="13" customFormat="1" ht="12">
      <c r="B365" s="201"/>
      <c r="C365" s="202"/>
      <c r="D365" s="203" t="s">
        <v>141</v>
      </c>
      <c r="E365" s="204" t="s">
        <v>1</v>
      </c>
      <c r="F365" s="205" t="s">
        <v>491</v>
      </c>
      <c r="G365" s="202"/>
      <c r="H365" s="206">
        <v>80.28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141</v>
      </c>
      <c r="AU365" s="212" t="s">
        <v>84</v>
      </c>
      <c r="AV365" s="13" t="s">
        <v>84</v>
      </c>
      <c r="AW365" s="13" t="s">
        <v>32</v>
      </c>
      <c r="AX365" s="13" t="s">
        <v>74</v>
      </c>
      <c r="AY365" s="212" t="s">
        <v>133</v>
      </c>
    </row>
    <row r="366" spans="2:51" s="14" customFormat="1" ht="12">
      <c r="B366" s="213"/>
      <c r="C366" s="214"/>
      <c r="D366" s="203" t="s">
        <v>141</v>
      </c>
      <c r="E366" s="215" t="s">
        <v>1</v>
      </c>
      <c r="F366" s="216" t="s">
        <v>144</v>
      </c>
      <c r="G366" s="214"/>
      <c r="H366" s="217">
        <v>82.28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141</v>
      </c>
      <c r="AU366" s="223" t="s">
        <v>84</v>
      </c>
      <c r="AV366" s="14" t="s">
        <v>140</v>
      </c>
      <c r="AW366" s="14" t="s">
        <v>32</v>
      </c>
      <c r="AX366" s="14" t="s">
        <v>82</v>
      </c>
      <c r="AY366" s="223" t="s">
        <v>133</v>
      </c>
    </row>
    <row r="367" spans="1:65" s="2" customFormat="1" ht="16.5" customHeight="1">
      <c r="A367" s="34"/>
      <c r="B367" s="35"/>
      <c r="C367" s="187" t="s">
        <v>330</v>
      </c>
      <c r="D367" s="187" t="s">
        <v>136</v>
      </c>
      <c r="E367" s="188" t="s">
        <v>492</v>
      </c>
      <c r="F367" s="189" t="s">
        <v>493</v>
      </c>
      <c r="G367" s="190" t="s">
        <v>147</v>
      </c>
      <c r="H367" s="191">
        <v>2.54</v>
      </c>
      <c r="I367" s="192"/>
      <c r="J367" s="193">
        <f>ROUND(I367*H367,2)</f>
        <v>0</v>
      </c>
      <c r="K367" s="194"/>
      <c r="L367" s="39"/>
      <c r="M367" s="195" t="s">
        <v>1</v>
      </c>
      <c r="N367" s="196" t="s">
        <v>39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148</v>
      </c>
      <c r="AT367" s="199" t="s">
        <v>136</v>
      </c>
      <c r="AU367" s="199" t="s">
        <v>84</v>
      </c>
      <c r="AY367" s="17" t="s">
        <v>133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82</v>
      </c>
      <c r="BK367" s="200">
        <f>ROUND(I367*H367,2)</f>
        <v>0</v>
      </c>
      <c r="BL367" s="17" t="s">
        <v>148</v>
      </c>
      <c r="BM367" s="199" t="s">
        <v>494</v>
      </c>
    </row>
    <row r="368" spans="2:51" s="15" customFormat="1" ht="12">
      <c r="B368" s="224"/>
      <c r="C368" s="225"/>
      <c r="D368" s="203" t="s">
        <v>141</v>
      </c>
      <c r="E368" s="226" t="s">
        <v>1</v>
      </c>
      <c r="F368" s="227" t="s">
        <v>495</v>
      </c>
      <c r="G368" s="225"/>
      <c r="H368" s="226" t="s">
        <v>1</v>
      </c>
      <c r="I368" s="228"/>
      <c r="J368" s="225"/>
      <c r="K368" s="225"/>
      <c r="L368" s="229"/>
      <c r="M368" s="230"/>
      <c r="N368" s="231"/>
      <c r="O368" s="231"/>
      <c r="P368" s="231"/>
      <c r="Q368" s="231"/>
      <c r="R368" s="231"/>
      <c r="S368" s="231"/>
      <c r="T368" s="232"/>
      <c r="AT368" s="233" t="s">
        <v>141</v>
      </c>
      <c r="AU368" s="233" t="s">
        <v>84</v>
      </c>
      <c r="AV368" s="15" t="s">
        <v>82</v>
      </c>
      <c r="AW368" s="15" t="s">
        <v>32</v>
      </c>
      <c r="AX368" s="15" t="s">
        <v>74</v>
      </c>
      <c r="AY368" s="233" t="s">
        <v>133</v>
      </c>
    </row>
    <row r="369" spans="2:51" s="13" customFormat="1" ht="12">
      <c r="B369" s="201"/>
      <c r="C369" s="202"/>
      <c r="D369" s="203" t="s">
        <v>141</v>
      </c>
      <c r="E369" s="204" t="s">
        <v>1</v>
      </c>
      <c r="F369" s="205" t="s">
        <v>496</v>
      </c>
      <c r="G369" s="202"/>
      <c r="H369" s="206">
        <v>2.5396000000000005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141</v>
      </c>
      <c r="AU369" s="212" t="s">
        <v>84</v>
      </c>
      <c r="AV369" s="13" t="s">
        <v>84</v>
      </c>
      <c r="AW369" s="13" t="s">
        <v>32</v>
      </c>
      <c r="AX369" s="13" t="s">
        <v>74</v>
      </c>
      <c r="AY369" s="212" t="s">
        <v>133</v>
      </c>
    </row>
    <row r="370" spans="2:51" s="14" customFormat="1" ht="12">
      <c r="B370" s="213"/>
      <c r="C370" s="214"/>
      <c r="D370" s="203" t="s">
        <v>141</v>
      </c>
      <c r="E370" s="215" t="s">
        <v>1</v>
      </c>
      <c r="F370" s="216" t="s">
        <v>144</v>
      </c>
      <c r="G370" s="214"/>
      <c r="H370" s="217">
        <v>2.5396000000000005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141</v>
      </c>
      <c r="AU370" s="223" t="s">
        <v>84</v>
      </c>
      <c r="AV370" s="14" t="s">
        <v>140</v>
      </c>
      <c r="AW370" s="14" t="s">
        <v>32</v>
      </c>
      <c r="AX370" s="14" t="s">
        <v>82</v>
      </c>
      <c r="AY370" s="223" t="s">
        <v>133</v>
      </c>
    </row>
    <row r="371" spans="1:65" s="2" customFormat="1" ht="16.5" customHeight="1">
      <c r="A371" s="34"/>
      <c r="B371" s="35"/>
      <c r="C371" s="187" t="s">
        <v>497</v>
      </c>
      <c r="D371" s="187" t="s">
        <v>136</v>
      </c>
      <c r="E371" s="188" t="s">
        <v>498</v>
      </c>
      <c r="F371" s="189" t="s">
        <v>499</v>
      </c>
      <c r="G371" s="190" t="s">
        <v>147</v>
      </c>
      <c r="H371" s="191">
        <v>252.625</v>
      </c>
      <c r="I371" s="192"/>
      <c r="J371" s="193">
        <f>ROUND(I371*H371,2)</f>
        <v>0</v>
      </c>
      <c r="K371" s="194"/>
      <c r="L371" s="39"/>
      <c r="M371" s="195" t="s">
        <v>1</v>
      </c>
      <c r="N371" s="196" t="s">
        <v>39</v>
      </c>
      <c r="O371" s="71"/>
      <c r="P371" s="197">
        <f>O371*H371</f>
        <v>0</v>
      </c>
      <c r="Q371" s="197">
        <v>0</v>
      </c>
      <c r="R371" s="197">
        <f>Q371*H371</f>
        <v>0</v>
      </c>
      <c r="S371" s="197">
        <v>0</v>
      </c>
      <c r="T371" s="19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148</v>
      </c>
      <c r="AT371" s="199" t="s">
        <v>136</v>
      </c>
      <c r="AU371" s="199" t="s">
        <v>84</v>
      </c>
      <c r="AY371" s="17" t="s">
        <v>133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7" t="s">
        <v>82</v>
      </c>
      <c r="BK371" s="200">
        <f>ROUND(I371*H371,2)</f>
        <v>0</v>
      </c>
      <c r="BL371" s="17" t="s">
        <v>148</v>
      </c>
      <c r="BM371" s="199" t="s">
        <v>500</v>
      </c>
    </row>
    <row r="372" spans="2:51" s="15" customFormat="1" ht="12">
      <c r="B372" s="224"/>
      <c r="C372" s="225"/>
      <c r="D372" s="203" t="s">
        <v>141</v>
      </c>
      <c r="E372" s="226" t="s">
        <v>1</v>
      </c>
      <c r="F372" s="227" t="s">
        <v>501</v>
      </c>
      <c r="G372" s="225"/>
      <c r="H372" s="226" t="s">
        <v>1</v>
      </c>
      <c r="I372" s="228"/>
      <c r="J372" s="225"/>
      <c r="K372" s="225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141</v>
      </c>
      <c r="AU372" s="233" t="s">
        <v>84</v>
      </c>
      <c r="AV372" s="15" t="s">
        <v>82</v>
      </c>
      <c r="AW372" s="15" t="s">
        <v>32</v>
      </c>
      <c r="AX372" s="15" t="s">
        <v>74</v>
      </c>
      <c r="AY372" s="233" t="s">
        <v>133</v>
      </c>
    </row>
    <row r="373" spans="2:51" s="13" customFormat="1" ht="12">
      <c r="B373" s="201"/>
      <c r="C373" s="202"/>
      <c r="D373" s="203" t="s">
        <v>141</v>
      </c>
      <c r="E373" s="204" t="s">
        <v>1</v>
      </c>
      <c r="F373" s="205" t="s">
        <v>502</v>
      </c>
      <c r="G373" s="202"/>
      <c r="H373" s="206">
        <v>245.41639999999998</v>
      </c>
      <c r="I373" s="207"/>
      <c r="J373" s="202"/>
      <c r="K373" s="202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141</v>
      </c>
      <c r="AU373" s="212" t="s">
        <v>84</v>
      </c>
      <c r="AV373" s="13" t="s">
        <v>84</v>
      </c>
      <c r="AW373" s="13" t="s">
        <v>32</v>
      </c>
      <c r="AX373" s="13" t="s">
        <v>74</v>
      </c>
      <c r="AY373" s="212" t="s">
        <v>133</v>
      </c>
    </row>
    <row r="374" spans="2:51" s="13" customFormat="1" ht="12">
      <c r="B374" s="201"/>
      <c r="C374" s="202"/>
      <c r="D374" s="203" t="s">
        <v>141</v>
      </c>
      <c r="E374" s="204" t="s">
        <v>1</v>
      </c>
      <c r="F374" s="205" t="s">
        <v>322</v>
      </c>
      <c r="G374" s="202"/>
      <c r="H374" s="206">
        <v>20.053799999999995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141</v>
      </c>
      <c r="AU374" s="212" t="s">
        <v>84</v>
      </c>
      <c r="AV374" s="13" t="s">
        <v>84</v>
      </c>
      <c r="AW374" s="13" t="s">
        <v>32</v>
      </c>
      <c r="AX374" s="13" t="s">
        <v>74</v>
      </c>
      <c r="AY374" s="212" t="s">
        <v>133</v>
      </c>
    </row>
    <row r="375" spans="2:51" s="13" customFormat="1" ht="12">
      <c r="B375" s="201"/>
      <c r="C375" s="202"/>
      <c r="D375" s="203" t="s">
        <v>141</v>
      </c>
      <c r="E375" s="204" t="s">
        <v>1</v>
      </c>
      <c r="F375" s="205" t="s">
        <v>323</v>
      </c>
      <c r="G375" s="202"/>
      <c r="H375" s="206">
        <v>-11.565000000000001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141</v>
      </c>
      <c r="AU375" s="212" t="s">
        <v>84</v>
      </c>
      <c r="AV375" s="13" t="s">
        <v>84</v>
      </c>
      <c r="AW375" s="13" t="s">
        <v>32</v>
      </c>
      <c r="AX375" s="13" t="s">
        <v>74</v>
      </c>
      <c r="AY375" s="212" t="s">
        <v>133</v>
      </c>
    </row>
    <row r="376" spans="2:51" s="13" customFormat="1" ht="12">
      <c r="B376" s="201"/>
      <c r="C376" s="202"/>
      <c r="D376" s="203" t="s">
        <v>141</v>
      </c>
      <c r="E376" s="204" t="s">
        <v>1</v>
      </c>
      <c r="F376" s="205" t="s">
        <v>308</v>
      </c>
      <c r="G376" s="202"/>
      <c r="H376" s="206">
        <v>-1.2800000000000002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141</v>
      </c>
      <c r="AU376" s="212" t="s">
        <v>84</v>
      </c>
      <c r="AV376" s="13" t="s">
        <v>84</v>
      </c>
      <c r="AW376" s="13" t="s">
        <v>32</v>
      </c>
      <c r="AX376" s="13" t="s">
        <v>74</v>
      </c>
      <c r="AY376" s="212" t="s">
        <v>133</v>
      </c>
    </row>
    <row r="377" spans="2:51" s="14" customFormat="1" ht="12">
      <c r="B377" s="213"/>
      <c r="C377" s="214"/>
      <c r="D377" s="203" t="s">
        <v>141</v>
      </c>
      <c r="E377" s="215" t="s">
        <v>1</v>
      </c>
      <c r="F377" s="216" t="s">
        <v>144</v>
      </c>
      <c r="G377" s="214"/>
      <c r="H377" s="217">
        <v>252.62519999999998</v>
      </c>
      <c r="I377" s="218"/>
      <c r="J377" s="214"/>
      <c r="K377" s="214"/>
      <c r="L377" s="219"/>
      <c r="M377" s="220"/>
      <c r="N377" s="221"/>
      <c r="O377" s="221"/>
      <c r="P377" s="221"/>
      <c r="Q377" s="221"/>
      <c r="R377" s="221"/>
      <c r="S377" s="221"/>
      <c r="T377" s="222"/>
      <c r="AT377" s="223" t="s">
        <v>141</v>
      </c>
      <c r="AU377" s="223" t="s">
        <v>84</v>
      </c>
      <c r="AV377" s="14" t="s">
        <v>140</v>
      </c>
      <c r="AW377" s="14" t="s">
        <v>32</v>
      </c>
      <c r="AX377" s="14" t="s">
        <v>82</v>
      </c>
      <c r="AY377" s="223" t="s">
        <v>133</v>
      </c>
    </row>
    <row r="378" spans="1:65" s="2" customFormat="1" ht="16.5" customHeight="1">
      <c r="A378" s="34"/>
      <c r="B378" s="35"/>
      <c r="C378" s="187" t="s">
        <v>335</v>
      </c>
      <c r="D378" s="187" t="s">
        <v>136</v>
      </c>
      <c r="E378" s="188" t="s">
        <v>503</v>
      </c>
      <c r="F378" s="189" t="s">
        <v>504</v>
      </c>
      <c r="G378" s="190" t="s">
        <v>147</v>
      </c>
      <c r="H378" s="191">
        <v>9.946</v>
      </c>
      <c r="I378" s="192"/>
      <c r="J378" s="193">
        <f>ROUND(I378*H378,2)</f>
        <v>0</v>
      </c>
      <c r="K378" s="194"/>
      <c r="L378" s="39"/>
      <c r="M378" s="195" t="s">
        <v>1</v>
      </c>
      <c r="N378" s="196" t="s">
        <v>39</v>
      </c>
      <c r="O378" s="71"/>
      <c r="P378" s="197">
        <f>O378*H378</f>
        <v>0</v>
      </c>
      <c r="Q378" s="197">
        <v>0</v>
      </c>
      <c r="R378" s="197">
        <f>Q378*H378</f>
        <v>0</v>
      </c>
      <c r="S378" s="197">
        <v>0</v>
      </c>
      <c r="T378" s="19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9" t="s">
        <v>148</v>
      </c>
      <c r="AT378" s="199" t="s">
        <v>136</v>
      </c>
      <c r="AU378" s="199" t="s">
        <v>84</v>
      </c>
      <c r="AY378" s="17" t="s">
        <v>133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7" t="s">
        <v>82</v>
      </c>
      <c r="BK378" s="200">
        <f>ROUND(I378*H378,2)</f>
        <v>0</v>
      </c>
      <c r="BL378" s="17" t="s">
        <v>148</v>
      </c>
      <c r="BM378" s="199" t="s">
        <v>505</v>
      </c>
    </row>
    <row r="379" spans="2:51" s="15" customFormat="1" ht="12">
      <c r="B379" s="224"/>
      <c r="C379" s="225"/>
      <c r="D379" s="203" t="s">
        <v>141</v>
      </c>
      <c r="E379" s="226" t="s">
        <v>1</v>
      </c>
      <c r="F379" s="227" t="s">
        <v>506</v>
      </c>
      <c r="G379" s="225"/>
      <c r="H379" s="226" t="s">
        <v>1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141</v>
      </c>
      <c r="AU379" s="233" t="s">
        <v>84</v>
      </c>
      <c r="AV379" s="15" t="s">
        <v>82</v>
      </c>
      <c r="AW379" s="15" t="s">
        <v>32</v>
      </c>
      <c r="AX379" s="15" t="s">
        <v>74</v>
      </c>
      <c r="AY379" s="233" t="s">
        <v>133</v>
      </c>
    </row>
    <row r="380" spans="2:51" s="13" customFormat="1" ht="12">
      <c r="B380" s="201"/>
      <c r="C380" s="202"/>
      <c r="D380" s="203" t="s">
        <v>141</v>
      </c>
      <c r="E380" s="204" t="s">
        <v>1</v>
      </c>
      <c r="F380" s="205" t="s">
        <v>507</v>
      </c>
      <c r="G380" s="202"/>
      <c r="H380" s="206">
        <v>9.946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141</v>
      </c>
      <c r="AU380" s="212" t="s">
        <v>84</v>
      </c>
      <c r="AV380" s="13" t="s">
        <v>84</v>
      </c>
      <c r="AW380" s="13" t="s">
        <v>32</v>
      </c>
      <c r="AX380" s="13" t="s">
        <v>74</v>
      </c>
      <c r="AY380" s="212" t="s">
        <v>133</v>
      </c>
    </row>
    <row r="381" spans="2:51" s="14" customFormat="1" ht="12">
      <c r="B381" s="213"/>
      <c r="C381" s="214"/>
      <c r="D381" s="203" t="s">
        <v>141</v>
      </c>
      <c r="E381" s="215" t="s">
        <v>1</v>
      </c>
      <c r="F381" s="216" t="s">
        <v>144</v>
      </c>
      <c r="G381" s="214"/>
      <c r="H381" s="217">
        <v>9.946</v>
      </c>
      <c r="I381" s="218"/>
      <c r="J381" s="214"/>
      <c r="K381" s="214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141</v>
      </c>
      <c r="AU381" s="223" t="s">
        <v>84</v>
      </c>
      <c r="AV381" s="14" t="s">
        <v>140</v>
      </c>
      <c r="AW381" s="14" t="s">
        <v>32</v>
      </c>
      <c r="AX381" s="14" t="s">
        <v>82</v>
      </c>
      <c r="AY381" s="223" t="s">
        <v>133</v>
      </c>
    </row>
    <row r="382" spans="1:65" s="2" customFormat="1" ht="16.5" customHeight="1">
      <c r="A382" s="34"/>
      <c r="B382" s="35"/>
      <c r="C382" s="187" t="s">
        <v>508</v>
      </c>
      <c r="D382" s="187" t="s">
        <v>136</v>
      </c>
      <c r="E382" s="188" t="s">
        <v>509</v>
      </c>
      <c r="F382" s="189" t="s">
        <v>510</v>
      </c>
      <c r="G382" s="190" t="s">
        <v>349</v>
      </c>
      <c r="H382" s="245"/>
      <c r="I382" s="192"/>
      <c r="J382" s="193">
        <f>ROUND(I382*H382,2)</f>
        <v>0</v>
      </c>
      <c r="K382" s="194"/>
      <c r="L382" s="39"/>
      <c r="M382" s="195" t="s">
        <v>1</v>
      </c>
      <c r="N382" s="196" t="s">
        <v>39</v>
      </c>
      <c r="O382" s="71"/>
      <c r="P382" s="197">
        <f>O382*H382</f>
        <v>0</v>
      </c>
      <c r="Q382" s="197">
        <v>0</v>
      </c>
      <c r="R382" s="197">
        <f>Q382*H382</f>
        <v>0</v>
      </c>
      <c r="S382" s="197">
        <v>0</v>
      </c>
      <c r="T382" s="19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9" t="s">
        <v>148</v>
      </c>
      <c r="AT382" s="199" t="s">
        <v>136</v>
      </c>
      <c r="AU382" s="199" t="s">
        <v>84</v>
      </c>
      <c r="AY382" s="17" t="s">
        <v>133</v>
      </c>
      <c r="BE382" s="200">
        <f>IF(N382="základní",J382,0)</f>
        <v>0</v>
      </c>
      <c r="BF382" s="200">
        <f>IF(N382="snížená",J382,0)</f>
        <v>0</v>
      </c>
      <c r="BG382" s="200">
        <f>IF(N382="zákl. přenesená",J382,0)</f>
        <v>0</v>
      </c>
      <c r="BH382" s="200">
        <f>IF(N382="sníž. přenesená",J382,0)</f>
        <v>0</v>
      </c>
      <c r="BI382" s="200">
        <f>IF(N382="nulová",J382,0)</f>
        <v>0</v>
      </c>
      <c r="BJ382" s="17" t="s">
        <v>82</v>
      </c>
      <c r="BK382" s="200">
        <f>ROUND(I382*H382,2)</f>
        <v>0</v>
      </c>
      <c r="BL382" s="17" t="s">
        <v>148</v>
      </c>
      <c r="BM382" s="199" t="s">
        <v>511</v>
      </c>
    </row>
    <row r="383" spans="2:63" s="12" customFormat="1" ht="22.9" customHeight="1">
      <c r="B383" s="171"/>
      <c r="C383" s="172"/>
      <c r="D383" s="173" t="s">
        <v>73</v>
      </c>
      <c r="E383" s="185" t="s">
        <v>512</v>
      </c>
      <c r="F383" s="185" t="s">
        <v>513</v>
      </c>
      <c r="G383" s="172"/>
      <c r="H383" s="172"/>
      <c r="I383" s="175"/>
      <c r="J383" s="186">
        <f>BK383</f>
        <v>0</v>
      </c>
      <c r="K383" s="172"/>
      <c r="L383" s="177"/>
      <c r="M383" s="178"/>
      <c r="N383" s="179"/>
      <c r="O383" s="179"/>
      <c r="P383" s="180">
        <f>SUM(P384:P405)</f>
        <v>0</v>
      </c>
      <c r="Q383" s="179"/>
      <c r="R383" s="180">
        <f>SUM(R384:R405)</f>
        <v>0</v>
      </c>
      <c r="S383" s="179"/>
      <c r="T383" s="181">
        <f>SUM(T384:T405)</f>
        <v>0</v>
      </c>
      <c r="AR383" s="182" t="s">
        <v>84</v>
      </c>
      <c r="AT383" s="183" t="s">
        <v>73</v>
      </c>
      <c r="AU383" s="183" t="s">
        <v>82</v>
      </c>
      <c r="AY383" s="182" t="s">
        <v>133</v>
      </c>
      <c r="BK383" s="184">
        <f>SUM(BK384:BK405)</f>
        <v>0</v>
      </c>
    </row>
    <row r="384" spans="1:65" s="2" customFormat="1" ht="16.5" customHeight="1">
      <c r="A384" s="34"/>
      <c r="B384" s="35"/>
      <c r="C384" s="187" t="s">
        <v>336</v>
      </c>
      <c r="D384" s="187" t="s">
        <v>136</v>
      </c>
      <c r="E384" s="188" t="s">
        <v>514</v>
      </c>
      <c r="F384" s="189" t="s">
        <v>515</v>
      </c>
      <c r="G384" s="190" t="s">
        <v>156</v>
      </c>
      <c r="H384" s="191">
        <v>71.93</v>
      </c>
      <c r="I384" s="192"/>
      <c r="J384" s="193">
        <f>ROUND(I384*H384,2)</f>
        <v>0</v>
      </c>
      <c r="K384" s="194"/>
      <c r="L384" s="39"/>
      <c r="M384" s="195" t="s">
        <v>1</v>
      </c>
      <c r="N384" s="196" t="s">
        <v>39</v>
      </c>
      <c r="O384" s="71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9" t="s">
        <v>148</v>
      </c>
      <c r="AT384" s="199" t="s">
        <v>136</v>
      </c>
      <c r="AU384" s="199" t="s">
        <v>84</v>
      </c>
      <c r="AY384" s="17" t="s">
        <v>133</v>
      </c>
      <c r="BE384" s="200">
        <f>IF(N384="základní",J384,0)</f>
        <v>0</v>
      </c>
      <c r="BF384" s="200">
        <f>IF(N384="snížená",J384,0)</f>
        <v>0</v>
      </c>
      <c r="BG384" s="200">
        <f>IF(N384="zákl. přenesená",J384,0)</f>
        <v>0</v>
      </c>
      <c r="BH384" s="200">
        <f>IF(N384="sníž. přenesená",J384,0)</f>
        <v>0</v>
      </c>
      <c r="BI384" s="200">
        <f>IF(N384="nulová",J384,0)</f>
        <v>0</v>
      </c>
      <c r="BJ384" s="17" t="s">
        <v>82</v>
      </c>
      <c r="BK384" s="200">
        <f>ROUND(I384*H384,2)</f>
        <v>0</v>
      </c>
      <c r="BL384" s="17" t="s">
        <v>148</v>
      </c>
      <c r="BM384" s="199" t="s">
        <v>516</v>
      </c>
    </row>
    <row r="385" spans="2:51" s="13" customFormat="1" ht="12">
      <c r="B385" s="201"/>
      <c r="C385" s="202"/>
      <c r="D385" s="203" t="s">
        <v>141</v>
      </c>
      <c r="E385" s="204" t="s">
        <v>1</v>
      </c>
      <c r="F385" s="205" t="s">
        <v>517</v>
      </c>
      <c r="G385" s="202"/>
      <c r="H385" s="206">
        <v>71.93</v>
      </c>
      <c r="I385" s="207"/>
      <c r="J385" s="202"/>
      <c r="K385" s="202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141</v>
      </c>
      <c r="AU385" s="212" t="s">
        <v>84</v>
      </c>
      <c r="AV385" s="13" t="s">
        <v>84</v>
      </c>
      <c r="AW385" s="13" t="s">
        <v>32</v>
      </c>
      <c r="AX385" s="13" t="s">
        <v>74</v>
      </c>
      <c r="AY385" s="212" t="s">
        <v>133</v>
      </c>
    </row>
    <row r="386" spans="2:51" s="14" customFormat="1" ht="12">
      <c r="B386" s="213"/>
      <c r="C386" s="214"/>
      <c r="D386" s="203" t="s">
        <v>141</v>
      </c>
      <c r="E386" s="215" t="s">
        <v>1</v>
      </c>
      <c r="F386" s="216" t="s">
        <v>144</v>
      </c>
      <c r="G386" s="214"/>
      <c r="H386" s="217">
        <v>71.93</v>
      </c>
      <c r="I386" s="218"/>
      <c r="J386" s="214"/>
      <c r="K386" s="214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141</v>
      </c>
      <c r="AU386" s="223" t="s">
        <v>84</v>
      </c>
      <c r="AV386" s="14" t="s">
        <v>140</v>
      </c>
      <c r="AW386" s="14" t="s">
        <v>32</v>
      </c>
      <c r="AX386" s="14" t="s">
        <v>82</v>
      </c>
      <c r="AY386" s="223" t="s">
        <v>133</v>
      </c>
    </row>
    <row r="387" spans="1:65" s="2" customFormat="1" ht="16.5" customHeight="1">
      <c r="A387" s="34"/>
      <c r="B387" s="35"/>
      <c r="C387" s="187" t="s">
        <v>518</v>
      </c>
      <c r="D387" s="187" t="s">
        <v>136</v>
      </c>
      <c r="E387" s="188" t="s">
        <v>519</v>
      </c>
      <c r="F387" s="189" t="s">
        <v>520</v>
      </c>
      <c r="G387" s="190" t="s">
        <v>271</v>
      </c>
      <c r="H387" s="191">
        <v>2</v>
      </c>
      <c r="I387" s="192"/>
      <c r="J387" s="193">
        <f>ROUND(I387*H387,2)</f>
        <v>0</v>
      </c>
      <c r="K387" s="194"/>
      <c r="L387" s="39"/>
      <c r="M387" s="195" t="s">
        <v>1</v>
      </c>
      <c r="N387" s="196" t="s">
        <v>39</v>
      </c>
      <c r="O387" s="71"/>
      <c r="P387" s="197">
        <f>O387*H387</f>
        <v>0</v>
      </c>
      <c r="Q387" s="197">
        <v>0</v>
      </c>
      <c r="R387" s="197">
        <f>Q387*H387</f>
        <v>0</v>
      </c>
      <c r="S387" s="197">
        <v>0</v>
      </c>
      <c r="T387" s="19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9" t="s">
        <v>148</v>
      </c>
      <c r="AT387" s="199" t="s">
        <v>136</v>
      </c>
      <c r="AU387" s="199" t="s">
        <v>84</v>
      </c>
      <c r="AY387" s="17" t="s">
        <v>133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17" t="s">
        <v>82</v>
      </c>
      <c r="BK387" s="200">
        <f>ROUND(I387*H387,2)</f>
        <v>0</v>
      </c>
      <c r="BL387" s="17" t="s">
        <v>148</v>
      </c>
      <c r="BM387" s="199" t="s">
        <v>521</v>
      </c>
    </row>
    <row r="388" spans="1:65" s="2" customFormat="1" ht="16.5" customHeight="1">
      <c r="A388" s="34"/>
      <c r="B388" s="35"/>
      <c r="C388" s="187" t="s">
        <v>342</v>
      </c>
      <c r="D388" s="187" t="s">
        <v>136</v>
      </c>
      <c r="E388" s="188" t="s">
        <v>522</v>
      </c>
      <c r="F388" s="189" t="s">
        <v>523</v>
      </c>
      <c r="G388" s="190" t="s">
        <v>474</v>
      </c>
      <c r="H388" s="191">
        <v>57</v>
      </c>
      <c r="I388" s="192"/>
      <c r="J388" s="193">
        <f>ROUND(I388*H388,2)</f>
        <v>0</v>
      </c>
      <c r="K388" s="194"/>
      <c r="L388" s="39"/>
      <c r="M388" s="195" t="s">
        <v>1</v>
      </c>
      <c r="N388" s="196" t="s">
        <v>39</v>
      </c>
      <c r="O388" s="71"/>
      <c r="P388" s="197">
        <f>O388*H388</f>
        <v>0</v>
      </c>
      <c r="Q388" s="197">
        <v>0</v>
      </c>
      <c r="R388" s="197">
        <f>Q388*H388</f>
        <v>0</v>
      </c>
      <c r="S388" s="197">
        <v>0</v>
      </c>
      <c r="T388" s="19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9" t="s">
        <v>148</v>
      </c>
      <c r="AT388" s="199" t="s">
        <v>136</v>
      </c>
      <c r="AU388" s="199" t="s">
        <v>84</v>
      </c>
      <c r="AY388" s="17" t="s">
        <v>133</v>
      </c>
      <c r="BE388" s="200">
        <f>IF(N388="základní",J388,0)</f>
        <v>0</v>
      </c>
      <c r="BF388" s="200">
        <f>IF(N388="snížená",J388,0)</f>
        <v>0</v>
      </c>
      <c r="BG388" s="200">
        <f>IF(N388="zákl. přenesená",J388,0)</f>
        <v>0</v>
      </c>
      <c r="BH388" s="200">
        <f>IF(N388="sníž. přenesená",J388,0)</f>
        <v>0</v>
      </c>
      <c r="BI388" s="200">
        <f>IF(N388="nulová",J388,0)</f>
        <v>0</v>
      </c>
      <c r="BJ388" s="17" t="s">
        <v>82</v>
      </c>
      <c r="BK388" s="200">
        <f>ROUND(I388*H388,2)</f>
        <v>0</v>
      </c>
      <c r="BL388" s="17" t="s">
        <v>148</v>
      </c>
      <c r="BM388" s="199" t="s">
        <v>524</v>
      </c>
    </row>
    <row r="389" spans="1:65" s="2" customFormat="1" ht="16.5" customHeight="1">
      <c r="A389" s="34"/>
      <c r="B389" s="35"/>
      <c r="C389" s="187" t="s">
        <v>525</v>
      </c>
      <c r="D389" s="187" t="s">
        <v>136</v>
      </c>
      <c r="E389" s="188" t="s">
        <v>526</v>
      </c>
      <c r="F389" s="189" t="s">
        <v>527</v>
      </c>
      <c r="G389" s="190" t="s">
        <v>474</v>
      </c>
      <c r="H389" s="191">
        <v>15</v>
      </c>
      <c r="I389" s="192"/>
      <c r="J389" s="193">
        <f>ROUND(I389*H389,2)</f>
        <v>0</v>
      </c>
      <c r="K389" s="194"/>
      <c r="L389" s="39"/>
      <c r="M389" s="195" t="s">
        <v>1</v>
      </c>
      <c r="N389" s="196" t="s">
        <v>39</v>
      </c>
      <c r="O389" s="71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9" t="s">
        <v>148</v>
      </c>
      <c r="AT389" s="199" t="s">
        <v>136</v>
      </c>
      <c r="AU389" s="199" t="s">
        <v>84</v>
      </c>
      <c r="AY389" s="17" t="s">
        <v>133</v>
      </c>
      <c r="BE389" s="200">
        <f>IF(N389="základní",J389,0)</f>
        <v>0</v>
      </c>
      <c r="BF389" s="200">
        <f>IF(N389="snížená",J389,0)</f>
        <v>0</v>
      </c>
      <c r="BG389" s="200">
        <f>IF(N389="zákl. přenesená",J389,0)</f>
        <v>0</v>
      </c>
      <c r="BH389" s="200">
        <f>IF(N389="sníž. přenesená",J389,0)</f>
        <v>0</v>
      </c>
      <c r="BI389" s="200">
        <f>IF(N389="nulová",J389,0)</f>
        <v>0</v>
      </c>
      <c r="BJ389" s="17" t="s">
        <v>82</v>
      </c>
      <c r="BK389" s="200">
        <f>ROUND(I389*H389,2)</f>
        <v>0</v>
      </c>
      <c r="BL389" s="17" t="s">
        <v>148</v>
      </c>
      <c r="BM389" s="199" t="s">
        <v>528</v>
      </c>
    </row>
    <row r="390" spans="2:51" s="13" customFormat="1" ht="12">
      <c r="B390" s="201"/>
      <c r="C390" s="202"/>
      <c r="D390" s="203" t="s">
        <v>141</v>
      </c>
      <c r="E390" s="204" t="s">
        <v>1</v>
      </c>
      <c r="F390" s="205" t="s">
        <v>529</v>
      </c>
      <c r="G390" s="202"/>
      <c r="H390" s="206">
        <v>15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141</v>
      </c>
      <c r="AU390" s="212" t="s">
        <v>84</v>
      </c>
      <c r="AV390" s="13" t="s">
        <v>84</v>
      </c>
      <c r="AW390" s="13" t="s">
        <v>32</v>
      </c>
      <c r="AX390" s="13" t="s">
        <v>74</v>
      </c>
      <c r="AY390" s="212" t="s">
        <v>133</v>
      </c>
    </row>
    <row r="391" spans="2:51" s="14" customFormat="1" ht="12">
      <c r="B391" s="213"/>
      <c r="C391" s="214"/>
      <c r="D391" s="203" t="s">
        <v>141</v>
      </c>
      <c r="E391" s="215" t="s">
        <v>1</v>
      </c>
      <c r="F391" s="216" t="s">
        <v>144</v>
      </c>
      <c r="G391" s="214"/>
      <c r="H391" s="217">
        <v>15</v>
      </c>
      <c r="I391" s="218"/>
      <c r="J391" s="214"/>
      <c r="K391" s="214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141</v>
      </c>
      <c r="AU391" s="223" t="s">
        <v>84</v>
      </c>
      <c r="AV391" s="14" t="s">
        <v>140</v>
      </c>
      <c r="AW391" s="14" t="s">
        <v>32</v>
      </c>
      <c r="AX391" s="14" t="s">
        <v>82</v>
      </c>
      <c r="AY391" s="223" t="s">
        <v>133</v>
      </c>
    </row>
    <row r="392" spans="1:65" s="2" customFormat="1" ht="16.5" customHeight="1">
      <c r="A392" s="34"/>
      <c r="B392" s="35"/>
      <c r="C392" s="187" t="s">
        <v>345</v>
      </c>
      <c r="D392" s="187" t="s">
        <v>136</v>
      </c>
      <c r="E392" s="188" t="s">
        <v>530</v>
      </c>
      <c r="F392" s="189" t="s">
        <v>531</v>
      </c>
      <c r="G392" s="190" t="s">
        <v>474</v>
      </c>
      <c r="H392" s="191">
        <v>2</v>
      </c>
      <c r="I392" s="192"/>
      <c r="J392" s="193">
        <f>ROUND(I392*H392,2)</f>
        <v>0</v>
      </c>
      <c r="K392" s="194"/>
      <c r="L392" s="39"/>
      <c r="M392" s="195" t="s">
        <v>1</v>
      </c>
      <c r="N392" s="196" t="s">
        <v>39</v>
      </c>
      <c r="O392" s="71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9" t="s">
        <v>148</v>
      </c>
      <c r="AT392" s="199" t="s">
        <v>136</v>
      </c>
      <c r="AU392" s="199" t="s">
        <v>84</v>
      </c>
      <c r="AY392" s="17" t="s">
        <v>133</v>
      </c>
      <c r="BE392" s="200">
        <f>IF(N392="základní",J392,0)</f>
        <v>0</v>
      </c>
      <c r="BF392" s="200">
        <f>IF(N392="snížená",J392,0)</f>
        <v>0</v>
      </c>
      <c r="BG392" s="200">
        <f>IF(N392="zákl. přenesená",J392,0)</f>
        <v>0</v>
      </c>
      <c r="BH392" s="200">
        <f>IF(N392="sníž. přenesená",J392,0)</f>
        <v>0</v>
      </c>
      <c r="BI392" s="200">
        <f>IF(N392="nulová",J392,0)</f>
        <v>0</v>
      </c>
      <c r="BJ392" s="17" t="s">
        <v>82</v>
      </c>
      <c r="BK392" s="200">
        <f>ROUND(I392*H392,2)</f>
        <v>0</v>
      </c>
      <c r="BL392" s="17" t="s">
        <v>148</v>
      </c>
      <c r="BM392" s="199" t="s">
        <v>532</v>
      </c>
    </row>
    <row r="393" spans="1:65" s="2" customFormat="1" ht="16.5" customHeight="1">
      <c r="A393" s="34"/>
      <c r="B393" s="35"/>
      <c r="C393" s="187" t="s">
        <v>533</v>
      </c>
      <c r="D393" s="187" t="s">
        <v>136</v>
      </c>
      <c r="E393" s="188" t="s">
        <v>534</v>
      </c>
      <c r="F393" s="189" t="s">
        <v>535</v>
      </c>
      <c r="G393" s="190" t="s">
        <v>474</v>
      </c>
      <c r="H393" s="191">
        <v>1</v>
      </c>
      <c r="I393" s="192"/>
      <c r="J393" s="193">
        <f>ROUND(I393*H393,2)</f>
        <v>0</v>
      </c>
      <c r="K393" s="194"/>
      <c r="L393" s="39"/>
      <c r="M393" s="195" t="s">
        <v>1</v>
      </c>
      <c r="N393" s="196" t="s">
        <v>39</v>
      </c>
      <c r="O393" s="71"/>
      <c r="P393" s="197">
        <f>O393*H393</f>
        <v>0</v>
      </c>
      <c r="Q393" s="197">
        <v>0</v>
      </c>
      <c r="R393" s="197">
        <f>Q393*H393</f>
        <v>0</v>
      </c>
      <c r="S393" s="197">
        <v>0</v>
      </c>
      <c r="T393" s="19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9" t="s">
        <v>148</v>
      </c>
      <c r="AT393" s="199" t="s">
        <v>136</v>
      </c>
      <c r="AU393" s="199" t="s">
        <v>84</v>
      </c>
      <c r="AY393" s="17" t="s">
        <v>133</v>
      </c>
      <c r="BE393" s="200">
        <f>IF(N393="základní",J393,0)</f>
        <v>0</v>
      </c>
      <c r="BF393" s="200">
        <f>IF(N393="snížená",J393,0)</f>
        <v>0</v>
      </c>
      <c r="BG393" s="200">
        <f>IF(N393="zákl. přenesená",J393,0)</f>
        <v>0</v>
      </c>
      <c r="BH393" s="200">
        <f>IF(N393="sníž. přenesená",J393,0)</f>
        <v>0</v>
      </c>
      <c r="BI393" s="200">
        <f>IF(N393="nulová",J393,0)</f>
        <v>0</v>
      </c>
      <c r="BJ393" s="17" t="s">
        <v>82</v>
      </c>
      <c r="BK393" s="200">
        <f>ROUND(I393*H393,2)</f>
        <v>0</v>
      </c>
      <c r="BL393" s="17" t="s">
        <v>148</v>
      </c>
      <c r="BM393" s="199" t="s">
        <v>536</v>
      </c>
    </row>
    <row r="394" spans="1:65" s="2" customFormat="1" ht="16.5" customHeight="1">
      <c r="A394" s="34"/>
      <c r="B394" s="35"/>
      <c r="C394" s="187" t="s">
        <v>350</v>
      </c>
      <c r="D394" s="187" t="s">
        <v>136</v>
      </c>
      <c r="E394" s="188" t="s">
        <v>537</v>
      </c>
      <c r="F394" s="189" t="s">
        <v>538</v>
      </c>
      <c r="G394" s="190" t="s">
        <v>474</v>
      </c>
      <c r="H394" s="191">
        <v>1</v>
      </c>
      <c r="I394" s="192"/>
      <c r="J394" s="193">
        <f>ROUND(I394*H394,2)</f>
        <v>0</v>
      </c>
      <c r="K394" s="194"/>
      <c r="L394" s="39"/>
      <c r="M394" s="195" t="s">
        <v>1</v>
      </c>
      <c r="N394" s="196" t="s">
        <v>39</v>
      </c>
      <c r="O394" s="71"/>
      <c r="P394" s="197">
        <f>O394*H394</f>
        <v>0</v>
      </c>
      <c r="Q394" s="197">
        <v>0</v>
      </c>
      <c r="R394" s="197">
        <f>Q394*H394</f>
        <v>0</v>
      </c>
      <c r="S394" s="197">
        <v>0</v>
      </c>
      <c r="T394" s="19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9" t="s">
        <v>148</v>
      </c>
      <c r="AT394" s="199" t="s">
        <v>136</v>
      </c>
      <c r="AU394" s="199" t="s">
        <v>84</v>
      </c>
      <c r="AY394" s="17" t="s">
        <v>133</v>
      </c>
      <c r="BE394" s="200">
        <f>IF(N394="základní",J394,0)</f>
        <v>0</v>
      </c>
      <c r="BF394" s="200">
        <f>IF(N394="snížená",J394,0)</f>
        <v>0</v>
      </c>
      <c r="BG394" s="200">
        <f>IF(N394="zákl. přenesená",J394,0)</f>
        <v>0</v>
      </c>
      <c r="BH394" s="200">
        <f>IF(N394="sníž. přenesená",J394,0)</f>
        <v>0</v>
      </c>
      <c r="BI394" s="200">
        <f>IF(N394="nulová",J394,0)</f>
        <v>0</v>
      </c>
      <c r="BJ394" s="17" t="s">
        <v>82</v>
      </c>
      <c r="BK394" s="200">
        <f>ROUND(I394*H394,2)</f>
        <v>0</v>
      </c>
      <c r="BL394" s="17" t="s">
        <v>148</v>
      </c>
      <c r="BM394" s="199" t="s">
        <v>539</v>
      </c>
    </row>
    <row r="395" spans="1:65" s="2" customFormat="1" ht="16.5" customHeight="1">
      <c r="A395" s="34"/>
      <c r="B395" s="35"/>
      <c r="C395" s="187" t="s">
        <v>540</v>
      </c>
      <c r="D395" s="187" t="s">
        <v>136</v>
      </c>
      <c r="E395" s="188" t="s">
        <v>541</v>
      </c>
      <c r="F395" s="189" t="s">
        <v>542</v>
      </c>
      <c r="G395" s="190" t="s">
        <v>156</v>
      </c>
      <c r="H395" s="191">
        <v>217.12</v>
      </c>
      <c r="I395" s="192"/>
      <c r="J395" s="193">
        <f>ROUND(I395*H395,2)</f>
        <v>0</v>
      </c>
      <c r="K395" s="194"/>
      <c r="L395" s="39"/>
      <c r="M395" s="195" t="s">
        <v>1</v>
      </c>
      <c r="N395" s="196" t="s">
        <v>39</v>
      </c>
      <c r="O395" s="71"/>
      <c r="P395" s="197">
        <f>O395*H395</f>
        <v>0</v>
      </c>
      <c r="Q395" s="197">
        <v>0</v>
      </c>
      <c r="R395" s="197">
        <f>Q395*H395</f>
        <v>0</v>
      </c>
      <c r="S395" s="197">
        <v>0</v>
      </c>
      <c r="T395" s="19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9" t="s">
        <v>148</v>
      </c>
      <c r="AT395" s="199" t="s">
        <v>136</v>
      </c>
      <c r="AU395" s="199" t="s">
        <v>84</v>
      </c>
      <c r="AY395" s="17" t="s">
        <v>133</v>
      </c>
      <c r="BE395" s="200">
        <f>IF(N395="základní",J395,0)</f>
        <v>0</v>
      </c>
      <c r="BF395" s="200">
        <f>IF(N395="snížená",J395,0)</f>
        <v>0</v>
      </c>
      <c r="BG395" s="200">
        <f>IF(N395="zákl. přenesená",J395,0)</f>
        <v>0</v>
      </c>
      <c r="BH395" s="200">
        <f>IF(N395="sníž. přenesená",J395,0)</f>
        <v>0</v>
      </c>
      <c r="BI395" s="200">
        <f>IF(N395="nulová",J395,0)</f>
        <v>0</v>
      </c>
      <c r="BJ395" s="17" t="s">
        <v>82</v>
      </c>
      <c r="BK395" s="200">
        <f>ROUND(I395*H395,2)</f>
        <v>0</v>
      </c>
      <c r="BL395" s="17" t="s">
        <v>148</v>
      </c>
      <c r="BM395" s="199" t="s">
        <v>543</v>
      </c>
    </row>
    <row r="396" spans="2:51" s="15" customFormat="1" ht="12">
      <c r="B396" s="224"/>
      <c r="C396" s="225"/>
      <c r="D396" s="203" t="s">
        <v>141</v>
      </c>
      <c r="E396" s="226" t="s">
        <v>1</v>
      </c>
      <c r="F396" s="227" t="s">
        <v>544</v>
      </c>
      <c r="G396" s="225"/>
      <c r="H396" s="226" t="s">
        <v>1</v>
      </c>
      <c r="I396" s="228"/>
      <c r="J396" s="225"/>
      <c r="K396" s="225"/>
      <c r="L396" s="229"/>
      <c r="M396" s="230"/>
      <c r="N396" s="231"/>
      <c r="O396" s="231"/>
      <c r="P396" s="231"/>
      <c r="Q396" s="231"/>
      <c r="R396" s="231"/>
      <c r="S396" s="231"/>
      <c r="T396" s="232"/>
      <c r="AT396" s="233" t="s">
        <v>141</v>
      </c>
      <c r="AU396" s="233" t="s">
        <v>84</v>
      </c>
      <c r="AV396" s="15" t="s">
        <v>82</v>
      </c>
      <c r="AW396" s="15" t="s">
        <v>32</v>
      </c>
      <c r="AX396" s="15" t="s">
        <v>74</v>
      </c>
      <c r="AY396" s="233" t="s">
        <v>133</v>
      </c>
    </row>
    <row r="397" spans="2:51" s="13" customFormat="1" ht="12">
      <c r="B397" s="201"/>
      <c r="C397" s="202"/>
      <c r="D397" s="203" t="s">
        <v>141</v>
      </c>
      <c r="E397" s="204" t="s">
        <v>1</v>
      </c>
      <c r="F397" s="205" t="s">
        <v>157</v>
      </c>
      <c r="G397" s="202"/>
      <c r="H397" s="206">
        <v>18.14</v>
      </c>
      <c r="I397" s="207"/>
      <c r="J397" s="202"/>
      <c r="K397" s="202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141</v>
      </c>
      <c r="AU397" s="212" t="s">
        <v>84</v>
      </c>
      <c r="AV397" s="13" t="s">
        <v>84</v>
      </c>
      <c r="AW397" s="13" t="s">
        <v>32</v>
      </c>
      <c r="AX397" s="13" t="s">
        <v>74</v>
      </c>
      <c r="AY397" s="212" t="s">
        <v>133</v>
      </c>
    </row>
    <row r="398" spans="2:51" s="15" customFormat="1" ht="12">
      <c r="B398" s="224"/>
      <c r="C398" s="225"/>
      <c r="D398" s="203" t="s">
        <v>141</v>
      </c>
      <c r="E398" s="226" t="s">
        <v>1</v>
      </c>
      <c r="F398" s="227" t="s">
        <v>158</v>
      </c>
      <c r="G398" s="225"/>
      <c r="H398" s="226" t="s">
        <v>1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AT398" s="233" t="s">
        <v>141</v>
      </c>
      <c r="AU398" s="233" t="s">
        <v>84</v>
      </c>
      <c r="AV398" s="15" t="s">
        <v>82</v>
      </c>
      <c r="AW398" s="15" t="s">
        <v>32</v>
      </c>
      <c r="AX398" s="15" t="s">
        <v>74</v>
      </c>
      <c r="AY398" s="233" t="s">
        <v>133</v>
      </c>
    </row>
    <row r="399" spans="2:51" s="13" customFormat="1" ht="12">
      <c r="B399" s="201"/>
      <c r="C399" s="202"/>
      <c r="D399" s="203" t="s">
        <v>141</v>
      </c>
      <c r="E399" s="204" t="s">
        <v>1</v>
      </c>
      <c r="F399" s="205" t="s">
        <v>159</v>
      </c>
      <c r="G399" s="202"/>
      <c r="H399" s="206">
        <v>49.73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141</v>
      </c>
      <c r="AU399" s="212" t="s">
        <v>84</v>
      </c>
      <c r="AV399" s="13" t="s">
        <v>84</v>
      </c>
      <c r="AW399" s="13" t="s">
        <v>32</v>
      </c>
      <c r="AX399" s="13" t="s">
        <v>74</v>
      </c>
      <c r="AY399" s="212" t="s">
        <v>133</v>
      </c>
    </row>
    <row r="400" spans="2:51" s="13" customFormat="1" ht="12">
      <c r="B400" s="201"/>
      <c r="C400" s="202"/>
      <c r="D400" s="203" t="s">
        <v>141</v>
      </c>
      <c r="E400" s="204" t="s">
        <v>1</v>
      </c>
      <c r="F400" s="205" t="s">
        <v>545</v>
      </c>
      <c r="G400" s="202"/>
      <c r="H400" s="206">
        <v>56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141</v>
      </c>
      <c r="AU400" s="212" t="s">
        <v>84</v>
      </c>
      <c r="AV400" s="13" t="s">
        <v>84</v>
      </c>
      <c r="AW400" s="13" t="s">
        <v>32</v>
      </c>
      <c r="AX400" s="13" t="s">
        <v>74</v>
      </c>
      <c r="AY400" s="212" t="s">
        <v>133</v>
      </c>
    </row>
    <row r="401" spans="2:51" s="13" customFormat="1" ht="12">
      <c r="B401" s="201"/>
      <c r="C401" s="202"/>
      <c r="D401" s="203" t="s">
        <v>141</v>
      </c>
      <c r="E401" s="204" t="s">
        <v>1</v>
      </c>
      <c r="F401" s="205" t="s">
        <v>161</v>
      </c>
      <c r="G401" s="202"/>
      <c r="H401" s="206">
        <v>27.5</v>
      </c>
      <c r="I401" s="207"/>
      <c r="J401" s="202"/>
      <c r="K401" s="202"/>
      <c r="L401" s="208"/>
      <c r="M401" s="209"/>
      <c r="N401" s="210"/>
      <c r="O401" s="210"/>
      <c r="P401" s="210"/>
      <c r="Q401" s="210"/>
      <c r="R401" s="210"/>
      <c r="S401" s="210"/>
      <c r="T401" s="211"/>
      <c r="AT401" s="212" t="s">
        <v>141</v>
      </c>
      <c r="AU401" s="212" t="s">
        <v>84</v>
      </c>
      <c r="AV401" s="13" t="s">
        <v>84</v>
      </c>
      <c r="AW401" s="13" t="s">
        <v>32</v>
      </c>
      <c r="AX401" s="13" t="s">
        <v>74</v>
      </c>
      <c r="AY401" s="212" t="s">
        <v>133</v>
      </c>
    </row>
    <row r="402" spans="2:51" s="15" customFormat="1" ht="12">
      <c r="B402" s="224"/>
      <c r="C402" s="225"/>
      <c r="D402" s="203" t="s">
        <v>141</v>
      </c>
      <c r="E402" s="226" t="s">
        <v>1</v>
      </c>
      <c r="F402" s="227" t="s">
        <v>162</v>
      </c>
      <c r="G402" s="225"/>
      <c r="H402" s="226" t="s">
        <v>1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AT402" s="233" t="s">
        <v>141</v>
      </c>
      <c r="AU402" s="233" t="s">
        <v>84</v>
      </c>
      <c r="AV402" s="15" t="s">
        <v>82</v>
      </c>
      <c r="AW402" s="15" t="s">
        <v>32</v>
      </c>
      <c r="AX402" s="15" t="s">
        <v>74</v>
      </c>
      <c r="AY402" s="233" t="s">
        <v>133</v>
      </c>
    </row>
    <row r="403" spans="2:51" s="13" customFormat="1" ht="12">
      <c r="B403" s="201"/>
      <c r="C403" s="202"/>
      <c r="D403" s="203" t="s">
        <v>141</v>
      </c>
      <c r="E403" s="204" t="s">
        <v>1</v>
      </c>
      <c r="F403" s="205" t="s">
        <v>163</v>
      </c>
      <c r="G403" s="202"/>
      <c r="H403" s="206">
        <v>65.75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141</v>
      </c>
      <c r="AU403" s="212" t="s">
        <v>84</v>
      </c>
      <c r="AV403" s="13" t="s">
        <v>84</v>
      </c>
      <c r="AW403" s="13" t="s">
        <v>32</v>
      </c>
      <c r="AX403" s="13" t="s">
        <v>74</v>
      </c>
      <c r="AY403" s="212" t="s">
        <v>133</v>
      </c>
    </row>
    <row r="404" spans="2:51" s="14" customFormat="1" ht="12">
      <c r="B404" s="213"/>
      <c r="C404" s="214"/>
      <c r="D404" s="203" t="s">
        <v>141</v>
      </c>
      <c r="E404" s="215" t="s">
        <v>1</v>
      </c>
      <c r="F404" s="216" t="s">
        <v>144</v>
      </c>
      <c r="G404" s="214"/>
      <c r="H404" s="217">
        <v>217.12</v>
      </c>
      <c r="I404" s="218"/>
      <c r="J404" s="214"/>
      <c r="K404" s="214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141</v>
      </c>
      <c r="AU404" s="223" t="s">
        <v>84</v>
      </c>
      <c r="AV404" s="14" t="s">
        <v>140</v>
      </c>
      <c r="AW404" s="14" t="s">
        <v>32</v>
      </c>
      <c r="AX404" s="14" t="s">
        <v>82</v>
      </c>
      <c r="AY404" s="223" t="s">
        <v>133</v>
      </c>
    </row>
    <row r="405" spans="1:65" s="2" customFormat="1" ht="16.5" customHeight="1">
      <c r="A405" s="34"/>
      <c r="B405" s="35"/>
      <c r="C405" s="187" t="s">
        <v>355</v>
      </c>
      <c r="D405" s="187" t="s">
        <v>136</v>
      </c>
      <c r="E405" s="188" t="s">
        <v>546</v>
      </c>
      <c r="F405" s="189" t="s">
        <v>547</v>
      </c>
      <c r="G405" s="190" t="s">
        <v>349</v>
      </c>
      <c r="H405" s="245"/>
      <c r="I405" s="192"/>
      <c r="J405" s="193">
        <f>ROUND(I405*H405,2)</f>
        <v>0</v>
      </c>
      <c r="K405" s="194"/>
      <c r="L405" s="39"/>
      <c r="M405" s="195" t="s">
        <v>1</v>
      </c>
      <c r="N405" s="196" t="s">
        <v>39</v>
      </c>
      <c r="O405" s="71"/>
      <c r="P405" s="197">
        <f>O405*H405</f>
        <v>0</v>
      </c>
      <c r="Q405" s="197">
        <v>0</v>
      </c>
      <c r="R405" s="197">
        <f>Q405*H405</f>
        <v>0</v>
      </c>
      <c r="S405" s="197">
        <v>0</v>
      </c>
      <c r="T405" s="19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9" t="s">
        <v>148</v>
      </c>
      <c r="AT405" s="199" t="s">
        <v>136</v>
      </c>
      <c r="AU405" s="199" t="s">
        <v>84</v>
      </c>
      <c r="AY405" s="17" t="s">
        <v>133</v>
      </c>
      <c r="BE405" s="200">
        <f>IF(N405="základní",J405,0)</f>
        <v>0</v>
      </c>
      <c r="BF405" s="200">
        <f>IF(N405="snížená",J405,0)</f>
        <v>0</v>
      </c>
      <c r="BG405" s="200">
        <f>IF(N405="zákl. přenesená",J405,0)</f>
        <v>0</v>
      </c>
      <c r="BH405" s="200">
        <f>IF(N405="sníž. přenesená",J405,0)</f>
        <v>0</v>
      </c>
      <c r="BI405" s="200">
        <f>IF(N405="nulová",J405,0)</f>
        <v>0</v>
      </c>
      <c r="BJ405" s="17" t="s">
        <v>82</v>
      </c>
      <c r="BK405" s="200">
        <f>ROUND(I405*H405,2)</f>
        <v>0</v>
      </c>
      <c r="BL405" s="17" t="s">
        <v>148</v>
      </c>
      <c r="BM405" s="199" t="s">
        <v>548</v>
      </c>
    </row>
    <row r="406" spans="2:63" s="12" customFormat="1" ht="22.9" customHeight="1">
      <c r="B406" s="171"/>
      <c r="C406" s="172"/>
      <c r="D406" s="173" t="s">
        <v>73</v>
      </c>
      <c r="E406" s="185" t="s">
        <v>549</v>
      </c>
      <c r="F406" s="185" t="s">
        <v>550</v>
      </c>
      <c r="G406" s="172"/>
      <c r="H406" s="172"/>
      <c r="I406" s="175"/>
      <c r="J406" s="186">
        <f>BK406</f>
        <v>0</v>
      </c>
      <c r="K406" s="172"/>
      <c r="L406" s="177"/>
      <c r="M406" s="178"/>
      <c r="N406" s="179"/>
      <c r="O406" s="179"/>
      <c r="P406" s="180">
        <f>SUM(P407:P417)</f>
        <v>0</v>
      </c>
      <c r="Q406" s="179"/>
      <c r="R406" s="180">
        <f>SUM(R407:R417)</f>
        <v>0</v>
      </c>
      <c r="S406" s="179"/>
      <c r="T406" s="181">
        <f>SUM(T407:T417)</f>
        <v>0</v>
      </c>
      <c r="AR406" s="182" t="s">
        <v>84</v>
      </c>
      <c r="AT406" s="183" t="s">
        <v>73</v>
      </c>
      <c r="AU406" s="183" t="s">
        <v>82</v>
      </c>
      <c r="AY406" s="182" t="s">
        <v>133</v>
      </c>
      <c r="BK406" s="184">
        <f>SUM(BK407:BK417)</f>
        <v>0</v>
      </c>
    </row>
    <row r="407" spans="1:65" s="2" customFormat="1" ht="16.5" customHeight="1">
      <c r="A407" s="34"/>
      <c r="B407" s="35"/>
      <c r="C407" s="187" t="s">
        <v>551</v>
      </c>
      <c r="D407" s="187" t="s">
        <v>136</v>
      </c>
      <c r="E407" s="188" t="s">
        <v>552</v>
      </c>
      <c r="F407" s="189" t="s">
        <v>553</v>
      </c>
      <c r="G407" s="190" t="s">
        <v>474</v>
      </c>
      <c r="H407" s="191">
        <v>2</v>
      </c>
      <c r="I407" s="192"/>
      <c r="J407" s="193">
        <f aca="true" t="shared" si="0" ref="J407:J417">ROUND(I407*H407,2)</f>
        <v>0</v>
      </c>
      <c r="K407" s="194"/>
      <c r="L407" s="39"/>
      <c r="M407" s="195" t="s">
        <v>1</v>
      </c>
      <c r="N407" s="196" t="s">
        <v>39</v>
      </c>
      <c r="O407" s="71"/>
      <c r="P407" s="197">
        <f aca="true" t="shared" si="1" ref="P407:P417">O407*H407</f>
        <v>0</v>
      </c>
      <c r="Q407" s="197">
        <v>0</v>
      </c>
      <c r="R407" s="197">
        <f aca="true" t="shared" si="2" ref="R407:R417">Q407*H407</f>
        <v>0</v>
      </c>
      <c r="S407" s="197">
        <v>0</v>
      </c>
      <c r="T407" s="198">
        <f aca="true" t="shared" si="3" ref="T407:T417"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9" t="s">
        <v>148</v>
      </c>
      <c r="AT407" s="199" t="s">
        <v>136</v>
      </c>
      <c r="AU407" s="199" t="s">
        <v>84</v>
      </c>
      <c r="AY407" s="17" t="s">
        <v>133</v>
      </c>
      <c r="BE407" s="200">
        <f aca="true" t="shared" si="4" ref="BE407:BE417">IF(N407="základní",J407,0)</f>
        <v>0</v>
      </c>
      <c r="BF407" s="200">
        <f aca="true" t="shared" si="5" ref="BF407:BF417">IF(N407="snížená",J407,0)</f>
        <v>0</v>
      </c>
      <c r="BG407" s="200">
        <f aca="true" t="shared" si="6" ref="BG407:BG417">IF(N407="zákl. přenesená",J407,0)</f>
        <v>0</v>
      </c>
      <c r="BH407" s="200">
        <f aca="true" t="shared" si="7" ref="BH407:BH417">IF(N407="sníž. přenesená",J407,0)</f>
        <v>0</v>
      </c>
      <c r="BI407" s="200">
        <f aca="true" t="shared" si="8" ref="BI407:BI417">IF(N407="nulová",J407,0)</f>
        <v>0</v>
      </c>
      <c r="BJ407" s="17" t="s">
        <v>82</v>
      </c>
      <c r="BK407" s="200">
        <f aca="true" t="shared" si="9" ref="BK407:BK417">ROUND(I407*H407,2)</f>
        <v>0</v>
      </c>
      <c r="BL407" s="17" t="s">
        <v>148</v>
      </c>
      <c r="BM407" s="199" t="s">
        <v>554</v>
      </c>
    </row>
    <row r="408" spans="1:65" s="2" customFormat="1" ht="16.5" customHeight="1">
      <c r="A408" s="34"/>
      <c r="B408" s="35"/>
      <c r="C408" s="187" t="s">
        <v>359</v>
      </c>
      <c r="D408" s="187" t="s">
        <v>136</v>
      </c>
      <c r="E408" s="188" t="s">
        <v>555</v>
      </c>
      <c r="F408" s="189" t="s">
        <v>556</v>
      </c>
      <c r="G408" s="190" t="s">
        <v>474</v>
      </c>
      <c r="H408" s="191">
        <v>24</v>
      </c>
      <c r="I408" s="192"/>
      <c r="J408" s="193">
        <f t="shared" si="0"/>
        <v>0</v>
      </c>
      <c r="K408" s="194"/>
      <c r="L408" s="39"/>
      <c r="M408" s="195" t="s">
        <v>1</v>
      </c>
      <c r="N408" s="196" t="s">
        <v>39</v>
      </c>
      <c r="O408" s="71"/>
      <c r="P408" s="197">
        <f t="shared" si="1"/>
        <v>0</v>
      </c>
      <c r="Q408" s="197">
        <v>0</v>
      </c>
      <c r="R408" s="197">
        <f t="shared" si="2"/>
        <v>0</v>
      </c>
      <c r="S408" s="197">
        <v>0</v>
      </c>
      <c r="T408" s="198">
        <f t="shared" si="3"/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9" t="s">
        <v>148</v>
      </c>
      <c r="AT408" s="199" t="s">
        <v>136</v>
      </c>
      <c r="AU408" s="199" t="s">
        <v>84</v>
      </c>
      <c r="AY408" s="17" t="s">
        <v>133</v>
      </c>
      <c r="BE408" s="200">
        <f t="shared" si="4"/>
        <v>0</v>
      </c>
      <c r="BF408" s="200">
        <f t="shared" si="5"/>
        <v>0</v>
      </c>
      <c r="BG408" s="200">
        <f t="shared" si="6"/>
        <v>0</v>
      </c>
      <c r="BH408" s="200">
        <f t="shared" si="7"/>
        <v>0</v>
      </c>
      <c r="BI408" s="200">
        <f t="shared" si="8"/>
        <v>0</v>
      </c>
      <c r="BJ408" s="17" t="s">
        <v>82</v>
      </c>
      <c r="BK408" s="200">
        <f t="shared" si="9"/>
        <v>0</v>
      </c>
      <c r="BL408" s="17" t="s">
        <v>148</v>
      </c>
      <c r="BM408" s="199" t="s">
        <v>557</v>
      </c>
    </row>
    <row r="409" spans="1:65" s="2" customFormat="1" ht="16.5" customHeight="1">
      <c r="A409" s="34"/>
      <c r="B409" s="35"/>
      <c r="C409" s="187" t="s">
        <v>558</v>
      </c>
      <c r="D409" s="187" t="s">
        <v>136</v>
      </c>
      <c r="E409" s="188" t="s">
        <v>559</v>
      </c>
      <c r="F409" s="189" t="s">
        <v>560</v>
      </c>
      <c r="G409" s="190" t="s">
        <v>474</v>
      </c>
      <c r="H409" s="191">
        <v>12</v>
      </c>
      <c r="I409" s="192"/>
      <c r="J409" s="193">
        <f t="shared" si="0"/>
        <v>0</v>
      </c>
      <c r="K409" s="194"/>
      <c r="L409" s="39"/>
      <c r="M409" s="195" t="s">
        <v>1</v>
      </c>
      <c r="N409" s="196" t="s">
        <v>39</v>
      </c>
      <c r="O409" s="71"/>
      <c r="P409" s="197">
        <f t="shared" si="1"/>
        <v>0</v>
      </c>
      <c r="Q409" s="197">
        <v>0</v>
      </c>
      <c r="R409" s="197">
        <f t="shared" si="2"/>
        <v>0</v>
      </c>
      <c r="S409" s="197">
        <v>0</v>
      </c>
      <c r="T409" s="198">
        <f t="shared" si="3"/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9" t="s">
        <v>148</v>
      </c>
      <c r="AT409" s="199" t="s">
        <v>136</v>
      </c>
      <c r="AU409" s="199" t="s">
        <v>84</v>
      </c>
      <c r="AY409" s="17" t="s">
        <v>133</v>
      </c>
      <c r="BE409" s="200">
        <f t="shared" si="4"/>
        <v>0</v>
      </c>
      <c r="BF409" s="200">
        <f t="shared" si="5"/>
        <v>0</v>
      </c>
      <c r="BG409" s="200">
        <f t="shared" si="6"/>
        <v>0</v>
      </c>
      <c r="BH409" s="200">
        <f t="shared" si="7"/>
        <v>0</v>
      </c>
      <c r="BI409" s="200">
        <f t="shared" si="8"/>
        <v>0</v>
      </c>
      <c r="BJ409" s="17" t="s">
        <v>82</v>
      </c>
      <c r="BK409" s="200">
        <f t="shared" si="9"/>
        <v>0</v>
      </c>
      <c r="BL409" s="17" t="s">
        <v>148</v>
      </c>
      <c r="BM409" s="199" t="s">
        <v>561</v>
      </c>
    </row>
    <row r="410" spans="1:65" s="2" customFormat="1" ht="16.5" customHeight="1">
      <c r="A410" s="34"/>
      <c r="B410" s="35"/>
      <c r="C410" s="187" t="s">
        <v>369</v>
      </c>
      <c r="D410" s="187" t="s">
        <v>136</v>
      </c>
      <c r="E410" s="188" t="s">
        <v>562</v>
      </c>
      <c r="F410" s="189" t="s">
        <v>563</v>
      </c>
      <c r="G410" s="190" t="s">
        <v>474</v>
      </c>
      <c r="H410" s="191">
        <v>1</v>
      </c>
      <c r="I410" s="192"/>
      <c r="J410" s="193">
        <f t="shared" si="0"/>
        <v>0</v>
      </c>
      <c r="K410" s="194"/>
      <c r="L410" s="39"/>
      <c r="M410" s="195" t="s">
        <v>1</v>
      </c>
      <c r="N410" s="196" t="s">
        <v>39</v>
      </c>
      <c r="O410" s="71"/>
      <c r="P410" s="197">
        <f t="shared" si="1"/>
        <v>0</v>
      </c>
      <c r="Q410" s="197">
        <v>0</v>
      </c>
      <c r="R410" s="197">
        <f t="shared" si="2"/>
        <v>0</v>
      </c>
      <c r="S410" s="197">
        <v>0</v>
      </c>
      <c r="T410" s="198">
        <f t="shared" si="3"/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148</v>
      </c>
      <c r="AT410" s="199" t="s">
        <v>136</v>
      </c>
      <c r="AU410" s="199" t="s">
        <v>84</v>
      </c>
      <c r="AY410" s="17" t="s">
        <v>133</v>
      </c>
      <c r="BE410" s="200">
        <f t="shared" si="4"/>
        <v>0</v>
      </c>
      <c r="BF410" s="200">
        <f t="shared" si="5"/>
        <v>0</v>
      </c>
      <c r="BG410" s="200">
        <f t="shared" si="6"/>
        <v>0</v>
      </c>
      <c r="BH410" s="200">
        <f t="shared" si="7"/>
        <v>0</v>
      </c>
      <c r="BI410" s="200">
        <f t="shared" si="8"/>
        <v>0</v>
      </c>
      <c r="BJ410" s="17" t="s">
        <v>82</v>
      </c>
      <c r="BK410" s="200">
        <f t="shared" si="9"/>
        <v>0</v>
      </c>
      <c r="BL410" s="17" t="s">
        <v>148</v>
      </c>
      <c r="BM410" s="199" t="s">
        <v>564</v>
      </c>
    </row>
    <row r="411" spans="1:65" s="2" customFormat="1" ht="16.5" customHeight="1">
      <c r="A411" s="34"/>
      <c r="B411" s="35"/>
      <c r="C411" s="187" t="s">
        <v>565</v>
      </c>
      <c r="D411" s="187" t="s">
        <v>136</v>
      </c>
      <c r="E411" s="188" t="s">
        <v>566</v>
      </c>
      <c r="F411" s="189" t="s">
        <v>567</v>
      </c>
      <c r="G411" s="190" t="s">
        <v>474</v>
      </c>
      <c r="H411" s="191">
        <v>2</v>
      </c>
      <c r="I411" s="192"/>
      <c r="J411" s="193">
        <f t="shared" si="0"/>
        <v>0</v>
      </c>
      <c r="K411" s="194"/>
      <c r="L411" s="39"/>
      <c r="M411" s="195" t="s">
        <v>1</v>
      </c>
      <c r="N411" s="196" t="s">
        <v>39</v>
      </c>
      <c r="O411" s="71"/>
      <c r="P411" s="197">
        <f t="shared" si="1"/>
        <v>0</v>
      </c>
      <c r="Q411" s="197">
        <v>0</v>
      </c>
      <c r="R411" s="197">
        <f t="shared" si="2"/>
        <v>0</v>
      </c>
      <c r="S411" s="197">
        <v>0</v>
      </c>
      <c r="T411" s="198">
        <f t="shared" si="3"/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9" t="s">
        <v>148</v>
      </c>
      <c r="AT411" s="199" t="s">
        <v>136</v>
      </c>
      <c r="AU411" s="199" t="s">
        <v>84</v>
      </c>
      <c r="AY411" s="17" t="s">
        <v>133</v>
      </c>
      <c r="BE411" s="200">
        <f t="shared" si="4"/>
        <v>0</v>
      </c>
      <c r="BF411" s="200">
        <f t="shared" si="5"/>
        <v>0</v>
      </c>
      <c r="BG411" s="200">
        <f t="shared" si="6"/>
        <v>0</v>
      </c>
      <c r="BH411" s="200">
        <f t="shared" si="7"/>
        <v>0</v>
      </c>
      <c r="BI411" s="200">
        <f t="shared" si="8"/>
        <v>0</v>
      </c>
      <c r="BJ411" s="17" t="s">
        <v>82</v>
      </c>
      <c r="BK411" s="200">
        <f t="shared" si="9"/>
        <v>0</v>
      </c>
      <c r="BL411" s="17" t="s">
        <v>148</v>
      </c>
      <c r="BM411" s="199" t="s">
        <v>568</v>
      </c>
    </row>
    <row r="412" spans="1:65" s="2" customFormat="1" ht="16.5" customHeight="1">
      <c r="A412" s="34"/>
      <c r="B412" s="35"/>
      <c r="C412" s="187" t="s">
        <v>374</v>
      </c>
      <c r="D412" s="187" t="s">
        <v>136</v>
      </c>
      <c r="E412" s="188" t="s">
        <v>569</v>
      </c>
      <c r="F412" s="189" t="s">
        <v>570</v>
      </c>
      <c r="G412" s="190" t="s">
        <v>474</v>
      </c>
      <c r="H412" s="191">
        <v>16</v>
      </c>
      <c r="I412" s="192"/>
      <c r="J412" s="193">
        <f t="shared" si="0"/>
        <v>0</v>
      </c>
      <c r="K412" s="194"/>
      <c r="L412" s="39"/>
      <c r="M412" s="195" t="s">
        <v>1</v>
      </c>
      <c r="N412" s="196" t="s">
        <v>39</v>
      </c>
      <c r="O412" s="71"/>
      <c r="P412" s="197">
        <f t="shared" si="1"/>
        <v>0</v>
      </c>
      <c r="Q412" s="197">
        <v>0</v>
      </c>
      <c r="R412" s="197">
        <f t="shared" si="2"/>
        <v>0</v>
      </c>
      <c r="S412" s="197">
        <v>0</v>
      </c>
      <c r="T412" s="198">
        <f t="shared" si="3"/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9" t="s">
        <v>148</v>
      </c>
      <c r="AT412" s="199" t="s">
        <v>136</v>
      </c>
      <c r="AU412" s="199" t="s">
        <v>84</v>
      </c>
      <c r="AY412" s="17" t="s">
        <v>133</v>
      </c>
      <c r="BE412" s="200">
        <f t="shared" si="4"/>
        <v>0</v>
      </c>
      <c r="BF412" s="200">
        <f t="shared" si="5"/>
        <v>0</v>
      </c>
      <c r="BG412" s="200">
        <f t="shared" si="6"/>
        <v>0</v>
      </c>
      <c r="BH412" s="200">
        <f t="shared" si="7"/>
        <v>0</v>
      </c>
      <c r="BI412" s="200">
        <f t="shared" si="8"/>
        <v>0</v>
      </c>
      <c r="BJ412" s="17" t="s">
        <v>82</v>
      </c>
      <c r="BK412" s="200">
        <f t="shared" si="9"/>
        <v>0</v>
      </c>
      <c r="BL412" s="17" t="s">
        <v>148</v>
      </c>
      <c r="BM412" s="199" t="s">
        <v>571</v>
      </c>
    </row>
    <row r="413" spans="1:65" s="2" customFormat="1" ht="21.75" customHeight="1">
      <c r="A413" s="34"/>
      <c r="B413" s="35"/>
      <c r="C413" s="187" t="s">
        <v>572</v>
      </c>
      <c r="D413" s="187" t="s">
        <v>136</v>
      </c>
      <c r="E413" s="188" t="s">
        <v>573</v>
      </c>
      <c r="F413" s="189" t="s">
        <v>574</v>
      </c>
      <c r="G413" s="190" t="s">
        <v>474</v>
      </c>
      <c r="H413" s="191">
        <v>1</v>
      </c>
      <c r="I413" s="192"/>
      <c r="J413" s="193">
        <f t="shared" si="0"/>
        <v>0</v>
      </c>
      <c r="K413" s="194"/>
      <c r="L413" s="39"/>
      <c r="M413" s="195" t="s">
        <v>1</v>
      </c>
      <c r="N413" s="196" t="s">
        <v>39</v>
      </c>
      <c r="O413" s="71"/>
      <c r="P413" s="197">
        <f t="shared" si="1"/>
        <v>0</v>
      </c>
      <c r="Q413" s="197">
        <v>0</v>
      </c>
      <c r="R413" s="197">
        <f t="shared" si="2"/>
        <v>0</v>
      </c>
      <c r="S413" s="197">
        <v>0</v>
      </c>
      <c r="T413" s="198">
        <f t="shared" si="3"/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9" t="s">
        <v>148</v>
      </c>
      <c r="AT413" s="199" t="s">
        <v>136</v>
      </c>
      <c r="AU413" s="199" t="s">
        <v>84</v>
      </c>
      <c r="AY413" s="17" t="s">
        <v>133</v>
      </c>
      <c r="BE413" s="200">
        <f t="shared" si="4"/>
        <v>0</v>
      </c>
      <c r="BF413" s="200">
        <f t="shared" si="5"/>
        <v>0</v>
      </c>
      <c r="BG413" s="200">
        <f t="shared" si="6"/>
        <v>0</v>
      </c>
      <c r="BH413" s="200">
        <f t="shared" si="7"/>
        <v>0</v>
      </c>
      <c r="BI413" s="200">
        <f t="shared" si="8"/>
        <v>0</v>
      </c>
      <c r="BJ413" s="17" t="s">
        <v>82</v>
      </c>
      <c r="BK413" s="200">
        <f t="shared" si="9"/>
        <v>0</v>
      </c>
      <c r="BL413" s="17" t="s">
        <v>148</v>
      </c>
      <c r="BM413" s="199" t="s">
        <v>575</v>
      </c>
    </row>
    <row r="414" spans="1:65" s="2" customFormat="1" ht="16.5" customHeight="1">
      <c r="A414" s="34"/>
      <c r="B414" s="35"/>
      <c r="C414" s="187" t="s">
        <v>378</v>
      </c>
      <c r="D414" s="187" t="s">
        <v>136</v>
      </c>
      <c r="E414" s="188" t="s">
        <v>576</v>
      </c>
      <c r="F414" s="189" t="s">
        <v>577</v>
      </c>
      <c r="G414" s="190" t="s">
        <v>474</v>
      </c>
      <c r="H414" s="191">
        <v>1</v>
      </c>
      <c r="I414" s="192"/>
      <c r="J414" s="193">
        <f t="shared" si="0"/>
        <v>0</v>
      </c>
      <c r="K414" s="194"/>
      <c r="L414" s="39"/>
      <c r="M414" s="195" t="s">
        <v>1</v>
      </c>
      <c r="N414" s="196" t="s">
        <v>39</v>
      </c>
      <c r="O414" s="71"/>
      <c r="P414" s="197">
        <f t="shared" si="1"/>
        <v>0</v>
      </c>
      <c r="Q414" s="197">
        <v>0</v>
      </c>
      <c r="R414" s="197">
        <f t="shared" si="2"/>
        <v>0</v>
      </c>
      <c r="S414" s="197">
        <v>0</v>
      </c>
      <c r="T414" s="198">
        <f t="shared" si="3"/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148</v>
      </c>
      <c r="AT414" s="199" t="s">
        <v>136</v>
      </c>
      <c r="AU414" s="199" t="s">
        <v>84</v>
      </c>
      <c r="AY414" s="17" t="s">
        <v>133</v>
      </c>
      <c r="BE414" s="200">
        <f t="shared" si="4"/>
        <v>0</v>
      </c>
      <c r="BF414" s="200">
        <f t="shared" si="5"/>
        <v>0</v>
      </c>
      <c r="BG414" s="200">
        <f t="shared" si="6"/>
        <v>0</v>
      </c>
      <c r="BH414" s="200">
        <f t="shared" si="7"/>
        <v>0</v>
      </c>
      <c r="BI414" s="200">
        <f t="shared" si="8"/>
        <v>0</v>
      </c>
      <c r="BJ414" s="17" t="s">
        <v>82</v>
      </c>
      <c r="BK414" s="200">
        <f t="shared" si="9"/>
        <v>0</v>
      </c>
      <c r="BL414" s="17" t="s">
        <v>148</v>
      </c>
      <c r="BM414" s="199" t="s">
        <v>578</v>
      </c>
    </row>
    <row r="415" spans="1:65" s="2" customFormat="1" ht="16.5" customHeight="1">
      <c r="A415" s="34"/>
      <c r="B415" s="35"/>
      <c r="C415" s="187" t="s">
        <v>579</v>
      </c>
      <c r="D415" s="187" t="s">
        <v>136</v>
      </c>
      <c r="E415" s="188" t="s">
        <v>580</v>
      </c>
      <c r="F415" s="189" t="s">
        <v>581</v>
      </c>
      <c r="G415" s="190" t="s">
        <v>474</v>
      </c>
      <c r="H415" s="191">
        <v>47</v>
      </c>
      <c r="I415" s="192"/>
      <c r="J415" s="193">
        <f t="shared" si="0"/>
        <v>0</v>
      </c>
      <c r="K415" s="194"/>
      <c r="L415" s="39"/>
      <c r="M415" s="195" t="s">
        <v>1</v>
      </c>
      <c r="N415" s="196" t="s">
        <v>39</v>
      </c>
      <c r="O415" s="71"/>
      <c r="P415" s="197">
        <f t="shared" si="1"/>
        <v>0</v>
      </c>
      <c r="Q415" s="197">
        <v>0</v>
      </c>
      <c r="R415" s="197">
        <f t="shared" si="2"/>
        <v>0</v>
      </c>
      <c r="S415" s="197">
        <v>0</v>
      </c>
      <c r="T415" s="198">
        <f t="shared" si="3"/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9" t="s">
        <v>148</v>
      </c>
      <c r="AT415" s="199" t="s">
        <v>136</v>
      </c>
      <c r="AU415" s="199" t="s">
        <v>84</v>
      </c>
      <c r="AY415" s="17" t="s">
        <v>133</v>
      </c>
      <c r="BE415" s="200">
        <f t="shared" si="4"/>
        <v>0</v>
      </c>
      <c r="BF415" s="200">
        <f t="shared" si="5"/>
        <v>0</v>
      </c>
      <c r="BG415" s="200">
        <f t="shared" si="6"/>
        <v>0</v>
      </c>
      <c r="BH415" s="200">
        <f t="shared" si="7"/>
        <v>0</v>
      </c>
      <c r="BI415" s="200">
        <f t="shared" si="8"/>
        <v>0</v>
      </c>
      <c r="BJ415" s="17" t="s">
        <v>82</v>
      </c>
      <c r="BK415" s="200">
        <f t="shared" si="9"/>
        <v>0</v>
      </c>
      <c r="BL415" s="17" t="s">
        <v>148</v>
      </c>
      <c r="BM415" s="199" t="s">
        <v>582</v>
      </c>
    </row>
    <row r="416" spans="1:65" s="2" customFormat="1" ht="16.5" customHeight="1">
      <c r="A416" s="34"/>
      <c r="B416" s="35"/>
      <c r="C416" s="187" t="s">
        <v>384</v>
      </c>
      <c r="D416" s="187" t="s">
        <v>136</v>
      </c>
      <c r="E416" s="188" t="s">
        <v>583</v>
      </c>
      <c r="F416" s="189" t="s">
        <v>584</v>
      </c>
      <c r="G416" s="190" t="s">
        <v>474</v>
      </c>
      <c r="H416" s="191">
        <v>14</v>
      </c>
      <c r="I416" s="192"/>
      <c r="J416" s="193">
        <f t="shared" si="0"/>
        <v>0</v>
      </c>
      <c r="K416" s="194"/>
      <c r="L416" s="39"/>
      <c r="M416" s="195" t="s">
        <v>1</v>
      </c>
      <c r="N416" s="196" t="s">
        <v>39</v>
      </c>
      <c r="O416" s="71"/>
      <c r="P416" s="197">
        <f t="shared" si="1"/>
        <v>0</v>
      </c>
      <c r="Q416" s="197">
        <v>0</v>
      </c>
      <c r="R416" s="197">
        <f t="shared" si="2"/>
        <v>0</v>
      </c>
      <c r="S416" s="197">
        <v>0</v>
      </c>
      <c r="T416" s="198">
        <f t="shared" si="3"/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9" t="s">
        <v>148</v>
      </c>
      <c r="AT416" s="199" t="s">
        <v>136</v>
      </c>
      <c r="AU416" s="199" t="s">
        <v>84</v>
      </c>
      <c r="AY416" s="17" t="s">
        <v>133</v>
      </c>
      <c r="BE416" s="200">
        <f t="shared" si="4"/>
        <v>0</v>
      </c>
      <c r="BF416" s="200">
        <f t="shared" si="5"/>
        <v>0</v>
      </c>
      <c r="BG416" s="200">
        <f t="shared" si="6"/>
        <v>0</v>
      </c>
      <c r="BH416" s="200">
        <f t="shared" si="7"/>
        <v>0</v>
      </c>
      <c r="BI416" s="200">
        <f t="shared" si="8"/>
        <v>0</v>
      </c>
      <c r="BJ416" s="17" t="s">
        <v>82</v>
      </c>
      <c r="BK416" s="200">
        <f t="shared" si="9"/>
        <v>0</v>
      </c>
      <c r="BL416" s="17" t="s">
        <v>148</v>
      </c>
      <c r="BM416" s="199" t="s">
        <v>585</v>
      </c>
    </row>
    <row r="417" spans="1:65" s="2" customFormat="1" ht="16.5" customHeight="1">
      <c r="A417" s="34"/>
      <c r="B417" s="35"/>
      <c r="C417" s="187" t="s">
        <v>267</v>
      </c>
      <c r="D417" s="187" t="s">
        <v>136</v>
      </c>
      <c r="E417" s="188" t="s">
        <v>586</v>
      </c>
      <c r="F417" s="189" t="s">
        <v>587</v>
      </c>
      <c r="G417" s="190" t="s">
        <v>349</v>
      </c>
      <c r="H417" s="245"/>
      <c r="I417" s="192"/>
      <c r="J417" s="193">
        <f t="shared" si="0"/>
        <v>0</v>
      </c>
      <c r="K417" s="194"/>
      <c r="L417" s="39"/>
      <c r="M417" s="195" t="s">
        <v>1</v>
      </c>
      <c r="N417" s="196" t="s">
        <v>39</v>
      </c>
      <c r="O417" s="71"/>
      <c r="P417" s="197">
        <f t="shared" si="1"/>
        <v>0</v>
      </c>
      <c r="Q417" s="197">
        <v>0</v>
      </c>
      <c r="R417" s="197">
        <f t="shared" si="2"/>
        <v>0</v>
      </c>
      <c r="S417" s="197">
        <v>0</v>
      </c>
      <c r="T417" s="198">
        <f t="shared" si="3"/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9" t="s">
        <v>148</v>
      </c>
      <c r="AT417" s="199" t="s">
        <v>136</v>
      </c>
      <c r="AU417" s="199" t="s">
        <v>84</v>
      </c>
      <c r="AY417" s="17" t="s">
        <v>133</v>
      </c>
      <c r="BE417" s="200">
        <f t="shared" si="4"/>
        <v>0</v>
      </c>
      <c r="BF417" s="200">
        <f t="shared" si="5"/>
        <v>0</v>
      </c>
      <c r="BG417" s="200">
        <f t="shared" si="6"/>
        <v>0</v>
      </c>
      <c r="BH417" s="200">
        <f t="shared" si="7"/>
        <v>0</v>
      </c>
      <c r="BI417" s="200">
        <f t="shared" si="8"/>
        <v>0</v>
      </c>
      <c r="BJ417" s="17" t="s">
        <v>82</v>
      </c>
      <c r="BK417" s="200">
        <f t="shared" si="9"/>
        <v>0</v>
      </c>
      <c r="BL417" s="17" t="s">
        <v>148</v>
      </c>
      <c r="BM417" s="199" t="s">
        <v>588</v>
      </c>
    </row>
    <row r="418" spans="2:63" s="12" customFormat="1" ht="22.9" customHeight="1">
      <c r="B418" s="171"/>
      <c r="C418" s="172"/>
      <c r="D418" s="173" t="s">
        <v>73</v>
      </c>
      <c r="E418" s="185" t="s">
        <v>589</v>
      </c>
      <c r="F418" s="185" t="s">
        <v>590</v>
      </c>
      <c r="G418" s="172"/>
      <c r="H418" s="172"/>
      <c r="I418" s="175"/>
      <c r="J418" s="186">
        <f>BK418</f>
        <v>0</v>
      </c>
      <c r="K418" s="172"/>
      <c r="L418" s="177"/>
      <c r="M418" s="178"/>
      <c r="N418" s="179"/>
      <c r="O418" s="179"/>
      <c r="P418" s="180">
        <f>SUM(P419:P427)</f>
        <v>0</v>
      </c>
      <c r="Q418" s="179"/>
      <c r="R418" s="180">
        <f>SUM(R419:R427)</f>
        <v>0</v>
      </c>
      <c r="S418" s="179"/>
      <c r="T418" s="181">
        <f>SUM(T419:T427)</f>
        <v>0</v>
      </c>
      <c r="AR418" s="182" t="s">
        <v>84</v>
      </c>
      <c r="AT418" s="183" t="s">
        <v>73</v>
      </c>
      <c r="AU418" s="183" t="s">
        <v>82</v>
      </c>
      <c r="AY418" s="182" t="s">
        <v>133</v>
      </c>
      <c r="BK418" s="184">
        <f>SUM(BK419:BK427)</f>
        <v>0</v>
      </c>
    </row>
    <row r="419" spans="1:65" s="2" customFormat="1" ht="16.5" customHeight="1">
      <c r="A419" s="34"/>
      <c r="B419" s="35"/>
      <c r="C419" s="187" t="s">
        <v>388</v>
      </c>
      <c r="D419" s="187" t="s">
        <v>136</v>
      </c>
      <c r="E419" s="188" t="s">
        <v>591</v>
      </c>
      <c r="F419" s="189" t="s">
        <v>592</v>
      </c>
      <c r="G419" s="190" t="s">
        <v>156</v>
      </c>
      <c r="H419" s="191">
        <v>41.37</v>
      </c>
      <c r="I419" s="192"/>
      <c r="J419" s="193">
        <f>ROUND(I419*H419,2)</f>
        <v>0</v>
      </c>
      <c r="K419" s="194"/>
      <c r="L419" s="39"/>
      <c r="M419" s="195" t="s">
        <v>1</v>
      </c>
      <c r="N419" s="196" t="s">
        <v>39</v>
      </c>
      <c r="O419" s="7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148</v>
      </c>
      <c r="AT419" s="199" t="s">
        <v>136</v>
      </c>
      <c r="AU419" s="199" t="s">
        <v>84</v>
      </c>
      <c r="AY419" s="17" t="s">
        <v>133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82</v>
      </c>
      <c r="BK419" s="200">
        <f>ROUND(I419*H419,2)</f>
        <v>0</v>
      </c>
      <c r="BL419" s="17" t="s">
        <v>148</v>
      </c>
      <c r="BM419" s="199" t="s">
        <v>593</v>
      </c>
    </row>
    <row r="420" spans="2:51" s="15" customFormat="1" ht="12">
      <c r="B420" s="224"/>
      <c r="C420" s="225"/>
      <c r="D420" s="203" t="s">
        <v>141</v>
      </c>
      <c r="E420" s="226" t="s">
        <v>1</v>
      </c>
      <c r="F420" s="227" t="s">
        <v>594</v>
      </c>
      <c r="G420" s="225"/>
      <c r="H420" s="226" t="s">
        <v>1</v>
      </c>
      <c r="I420" s="228"/>
      <c r="J420" s="225"/>
      <c r="K420" s="225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141</v>
      </c>
      <c r="AU420" s="233" t="s">
        <v>84</v>
      </c>
      <c r="AV420" s="15" t="s">
        <v>82</v>
      </c>
      <c r="AW420" s="15" t="s">
        <v>32</v>
      </c>
      <c r="AX420" s="15" t="s">
        <v>74</v>
      </c>
      <c r="AY420" s="233" t="s">
        <v>133</v>
      </c>
    </row>
    <row r="421" spans="2:51" s="15" customFormat="1" ht="12">
      <c r="B421" s="224"/>
      <c r="C421" s="225"/>
      <c r="D421" s="203" t="s">
        <v>141</v>
      </c>
      <c r="E421" s="226" t="s">
        <v>1</v>
      </c>
      <c r="F421" s="227" t="s">
        <v>595</v>
      </c>
      <c r="G421" s="225"/>
      <c r="H421" s="226" t="s">
        <v>1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AT421" s="233" t="s">
        <v>141</v>
      </c>
      <c r="AU421" s="233" t="s">
        <v>84</v>
      </c>
      <c r="AV421" s="15" t="s">
        <v>82</v>
      </c>
      <c r="AW421" s="15" t="s">
        <v>32</v>
      </c>
      <c r="AX421" s="15" t="s">
        <v>74</v>
      </c>
      <c r="AY421" s="233" t="s">
        <v>133</v>
      </c>
    </row>
    <row r="422" spans="2:51" s="15" customFormat="1" ht="12">
      <c r="B422" s="224"/>
      <c r="C422" s="225"/>
      <c r="D422" s="203" t="s">
        <v>141</v>
      </c>
      <c r="E422" s="226" t="s">
        <v>1</v>
      </c>
      <c r="F422" s="227" t="s">
        <v>596</v>
      </c>
      <c r="G422" s="225"/>
      <c r="H422" s="226" t="s">
        <v>1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AT422" s="233" t="s">
        <v>141</v>
      </c>
      <c r="AU422" s="233" t="s">
        <v>84</v>
      </c>
      <c r="AV422" s="15" t="s">
        <v>82</v>
      </c>
      <c r="AW422" s="15" t="s">
        <v>32</v>
      </c>
      <c r="AX422" s="15" t="s">
        <v>74</v>
      </c>
      <c r="AY422" s="233" t="s">
        <v>133</v>
      </c>
    </row>
    <row r="423" spans="2:51" s="15" customFormat="1" ht="12">
      <c r="B423" s="224"/>
      <c r="C423" s="225"/>
      <c r="D423" s="203" t="s">
        <v>141</v>
      </c>
      <c r="E423" s="226" t="s">
        <v>1</v>
      </c>
      <c r="F423" s="227" t="s">
        <v>597</v>
      </c>
      <c r="G423" s="225"/>
      <c r="H423" s="226" t="s">
        <v>1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AT423" s="233" t="s">
        <v>141</v>
      </c>
      <c r="AU423" s="233" t="s">
        <v>84</v>
      </c>
      <c r="AV423" s="15" t="s">
        <v>82</v>
      </c>
      <c r="AW423" s="15" t="s">
        <v>32</v>
      </c>
      <c r="AX423" s="15" t="s">
        <v>74</v>
      </c>
      <c r="AY423" s="233" t="s">
        <v>133</v>
      </c>
    </row>
    <row r="424" spans="2:51" s="15" customFormat="1" ht="12">
      <c r="B424" s="224"/>
      <c r="C424" s="225"/>
      <c r="D424" s="203" t="s">
        <v>141</v>
      </c>
      <c r="E424" s="226" t="s">
        <v>1</v>
      </c>
      <c r="F424" s="227" t="s">
        <v>598</v>
      </c>
      <c r="G424" s="225"/>
      <c r="H424" s="226" t="s">
        <v>1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141</v>
      </c>
      <c r="AU424" s="233" t="s">
        <v>84</v>
      </c>
      <c r="AV424" s="15" t="s">
        <v>82</v>
      </c>
      <c r="AW424" s="15" t="s">
        <v>32</v>
      </c>
      <c r="AX424" s="15" t="s">
        <v>74</v>
      </c>
      <c r="AY424" s="233" t="s">
        <v>133</v>
      </c>
    </row>
    <row r="425" spans="2:51" s="13" customFormat="1" ht="12">
      <c r="B425" s="201"/>
      <c r="C425" s="202"/>
      <c r="D425" s="203" t="s">
        <v>141</v>
      </c>
      <c r="E425" s="204" t="s">
        <v>1</v>
      </c>
      <c r="F425" s="205" t="s">
        <v>599</v>
      </c>
      <c r="G425" s="202"/>
      <c r="H425" s="206">
        <v>41.37</v>
      </c>
      <c r="I425" s="207"/>
      <c r="J425" s="202"/>
      <c r="K425" s="202"/>
      <c r="L425" s="208"/>
      <c r="M425" s="209"/>
      <c r="N425" s="210"/>
      <c r="O425" s="210"/>
      <c r="P425" s="210"/>
      <c r="Q425" s="210"/>
      <c r="R425" s="210"/>
      <c r="S425" s="210"/>
      <c r="T425" s="211"/>
      <c r="AT425" s="212" t="s">
        <v>141</v>
      </c>
      <c r="AU425" s="212" t="s">
        <v>84</v>
      </c>
      <c r="AV425" s="13" t="s">
        <v>84</v>
      </c>
      <c r="AW425" s="13" t="s">
        <v>32</v>
      </c>
      <c r="AX425" s="13" t="s">
        <v>74</v>
      </c>
      <c r="AY425" s="212" t="s">
        <v>133</v>
      </c>
    </row>
    <row r="426" spans="2:51" s="14" customFormat="1" ht="12">
      <c r="B426" s="213"/>
      <c r="C426" s="214"/>
      <c r="D426" s="203" t="s">
        <v>141</v>
      </c>
      <c r="E426" s="215" t="s">
        <v>1</v>
      </c>
      <c r="F426" s="216" t="s">
        <v>144</v>
      </c>
      <c r="G426" s="214"/>
      <c r="H426" s="217">
        <v>41.37</v>
      </c>
      <c r="I426" s="218"/>
      <c r="J426" s="214"/>
      <c r="K426" s="214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141</v>
      </c>
      <c r="AU426" s="223" t="s">
        <v>84</v>
      </c>
      <c r="AV426" s="14" t="s">
        <v>140</v>
      </c>
      <c r="AW426" s="14" t="s">
        <v>32</v>
      </c>
      <c r="AX426" s="14" t="s">
        <v>82</v>
      </c>
      <c r="AY426" s="223" t="s">
        <v>133</v>
      </c>
    </row>
    <row r="427" spans="1:65" s="2" customFormat="1" ht="16.5" customHeight="1">
      <c r="A427" s="34"/>
      <c r="B427" s="35"/>
      <c r="C427" s="234" t="s">
        <v>600</v>
      </c>
      <c r="D427" s="234" t="s">
        <v>165</v>
      </c>
      <c r="E427" s="235" t="s">
        <v>601</v>
      </c>
      <c r="F427" s="236" t="s">
        <v>602</v>
      </c>
      <c r="G427" s="237" t="s">
        <v>278</v>
      </c>
      <c r="H427" s="238">
        <v>0.017</v>
      </c>
      <c r="I427" s="239"/>
      <c r="J427" s="240">
        <f>ROUND(I427*H427,2)</f>
        <v>0</v>
      </c>
      <c r="K427" s="241"/>
      <c r="L427" s="242"/>
      <c r="M427" s="243" t="s">
        <v>1</v>
      </c>
      <c r="N427" s="244" t="s">
        <v>39</v>
      </c>
      <c r="O427" s="71"/>
      <c r="P427" s="197">
        <f>O427*H427</f>
        <v>0</v>
      </c>
      <c r="Q427" s="197">
        <v>0</v>
      </c>
      <c r="R427" s="197">
        <f>Q427*H427</f>
        <v>0</v>
      </c>
      <c r="S427" s="197">
        <v>0</v>
      </c>
      <c r="T427" s="19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99" t="s">
        <v>225</v>
      </c>
      <c r="AT427" s="199" t="s">
        <v>165</v>
      </c>
      <c r="AU427" s="199" t="s">
        <v>84</v>
      </c>
      <c r="AY427" s="17" t="s">
        <v>133</v>
      </c>
      <c r="BE427" s="200">
        <f>IF(N427="základní",J427,0)</f>
        <v>0</v>
      </c>
      <c r="BF427" s="200">
        <f>IF(N427="snížená",J427,0)</f>
        <v>0</v>
      </c>
      <c r="BG427" s="200">
        <f>IF(N427="zákl. přenesená",J427,0)</f>
        <v>0</v>
      </c>
      <c r="BH427" s="200">
        <f>IF(N427="sníž. přenesená",J427,0)</f>
        <v>0</v>
      </c>
      <c r="BI427" s="200">
        <f>IF(N427="nulová",J427,0)</f>
        <v>0</v>
      </c>
      <c r="BJ427" s="17" t="s">
        <v>82</v>
      </c>
      <c r="BK427" s="200">
        <f>ROUND(I427*H427,2)</f>
        <v>0</v>
      </c>
      <c r="BL427" s="17" t="s">
        <v>148</v>
      </c>
      <c r="BM427" s="199" t="s">
        <v>603</v>
      </c>
    </row>
    <row r="428" spans="2:63" s="12" customFormat="1" ht="25.9" customHeight="1">
      <c r="B428" s="171"/>
      <c r="C428" s="172"/>
      <c r="D428" s="173" t="s">
        <v>73</v>
      </c>
      <c r="E428" s="174" t="s">
        <v>604</v>
      </c>
      <c r="F428" s="174" t="s">
        <v>605</v>
      </c>
      <c r="G428" s="172"/>
      <c r="H428" s="172"/>
      <c r="I428" s="175"/>
      <c r="J428" s="176">
        <f>BK428</f>
        <v>0</v>
      </c>
      <c r="K428" s="172"/>
      <c r="L428" s="177"/>
      <c r="M428" s="178"/>
      <c r="N428" s="179"/>
      <c r="O428" s="179"/>
      <c r="P428" s="180">
        <f>P429+P432+P436+P438+P440+P442</f>
        <v>0</v>
      </c>
      <c r="Q428" s="179"/>
      <c r="R428" s="180">
        <f>R429+R432+R436+R438+R440+R442</f>
        <v>0</v>
      </c>
      <c r="S428" s="179"/>
      <c r="T428" s="181">
        <f>T429+T432+T436+T438+T440+T442</f>
        <v>0</v>
      </c>
      <c r="AR428" s="182" t="s">
        <v>164</v>
      </c>
      <c r="AT428" s="183" t="s">
        <v>73</v>
      </c>
      <c r="AU428" s="183" t="s">
        <v>74</v>
      </c>
      <c r="AY428" s="182" t="s">
        <v>133</v>
      </c>
      <c r="BK428" s="184">
        <f>BK429+BK432+BK436+BK438+BK440+BK442</f>
        <v>0</v>
      </c>
    </row>
    <row r="429" spans="2:63" s="12" customFormat="1" ht="22.9" customHeight="1">
      <c r="B429" s="171"/>
      <c r="C429" s="172"/>
      <c r="D429" s="173" t="s">
        <v>73</v>
      </c>
      <c r="E429" s="185" t="s">
        <v>606</v>
      </c>
      <c r="F429" s="185" t="s">
        <v>607</v>
      </c>
      <c r="G429" s="172"/>
      <c r="H429" s="172"/>
      <c r="I429" s="175"/>
      <c r="J429" s="186">
        <f>BK429</f>
        <v>0</v>
      </c>
      <c r="K429" s="172"/>
      <c r="L429" s="177"/>
      <c r="M429" s="178"/>
      <c r="N429" s="179"/>
      <c r="O429" s="179"/>
      <c r="P429" s="180">
        <f>SUM(P430:P431)</f>
        <v>0</v>
      </c>
      <c r="Q429" s="179"/>
      <c r="R429" s="180">
        <f>SUM(R430:R431)</f>
        <v>0</v>
      </c>
      <c r="S429" s="179"/>
      <c r="T429" s="181">
        <f>SUM(T430:T431)</f>
        <v>0</v>
      </c>
      <c r="AR429" s="182" t="s">
        <v>164</v>
      </c>
      <c r="AT429" s="183" t="s">
        <v>73</v>
      </c>
      <c r="AU429" s="183" t="s">
        <v>82</v>
      </c>
      <c r="AY429" s="182" t="s">
        <v>133</v>
      </c>
      <c r="BK429" s="184">
        <f>SUM(BK430:BK431)</f>
        <v>0</v>
      </c>
    </row>
    <row r="430" spans="1:65" s="2" customFormat="1" ht="16.5" customHeight="1">
      <c r="A430" s="34"/>
      <c r="B430" s="35"/>
      <c r="C430" s="187" t="s">
        <v>393</v>
      </c>
      <c r="D430" s="187" t="s">
        <v>136</v>
      </c>
      <c r="E430" s="188" t="s">
        <v>608</v>
      </c>
      <c r="F430" s="189" t="s">
        <v>609</v>
      </c>
      <c r="G430" s="190" t="s">
        <v>610</v>
      </c>
      <c r="H430" s="191">
        <v>1</v>
      </c>
      <c r="I430" s="192"/>
      <c r="J430" s="193">
        <f>ROUND(I430*H430,2)</f>
        <v>0</v>
      </c>
      <c r="K430" s="194"/>
      <c r="L430" s="39"/>
      <c r="M430" s="195" t="s">
        <v>1</v>
      </c>
      <c r="N430" s="196" t="s">
        <v>39</v>
      </c>
      <c r="O430" s="71"/>
      <c r="P430" s="197">
        <f>O430*H430</f>
        <v>0</v>
      </c>
      <c r="Q430" s="197">
        <v>0</v>
      </c>
      <c r="R430" s="197">
        <f>Q430*H430</f>
        <v>0</v>
      </c>
      <c r="S430" s="197">
        <v>0</v>
      </c>
      <c r="T430" s="19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9" t="s">
        <v>140</v>
      </c>
      <c r="AT430" s="199" t="s">
        <v>136</v>
      </c>
      <c r="AU430" s="199" t="s">
        <v>84</v>
      </c>
      <c r="AY430" s="17" t="s">
        <v>133</v>
      </c>
      <c r="BE430" s="200">
        <f>IF(N430="základní",J430,0)</f>
        <v>0</v>
      </c>
      <c r="BF430" s="200">
        <f>IF(N430="snížená",J430,0)</f>
        <v>0</v>
      </c>
      <c r="BG430" s="200">
        <f>IF(N430="zákl. přenesená",J430,0)</f>
        <v>0</v>
      </c>
      <c r="BH430" s="200">
        <f>IF(N430="sníž. přenesená",J430,0)</f>
        <v>0</v>
      </c>
      <c r="BI430" s="200">
        <f>IF(N430="nulová",J430,0)</f>
        <v>0</v>
      </c>
      <c r="BJ430" s="17" t="s">
        <v>82</v>
      </c>
      <c r="BK430" s="200">
        <f>ROUND(I430*H430,2)</f>
        <v>0</v>
      </c>
      <c r="BL430" s="17" t="s">
        <v>140</v>
      </c>
      <c r="BM430" s="199" t="s">
        <v>611</v>
      </c>
    </row>
    <row r="431" spans="1:65" s="2" customFormat="1" ht="16.5" customHeight="1">
      <c r="A431" s="34"/>
      <c r="B431" s="35"/>
      <c r="C431" s="187" t="s">
        <v>612</v>
      </c>
      <c r="D431" s="187" t="s">
        <v>136</v>
      </c>
      <c r="E431" s="188" t="s">
        <v>613</v>
      </c>
      <c r="F431" s="189" t="s">
        <v>614</v>
      </c>
      <c r="G431" s="190" t="s">
        <v>610</v>
      </c>
      <c r="H431" s="191">
        <v>1</v>
      </c>
      <c r="I431" s="192"/>
      <c r="J431" s="193">
        <f>ROUND(I431*H431,2)</f>
        <v>0</v>
      </c>
      <c r="K431" s="194"/>
      <c r="L431" s="39"/>
      <c r="M431" s="195" t="s">
        <v>1</v>
      </c>
      <c r="N431" s="196" t="s">
        <v>39</v>
      </c>
      <c r="O431" s="71"/>
      <c r="P431" s="197">
        <f>O431*H431</f>
        <v>0</v>
      </c>
      <c r="Q431" s="197">
        <v>0</v>
      </c>
      <c r="R431" s="197">
        <f>Q431*H431</f>
        <v>0</v>
      </c>
      <c r="S431" s="197">
        <v>0</v>
      </c>
      <c r="T431" s="19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9" t="s">
        <v>140</v>
      </c>
      <c r="AT431" s="199" t="s">
        <v>136</v>
      </c>
      <c r="AU431" s="199" t="s">
        <v>84</v>
      </c>
      <c r="AY431" s="17" t="s">
        <v>133</v>
      </c>
      <c r="BE431" s="200">
        <f>IF(N431="základní",J431,0)</f>
        <v>0</v>
      </c>
      <c r="BF431" s="200">
        <f>IF(N431="snížená",J431,0)</f>
        <v>0</v>
      </c>
      <c r="BG431" s="200">
        <f>IF(N431="zákl. přenesená",J431,0)</f>
        <v>0</v>
      </c>
      <c r="BH431" s="200">
        <f>IF(N431="sníž. přenesená",J431,0)</f>
        <v>0</v>
      </c>
      <c r="BI431" s="200">
        <f>IF(N431="nulová",J431,0)</f>
        <v>0</v>
      </c>
      <c r="BJ431" s="17" t="s">
        <v>82</v>
      </c>
      <c r="BK431" s="200">
        <f>ROUND(I431*H431,2)</f>
        <v>0</v>
      </c>
      <c r="BL431" s="17" t="s">
        <v>140</v>
      </c>
      <c r="BM431" s="199" t="s">
        <v>615</v>
      </c>
    </row>
    <row r="432" spans="2:63" s="12" customFormat="1" ht="22.9" customHeight="1">
      <c r="B432" s="171"/>
      <c r="C432" s="172"/>
      <c r="D432" s="173" t="s">
        <v>73</v>
      </c>
      <c r="E432" s="185" t="s">
        <v>616</v>
      </c>
      <c r="F432" s="185" t="s">
        <v>617</v>
      </c>
      <c r="G432" s="172"/>
      <c r="H432" s="172"/>
      <c r="I432" s="175"/>
      <c r="J432" s="186">
        <f>BK432</f>
        <v>0</v>
      </c>
      <c r="K432" s="172"/>
      <c r="L432" s="177"/>
      <c r="M432" s="178"/>
      <c r="N432" s="179"/>
      <c r="O432" s="179"/>
      <c r="P432" s="180">
        <f>SUM(P433:P435)</f>
        <v>0</v>
      </c>
      <c r="Q432" s="179"/>
      <c r="R432" s="180">
        <f>SUM(R433:R435)</f>
        <v>0</v>
      </c>
      <c r="S432" s="179"/>
      <c r="T432" s="181">
        <f>SUM(T433:T435)</f>
        <v>0</v>
      </c>
      <c r="AR432" s="182" t="s">
        <v>164</v>
      </c>
      <c r="AT432" s="183" t="s">
        <v>73</v>
      </c>
      <c r="AU432" s="183" t="s">
        <v>82</v>
      </c>
      <c r="AY432" s="182" t="s">
        <v>133</v>
      </c>
      <c r="BK432" s="184">
        <f>SUM(BK433:BK435)</f>
        <v>0</v>
      </c>
    </row>
    <row r="433" spans="1:65" s="2" customFormat="1" ht="16.5" customHeight="1">
      <c r="A433" s="34"/>
      <c r="B433" s="35"/>
      <c r="C433" s="187" t="s">
        <v>396</v>
      </c>
      <c r="D433" s="187" t="s">
        <v>136</v>
      </c>
      <c r="E433" s="188" t="s">
        <v>618</v>
      </c>
      <c r="F433" s="189" t="s">
        <v>619</v>
      </c>
      <c r="G433" s="190" t="s">
        <v>610</v>
      </c>
      <c r="H433" s="191">
        <v>1</v>
      </c>
      <c r="I433" s="192"/>
      <c r="J433" s="193">
        <f>ROUND(I433*H433,2)</f>
        <v>0</v>
      </c>
      <c r="K433" s="194"/>
      <c r="L433" s="39"/>
      <c r="M433" s="195" t="s">
        <v>1</v>
      </c>
      <c r="N433" s="196" t="s">
        <v>39</v>
      </c>
      <c r="O433" s="71"/>
      <c r="P433" s="197">
        <f>O433*H433</f>
        <v>0</v>
      </c>
      <c r="Q433" s="197">
        <v>0</v>
      </c>
      <c r="R433" s="197">
        <f>Q433*H433</f>
        <v>0</v>
      </c>
      <c r="S433" s="197">
        <v>0</v>
      </c>
      <c r="T433" s="19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9" t="s">
        <v>140</v>
      </c>
      <c r="AT433" s="199" t="s">
        <v>136</v>
      </c>
      <c r="AU433" s="199" t="s">
        <v>84</v>
      </c>
      <c r="AY433" s="17" t="s">
        <v>133</v>
      </c>
      <c r="BE433" s="200">
        <f>IF(N433="základní",J433,0)</f>
        <v>0</v>
      </c>
      <c r="BF433" s="200">
        <f>IF(N433="snížená",J433,0)</f>
        <v>0</v>
      </c>
      <c r="BG433" s="200">
        <f>IF(N433="zákl. přenesená",J433,0)</f>
        <v>0</v>
      </c>
      <c r="BH433" s="200">
        <f>IF(N433="sníž. přenesená",J433,0)</f>
        <v>0</v>
      </c>
      <c r="BI433" s="200">
        <f>IF(N433="nulová",J433,0)</f>
        <v>0</v>
      </c>
      <c r="BJ433" s="17" t="s">
        <v>82</v>
      </c>
      <c r="BK433" s="200">
        <f>ROUND(I433*H433,2)</f>
        <v>0</v>
      </c>
      <c r="BL433" s="17" t="s">
        <v>140</v>
      </c>
      <c r="BM433" s="199" t="s">
        <v>620</v>
      </c>
    </row>
    <row r="434" spans="1:65" s="2" customFormat="1" ht="16.5" customHeight="1">
      <c r="A434" s="34"/>
      <c r="B434" s="35"/>
      <c r="C434" s="187" t="s">
        <v>621</v>
      </c>
      <c r="D434" s="187" t="s">
        <v>136</v>
      </c>
      <c r="E434" s="188" t="s">
        <v>622</v>
      </c>
      <c r="F434" s="189" t="s">
        <v>623</v>
      </c>
      <c r="G434" s="190" t="s">
        <v>610</v>
      </c>
      <c r="H434" s="191">
        <v>1</v>
      </c>
      <c r="I434" s="192"/>
      <c r="J434" s="193">
        <f>ROUND(I434*H434,2)</f>
        <v>0</v>
      </c>
      <c r="K434" s="194"/>
      <c r="L434" s="39"/>
      <c r="M434" s="195" t="s">
        <v>1</v>
      </c>
      <c r="N434" s="196" t="s">
        <v>39</v>
      </c>
      <c r="O434" s="71"/>
      <c r="P434" s="197">
        <f>O434*H434</f>
        <v>0</v>
      </c>
      <c r="Q434" s="197">
        <v>0</v>
      </c>
      <c r="R434" s="197">
        <f>Q434*H434</f>
        <v>0</v>
      </c>
      <c r="S434" s="197">
        <v>0</v>
      </c>
      <c r="T434" s="19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9" t="s">
        <v>140</v>
      </c>
      <c r="AT434" s="199" t="s">
        <v>136</v>
      </c>
      <c r="AU434" s="199" t="s">
        <v>84</v>
      </c>
      <c r="AY434" s="17" t="s">
        <v>133</v>
      </c>
      <c r="BE434" s="200">
        <f>IF(N434="základní",J434,0)</f>
        <v>0</v>
      </c>
      <c r="BF434" s="200">
        <f>IF(N434="snížená",J434,0)</f>
        <v>0</v>
      </c>
      <c r="BG434" s="200">
        <f>IF(N434="zákl. přenesená",J434,0)</f>
        <v>0</v>
      </c>
      <c r="BH434" s="200">
        <f>IF(N434="sníž. přenesená",J434,0)</f>
        <v>0</v>
      </c>
      <c r="BI434" s="200">
        <f>IF(N434="nulová",J434,0)</f>
        <v>0</v>
      </c>
      <c r="BJ434" s="17" t="s">
        <v>82</v>
      </c>
      <c r="BK434" s="200">
        <f>ROUND(I434*H434,2)</f>
        <v>0</v>
      </c>
      <c r="BL434" s="17" t="s">
        <v>140</v>
      </c>
      <c r="BM434" s="199" t="s">
        <v>624</v>
      </c>
    </row>
    <row r="435" spans="1:65" s="2" customFormat="1" ht="16.5" customHeight="1">
      <c r="A435" s="34"/>
      <c r="B435" s="35"/>
      <c r="C435" s="187" t="s">
        <v>401</v>
      </c>
      <c r="D435" s="187" t="s">
        <v>136</v>
      </c>
      <c r="E435" s="188" t="s">
        <v>625</v>
      </c>
      <c r="F435" s="189" t="s">
        <v>626</v>
      </c>
      <c r="G435" s="190" t="s">
        <v>610</v>
      </c>
      <c r="H435" s="191">
        <v>1</v>
      </c>
      <c r="I435" s="192"/>
      <c r="J435" s="193">
        <f>ROUND(I435*H435,2)</f>
        <v>0</v>
      </c>
      <c r="K435" s="194"/>
      <c r="L435" s="39"/>
      <c r="M435" s="195" t="s">
        <v>1</v>
      </c>
      <c r="N435" s="196" t="s">
        <v>39</v>
      </c>
      <c r="O435" s="71"/>
      <c r="P435" s="197">
        <f>O435*H435</f>
        <v>0</v>
      </c>
      <c r="Q435" s="197">
        <v>0</v>
      </c>
      <c r="R435" s="197">
        <f>Q435*H435</f>
        <v>0</v>
      </c>
      <c r="S435" s="197">
        <v>0</v>
      </c>
      <c r="T435" s="19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9" t="s">
        <v>140</v>
      </c>
      <c r="AT435" s="199" t="s">
        <v>136</v>
      </c>
      <c r="AU435" s="199" t="s">
        <v>84</v>
      </c>
      <c r="AY435" s="17" t="s">
        <v>133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17" t="s">
        <v>82</v>
      </c>
      <c r="BK435" s="200">
        <f>ROUND(I435*H435,2)</f>
        <v>0</v>
      </c>
      <c r="BL435" s="17" t="s">
        <v>140</v>
      </c>
      <c r="BM435" s="199" t="s">
        <v>627</v>
      </c>
    </row>
    <row r="436" spans="2:63" s="12" customFormat="1" ht="22.9" customHeight="1">
      <c r="B436" s="171"/>
      <c r="C436" s="172"/>
      <c r="D436" s="173" t="s">
        <v>73</v>
      </c>
      <c r="E436" s="185" t="s">
        <v>628</v>
      </c>
      <c r="F436" s="185" t="s">
        <v>629</v>
      </c>
      <c r="G436" s="172"/>
      <c r="H436" s="172"/>
      <c r="I436" s="175"/>
      <c r="J436" s="186">
        <f>BK436</f>
        <v>0</v>
      </c>
      <c r="K436" s="172"/>
      <c r="L436" s="177"/>
      <c r="M436" s="178"/>
      <c r="N436" s="179"/>
      <c r="O436" s="179"/>
      <c r="P436" s="180">
        <f>P437</f>
        <v>0</v>
      </c>
      <c r="Q436" s="179"/>
      <c r="R436" s="180">
        <f>R437</f>
        <v>0</v>
      </c>
      <c r="S436" s="179"/>
      <c r="T436" s="181">
        <f>T437</f>
        <v>0</v>
      </c>
      <c r="AR436" s="182" t="s">
        <v>164</v>
      </c>
      <c r="AT436" s="183" t="s">
        <v>73</v>
      </c>
      <c r="AU436" s="183" t="s">
        <v>82</v>
      </c>
      <c r="AY436" s="182" t="s">
        <v>133</v>
      </c>
      <c r="BK436" s="184">
        <f>BK437</f>
        <v>0</v>
      </c>
    </row>
    <row r="437" spans="1:65" s="2" customFormat="1" ht="16.5" customHeight="1">
      <c r="A437" s="34"/>
      <c r="B437" s="35"/>
      <c r="C437" s="187" t="s">
        <v>630</v>
      </c>
      <c r="D437" s="187" t="s">
        <v>136</v>
      </c>
      <c r="E437" s="188" t="s">
        <v>631</v>
      </c>
      <c r="F437" s="189" t="s">
        <v>632</v>
      </c>
      <c r="G437" s="190" t="s">
        <v>610</v>
      </c>
      <c r="H437" s="191">
        <v>1</v>
      </c>
      <c r="I437" s="192"/>
      <c r="J437" s="193">
        <f>ROUND(I437*H437,2)</f>
        <v>0</v>
      </c>
      <c r="K437" s="194"/>
      <c r="L437" s="39"/>
      <c r="M437" s="195" t="s">
        <v>1</v>
      </c>
      <c r="N437" s="196" t="s">
        <v>39</v>
      </c>
      <c r="O437" s="71"/>
      <c r="P437" s="197">
        <f>O437*H437</f>
        <v>0</v>
      </c>
      <c r="Q437" s="197">
        <v>0</v>
      </c>
      <c r="R437" s="197">
        <f>Q437*H437</f>
        <v>0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140</v>
      </c>
      <c r="AT437" s="199" t="s">
        <v>136</v>
      </c>
      <c r="AU437" s="199" t="s">
        <v>84</v>
      </c>
      <c r="AY437" s="17" t="s">
        <v>133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82</v>
      </c>
      <c r="BK437" s="200">
        <f>ROUND(I437*H437,2)</f>
        <v>0</v>
      </c>
      <c r="BL437" s="17" t="s">
        <v>140</v>
      </c>
      <c r="BM437" s="199" t="s">
        <v>633</v>
      </c>
    </row>
    <row r="438" spans="2:63" s="12" customFormat="1" ht="22.9" customHeight="1">
      <c r="B438" s="171"/>
      <c r="C438" s="172"/>
      <c r="D438" s="173" t="s">
        <v>73</v>
      </c>
      <c r="E438" s="185" t="s">
        <v>634</v>
      </c>
      <c r="F438" s="185" t="s">
        <v>635</v>
      </c>
      <c r="G438" s="172"/>
      <c r="H438" s="172"/>
      <c r="I438" s="175"/>
      <c r="J438" s="186">
        <f>BK438</f>
        <v>0</v>
      </c>
      <c r="K438" s="172"/>
      <c r="L438" s="177"/>
      <c r="M438" s="178"/>
      <c r="N438" s="179"/>
      <c r="O438" s="179"/>
      <c r="P438" s="180">
        <f>P439</f>
        <v>0</v>
      </c>
      <c r="Q438" s="179"/>
      <c r="R438" s="180">
        <f>R439</f>
        <v>0</v>
      </c>
      <c r="S438" s="179"/>
      <c r="T438" s="181">
        <f>T439</f>
        <v>0</v>
      </c>
      <c r="AR438" s="182" t="s">
        <v>164</v>
      </c>
      <c r="AT438" s="183" t="s">
        <v>73</v>
      </c>
      <c r="AU438" s="183" t="s">
        <v>82</v>
      </c>
      <c r="AY438" s="182" t="s">
        <v>133</v>
      </c>
      <c r="BK438" s="184">
        <f>BK439</f>
        <v>0</v>
      </c>
    </row>
    <row r="439" spans="1:65" s="2" customFormat="1" ht="16.5" customHeight="1">
      <c r="A439" s="34"/>
      <c r="B439" s="35"/>
      <c r="C439" s="187" t="s">
        <v>406</v>
      </c>
      <c r="D439" s="187" t="s">
        <v>136</v>
      </c>
      <c r="E439" s="188" t="s">
        <v>636</v>
      </c>
      <c r="F439" s="189" t="s">
        <v>637</v>
      </c>
      <c r="G439" s="190" t="s">
        <v>610</v>
      </c>
      <c r="H439" s="191">
        <v>1</v>
      </c>
      <c r="I439" s="192"/>
      <c r="J439" s="193">
        <f>ROUND(I439*H439,2)</f>
        <v>0</v>
      </c>
      <c r="K439" s="194"/>
      <c r="L439" s="39"/>
      <c r="M439" s="195" t="s">
        <v>1</v>
      </c>
      <c r="N439" s="196" t="s">
        <v>39</v>
      </c>
      <c r="O439" s="7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9" t="s">
        <v>140</v>
      </c>
      <c r="AT439" s="199" t="s">
        <v>136</v>
      </c>
      <c r="AU439" s="199" t="s">
        <v>84</v>
      </c>
      <c r="AY439" s="17" t="s">
        <v>133</v>
      </c>
      <c r="BE439" s="200">
        <f>IF(N439="základní",J439,0)</f>
        <v>0</v>
      </c>
      <c r="BF439" s="200">
        <f>IF(N439="snížená",J439,0)</f>
        <v>0</v>
      </c>
      <c r="BG439" s="200">
        <f>IF(N439="zákl. přenesená",J439,0)</f>
        <v>0</v>
      </c>
      <c r="BH439" s="200">
        <f>IF(N439="sníž. přenesená",J439,0)</f>
        <v>0</v>
      </c>
      <c r="BI439" s="200">
        <f>IF(N439="nulová",J439,0)</f>
        <v>0</v>
      </c>
      <c r="BJ439" s="17" t="s">
        <v>82</v>
      </c>
      <c r="BK439" s="200">
        <f>ROUND(I439*H439,2)</f>
        <v>0</v>
      </c>
      <c r="BL439" s="17" t="s">
        <v>140</v>
      </c>
      <c r="BM439" s="199" t="s">
        <v>638</v>
      </c>
    </row>
    <row r="440" spans="2:63" s="12" customFormat="1" ht="22.9" customHeight="1">
      <c r="B440" s="171"/>
      <c r="C440" s="172"/>
      <c r="D440" s="173" t="s">
        <v>73</v>
      </c>
      <c r="E440" s="185" t="s">
        <v>639</v>
      </c>
      <c r="F440" s="185" t="s">
        <v>640</v>
      </c>
      <c r="G440" s="172"/>
      <c r="H440" s="172"/>
      <c r="I440" s="175"/>
      <c r="J440" s="186">
        <f>BK440</f>
        <v>0</v>
      </c>
      <c r="K440" s="172"/>
      <c r="L440" s="177"/>
      <c r="M440" s="178"/>
      <c r="N440" s="179"/>
      <c r="O440" s="179"/>
      <c r="P440" s="180">
        <f>P441</f>
        <v>0</v>
      </c>
      <c r="Q440" s="179"/>
      <c r="R440" s="180">
        <f>R441</f>
        <v>0</v>
      </c>
      <c r="S440" s="179"/>
      <c r="T440" s="181">
        <f>T441</f>
        <v>0</v>
      </c>
      <c r="AR440" s="182" t="s">
        <v>164</v>
      </c>
      <c r="AT440" s="183" t="s">
        <v>73</v>
      </c>
      <c r="AU440" s="183" t="s">
        <v>82</v>
      </c>
      <c r="AY440" s="182" t="s">
        <v>133</v>
      </c>
      <c r="BK440" s="184">
        <f>BK441</f>
        <v>0</v>
      </c>
    </row>
    <row r="441" spans="1:65" s="2" customFormat="1" ht="16.5" customHeight="1">
      <c r="A441" s="34"/>
      <c r="B441" s="35"/>
      <c r="C441" s="187" t="s">
        <v>641</v>
      </c>
      <c r="D441" s="187" t="s">
        <v>136</v>
      </c>
      <c r="E441" s="188" t="s">
        <v>642</v>
      </c>
      <c r="F441" s="189" t="s">
        <v>643</v>
      </c>
      <c r="G441" s="190" t="s">
        <v>610</v>
      </c>
      <c r="H441" s="191">
        <v>1</v>
      </c>
      <c r="I441" s="192"/>
      <c r="J441" s="193">
        <f>ROUND(I441*H441,2)</f>
        <v>0</v>
      </c>
      <c r="K441" s="194"/>
      <c r="L441" s="39"/>
      <c r="M441" s="195" t="s">
        <v>1</v>
      </c>
      <c r="N441" s="196" t="s">
        <v>39</v>
      </c>
      <c r="O441" s="71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9" t="s">
        <v>140</v>
      </c>
      <c r="AT441" s="199" t="s">
        <v>136</v>
      </c>
      <c r="AU441" s="199" t="s">
        <v>84</v>
      </c>
      <c r="AY441" s="17" t="s">
        <v>133</v>
      </c>
      <c r="BE441" s="200">
        <f>IF(N441="základní",J441,0)</f>
        <v>0</v>
      </c>
      <c r="BF441" s="200">
        <f>IF(N441="snížená",J441,0)</f>
        <v>0</v>
      </c>
      <c r="BG441" s="200">
        <f>IF(N441="zákl. přenesená",J441,0)</f>
        <v>0</v>
      </c>
      <c r="BH441" s="200">
        <f>IF(N441="sníž. přenesená",J441,0)</f>
        <v>0</v>
      </c>
      <c r="BI441" s="200">
        <f>IF(N441="nulová",J441,0)</f>
        <v>0</v>
      </c>
      <c r="BJ441" s="17" t="s">
        <v>82</v>
      </c>
      <c r="BK441" s="200">
        <f>ROUND(I441*H441,2)</f>
        <v>0</v>
      </c>
      <c r="BL441" s="17" t="s">
        <v>140</v>
      </c>
      <c r="BM441" s="199" t="s">
        <v>644</v>
      </c>
    </row>
    <row r="442" spans="2:63" s="12" customFormat="1" ht="22.9" customHeight="1">
      <c r="B442" s="171"/>
      <c r="C442" s="172"/>
      <c r="D442" s="173" t="s">
        <v>73</v>
      </c>
      <c r="E442" s="185" t="s">
        <v>645</v>
      </c>
      <c r="F442" s="185" t="s">
        <v>646</v>
      </c>
      <c r="G442" s="172"/>
      <c r="H442" s="172"/>
      <c r="I442" s="175"/>
      <c r="J442" s="186">
        <f>BK442</f>
        <v>0</v>
      </c>
      <c r="K442" s="172"/>
      <c r="L442" s="177"/>
      <c r="M442" s="178"/>
      <c r="N442" s="179"/>
      <c r="O442" s="179"/>
      <c r="P442" s="180">
        <f>SUM(P443:P448)</f>
        <v>0</v>
      </c>
      <c r="Q442" s="179"/>
      <c r="R442" s="180">
        <f>SUM(R443:R448)</f>
        <v>0</v>
      </c>
      <c r="S442" s="179"/>
      <c r="T442" s="181">
        <f>SUM(T443:T448)</f>
        <v>0</v>
      </c>
      <c r="AR442" s="182" t="s">
        <v>164</v>
      </c>
      <c r="AT442" s="183" t="s">
        <v>73</v>
      </c>
      <c r="AU442" s="183" t="s">
        <v>82</v>
      </c>
      <c r="AY442" s="182" t="s">
        <v>133</v>
      </c>
      <c r="BK442" s="184">
        <f>SUM(BK443:BK448)</f>
        <v>0</v>
      </c>
    </row>
    <row r="443" spans="1:65" s="2" customFormat="1" ht="16.5" customHeight="1">
      <c r="A443" s="34"/>
      <c r="B443" s="35"/>
      <c r="C443" s="187" t="s">
        <v>413</v>
      </c>
      <c r="D443" s="187" t="s">
        <v>136</v>
      </c>
      <c r="E443" s="188" t="s">
        <v>647</v>
      </c>
      <c r="F443" s="189" t="s">
        <v>648</v>
      </c>
      <c r="G443" s="190" t="s">
        <v>610</v>
      </c>
      <c r="H443" s="191">
        <v>1</v>
      </c>
      <c r="I443" s="192"/>
      <c r="J443" s="193">
        <f>ROUND(I443*H443,2)</f>
        <v>0</v>
      </c>
      <c r="K443" s="194"/>
      <c r="L443" s="39"/>
      <c r="M443" s="195" t="s">
        <v>1</v>
      </c>
      <c r="N443" s="196" t="s">
        <v>39</v>
      </c>
      <c r="O443" s="71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140</v>
      </c>
      <c r="AT443" s="199" t="s">
        <v>136</v>
      </c>
      <c r="AU443" s="199" t="s">
        <v>84</v>
      </c>
      <c r="AY443" s="17" t="s">
        <v>133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82</v>
      </c>
      <c r="BK443" s="200">
        <f>ROUND(I443*H443,2)</f>
        <v>0</v>
      </c>
      <c r="BL443" s="17" t="s">
        <v>140</v>
      </c>
      <c r="BM443" s="199" t="s">
        <v>649</v>
      </c>
    </row>
    <row r="444" spans="2:51" s="15" customFormat="1" ht="12">
      <c r="B444" s="224"/>
      <c r="C444" s="225"/>
      <c r="D444" s="203" t="s">
        <v>141</v>
      </c>
      <c r="E444" s="226" t="s">
        <v>1</v>
      </c>
      <c r="F444" s="227" t="s">
        <v>650</v>
      </c>
      <c r="G444" s="225"/>
      <c r="H444" s="226" t="s">
        <v>1</v>
      </c>
      <c r="I444" s="228"/>
      <c r="J444" s="225"/>
      <c r="K444" s="225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141</v>
      </c>
      <c r="AU444" s="233" t="s">
        <v>84</v>
      </c>
      <c r="AV444" s="15" t="s">
        <v>82</v>
      </c>
      <c r="AW444" s="15" t="s">
        <v>32</v>
      </c>
      <c r="AX444" s="15" t="s">
        <v>74</v>
      </c>
      <c r="AY444" s="233" t="s">
        <v>133</v>
      </c>
    </row>
    <row r="445" spans="2:51" s="15" customFormat="1" ht="12">
      <c r="B445" s="224"/>
      <c r="C445" s="225"/>
      <c r="D445" s="203" t="s">
        <v>141</v>
      </c>
      <c r="E445" s="226" t="s">
        <v>1</v>
      </c>
      <c r="F445" s="227" t="s">
        <v>651</v>
      </c>
      <c r="G445" s="225"/>
      <c r="H445" s="226" t="s">
        <v>1</v>
      </c>
      <c r="I445" s="228"/>
      <c r="J445" s="225"/>
      <c r="K445" s="225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141</v>
      </c>
      <c r="AU445" s="233" t="s">
        <v>84</v>
      </c>
      <c r="AV445" s="15" t="s">
        <v>82</v>
      </c>
      <c r="AW445" s="15" t="s">
        <v>32</v>
      </c>
      <c r="AX445" s="15" t="s">
        <v>74</v>
      </c>
      <c r="AY445" s="233" t="s">
        <v>133</v>
      </c>
    </row>
    <row r="446" spans="2:51" s="15" customFormat="1" ht="12">
      <c r="B446" s="224"/>
      <c r="C446" s="225"/>
      <c r="D446" s="203" t="s">
        <v>141</v>
      </c>
      <c r="E446" s="226" t="s">
        <v>1</v>
      </c>
      <c r="F446" s="227" t="s">
        <v>652</v>
      </c>
      <c r="G446" s="225"/>
      <c r="H446" s="226" t="s">
        <v>1</v>
      </c>
      <c r="I446" s="228"/>
      <c r="J446" s="225"/>
      <c r="K446" s="225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141</v>
      </c>
      <c r="AU446" s="233" t="s">
        <v>84</v>
      </c>
      <c r="AV446" s="15" t="s">
        <v>82</v>
      </c>
      <c r="AW446" s="15" t="s">
        <v>32</v>
      </c>
      <c r="AX446" s="15" t="s">
        <v>74</v>
      </c>
      <c r="AY446" s="233" t="s">
        <v>133</v>
      </c>
    </row>
    <row r="447" spans="2:51" s="13" customFormat="1" ht="12">
      <c r="B447" s="201"/>
      <c r="C447" s="202"/>
      <c r="D447" s="203" t="s">
        <v>141</v>
      </c>
      <c r="E447" s="204" t="s">
        <v>1</v>
      </c>
      <c r="F447" s="205" t="s">
        <v>82</v>
      </c>
      <c r="G447" s="202"/>
      <c r="H447" s="206">
        <v>1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141</v>
      </c>
      <c r="AU447" s="212" t="s">
        <v>84</v>
      </c>
      <c r="AV447" s="13" t="s">
        <v>84</v>
      </c>
      <c r="AW447" s="13" t="s">
        <v>32</v>
      </c>
      <c r="AX447" s="13" t="s">
        <v>74</v>
      </c>
      <c r="AY447" s="212" t="s">
        <v>133</v>
      </c>
    </row>
    <row r="448" spans="2:51" s="14" customFormat="1" ht="12">
      <c r="B448" s="213"/>
      <c r="C448" s="214"/>
      <c r="D448" s="203" t="s">
        <v>141</v>
      </c>
      <c r="E448" s="215" t="s">
        <v>1</v>
      </c>
      <c r="F448" s="216" t="s">
        <v>144</v>
      </c>
      <c r="G448" s="214"/>
      <c r="H448" s="217">
        <v>1</v>
      </c>
      <c r="I448" s="218"/>
      <c r="J448" s="214"/>
      <c r="K448" s="214"/>
      <c r="L448" s="219"/>
      <c r="M448" s="246"/>
      <c r="N448" s="247"/>
      <c r="O448" s="247"/>
      <c r="P448" s="247"/>
      <c r="Q448" s="247"/>
      <c r="R448" s="247"/>
      <c r="S448" s="247"/>
      <c r="T448" s="248"/>
      <c r="AT448" s="223" t="s">
        <v>141</v>
      </c>
      <c r="AU448" s="223" t="s">
        <v>84</v>
      </c>
      <c r="AV448" s="14" t="s">
        <v>140</v>
      </c>
      <c r="AW448" s="14" t="s">
        <v>32</v>
      </c>
      <c r="AX448" s="14" t="s">
        <v>82</v>
      </c>
      <c r="AY448" s="223" t="s">
        <v>133</v>
      </c>
    </row>
    <row r="449" spans="1:31" s="2" customFormat="1" ht="6.95" customHeight="1">
      <c r="A449" s="34"/>
      <c r="B449" s="54"/>
      <c r="C449" s="55"/>
      <c r="D449" s="55"/>
      <c r="E449" s="55"/>
      <c r="F449" s="55"/>
      <c r="G449" s="55"/>
      <c r="H449" s="55"/>
      <c r="I449" s="55"/>
      <c r="J449" s="55"/>
      <c r="K449" s="55"/>
      <c r="L449" s="39"/>
      <c r="M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</sheetData>
  <sheetProtection algorithmName="SHA-512" hashValue="6eeTFkfjUhVAUBl0klBWh7AmUHNd8OtgMn0Hd2+1iR5spDTVIYjQcugrALb+4FG+lcl7ivI2TMImSPWs7Cdgwg==" saltValue="TpfjaQs16QFwHFa3AE6ReQ==" spinCount="100000" sheet="1" objects="1" scenarios="1" formatColumns="0" formatRows="0" autoFilter="0"/>
  <autoFilter ref="C138:K448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">
      <selection activeCell="J38" sqref="J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84</v>
      </c>
    </row>
    <row r="4" spans="2:46" s="1" customFormat="1" ht="24.95" customHeight="1">
      <c r="B4" s="20"/>
      <c r="D4" s="110" t="s">
        <v>87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9" t="str">
        <f>'Rekapitulace stavby'!K6</f>
        <v>Celková výměna střešní krytiny včetně kotvení - Nad Kajetánkou 36/8 a Patočkova 1410/37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88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653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735</v>
      </c>
      <c r="G12" s="34"/>
      <c r="H12" s="34"/>
      <c r="I12" s="112" t="s">
        <v>20</v>
      </c>
      <c r="J12" s="114" t="str">
        <f>'Rekapitulace stavby'!AN8</f>
        <v>17. 5. 2022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22</v>
      </c>
      <c r="E14" s="34"/>
      <c r="F14" s="34"/>
      <c r="G14" s="34"/>
      <c r="H14" s="34"/>
      <c r="I14" s="112" t="s">
        <v>23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23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23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29</v>
      </c>
      <c r="F21" s="34"/>
      <c r="G21" s="34"/>
      <c r="H21" s="34"/>
      <c r="I21" s="112" t="s">
        <v>25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23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31</v>
      </c>
      <c r="F24" s="34"/>
      <c r="G24" s="34"/>
      <c r="H24" s="34"/>
      <c r="I24" s="112" t="s">
        <v>25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34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36</v>
      </c>
      <c r="G32" s="34"/>
      <c r="H32" s="34"/>
      <c r="I32" s="121" t="s">
        <v>35</v>
      </c>
      <c r="J32" s="121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38</v>
      </c>
      <c r="E33" s="112" t="s">
        <v>39</v>
      </c>
      <c r="F33" s="123">
        <v>0</v>
      </c>
      <c r="G33" s="34"/>
      <c r="H33" s="34"/>
      <c r="I33" s="124">
        <v>0.21</v>
      </c>
      <c r="J33" s="123"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40</v>
      </c>
      <c r="F34" s="123">
        <f>SUM(J30)</f>
        <v>0</v>
      </c>
      <c r="G34" s="34"/>
      <c r="H34" s="34"/>
      <c r="I34" s="124">
        <v>0.15</v>
      </c>
      <c r="J34" s="123">
        <f>SUM(F34*0.15)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41</v>
      </c>
      <c r="F35" s="123">
        <f>ROUND((SUM(BG120:BG152)),2)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42</v>
      </c>
      <c r="F36" s="123">
        <f>ROUND((SUM(BH120:BH152)),2)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3">
        <f>ROUND((SUM(BI120:BI152)),2)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44</v>
      </c>
      <c r="E39" s="127"/>
      <c r="F39" s="127"/>
      <c r="G39" s="128" t="s">
        <v>45</v>
      </c>
      <c r="H39" s="129" t="s">
        <v>46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47</v>
      </c>
      <c r="E50" s="133"/>
      <c r="F50" s="133"/>
      <c r="G50" s="132" t="s">
        <v>48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49</v>
      </c>
      <c r="E61" s="135"/>
      <c r="F61" s="136" t="s">
        <v>50</v>
      </c>
      <c r="G61" s="134" t="s">
        <v>49</v>
      </c>
      <c r="H61" s="135"/>
      <c r="I61" s="135"/>
      <c r="J61" s="137" t="s">
        <v>50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51</v>
      </c>
      <c r="E65" s="138"/>
      <c r="F65" s="138"/>
      <c r="G65" s="132" t="s">
        <v>52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49</v>
      </c>
      <c r="E76" s="135"/>
      <c r="F76" s="136" t="s">
        <v>50</v>
      </c>
      <c r="G76" s="134" t="s">
        <v>49</v>
      </c>
      <c r="H76" s="135"/>
      <c r="I76" s="135"/>
      <c r="J76" s="137" t="s">
        <v>50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7" t="str">
        <f>E7</f>
        <v>Celková výměna střešní krytiny včetně kotvení - Nad Kajetánkou 36/8 a Patočkova 1410/37</v>
      </c>
      <c r="F85" s="298"/>
      <c r="G85" s="298"/>
      <c r="H85" s="29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6" t="str">
        <f>E9</f>
        <v>02 - Elektroinstalace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19</v>
      </c>
      <c r="D89" s="36"/>
      <c r="E89" s="36"/>
      <c r="F89" s="27" t="str">
        <f>F12</f>
        <v>Nad Kajetánkou 36/8, Patočkova 1410/37, Praha 6</v>
      </c>
      <c r="G89" s="36"/>
      <c r="H89" s="36"/>
      <c r="I89" s="29" t="s">
        <v>20</v>
      </c>
      <c r="J89" s="66" t="str">
        <f>IF(J12="","",J12)</f>
        <v>17. 5. 2022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22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>Sibre s.r.o., Ing. Radek Kryza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>Ing. Locihová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91</v>
      </c>
      <c r="D94" s="144"/>
      <c r="E94" s="144"/>
      <c r="F94" s="144"/>
      <c r="G94" s="144"/>
      <c r="H94" s="144"/>
      <c r="I94" s="144"/>
      <c r="J94" s="145" t="s">
        <v>92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93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7"/>
      <c r="C97" s="148"/>
      <c r="D97" s="149" t="s">
        <v>654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655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9" customFormat="1" ht="24.95" customHeight="1">
      <c r="B99" s="147"/>
      <c r="C99" s="148"/>
      <c r="D99" s="149" t="s">
        <v>111</v>
      </c>
      <c r="E99" s="150"/>
      <c r="F99" s="150"/>
      <c r="G99" s="150"/>
      <c r="H99" s="150"/>
      <c r="I99" s="150"/>
      <c r="J99" s="151">
        <f>J145</f>
        <v>0</v>
      </c>
      <c r="K99" s="148"/>
      <c r="L99" s="152"/>
    </row>
    <row r="100" spans="2:12" s="10" customFormat="1" ht="19.9" customHeight="1">
      <c r="B100" s="153"/>
      <c r="C100" s="154"/>
      <c r="D100" s="155" t="s">
        <v>117</v>
      </c>
      <c r="E100" s="156"/>
      <c r="F100" s="156"/>
      <c r="G100" s="156"/>
      <c r="H100" s="156"/>
      <c r="I100" s="156"/>
      <c r="J100" s="157">
        <f>J146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118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7" t="str">
        <f>E7</f>
        <v>Celková výměna střešní krytiny včetně kotvení - Nad Kajetánkou 36/8 a Patočkova 1410/37</v>
      </c>
      <c r="F110" s="298"/>
      <c r="G110" s="298"/>
      <c r="H110" s="29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88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6" t="str">
        <f>E9</f>
        <v>02 - Elektroinstalace</v>
      </c>
      <c r="F112" s="296"/>
      <c r="G112" s="296"/>
      <c r="H112" s="29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19</v>
      </c>
      <c r="D114" s="36"/>
      <c r="E114" s="36"/>
      <c r="F114" s="27" t="str">
        <f>F12</f>
        <v>Nad Kajetánkou 36/8, Patočkova 1410/37, Praha 6</v>
      </c>
      <c r="G114" s="36"/>
      <c r="H114" s="36"/>
      <c r="I114" s="29" t="s">
        <v>20</v>
      </c>
      <c r="J114" s="66" t="str">
        <f>IF(J12="","",J12)</f>
        <v>17. 5. 2022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5.7" customHeight="1">
      <c r="A116" s="34"/>
      <c r="B116" s="35"/>
      <c r="C116" s="29" t="s">
        <v>22</v>
      </c>
      <c r="D116" s="36"/>
      <c r="E116" s="36"/>
      <c r="F116" s="27" t="str">
        <f>E15</f>
        <v xml:space="preserve"> </v>
      </c>
      <c r="G116" s="36"/>
      <c r="H116" s="36"/>
      <c r="I116" s="29" t="s">
        <v>28</v>
      </c>
      <c r="J116" s="32" t="str">
        <f>E21</f>
        <v>Sibre s.r.o., Ing. Radek Kryza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26</v>
      </c>
      <c r="D117" s="36"/>
      <c r="E117" s="36"/>
      <c r="F117" s="27" t="str">
        <f>IF(E18="","",E18)</f>
        <v>Vyplň údaj</v>
      </c>
      <c r="G117" s="36"/>
      <c r="H117" s="36"/>
      <c r="I117" s="29" t="s">
        <v>30</v>
      </c>
      <c r="J117" s="32" t="str">
        <f>E24</f>
        <v>Ing. Locihová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119</v>
      </c>
      <c r="D119" s="162" t="s">
        <v>59</v>
      </c>
      <c r="E119" s="162" t="s">
        <v>55</v>
      </c>
      <c r="F119" s="162" t="s">
        <v>56</v>
      </c>
      <c r="G119" s="162" t="s">
        <v>120</v>
      </c>
      <c r="H119" s="162" t="s">
        <v>121</v>
      </c>
      <c r="I119" s="162" t="s">
        <v>122</v>
      </c>
      <c r="J119" s="163" t="s">
        <v>92</v>
      </c>
      <c r="K119" s="164" t="s">
        <v>123</v>
      </c>
      <c r="L119" s="165"/>
      <c r="M119" s="75" t="s">
        <v>1</v>
      </c>
      <c r="N119" s="76" t="s">
        <v>38</v>
      </c>
      <c r="O119" s="76" t="s">
        <v>124</v>
      </c>
      <c r="P119" s="76" t="s">
        <v>125</v>
      </c>
      <c r="Q119" s="76" t="s">
        <v>126</v>
      </c>
      <c r="R119" s="76" t="s">
        <v>127</v>
      </c>
      <c r="S119" s="76" t="s">
        <v>128</v>
      </c>
      <c r="T119" s="77" t="s">
        <v>129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130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P121+P145</f>
        <v>0</v>
      </c>
      <c r="Q120" s="79"/>
      <c r="R120" s="168">
        <f>R121+R145</f>
        <v>0</v>
      </c>
      <c r="S120" s="79"/>
      <c r="T120" s="169">
        <f>T121+T145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94</v>
      </c>
      <c r="BK120" s="170">
        <f>BK121+BK145</f>
        <v>0</v>
      </c>
    </row>
    <row r="121" spans="2:63" s="12" customFormat="1" ht="25.9" customHeight="1">
      <c r="B121" s="171"/>
      <c r="C121" s="172"/>
      <c r="D121" s="173" t="s">
        <v>73</v>
      </c>
      <c r="E121" s="174" t="s">
        <v>165</v>
      </c>
      <c r="F121" s="174" t="s">
        <v>656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134</v>
      </c>
      <c r="AT121" s="183" t="s">
        <v>73</v>
      </c>
      <c r="AU121" s="183" t="s">
        <v>74</v>
      </c>
      <c r="AY121" s="182" t="s">
        <v>133</v>
      </c>
      <c r="BK121" s="184">
        <f>BK122</f>
        <v>0</v>
      </c>
    </row>
    <row r="122" spans="2:63" s="12" customFormat="1" ht="22.9" customHeight="1">
      <c r="B122" s="171"/>
      <c r="C122" s="172"/>
      <c r="D122" s="173" t="s">
        <v>73</v>
      </c>
      <c r="E122" s="185" t="s">
        <v>657</v>
      </c>
      <c r="F122" s="185" t="s">
        <v>658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SUM(P123:P144)</f>
        <v>0</v>
      </c>
      <c r="Q122" s="179"/>
      <c r="R122" s="180">
        <f>SUM(R123:R144)</f>
        <v>0</v>
      </c>
      <c r="S122" s="179"/>
      <c r="T122" s="181">
        <f>SUM(T123:T144)</f>
        <v>0</v>
      </c>
      <c r="AR122" s="182" t="s">
        <v>134</v>
      </c>
      <c r="AT122" s="183" t="s">
        <v>73</v>
      </c>
      <c r="AU122" s="183" t="s">
        <v>82</v>
      </c>
      <c r="AY122" s="182" t="s">
        <v>133</v>
      </c>
      <c r="BK122" s="184">
        <f>SUM(BK123:BK144)</f>
        <v>0</v>
      </c>
    </row>
    <row r="123" spans="1:65" s="2" customFormat="1" ht="24.2" customHeight="1">
      <c r="A123" s="34"/>
      <c r="B123" s="35"/>
      <c r="C123" s="187" t="s">
        <v>82</v>
      </c>
      <c r="D123" s="187" t="s">
        <v>136</v>
      </c>
      <c r="E123" s="188" t="s">
        <v>659</v>
      </c>
      <c r="F123" s="189" t="s">
        <v>660</v>
      </c>
      <c r="G123" s="190" t="s">
        <v>156</v>
      </c>
      <c r="H123" s="191">
        <v>150</v>
      </c>
      <c r="I123" s="192"/>
      <c r="J123" s="193">
        <f aca="true" t="shared" si="0" ref="J123:J136">ROUND(I123*H123,2)</f>
        <v>0</v>
      </c>
      <c r="K123" s="194"/>
      <c r="L123" s="39"/>
      <c r="M123" s="195" t="s">
        <v>1</v>
      </c>
      <c r="N123" s="196" t="s">
        <v>39</v>
      </c>
      <c r="O123" s="71"/>
      <c r="P123" s="197">
        <f aca="true" t="shared" si="1" ref="P123:P136">O123*H123</f>
        <v>0</v>
      </c>
      <c r="Q123" s="197">
        <v>0</v>
      </c>
      <c r="R123" s="197">
        <f aca="true" t="shared" si="2" ref="R123:R136">Q123*H123</f>
        <v>0</v>
      </c>
      <c r="S123" s="197">
        <v>0</v>
      </c>
      <c r="T123" s="198">
        <f aca="true" t="shared" si="3" ref="T123:T136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315</v>
      </c>
      <c r="AT123" s="199" t="s">
        <v>136</v>
      </c>
      <c r="AU123" s="199" t="s">
        <v>84</v>
      </c>
      <c r="AY123" s="17" t="s">
        <v>133</v>
      </c>
      <c r="BE123" s="200">
        <f aca="true" t="shared" si="4" ref="BE123:BE136">IF(N123="základní",J123,0)</f>
        <v>0</v>
      </c>
      <c r="BF123" s="200">
        <f aca="true" t="shared" si="5" ref="BF123:BF136">IF(N123="snížená",J123,0)</f>
        <v>0</v>
      </c>
      <c r="BG123" s="200">
        <f aca="true" t="shared" si="6" ref="BG123:BG136">IF(N123="zákl. přenesená",J123,0)</f>
        <v>0</v>
      </c>
      <c r="BH123" s="200">
        <f aca="true" t="shared" si="7" ref="BH123:BH136">IF(N123="sníž. přenesená",J123,0)</f>
        <v>0</v>
      </c>
      <c r="BI123" s="200">
        <f aca="true" t="shared" si="8" ref="BI123:BI136">IF(N123="nulová",J123,0)</f>
        <v>0</v>
      </c>
      <c r="BJ123" s="17" t="s">
        <v>82</v>
      </c>
      <c r="BK123" s="200">
        <f aca="true" t="shared" si="9" ref="BK123:BK136">ROUND(I123*H123,2)</f>
        <v>0</v>
      </c>
      <c r="BL123" s="17" t="s">
        <v>315</v>
      </c>
      <c r="BM123" s="199" t="s">
        <v>661</v>
      </c>
    </row>
    <row r="124" spans="1:65" s="2" customFormat="1" ht="16.5" customHeight="1">
      <c r="A124" s="34"/>
      <c r="B124" s="35"/>
      <c r="C124" s="187" t="s">
        <v>84</v>
      </c>
      <c r="D124" s="187" t="s">
        <v>136</v>
      </c>
      <c r="E124" s="188" t="s">
        <v>662</v>
      </c>
      <c r="F124" s="189" t="s">
        <v>663</v>
      </c>
      <c r="G124" s="190" t="s">
        <v>271</v>
      </c>
      <c r="H124" s="191">
        <v>2</v>
      </c>
      <c r="I124" s="192"/>
      <c r="J124" s="193">
        <f t="shared" si="0"/>
        <v>0</v>
      </c>
      <c r="K124" s="194"/>
      <c r="L124" s="39"/>
      <c r="M124" s="195" t="s">
        <v>1</v>
      </c>
      <c r="N124" s="196" t="s">
        <v>39</v>
      </c>
      <c r="O124" s="71"/>
      <c r="P124" s="197">
        <f t="shared" si="1"/>
        <v>0</v>
      </c>
      <c r="Q124" s="197">
        <v>0</v>
      </c>
      <c r="R124" s="197">
        <f t="shared" si="2"/>
        <v>0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315</v>
      </c>
      <c r="AT124" s="199" t="s">
        <v>136</v>
      </c>
      <c r="AU124" s="199" t="s">
        <v>84</v>
      </c>
      <c r="AY124" s="17" t="s">
        <v>133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82</v>
      </c>
      <c r="BK124" s="200">
        <f t="shared" si="9"/>
        <v>0</v>
      </c>
      <c r="BL124" s="17" t="s">
        <v>315</v>
      </c>
      <c r="BM124" s="199" t="s">
        <v>664</v>
      </c>
    </row>
    <row r="125" spans="1:65" s="2" customFormat="1" ht="16.5" customHeight="1">
      <c r="A125" s="34"/>
      <c r="B125" s="35"/>
      <c r="C125" s="187" t="s">
        <v>134</v>
      </c>
      <c r="D125" s="187" t="s">
        <v>136</v>
      </c>
      <c r="E125" s="188" t="s">
        <v>665</v>
      </c>
      <c r="F125" s="189" t="s">
        <v>666</v>
      </c>
      <c r="G125" s="190" t="s">
        <v>271</v>
      </c>
      <c r="H125" s="191">
        <v>90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39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315</v>
      </c>
      <c r="AT125" s="199" t="s">
        <v>136</v>
      </c>
      <c r="AU125" s="199" t="s">
        <v>84</v>
      </c>
      <c r="AY125" s="17" t="s">
        <v>133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82</v>
      </c>
      <c r="BK125" s="200">
        <f t="shared" si="9"/>
        <v>0</v>
      </c>
      <c r="BL125" s="17" t="s">
        <v>315</v>
      </c>
      <c r="BM125" s="199" t="s">
        <v>667</v>
      </c>
    </row>
    <row r="126" spans="1:65" s="2" customFormat="1" ht="16.5" customHeight="1">
      <c r="A126" s="34"/>
      <c r="B126" s="35"/>
      <c r="C126" s="187" t="s">
        <v>140</v>
      </c>
      <c r="D126" s="187" t="s">
        <v>136</v>
      </c>
      <c r="E126" s="188" t="s">
        <v>668</v>
      </c>
      <c r="F126" s="189" t="s">
        <v>669</v>
      </c>
      <c r="G126" s="190" t="s">
        <v>271</v>
      </c>
      <c r="H126" s="191">
        <v>40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39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315</v>
      </c>
      <c r="AT126" s="199" t="s">
        <v>136</v>
      </c>
      <c r="AU126" s="199" t="s">
        <v>84</v>
      </c>
      <c r="AY126" s="17" t="s">
        <v>133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82</v>
      </c>
      <c r="BK126" s="200">
        <f t="shared" si="9"/>
        <v>0</v>
      </c>
      <c r="BL126" s="17" t="s">
        <v>315</v>
      </c>
      <c r="BM126" s="199" t="s">
        <v>670</v>
      </c>
    </row>
    <row r="127" spans="1:65" s="2" customFormat="1" ht="16.5" customHeight="1">
      <c r="A127" s="34"/>
      <c r="B127" s="35"/>
      <c r="C127" s="187" t="s">
        <v>164</v>
      </c>
      <c r="D127" s="187" t="s">
        <v>136</v>
      </c>
      <c r="E127" s="188" t="s">
        <v>671</v>
      </c>
      <c r="F127" s="189" t="s">
        <v>672</v>
      </c>
      <c r="G127" s="190" t="s">
        <v>271</v>
      </c>
      <c r="H127" s="191">
        <v>4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39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315</v>
      </c>
      <c r="AT127" s="199" t="s">
        <v>136</v>
      </c>
      <c r="AU127" s="199" t="s">
        <v>84</v>
      </c>
      <c r="AY127" s="17" t="s">
        <v>133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82</v>
      </c>
      <c r="BK127" s="200">
        <f t="shared" si="9"/>
        <v>0</v>
      </c>
      <c r="BL127" s="17" t="s">
        <v>315</v>
      </c>
      <c r="BM127" s="199" t="s">
        <v>673</v>
      </c>
    </row>
    <row r="128" spans="1:65" s="2" customFormat="1" ht="21.75" customHeight="1">
      <c r="A128" s="34"/>
      <c r="B128" s="35"/>
      <c r="C128" s="187" t="s">
        <v>150</v>
      </c>
      <c r="D128" s="187" t="s">
        <v>136</v>
      </c>
      <c r="E128" s="188" t="s">
        <v>674</v>
      </c>
      <c r="F128" s="189" t="s">
        <v>675</v>
      </c>
      <c r="G128" s="190" t="s">
        <v>271</v>
      </c>
      <c r="H128" s="191">
        <v>3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39</v>
      </c>
      <c r="O128" s="71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315</v>
      </c>
      <c r="AT128" s="199" t="s">
        <v>136</v>
      </c>
      <c r="AU128" s="199" t="s">
        <v>84</v>
      </c>
      <c r="AY128" s="17" t="s">
        <v>133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82</v>
      </c>
      <c r="BK128" s="200">
        <f t="shared" si="9"/>
        <v>0</v>
      </c>
      <c r="BL128" s="17" t="s">
        <v>315</v>
      </c>
      <c r="BM128" s="199" t="s">
        <v>676</v>
      </c>
    </row>
    <row r="129" spans="1:65" s="2" customFormat="1" ht="21.75" customHeight="1">
      <c r="A129" s="34"/>
      <c r="B129" s="35"/>
      <c r="C129" s="187" t="s">
        <v>176</v>
      </c>
      <c r="D129" s="187" t="s">
        <v>136</v>
      </c>
      <c r="E129" s="188" t="s">
        <v>677</v>
      </c>
      <c r="F129" s="189" t="s">
        <v>678</v>
      </c>
      <c r="G129" s="190" t="s">
        <v>271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39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315</v>
      </c>
      <c r="AT129" s="199" t="s">
        <v>136</v>
      </c>
      <c r="AU129" s="199" t="s">
        <v>84</v>
      </c>
      <c r="AY129" s="17" t="s">
        <v>133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82</v>
      </c>
      <c r="BK129" s="200">
        <f t="shared" si="9"/>
        <v>0</v>
      </c>
      <c r="BL129" s="17" t="s">
        <v>315</v>
      </c>
      <c r="BM129" s="199" t="s">
        <v>679</v>
      </c>
    </row>
    <row r="130" spans="1:65" s="2" customFormat="1" ht="21.75" customHeight="1">
      <c r="A130" s="34"/>
      <c r="B130" s="35"/>
      <c r="C130" s="187" t="s">
        <v>168</v>
      </c>
      <c r="D130" s="187" t="s">
        <v>136</v>
      </c>
      <c r="E130" s="188" t="s">
        <v>680</v>
      </c>
      <c r="F130" s="189" t="s">
        <v>681</v>
      </c>
      <c r="G130" s="190" t="s">
        <v>271</v>
      </c>
      <c r="H130" s="191">
        <v>12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39</v>
      </c>
      <c r="O130" s="71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315</v>
      </c>
      <c r="AT130" s="199" t="s">
        <v>136</v>
      </c>
      <c r="AU130" s="199" t="s">
        <v>84</v>
      </c>
      <c r="AY130" s="17" t="s">
        <v>133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82</v>
      </c>
      <c r="BK130" s="200">
        <f t="shared" si="9"/>
        <v>0</v>
      </c>
      <c r="BL130" s="17" t="s">
        <v>315</v>
      </c>
      <c r="BM130" s="199" t="s">
        <v>682</v>
      </c>
    </row>
    <row r="131" spans="1:65" s="2" customFormat="1" ht="16.5" customHeight="1">
      <c r="A131" s="34"/>
      <c r="B131" s="35"/>
      <c r="C131" s="187" t="s">
        <v>187</v>
      </c>
      <c r="D131" s="187" t="s">
        <v>136</v>
      </c>
      <c r="E131" s="188" t="s">
        <v>683</v>
      </c>
      <c r="F131" s="189" t="s">
        <v>684</v>
      </c>
      <c r="G131" s="190" t="s">
        <v>271</v>
      </c>
      <c r="H131" s="191">
        <v>2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39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315</v>
      </c>
      <c r="AT131" s="199" t="s">
        <v>136</v>
      </c>
      <c r="AU131" s="199" t="s">
        <v>84</v>
      </c>
      <c r="AY131" s="17" t="s">
        <v>133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82</v>
      </c>
      <c r="BK131" s="200">
        <f t="shared" si="9"/>
        <v>0</v>
      </c>
      <c r="BL131" s="17" t="s">
        <v>315</v>
      </c>
      <c r="BM131" s="199" t="s">
        <v>685</v>
      </c>
    </row>
    <row r="132" spans="1:65" s="2" customFormat="1" ht="16.5" customHeight="1">
      <c r="A132" s="34"/>
      <c r="B132" s="35"/>
      <c r="C132" s="187" t="s">
        <v>171</v>
      </c>
      <c r="D132" s="187" t="s">
        <v>136</v>
      </c>
      <c r="E132" s="188" t="s">
        <v>686</v>
      </c>
      <c r="F132" s="189" t="s">
        <v>687</v>
      </c>
      <c r="G132" s="190" t="s">
        <v>271</v>
      </c>
      <c r="H132" s="191">
        <v>23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39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315</v>
      </c>
      <c r="AT132" s="199" t="s">
        <v>136</v>
      </c>
      <c r="AU132" s="199" t="s">
        <v>84</v>
      </c>
      <c r="AY132" s="17" t="s">
        <v>133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82</v>
      </c>
      <c r="BK132" s="200">
        <f t="shared" si="9"/>
        <v>0</v>
      </c>
      <c r="BL132" s="17" t="s">
        <v>315</v>
      </c>
      <c r="BM132" s="199" t="s">
        <v>688</v>
      </c>
    </row>
    <row r="133" spans="1:65" s="2" customFormat="1" ht="16.5" customHeight="1">
      <c r="A133" s="34"/>
      <c r="B133" s="35"/>
      <c r="C133" s="187" t="s">
        <v>195</v>
      </c>
      <c r="D133" s="187" t="s">
        <v>136</v>
      </c>
      <c r="E133" s="188" t="s">
        <v>689</v>
      </c>
      <c r="F133" s="189" t="s">
        <v>690</v>
      </c>
      <c r="G133" s="190" t="s">
        <v>271</v>
      </c>
      <c r="H133" s="191">
        <v>1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39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315</v>
      </c>
      <c r="AT133" s="199" t="s">
        <v>136</v>
      </c>
      <c r="AU133" s="199" t="s">
        <v>84</v>
      </c>
      <c r="AY133" s="17" t="s">
        <v>133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82</v>
      </c>
      <c r="BK133" s="200">
        <f t="shared" si="9"/>
        <v>0</v>
      </c>
      <c r="BL133" s="17" t="s">
        <v>315</v>
      </c>
      <c r="BM133" s="199" t="s">
        <v>691</v>
      </c>
    </row>
    <row r="134" spans="1:65" s="2" customFormat="1" ht="16.5" customHeight="1">
      <c r="A134" s="34"/>
      <c r="B134" s="35"/>
      <c r="C134" s="187" t="s">
        <v>179</v>
      </c>
      <c r="D134" s="187" t="s">
        <v>136</v>
      </c>
      <c r="E134" s="188" t="s">
        <v>692</v>
      </c>
      <c r="F134" s="189" t="s">
        <v>693</v>
      </c>
      <c r="G134" s="190" t="s">
        <v>271</v>
      </c>
      <c r="H134" s="191">
        <v>10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39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315</v>
      </c>
      <c r="AT134" s="199" t="s">
        <v>136</v>
      </c>
      <c r="AU134" s="199" t="s">
        <v>84</v>
      </c>
      <c r="AY134" s="17" t="s">
        <v>133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82</v>
      </c>
      <c r="BK134" s="200">
        <f t="shared" si="9"/>
        <v>0</v>
      </c>
      <c r="BL134" s="17" t="s">
        <v>315</v>
      </c>
      <c r="BM134" s="199" t="s">
        <v>694</v>
      </c>
    </row>
    <row r="135" spans="1:65" s="2" customFormat="1" ht="16.5" customHeight="1">
      <c r="A135" s="34"/>
      <c r="B135" s="35"/>
      <c r="C135" s="187" t="s">
        <v>206</v>
      </c>
      <c r="D135" s="187" t="s">
        <v>136</v>
      </c>
      <c r="E135" s="188" t="s">
        <v>695</v>
      </c>
      <c r="F135" s="189" t="s">
        <v>696</v>
      </c>
      <c r="G135" s="190" t="s">
        <v>271</v>
      </c>
      <c r="H135" s="191">
        <v>2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39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315</v>
      </c>
      <c r="AT135" s="199" t="s">
        <v>136</v>
      </c>
      <c r="AU135" s="199" t="s">
        <v>84</v>
      </c>
      <c r="AY135" s="17" t="s">
        <v>133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82</v>
      </c>
      <c r="BK135" s="200">
        <f t="shared" si="9"/>
        <v>0</v>
      </c>
      <c r="BL135" s="17" t="s">
        <v>315</v>
      </c>
      <c r="BM135" s="199" t="s">
        <v>697</v>
      </c>
    </row>
    <row r="136" spans="1:65" s="2" customFormat="1" ht="16.5" customHeight="1">
      <c r="A136" s="34"/>
      <c r="B136" s="35"/>
      <c r="C136" s="187" t="s">
        <v>185</v>
      </c>
      <c r="D136" s="187" t="s">
        <v>136</v>
      </c>
      <c r="E136" s="188" t="s">
        <v>698</v>
      </c>
      <c r="F136" s="189" t="s">
        <v>699</v>
      </c>
      <c r="G136" s="190" t="s">
        <v>156</v>
      </c>
      <c r="H136" s="191">
        <v>28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39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315</v>
      </c>
      <c r="AT136" s="199" t="s">
        <v>136</v>
      </c>
      <c r="AU136" s="199" t="s">
        <v>84</v>
      </c>
      <c r="AY136" s="17" t="s">
        <v>133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82</v>
      </c>
      <c r="BK136" s="200">
        <f t="shared" si="9"/>
        <v>0</v>
      </c>
      <c r="BL136" s="17" t="s">
        <v>315</v>
      </c>
      <c r="BM136" s="199" t="s">
        <v>700</v>
      </c>
    </row>
    <row r="137" spans="2:51" s="15" customFormat="1" ht="12">
      <c r="B137" s="224"/>
      <c r="C137" s="225"/>
      <c r="D137" s="203" t="s">
        <v>141</v>
      </c>
      <c r="E137" s="226" t="s">
        <v>1</v>
      </c>
      <c r="F137" s="227" t="s">
        <v>701</v>
      </c>
      <c r="G137" s="225"/>
      <c r="H137" s="226" t="s">
        <v>1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141</v>
      </c>
      <c r="AU137" s="233" t="s">
        <v>84</v>
      </c>
      <c r="AV137" s="15" t="s">
        <v>82</v>
      </c>
      <c r="AW137" s="15" t="s">
        <v>32</v>
      </c>
      <c r="AX137" s="15" t="s">
        <v>74</v>
      </c>
      <c r="AY137" s="233" t="s">
        <v>133</v>
      </c>
    </row>
    <row r="138" spans="2:51" s="13" customFormat="1" ht="12">
      <c r="B138" s="201"/>
      <c r="C138" s="202"/>
      <c r="D138" s="203" t="s">
        <v>141</v>
      </c>
      <c r="E138" s="204" t="s">
        <v>1</v>
      </c>
      <c r="F138" s="205" t="s">
        <v>702</v>
      </c>
      <c r="G138" s="202"/>
      <c r="H138" s="206">
        <v>28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141</v>
      </c>
      <c r="AU138" s="212" t="s">
        <v>84</v>
      </c>
      <c r="AV138" s="13" t="s">
        <v>84</v>
      </c>
      <c r="AW138" s="13" t="s">
        <v>32</v>
      </c>
      <c r="AX138" s="13" t="s">
        <v>82</v>
      </c>
      <c r="AY138" s="212" t="s">
        <v>133</v>
      </c>
    </row>
    <row r="139" spans="1:65" s="2" customFormat="1" ht="16.5" customHeight="1">
      <c r="A139" s="34"/>
      <c r="B139" s="35"/>
      <c r="C139" s="187" t="s">
        <v>8</v>
      </c>
      <c r="D139" s="187" t="s">
        <v>136</v>
      </c>
      <c r="E139" s="188" t="s">
        <v>703</v>
      </c>
      <c r="F139" s="189" t="s">
        <v>704</v>
      </c>
      <c r="G139" s="190" t="s">
        <v>156</v>
      </c>
      <c r="H139" s="191">
        <v>28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39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315</v>
      </c>
      <c r="AT139" s="199" t="s">
        <v>136</v>
      </c>
      <c r="AU139" s="199" t="s">
        <v>84</v>
      </c>
      <c r="AY139" s="17" t="s">
        <v>133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315</v>
      </c>
      <c r="BM139" s="199" t="s">
        <v>705</v>
      </c>
    </row>
    <row r="140" spans="2:51" s="13" customFormat="1" ht="12">
      <c r="B140" s="201"/>
      <c r="C140" s="202"/>
      <c r="D140" s="203" t="s">
        <v>141</v>
      </c>
      <c r="E140" s="204" t="s">
        <v>1</v>
      </c>
      <c r="F140" s="205" t="s">
        <v>706</v>
      </c>
      <c r="G140" s="202"/>
      <c r="H140" s="206">
        <v>28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141</v>
      </c>
      <c r="AU140" s="212" t="s">
        <v>84</v>
      </c>
      <c r="AV140" s="13" t="s">
        <v>84</v>
      </c>
      <c r="AW140" s="13" t="s">
        <v>32</v>
      </c>
      <c r="AX140" s="13" t="s">
        <v>82</v>
      </c>
      <c r="AY140" s="212" t="s">
        <v>133</v>
      </c>
    </row>
    <row r="141" spans="1:65" s="2" customFormat="1" ht="16.5" customHeight="1">
      <c r="A141" s="34"/>
      <c r="B141" s="35"/>
      <c r="C141" s="187" t="s">
        <v>148</v>
      </c>
      <c r="D141" s="187" t="s">
        <v>136</v>
      </c>
      <c r="E141" s="188" t="s">
        <v>707</v>
      </c>
      <c r="F141" s="189" t="s">
        <v>708</v>
      </c>
      <c r="G141" s="190" t="s">
        <v>156</v>
      </c>
      <c r="H141" s="191">
        <v>14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39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315</v>
      </c>
      <c r="AT141" s="199" t="s">
        <v>136</v>
      </c>
      <c r="AU141" s="199" t="s">
        <v>84</v>
      </c>
      <c r="AY141" s="17" t="s">
        <v>133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315</v>
      </c>
      <c r="BM141" s="199" t="s">
        <v>709</v>
      </c>
    </row>
    <row r="142" spans="2:51" s="13" customFormat="1" ht="12">
      <c r="B142" s="201"/>
      <c r="C142" s="202"/>
      <c r="D142" s="203" t="s">
        <v>141</v>
      </c>
      <c r="E142" s="204" t="s">
        <v>1</v>
      </c>
      <c r="F142" s="205" t="s">
        <v>710</v>
      </c>
      <c r="G142" s="202"/>
      <c r="H142" s="206">
        <v>14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141</v>
      </c>
      <c r="AU142" s="212" t="s">
        <v>84</v>
      </c>
      <c r="AV142" s="13" t="s">
        <v>84</v>
      </c>
      <c r="AW142" s="13" t="s">
        <v>32</v>
      </c>
      <c r="AX142" s="13" t="s">
        <v>82</v>
      </c>
      <c r="AY142" s="212" t="s">
        <v>133</v>
      </c>
    </row>
    <row r="143" spans="1:65" s="2" customFormat="1" ht="16.5" customHeight="1">
      <c r="A143" s="34"/>
      <c r="B143" s="35"/>
      <c r="C143" s="187" t="s">
        <v>222</v>
      </c>
      <c r="D143" s="187" t="s">
        <v>136</v>
      </c>
      <c r="E143" s="188" t="s">
        <v>711</v>
      </c>
      <c r="F143" s="189" t="s">
        <v>712</v>
      </c>
      <c r="G143" s="190" t="s">
        <v>156</v>
      </c>
      <c r="H143" s="191">
        <v>14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39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315</v>
      </c>
      <c r="AT143" s="199" t="s">
        <v>136</v>
      </c>
      <c r="AU143" s="199" t="s">
        <v>84</v>
      </c>
      <c r="AY143" s="17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315</v>
      </c>
      <c r="BM143" s="199" t="s">
        <v>713</v>
      </c>
    </row>
    <row r="144" spans="2:51" s="13" customFormat="1" ht="12">
      <c r="B144" s="201"/>
      <c r="C144" s="202"/>
      <c r="D144" s="203" t="s">
        <v>141</v>
      </c>
      <c r="E144" s="204" t="s">
        <v>1</v>
      </c>
      <c r="F144" s="205" t="s">
        <v>714</v>
      </c>
      <c r="G144" s="202"/>
      <c r="H144" s="206">
        <v>14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141</v>
      </c>
      <c r="AU144" s="212" t="s">
        <v>84</v>
      </c>
      <c r="AV144" s="13" t="s">
        <v>84</v>
      </c>
      <c r="AW144" s="13" t="s">
        <v>32</v>
      </c>
      <c r="AX144" s="13" t="s">
        <v>82</v>
      </c>
      <c r="AY144" s="212" t="s">
        <v>133</v>
      </c>
    </row>
    <row r="145" spans="2:63" s="12" customFormat="1" ht="25.9" customHeight="1">
      <c r="B145" s="171"/>
      <c r="C145" s="172"/>
      <c r="D145" s="173" t="s">
        <v>73</v>
      </c>
      <c r="E145" s="174" t="s">
        <v>604</v>
      </c>
      <c r="F145" s="174" t="s">
        <v>605</v>
      </c>
      <c r="G145" s="172"/>
      <c r="H145" s="172"/>
      <c r="I145" s="175"/>
      <c r="J145" s="176">
        <f>BK145</f>
        <v>0</v>
      </c>
      <c r="K145" s="172"/>
      <c r="L145" s="177"/>
      <c r="M145" s="178"/>
      <c r="N145" s="179"/>
      <c r="O145" s="179"/>
      <c r="P145" s="180">
        <f>P146</f>
        <v>0</v>
      </c>
      <c r="Q145" s="179"/>
      <c r="R145" s="180">
        <f>R146</f>
        <v>0</v>
      </c>
      <c r="S145" s="179"/>
      <c r="T145" s="181">
        <f>T146</f>
        <v>0</v>
      </c>
      <c r="AR145" s="182" t="s">
        <v>164</v>
      </c>
      <c r="AT145" s="183" t="s">
        <v>73</v>
      </c>
      <c r="AU145" s="183" t="s">
        <v>74</v>
      </c>
      <c r="AY145" s="182" t="s">
        <v>133</v>
      </c>
      <c r="BK145" s="184">
        <f>BK146</f>
        <v>0</v>
      </c>
    </row>
    <row r="146" spans="2:63" s="12" customFormat="1" ht="22.9" customHeight="1">
      <c r="B146" s="171"/>
      <c r="C146" s="172"/>
      <c r="D146" s="173" t="s">
        <v>73</v>
      </c>
      <c r="E146" s="185" t="s">
        <v>645</v>
      </c>
      <c r="F146" s="185" t="s">
        <v>646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SUM(P147:P152)</f>
        <v>0</v>
      </c>
      <c r="Q146" s="179"/>
      <c r="R146" s="180">
        <f>SUM(R147:R152)</f>
        <v>0</v>
      </c>
      <c r="S146" s="179"/>
      <c r="T146" s="181">
        <f>SUM(T147:T152)</f>
        <v>0</v>
      </c>
      <c r="AR146" s="182" t="s">
        <v>164</v>
      </c>
      <c r="AT146" s="183" t="s">
        <v>73</v>
      </c>
      <c r="AU146" s="183" t="s">
        <v>82</v>
      </c>
      <c r="AY146" s="182" t="s">
        <v>133</v>
      </c>
      <c r="BK146" s="184">
        <f>SUM(BK147:BK152)</f>
        <v>0</v>
      </c>
    </row>
    <row r="147" spans="1:65" s="2" customFormat="1" ht="16.5" customHeight="1">
      <c r="A147" s="34"/>
      <c r="B147" s="35"/>
      <c r="C147" s="187" t="s">
        <v>193</v>
      </c>
      <c r="D147" s="187" t="s">
        <v>136</v>
      </c>
      <c r="E147" s="188" t="s">
        <v>715</v>
      </c>
      <c r="F147" s="189" t="s">
        <v>716</v>
      </c>
      <c r="G147" s="190" t="s">
        <v>717</v>
      </c>
      <c r="H147" s="191">
        <v>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39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718</v>
      </c>
      <c r="AT147" s="199" t="s">
        <v>136</v>
      </c>
      <c r="AU147" s="199" t="s">
        <v>84</v>
      </c>
      <c r="AY147" s="17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82</v>
      </c>
      <c r="BK147" s="200">
        <f>ROUND(I147*H147,2)</f>
        <v>0</v>
      </c>
      <c r="BL147" s="17" t="s">
        <v>718</v>
      </c>
      <c r="BM147" s="199" t="s">
        <v>719</v>
      </c>
    </row>
    <row r="148" spans="1:65" s="2" customFormat="1" ht="16.5" customHeight="1">
      <c r="A148" s="34"/>
      <c r="B148" s="35"/>
      <c r="C148" s="187" t="s">
        <v>229</v>
      </c>
      <c r="D148" s="187" t="s">
        <v>136</v>
      </c>
      <c r="E148" s="188" t="s">
        <v>720</v>
      </c>
      <c r="F148" s="189" t="s">
        <v>721</v>
      </c>
      <c r="G148" s="190" t="s">
        <v>717</v>
      </c>
      <c r="H148" s="191">
        <v>1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39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718</v>
      </c>
      <c r="AT148" s="199" t="s">
        <v>136</v>
      </c>
      <c r="AU148" s="199" t="s">
        <v>84</v>
      </c>
      <c r="AY148" s="17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82</v>
      </c>
      <c r="BK148" s="200">
        <f>ROUND(I148*H148,2)</f>
        <v>0</v>
      </c>
      <c r="BL148" s="17" t="s">
        <v>718</v>
      </c>
      <c r="BM148" s="199" t="s">
        <v>722</v>
      </c>
    </row>
    <row r="149" spans="1:65" s="2" customFormat="1" ht="16.5" customHeight="1">
      <c r="A149" s="34"/>
      <c r="B149" s="35"/>
      <c r="C149" s="187" t="s">
        <v>198</v>
      </c>
      <c r="D149" s="187" t="s">
        <v>136</v>
      </c>
      <c r="E149" s="188" t="s">
        <v>723</v>
      </c>
      <c r="F149" s="189" t="s">
        <v>724</v>
      </c>
      <c r="G149" s="190" t="s">
        <v>717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39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718</v>
      </c>
      <c r="AT149" s="199" t="s">
        <v>136</v>
      </c>
      <c r="AU149" s="199" t="s">
        <v>84</v>
      </c>
      <c r="AY149" s="17" t="s">
        <v>133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718</v>
      </c>
      <c r="BM149" s="199" t="s">
        <v>725</v>
      </c>
    </row>
    <row r="150" spans="1:65" s="2" customFormat="1" ht="16.5" customHeight="1">
      <c r="A150" s="34"/>
      <c r="B150" s="35"/>
      <c r="C150" s="187" t="s">
        <v>7</v>
      </c>
      <c r="D150" s="187" t="s">
        <v>136</v>
      </c>
      <c r="E150" s="188" t="s">
        <v>726</v>
      </c>
      <c r="F150" s="189" t="s">
        <v>727</v>
      </c>
      <c r="G150" s="190" t="s">
        <v>717</v>
      </c>
      <c r="H150" s="191">
        <v>1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39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718</v>
      </c>
      <c r="AT150" s="199" t="s">
        <v>136</v>
      </c>
      <c r="AU150" s="199" t="s">
        <v>84</v>
      </c>
      <c r="AY150" s="17" t="s">
        <v>133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82</v>
      </c>
      <c r="BK150" s="200">
        <f>ROUND(I150*H150,2)</f>
        <v>0</v>
      </c>
      <c r="BL150" s="17" t="s">
        <v>718</v>
      </c>
      <c r="BM150" s="199" t="s">
        <v>728</v>
      </c>
    </row>
    <row r="151" spans="1:65" s="2" customFormat="1" ht="16.5" customHeight="1">
      <c r="A151" s="34"/>
      <c r="B151" s="35"/>
      <c r="C151" s="187" t="s">
        <v>204</v>
      </c>
      <c r="D151" s="187" t="s">
        <v>136</v>
      </c>
      <c r="E151" s="188" t="s">
        <v>729</v>
      </c>
      <c r="F151" s="189" t="s">
        <v>730</v>
      </c>
      <c r="G151" s="190" t="s">
        <v>717</v>
      </c>
      <c r="H151" s="191">
        <v>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39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718</v>
      </c>
      <c r="AT151" s="199" t="s">
        <v>136</v>
      </c>
      <c r="AU151" s="199" t="s">
        <v>84</v>
      </c>
      <c r="AY151" s="17" t="s">
        <v>133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82</v>
      </c>
      <c r="BK151" s="200">
        <f>ROUND(I151*H151,2)</f>
        <v>0</v>
      </c>
      <c r="BL151" s="17" t="s">
        <v>718</v>
      </c>
      <c r="BM151" s="199" t="s">
        <v>731</v>
      </c>
    </row>
    <row r="152" spans="1:47" s="2" customFormat="1" ht="19.5">
      <c r="A152" s="34"/>
      <c r="B152" s="35"/>
      <c r="C152" s="36"/>
      <c r="D152" s="203" t="s">
        <v>732</v>
      </c>
      <c r="E152" s="36"/>
      <c r="F152" s="249" t="s">
        <v>733</v>
      </c>
      <c r="G152" s="36"/>
      <c r="H152" s="36"/>
      <c r="I152" s="250"/>
      <c r="J152" s="36"/>
      <c r="K152" s="36"/>
      <c r="L152" s="39"/>
      <c r="M152" s="251"/>
      <c r="N152" s="252"/>
      <c r="O152" s="253"/>
      <c r="P152" s="253"/>
      <c r="Q152" s="253"/>
      <c r="R152" s="253"/>
      <c r="S152" s="253"/>
      <c r="T152" s="25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732</v>
      </c>
      <c r="AU152" s="17" t="s">
        <v>84</v>
      </c>
    </row>
    <row r="153" spans="1:31" s="2" customFormat="1" ht="6.95" customHeight="1">
      <c r="A153" s="34"/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39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algorithmName="SHA-512" hashValue="PBlfXwwVCpfW3VU0oGQKzlsnJ00zQFk8noJOWAe3+by8sawSc/XdN/PL190rvfABu8Tph4ekRk+S0bX8Kgvo9A==" saltValue="tF+QzXDH+ASVA9pGKX+qNA==" spinCount="100000" sheet="1" objects="1" scenarios="1" formatColumns="0" formatRows="0" autoFilter="0"/>
  <autoFilter ref="C119:K15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2022-05-20T07:35:31Z</dcterms:created>
  <dcterms:modified xsi:type="dcterms:W3CDTF">2022-06-08T07:23:18Z</dcterms:modified>
  <cp:category/>
  <cp:version/>
  <cp:contentType/>
  <cp:contentStatus/>
</cp:coreProperties>
</file>