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data\DISK-G\Projekty_ostatni\Hanspaulský zámeček\02_PD_OPRAVA BRANY HANSPAUL ZAMECKU - DZS 2022_01_05\"/>
    </mc:Choice>
  </mc:AlternateContent>
  <bookViews>
    <workbookView xWindow="-120" yWindow="-120" windowWidth="29040" windowHeight="15840"/>
  </bookViews>
  <sheets>
    <sheet name="Rekapitulace stavby" sheetId="1" r:id="rId1"/>
    <sheet name="01 - SO 01 Oprava brány" sheetId="2" r:id="rId2"/>
    <sheet name="901 - VON" sheetId="3" r:id="rId3"/>
  </sheets>
  <definedNames>
    <definedName name="_xlnm._FilterDatabase" localSheetId="1" hidden="1">'01 - SO 01 Oprava brány'!$C$133:$K$442</definedName>
    <definedName name="_xlnm._FilterDatabase" localSheetId="2" hidden="1">'901 - VON'!$C$117:$K$124</definedName>
    <definedName name="_xlnm.Print_Titles" localSheetId="1">'01 - SO 01 Oprava brány'!$133:$133</definedName>
    <definedName name="_xlnm.Print_Titles" localSheetId="2">'901 - VON'!$117:$117</definedName>
    <definedName name="_xlnm.Print_Titles" localSheetId="0">'Rekapitulace stavby'!$92:$92</definedName>
    <definedName name="_xlnm.Print_Area" localSheetId="1">'01 - SO 01 Oprava brány'!$C$4:$J$76,'01 - SO 01 Oprava brány'!$C$82:$J$115,'01 - SO 01 Oprava brány'!$C$121:$J$442</definedName>
    <definedName name="_xlnm.Print_Area" localSheetId="2">'901 - VON'!$C$4:$J$76,'901 - VON'!$C$82:$J$99,'901 - VON'!$C$105:$J$124</definedName>
    <definedName name="_xlnm.Print_Area" localSheetId="0">'Rekapitulace stavby'!$D$4:$AO$76,'Rekapitulace stavby'!$C$82:$AQ$97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 s="1"/>
  <c r="J23" i="3"/>
  <c r="J21" i="3"/>
  <c r="E21" i="3"/>
  <c r="J91" i="3" s="1"/>
  <c r="J20" i="3"/>
  <c r="J18" i="3"/>
  <c r="E18" i="3"/>
  <c r="F115" i="3" s="1"/>
  <c r="J17" i="3"/>
  <c r="J15" i="3"/>
  <c r="E15" i="3"/>
  <c r="F114" i="3" s="1"/>
  <c r="J14" i="3"/>
  <c r="J12" i="3"/>
  <c r="J112" i="3" s="1"/>
  <c r="E7" i="3"/>
  <c r="E108" i="3" s="1"/>
  <c r="J37" i="2"/>
  <c r="J36" i="2"/>
  <c r="AY95" i="1" s="1"/>
  <c r="J35" i="2"/>
  <c r="AX95" i="1"/>
  <c r="BI439" i="2"/>
  <c r="BH439" i="2"/>
  <c r="BG439" i="2"/>
  <c r="BF439" i="2"/>
  <c r="T439" i="2"/>
  <c r="R439" i="2"/>
  <c r="P439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69" i="2"/>
  <c r="BH369" i="2"/>
  <c r="BG369" i="2"/>
  <c r="BF369" i="2"/>
  <c r="T369" i="2"/>
  <c r="R369" i="2"/>
  <c r="P369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T223" i="2" s="1"/>
  <c r="R224" i="2"/>
  <c r="R223" i="2" s="1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8" i="2"/>
  <c r="BH148" i="2"/>
  <c r="BG148" i="2"/>
  <c r="BF148" i="2"/>
  <c r="T148" i="2"/>
  <c r="R148" i="2"/>
  <c r="P148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F128" i="2"/>
  <c r="E126" i="2"/>
  <c r="F89" i="2"/>
  <c r="E87" i="2"/>
  <c r="J24" i="2"/>
  <c r="E24" i="2"/>
  <c r="J131" i="2" s="1"/>
  <c r="J23" i="2"/>
  <c r="J21" i="2"/>
  <c r="E21" i="2"/>
  <c r="J91" i="2" s="1"/>
  <c r="J20" i="2"/>
  <c r="J18" i="2"/>
  <c r="E18" i="2"/>
  <c r="F131" i="2" s="1"/>
  <c r="J17" i="2"/>
  <c r="J15" i="2"/>
  <c r="E15" i="2"/>
  <c r="F130" i="2" s="1"/>
  <c r="J14" i="2"/>
  <c r="J12" i="2"/>
  <c r="J89" i="2" s="1"/>
  <c r="E7" i="2"/>
  <c r="E124" i="2" s="1"/>
  <c r="L90" i="1"/>
  <c r="AM90" i="1"/>
  <c r="AM89" i="1"/>
  <c r="L89" i="1"/>
  <c r="AM87" i="1"/>
  <c r="L87" i="1"/>
  <c r="L85" i="1"/>
  <c r="L84" i="1"/>
  <c r="BK430" i="2"/>
  <c r="BK414" i="2"/>
  <c r="BK398" i="2"/>
  <c r="J382" i="2"/>
  <c r="BK369" i="2"/>
  <c r="J328" i="2"/>
  <c r="BK309" i="2"/>
  <c r="J267" i="2"/>
  <c r="J188" i="2"/>
  <c r="BK172" i="2"/>
  <c r="J439" i="2"/>
  <c r="J426" i="2"/>
  <c r="J400" i="2"/>
  <c r="J383" i="2"/>
  <c r="J376" i="2"/>
  <c r="J361" i="2"/>
  <c r="BK333" i="2"/>
  <c r="J293" i="2"/>
  <c r="J237" i="2"/>
  <c r="BK175" i="2"/>
  <c r="J157" i="2"/>
  <c r="J419" i="2"/>
  <c r="J398" i="2"/>
  <c r="BK386" i="2"/>
  <c r="J348" i="2"/>
  <c r="J339" i="2"/>
  <c r="J313" i="2"/>
  <c r="J289" i="2"/>
  <c r="BK270" i="2"/>
  <c r="BK255" i="2"/>
  <c r="J204" i="2"/>
  <c r="J184" i="2"/>
  <c r="BK406" i="2"/>
  <c r="BK348" i="2"/>
  <c r="BK284" i="2"/>
  <c r="BK260" i="2"/>
  <c r="BK237" i="2"/>
  <c r="J201" i="2"/>
  <c r="J161" i="2"/>
  <c r="J124" i="3"/>
  <c r="J122" i="3"/>
  <c r="BK123" i="3"/>
  <c r="BK121" i="3"/>
  <c r="BK439" i="2"/>
  <c r="BK426" i="2"/>
  <c r="J410" i="2"/>
  <c r="BK400" i="2"/>
  <c r="J389" i="2"/>
  <c r="BK376" i="2"/>
  <c r="J353" i="2"/>
  <c r="BK313" i="2"/>
  <c r="BK241" i="2"/>
  <c r="BK211" i="2"/>
  <c r="J175" i="2"/>
  <c r="J137" i="2"/>
  <c r="J430" i="2"/>
  <c r="J414" i="2"/>
  <c r="BK385" i="2"/>
  <c r="J375" i="2"/>
  <c r="BK336" i="2"/>
  <c r="J304" i="2"/>
  <c r="J246" i="2"/>
  <c r="J224" i="2"/>
  <c r="BK161" i="2"/>
  <c r="BK421" i="2"/>
  <c r="BK404" i="2"/>
  <c r="J385" i="2"/>
  <c r="BK361" i="2"/>
  <c r="BK330" i="2"/>
  <c r="J309" i="2"/>
  <c r="BK273" i="2"/>
  <c r="J260" i="2"/>
  <c r="J211" i="2"/>
  <c r="BK189" i="2"/>
  <c r="BK178" i="2"/>
  <c r="J386" i="2"/>
  <c r="BK353" i="2"/>
  <c r="J317" i="2"/>
  <c r="J279" i="2"/>
  <c r="J241" i="2"/>
  <c r="BK224" i="2"/>
  <c r="J196" i="2"/>
  <c r="BK169" i="2"/>
  <c r="AS94" i="1"/>
  <c r="J431" i="2"/>
  <c r="J425" i="2"/>
  <c r="J406" i="2"/>
  <c r="J397" i="2"/>
  <c r="J387" i="2"/>
  <c r="BK375" i="2"/>
  <c r="J330" i="2"/>
  <c r="BK279" i="2"/>
  <c r="J251" i="2"/>
  <c r="BK215" i="2"/>
  <c r="J178" i="2"/>
  <c r="J141" i="2"/>
  <c r="BK431" i="2"/>
  <c r="BK419" i="2"/>
  <c r="BK387" i="2"/>
  <c r="BK378" i="2"/>
  <c r="J369" i="2"/>
  <c r="BK339" i="2"/>
  <c r="J321" i="2"/>
  <c r="J255" i="2"/>
  <c r="BK201" i="2"/>
  <c r="J169" i="2"/>
  <c r="BK425" i="2"/>
  <c r="BK389" i="2"/>
  <c r="BK383" i="2"/>
  <c r="J345" i="2"/>
  <c r="J333" i="2"/>
  <c r="BK304" i="2"/>
  <c r="J284" i="2"/>
  <c r="BK267" i="2"/>
  <c r="BK219" i="2"/>
  <c r="BK188" i="2"/>
  <c r="BK137" i="2"/>
  <c r="J355" i="2"/>
  <c r="J336" i="2"/>
  <c r="J270" i="2"/>
  <c r="BK229" i="2"/>
  <c r="BK204" i="2"/>
  <c r="BK184" i="2"/>
  <c r="BK148" i="2"/>
  <c r="J121" i="3"/>
  <c r="J433" i="2"/>
  <c r="J418" i="2"/>
  <c r="J404" i="2"/>
  <c r="J393" i="2"/>
  <c r="J378" i="2"/>
  <c r="BK355" i="2"/>
  <c r="BK317" i="2"/>
  <c r="J297" i="2"/>
  <c r="J273" i="2"/>
  <c r="J219" i="2"/>
  <c r="BK182" i="2"/>
  <c r="J148" i="2"/>
  <c r="BK433" i="2"/>
  <c r="BK418" i="2"/>
  <c r="BK397" i="2"/>
  <c r="BK382" i="2"/>
  <c r="J363" i="2"/>
  <c r="BK344" i="2"/>
  <c r="BK328" i="2"/>
  <c r="BK289" i="2"/>
  <c r="J229" i="2"/>
  <c r="J172" i="2"/>
  <c r="BK141" i="2"/>
  <c r="BK410" i="2"/>
  <c r="BK393" i="2"/>
  <c r="BK363" i="2"/>
  <c r="J344" i="2"/>
  <c r="BK321" i="2"/>
  <c r="BK293" i="2"/>
  <c r="J272" i="2"/>
  <c r="BK251" i="2"/>
  <c r="BK196" i="2"/>
  <c r="J182" i="2"/>
  <c r="J421" i="2"/>
  <c r="BK345" i="2"/>
  <c r="BK297" i="2"/>
  <c r="BK272" i="2"/>
  <c r="BK246" i="2"/>
  <c r="J215" i="2"/>
  <c r="J189" i="2"/>
  <c r="BK157" i="2"/>
  <c r="J123" i="3"/>
  <c r="BK124" i="3"/>
  <c r="BK122" i="3"/>
  <c r="F35" i="3" l="1"/>
  <c r="P223" i="2"/>
  <c r="R120" i="3"/>
  <c r="R119" i="3" s="1"/>
  <c r="R118" i="3" s="1"/>
  <c r="BK136" i="2"/>
  <c r="J136" i="2" s="1"/>
  <c r="J98" i="2" s="1"/>
  <c r="BK177" i="2"/>
  <c r="J177" i="2" s="1"/>
  <c r="J99" i="2" s="1"/>
  <c r="BK195" i="2"/>
  <c r="J195" i="2" s="1"/>
  <c r="J100" i="2" s="1"/>
  <c r="BK210" i="2"/>
  <c r="J210" i="2" s="1"/>
  <c r="J101" i="2" s="1"/>
  <c r="BK236" i="2"/>
  <c r="J236" i="2" s="1"/>
  <c r="J103" i="2" s="1"/>
  <c r="R236" i="2"/>
  <c r="P266" i="2"/>
  <c r="BK320" i="2"/>
  <c r="J320" i="2" s="1"/>
  <c r="J105" i="2" s="1"/>
  <c r="T320" i="2"/>
  <c r="P343" i="2"/>
  <c r="T343" i="2"/>
  <c r="T347" i="2"/>
  <c r="T377" i="2"/>
  <c r="R384" i="2"/>
  <c r="T384" i="2"/>
  <c r="BK399" i="2"/>
  <c r="J399" i="2" s="1"/>
  <c r="J112" i="2" s="1"/>
  <c r="T399" i="2"/>
  <c r="BK432" i="2"/>
  <c r="J432" i="2" s="1"/>
  <c r="J114" i="2" s="1"/>
  <c r="T432" i="2"/>
  <c r="R136" i="2"/>
  <c r="R177" i="2"/>
  <c r="P195" i="2"/>
  <c r="P210" i="2"/>
  <c r="BK266" i="2"/>
  <c r="J266" i="2" s="1"/>
  <c r="J104" i="2" s="1"/>
  <c r="T266" i="2"/>
  <c r="R320" i="2"/>
  <c r="BK343" i="2"/>
  <c r="J343" i="2" s="1"/>
  <c r="J106" i="2" s="1"/>
  <c r="R343" i="2"/>
  <c r="R347" i="2"/>
  <c r="P377" i="2"/>
  <c r="BK384" i="2"/>
  <c r="J384" i="2" s="1"/>
  <c r="J110" i="2" s="1"/>
  <c r="BK388" i="2"/>
  <c r="J388" i="2" s="1"/>
  <c r="J111" i="2" s="1"/>
  <c r="T388" i="2"/>
  <c r="R399" i="2"/>
  <c r="P420" i="2"/>
  <c r="R420" i="2"/>
  <c r="R432" i="2"/>
  <c r="P120" i="3"/>
  <c r="P119" i="3" s="1"/>
  <c r="P118" i="3" s="1"/>
  <c r="AU96" i="1" s="1"/>
  <c r="P136" i="2"/>
  <c r="P177" i="2"/>
  <c r="T195" i="2"/>
  <c r="T210" i="2"/>
  <c r="T136" i="2"/>
  <c r="T177" i="2"/>
  <c r="R195" i="2"/>
  <c r="R210" i="2"/>
  <c r="P236" i="2"/>
  <c r="T236" i="2"/>
  <c r="R266" i="2"/>
  <c r="P320" i="2"/>
  <c r="BK347" i="2"/>
  <c r="P347" i="2"/>
  <c r="BK377" i="2"/>
  <c r="J377" i="2" s="1"/>
  <c r="J109" i="2" s="1"/>
  <c r="R377" i="2"/>
  <c r="P384" i="2"/>
  <c r="P388" i="2"/>
  <c r="R388" i="2"/>
  <c r="P399" i="2"/>
  <c r="BK420" i="2"/>
  <c r="J420" i="2" s="1"/>
  <c r="J113" i="2" s="1"/>
  <c r="T420" i="2"/>
  <c r="P432" i="2"/>
  <c r="BK120" i="3"/>
  <c r="BK119" i="3" s="1"/>
  <c r="J119" i="3" s="1"/>
  <c r="J97" i="3" s="1"/>
  <c r="T120" i="3"/>
  <c r="T119" i="3" s="1"/>
  <c r="T118" i="3" s="1"/>
  <c r="BK223" i="2"/>
  <c r="J223" i="2" s="1"/>
  <c r="J102" i="2" s="1"/>
  <c r="E85" i="3"/>
  <c r="J89" i="3"/>
  <c r="J92" i="3"/>
  <c r="J114" i="3"/>
  <c r="BE122" i="3"/>
  <c r="F91" i="3"/>
  <c r="BE123" i="3"/>
  <c r="BE124" i="3"/>
  <c r="BB96" i="1"/>
  <c r="F92" i="3"/>
  <c r="BE121" i="3"/>
  <c r="F91" i="2"/>
  <c r="J92" i="2"/>
  <c r="J130" i="2"/>
  <c r="BE137" i="2"/>
  <c r="BE172" i="2"/>
  <c r="BE175" i="2"/>
  <c r="BE178" i="2"/>
  <c r="BE215" i="2"/>
  <c r="BE304" i="2"/>
  <c r="BE309" i="2"/>
  <c r="BE321" i="2"/>
  <c r="BE328" i="2"/>
  <c r="BE363" i="2"/>
  <c r="BE375" i="2"/>
  <c r="BE383" i="2"/>
  <c r="BE386" i="2"/>
  <c r="BE389" i="2"/>
  <c r="BE393" i="2"/>
  <c r="BE398" i="2"/>
  <c r="BE414" i="2"/>
  <c r="BE418" i="2"/>
  <c r="F92" i="2"/>
  <c r="BE148" i="2"/>
  <c r="BE169" i="2"/>
  <c r="BE211" i="2"/>
  <c r="BE229" i="2"/>
  <c r="BE237" i="2"/>
  <c r="BE273" i="2"/>
  <c r="BE289" i="2"/>
  <c r="BE317" i="2"/>
  <c r="BE333" i="2"/>
  <c r="BE336" i="2"/>
  <c r="BE355" i="2"/>
  <c r="BE369" i="2"/>
  <c r="BE376" i="2"/>
  <c r="BE378" i="2"/>
  <c r="BE387" i="2"/>
  <c r="BE397" i="2"/>
  <c r="BE400" i="2"/>
  <c r="BE406" i="2"/>
  <c r="BE410" i="2"/>
  <c r="BE431" i="2"/>
  <c r="J128" i="2"/>
  <c r="BE182" i="2"/>
  <c r="BE184" i="2"/>
  <c r="BE189" i="2"/>
  <c r="BE204" i="2"/>
  <c r="BE241" i="2"/>
  <c r="BE246" i="2"/>
  <c r="BE255" i="2"/>
  <c r="BE260" i="2"/>
  <c r="BE267" i="2"/>
  <c r="BE272" i="2"/>
  <c r="BE279" i="2"/>
  <c r="BE293" i="2"/>
  <c r="BE313" i="2"/>
  <c r="BE345" i="2"/>
  <c r="BE353" i="2"/>
  <c r="BE404" i="2"/>
  <c r="BE425" i="2"/>
  <c r="BE433" i="2"/>
  <c r="BE439" i="2"/>
  <c r="E85" i="2"/>
  <c r="BE141" i="2"/>
  <c r="BE157" i="2"/>
  <c r="BE161" i="2"/>
  <c r="BE188" i="2"/>
  <c r="BE196" i="2"/>
  <c r="BE201" i="2"/>
  <c r="BE219" i="2"/>
  <c r="BE224" i="2"/>
  <c r="BE251" i="2"/>
  <c r="BE270" i="2"/>
  <c r="BE284" i="2"/>
  <c r="BE297" i="2"/>
  <c r="BE330" i="2"/>
  <c r="BE339" i="2"/>
  <c r="BE344" i="2"/>
  <c r="BE348" i="2"/>
  <c r="BE361" i="2"/>
  <c r="BE382" i="2"/>
  <c r="BE385" i="2"/>
  <c r="BE419" i="2"/>
  <c r="BE421" i="2"/>
  <c r="BE426" i="2"/>
  <c r="BE430" i="2"/>
  <c r="F37" i="2"/>
  <c r="BD95" i="1" s="1"/>
  <c r="F35" i="2"/>
  <c r="BB95" i="1" s="1"/>
  <c r="F36" i="2"/>
  <c r="BC95" i="1" s="1"/>
  <c r="F36" i="3"/>
  <c r="BC96" i="1" s="1"/>
  <c r="F34" i="2"/>
  <c r="BA95" i="1" s="1"/>
  <c r="F34" i="3"/>
  <c r="BA96" i="1"/>
  <c r="F37" i="3"/>
  <c r="BD96" i="1" s="1"/>
  <c r="J34" i="2"/>
  <c r="AW95" i="1" s="1"/>
  <c r="J34" i="3"/>
  <c r="AW96" i="1" s="1"/>
  <c r="BB94" i="1" l="1"/>
  <c r="AX94" i="1" s="1"/>
  <c r="BK346" i="2"/>
  <c r="J346" i="2" s="1"/>
  <c r="J107" i="2" s="1"/>
  <c r="J347" i="2"/>
  <c r="J108" i="2" s="1"/>
  <c r="T135" i="2"/>
  <c r="R346" i="2"/>
  <c r="R135" i="2"/>
  <c r="R134" i="2" s="1"/>
  <c r="P346" i="2"/>
  <c r="T346" i="2"/>
  <c r="P135" i="2"/>
  <c r="P134" i="2" s="1"/>
  <c r="AU95" i="1" s="1"/>
  <c r="AU94" i="1" s="1"/>
  <c r="J120" i="3"/>
  <c r="J98" i="3" s="1"/>
  <c r="BK118" i="3"/>
  <c r="J118" i="3" s="1"/>
  <c r="J96" i="3" s="1"/>
  <c r="BK135" i="2"/>
  <c r="J135" i="2" s="1"/>
  <c r="J97" i="2" s="1"/>
  <c r="J33" i="2"/>
  <c r="AV95" i="1" s="1"/>
  <c r="AT95" i="1" s="1"/>
  <c r="BA94" i="1"/>
  <c r="W30" i="1" s="1"/>
  <c r="BC94" i="1"/>
  <c r="W32" i="1" s="1"/>
  <c r="BD94" i="1"/>
  <c r="W33" i="1" s="1"/>
  <c r="F33" i="3"/>
  <c r="AZ96" i="1" s="1"/>
  <c r="F33" i="2"/>
  <c r="AZ95" i="1" s="1"/>
  <c r="J33" i="3"/>
  <c r="AV96" i="1" s="1"/>
  <c r="AT96" i="1" s="1"/>
  <c r="W31" i="1" l="1"/>
  <c r="T134" i="2"/>
  <c r="BK134" i="2"/>
  <c r="J134" i="2" s="1"/>
  <c r="J96" i="2" s="1"/>
  <c r="AW94" i="1"/>
  <c r="AK30" i="1" s="1"/>
  <c r="J30" i="3"/>
  <c r="AG96" i="1" s="1"/>
  <c r="AZ94" i="1"/>
  <c r="W29" i="1" s="1"/>
  <c r="AY94" i="1"/>
  <c r="J30" i="2" l="1"/>
  <c r="AG95" i="1" s="1"/>
  <c r="AG94" i="1" s="1"/>
  <c r="AK26" i="1" s="1"/>
  <c r="J39" i="3"/>
  <c r="AN96" i="1"/>
  <c r="AV94" i="1"/>
  <c r="AK29" i="1" s="1"/>
  <c r="AK35" i="1" l="1"/>
  <c r="AN95" i="1"/>
  <c r="J39" i="2"/>
  <c r="AT94" i="1"/>
  <c r="AN94" i="1" s="1"/>
</calcChain>
</file>

<file path=xl/sharedStrings.xml><?xml version="1.0" encoding="utf-8"?>
<sst xmlns="http://schemas.openxmlformats.org/spreadsheetml/2006/main" count="3615" uniqueCount="573">
  <si>
    <t>Export Komplet</t>
  </si>
  <si>
    <t/>
  </si>
  <si>
    <t>2.0</t>
  </si>
  <si>
    <t>False</t>
  </si>
  <si>
    <t>{eb467593-f4e2-4824-9e8c-620e7aecfa1a}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</si>
  <si>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</si>
  <si>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</si>
  <si>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</si>
  <si>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</si>
  <si>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</si>
  <si>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</si>
  <si>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</si>
  <si>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</si>
  <si>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02</t>
  </si>
  <si>
    <t>Stavba:</t>
  </si>
  <si>
    <t>Oprava brány Hanspaulského zámečku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</si>
  <si>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</si>
  <si>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</si>
  <si>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</si>
  <si>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</si>
  <si>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</si>
  <si>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</si>
  <si>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</si>
  <si>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</si>
  <si>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</si>
  <si>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</si>
  <si>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</si>
  <si>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</si>
  <si>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</si>
  <si>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</si>
  <si>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</si>
  <si>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</si>
  <si>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</si>
  <si>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</si>
  <si>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</si>
  <si>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</si>
  <si>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</si>
  <si>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</si>
  <si>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</si>
  <si>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</si>
  <si>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</si>
  <si>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</si>
  <si>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</si>
  <si>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</si>
  <si>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</si>
  <si>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</si>
  <si>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</si>
  <si>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</si>
  <si>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</si>
  <si>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</si>
  <si>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</si>
  <si>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</si>
  <si>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</si>
  <si>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</si>
  <si>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</si>
  <si>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</si>
  <si>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</si>
  <si>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</si>
  <si>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</si>
  <si>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</si>
  <si>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</si>
  <si>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</si>
  <si>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</si>
  <si>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</si>
  <si>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</si>
  <si>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</si>
  <si>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</si>
  <si>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</si>
  <si>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</si>
  <si>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</si>
  <si>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</si>
  <si>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</si>
  <si>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</si>
  <si>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</si>
  <si>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</si>
  <si>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Oprava brány</t>
  </si>
  <si>
    <t>STA</t>
  </si>
  <si>
    <t>1</t>
  </si>
  <si>
    <t>{1637a940-e1ad-4f61-b2f3-944d10a41339}</t>
  </si>
  <si>
    <t>2</t>
  </si>
  <si>
    <t>901</t>
  </si>
  <si>
    <t>VON</t>
  </si>
  <si>
    <t>{a8183bc2-d713-446a-94c1-13673310ef07}</t>
  </si>
  <si>
    <t>KRYCÍ LIST SOUPISU PRACÍ</t>
  </si>
  <si>
    <t>Objekt:</t>
  </si>
  <si>
    <t>01 - SO 01 Oprava brány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</si>
  <si>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</si>
  <si>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</si>
  <si>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</si>
  <si>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</si>
  <si>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</si>
  <si>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</si>
  <si>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</si>
  <si>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</si>
  <si>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</si>
  <si>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</si>
  <si>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</si>
  <si>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</si>
  <si>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</si>
  <si>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</si>
  <si>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</si>
  <si>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</si>
  <si>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</si>
  <si>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715 - Izolace proti chemickým vlivům</t>
  </si>
  <si>
    <t xml:space="preserve">    765 - Krytina skládaná</t>
  </si>
  <si>
    <t xml:space="preserve">    767 - Konstrukce zámečnické</t>
  </si>
  <si>
    <t xml:space="preserve">    772 - Podlahy z kamene</t>
  </si>
  <si>
    <t xml:space="preserve">    782 - Dokončovací práce - obklady z kamene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</si>
  <si>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</si>
  <si>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</si>
  <si>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</si>
  <si>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</si>
  <si>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</si>
  <si>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</si>
  <si>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</si>
  <si>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</si>
  <si>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</si>
  <si>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</si>
  <si>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</si>
  <si>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</si>
  <si>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</si>
  <si>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</si>
  <si>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</si>
  <si>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</si>
  <si>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</si>
  <si>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</si>
  <si>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</si>
  <si>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113106161</t>
  </si>
  <si>
    <t>Rozebrání dlažeb vozovek z drobných kostek s ložem z kameniva ručně</t>
  </si>
  <si>
    <t>m2</t>
  </si>
  <si>
    <t>4</t>
  </si>
  <si>
    <t>-438803947</t>
  </si>
  <si>
    <t>VV</t>
  </si>
  <si>
    <t xml:space="preserve">"viz TZ a PD" </t>
  </si>
  <si>
    <t>"rozebrání chodníkové dlažby před schodištěm" 0,6*10</t>
  </si>
  <si>
    <t>Součet</t>
  </si>
  <si>
    <t>11310R151</t>
  </si>
  <si>
    <t>Rozebrání rigolu z kostek s ložem z betonu</t>
  </si>
  <si>
    <t>434225108</t>
  </si>
  <si>
    <t>"viz TZ a PD"</t>
  </si>
  <si>
    <t>"použity stávající dlažební kostky"</t>
  </si>
  <si>
    <t>"jižní opěrná zeď"  0,6*33</t>
  </si>
  <si>
    <t>"severní opěrná zeď"  0,6*23,5</t>
  </si>
  <si>
    <t>"střední část s bránou" (0,6*8)+(0,45*3,0)+(0,4*2,0)+(0,3*2,5)</t>
  </si>
  <si>
    <t>3</t>
  </si>
  <si>
    <t>132212112</t>
  </si>
  <si>
    <t>Hloubení rýh š do 800 mm v nesoudržných horninách třídy těžitelnosti I skupiny 3 ručně</t>
  </si>
  <si>
    <t>m3</t>
  </si>
  <si>
    <t>1721407334</t>
  </si>
  <si>
    <t>"pod dlážděným rigolem"</t>
  </si>
  <si>
    <t>"jižní opěrná zeď"  0,5*0,6*33</t>
  </si>
  <si>
    <t>"severní opěrná zeď"  0,5*0,6*23,5</t>
  </si>
  <si>
    <t>"střední část s bránou"</t>
  </si>
  <si>
    <t xml:space="preserve"> (0,5*0,6*8)+(0,35*0,6*3,0)+(0,3*0,6*2,0)+(0,25*0,6*2,5)</t>
  </si>
  <si>
    <t>"před schodišťovou stěnou" 0,8*1,1*7,5</t>
  </si>
  <si>
    <t>174111101</t>
  </si>
  <si>
    <t>Zásyp jam, šachet rýh nebo kolem objektů sypaninou se zhutněním ručně</t>
  </si>
  <si>
    <t>-1659226449</t>
  </si>
  <si>
    <t>"výkop" 27,315</t>
  </si>
  <si>
    <t>"odpočet obsyp" -5,49</t>
  </si>
  <si>
    <t>5</t>
  </si>
  <si>
    <t>175151101</t>
  </si>
  <si>
    <t>Obsypání potrubí strojně sypaninou bez prohození, uloženou do 3 m</t>
  </si>
  <si>
    <t>-906911726</t>
  </si>
  <si>
    <t>"drenáž"</t>
  </si>
  <si>
    <t>"jižní opěrná zeď"  0,4*0,2*33</t>
  </si>
  <si>
    <t>"severní opěrná zeď"  0,4*0,2*23,5</t>
  </si>
  <si>
    <t xml:space="preserve"> (0,4*0,2*8)+(0,25*0,2*3,0)+(0,2*0,2*2,0)+(0,2*0,2*2,5)</t>
  </si>
  <si>
    <t>6</t>
  </si>
  <si>
    <t>181111121</t>
  </si>
  <si>
    <t>Plošná úprava terénu do 500 m2 zemina skupiny 1 až 4 nerovnosti přes 100 do 150 mm v rovinně a svahu do 1:5</t>
  </si>
  <si>
    <t>-489654732</t>
  </si>
  <si>
    <t>"obnova trávníku" 70,0*0,8</t>
  </si>
  <si>
    <t>7</t>
  </si>
  <si>
    <t>181411131</t>
  </si>
  <si>
    <t>Založení parkového trávníku výsevem pl do 1000 m2 v rovině a ve svahu do 1:5</t>
  </si>
  <si>
    <t>-852732374</t>
  </si>
  <si>
    <t>8</t>
  </si>
  <si>
    <t>M</t>
  </si>
  <si>
    <t>00572410</t>
  </si>
  <si>
    <t>osivo směs travní parková</t>
  </si>
  <si>
    <t>kg</t>
  </si>
  <si>
    <t>1318153037</t>
  </si>
  <si>
    <t>56*0,02 'Přepočtené koeficientem množství</t>
  </si>
  <si>
    <t>Zakládání</t>
  </si>
  <si>
    <t>9</t>
  </si>
  <si>
    <t>211971110</t>
  </si>
  <si>
    <t>Zřízení opláštění žeber nebo trativodů geotextilií v rýze nebo zářezu sklonu do 1:2</t>
  </si>
  <si>
    <t>-1273050371</t>
  </si>
  <si>
    <t>72,5*0,4</t>
  </si>
  <si>
    <t>10</t>
  </si>
  <si>
    <t>69311225R</t>
  </si>
  <si>
    <t xml:space="preserve">geotextilie </t>
  </si>
  <si>
    <t>-1210274627</t>
  </si>
  <si>
    <t>29*1,1845 'Přepočtené koeficientem množství</t>
  </si>
  <si>
    <t>11</t>
  </si>
  <si>
    <t>212572111</t>
  </si>
  <si>
    <t>Lože pro trativody ze štěrkopísku tříděného</t>
  </si>
  <si>
    <t>1165002030</t>
  </si>
  <si>
    <t>72,5*0,4*0,1</t>
  </si>
  <si>
    <t>12</t>
  </si>
  <si>
    <t>212755214</t>
  </si>
  <si>
    <t>Trativody z drenážních trubek plastových flexibilních D 100 mm bez lože</t>
  </si>
  <si>
    <t>m</t>
  </si>
  <si>
    <t>1183976254</t>
  </si>
  <si>
    <t>13</t>
  </si>
  <si>
    <t>-622147049</t>
  </si>
  <si>
    <t>"jižní opěrná zeď"  33</t>
  </si>
  <si>
    <t>"severní opěrná zeď" 23,5</t>
  </si>
  <si>
    <t xml:space="preserve">"střední část s bránou" 8+3+2+3 </t>
  </si>
  <si>
    <t>Svislé a kompletní konstrukce</t>
  </si>
  <si>
    <t>14</t>
  </si>
  <si>
    <t>311113144</t>
  </si>
  <si>
    <t>Nosná zeď tl přes 250 do 300 mm z hladkých tvárnic ztraceného bednění včetně výplně z betonu tř. C 20/25</t>
  </si>
  <si>
    <t>1590318589</t>
  </si>
  <si>
    <t>"jižní opěrná zeď"  (1,7*7,5)+(1,1*24,5)</t>
  </si>
  <si>
    <t>"severní opěrná zeď"  (1,6*7,5)+(0,8*15)</t>
  </si>
  <si>
    <t>311361821</t>
  </si>
  <si>
    <t>Výztuž nosných zdí betonářskou ocelí 10 505</t>
  </si>
  <si>
    <t>t</t>
  </si>
  <si>
    <t>2011426289</t>
  </si>
  <si>
    <t>63,7*0,3*0,05</t>
  </si>
  <si>
    <t>16</t>
  </si>
  <si>
    <t>312231116</t>
  </si>
  <si>
    <t>Zdivo výplňové z cihel dl 290 mm P7 až 15 na MVC 5 nebo MVC 10</t>
  </si>
  <si>
    <t>-1330802758</t>
  </si>
  <si>
    <t>"jižní opěrná zeď"  ((1,7*7,5)+(1,1*24,5))*0,3</t>
  </si>
  <si>
    <t>"severní opěrná zeď"  ((1,6*7,5)+(0,8*15))*0,15</t>
  </si>
  <si>
    <t>"poškozená část čelní zdi cca 40%" 1,6*8,0*0,3*0,4</t>
  </si>
  <si>
    <t>Vodorovné konstrukce</t>
  </si>
  <si>
    <t>17</t>
  </si>
  <si>
    <t>411R55111</t>
  </si>
  <si>
    <t>Koruna z cihel KLINKER vč. vodotěsné malty</t>
  </si>
  <si>
    <t>-1851912888</t>
  </si>
  <si>
    <t>(0,75*32)+(0,6*22,5)</t>
  </si>
  <si>
    <t>18</t>
  </si>
  <si>
    <t>411R56111</t>
  </si>
  <si>
    <t>Oprava koruny bočních obloukových stěn brány z cihel na plocho</t>
  </si>
  <si>
    <t>-1307957661</t>
  </si>
  <si>
    <t>19</t>
  </si>
  <si>
    <t>411R57111</t>
  </si>
  <si>
    <t>dekorativní koule na vrcholech pilířů - kontrola z lešení, restaurátorské ošetření kamenných prvků a nová povrchová úprava (nátěr na kámen)</t>
  </si>
  <si>
    <t>kus</t>
  </si>
  <si>
    <t>-1499353258</t>
  </si>
  <si>
    <t>Komunikace pozemní</t>
  </si>
  <si>
    <t>20</t>
  </si>
  <si>
    <t>591411111</t>
  </si>
  <si>
    <t>Kladení dlažby z mozaiky jednobarevné komunikací pro pěší lože z kameniva</t>
  </si>
  <si>
    <t>-1757895547</t>
  </si>
  <si>
    <t xml:space="preserve">" oprava chodníkové dlažby před schodištěm" </t>
  </si>
  <si>
    <t>"použity stávající kostky" 0,6*10</t>
  </si>
  <si>
    <t>597661112</t>
  </si>
  <si>
    <t xml:space="preserve">Zřízení rigolu dlážděného do lože z betonu tl 100 mm z dlažebních kostek </t>
  </si>
  <si>
    <t>-1944891592</t>
  </si>
  <si>
    <t>Úpravy povrchů, podlahy a osazování výplní</t>
  </si>
  <si>
    <t>22</t>
  </si>
  <si>
    <t>62232R01</t>
  </si>
  <si>
    <t xml:space="preserve">Oprava vnější omítky historické části brány </t>
  </si>
  <si>
    <t>-92404739</t>
  </si>
  <si>
    <t>"cca 15%" ((9,0*2,5)+(9,0*3,5))*0,15</t>
  </si>
  <si>
    <t>23</t>
  </si>
  <si>
    <t>62232R111</t>
  </si>
  <si>
    <t>Jádrová jednovrstvá vápenocementová omítka probarvená ve hmotě, hrubá struktura</t>
  </si>
  <si>
    <t>-1021935031</t>
  </si>
  <si>
    <t>"jižní opěrná zeď"  (1,4*7,5)+(0,8*24,5)</t>
  </si>
  <si>
    <t>"severní opěrná zeď"  (1,3*7,5)+(0,5*15)</t>
  </si>
  <si>
    <t>24</t>
  </si>
  <si>
    <t>622331R21</t>
  </si>
  <si>
    <t xml:space="preserve">Cementová soklová omítka  vnějších stěn </t>
  </si>
  <si>
    <t>-884702113</t>
  </si>
  <si>
    <t>"jižní opěrná zeď"  (0,4+0,4)*(7,5+24,5)</t>
  </si>
  <si>
    <t>"severní opěrná zeď"  (0,4+0,4)*(7,5+15,0)</t>
  </si>
  <si>
    <t>25</t>
  </si>
  <si>
    <t>622821R51</t>
  </si>
  <si>
    <t>doplnění a domodelování chybějících částí omítaných povrchů</t>
  </si>
  <si>
    <t>kpl</t>
  </si>
  <si>
    <t>-525533923</t>
  </si>
  <si>
    <t>"historická část brány" 1</t>
  </si>
  <si>
    <t>26</t>
  </si>
  <si>
    <t>631311125</t>
  </si>
  <si>
    <t>Mazanina tl přes 80 do 120 mm z betonu prostého bez zvýšených nároků na prostředí tř. C 20/25</t>
  </si>
  <si>
    <t>-1762105640</t>
  </si>
  <si>
    <t>"podesta před bránou" 4*1,2*0,12</t>
  </si>
  <si>
    <t>"schodiště" 3,0*2*1,2*0,12</t>
  </si>
  <si>
    <t>27</t>
  </si>
  <si>
    <t>632452R12</t>
  </si>
  <si>
    <t>Hydroizolační stěrka na cementové bázi</t>
  </si>
  <si>
    <t>-331789228</t>
  </si>
  <si>
    <t>"pod korunu z cihel"</t>
  </si>
  <si>
    <t>(0,65*32)+(0,5*22,5)</t>
  </si>
  <si>
    <t>"schodišťová stěna před bránou pod korunou"  0,3*8,0</t>
  </si>
  <si>
    <t>Ostatní konstrukce a práce, bourání</t>
  </si>
  <si>
    <t>28</t>
  </si>
  <si>
    <t>941111121</t>
  </si>
  <si>
    <t>Montáž lešení řadového trubkového lehkého s podlahami zatížení do 200 kg/m2 š přes 0,9 do 1,2 m v do 10 m</t>
  </si>
  <si>
    <t>1924258024</t>
  </si>
  <si>
    <t>13,0*6,0*2</t>
  </si>
  <si>
    <t>29</t>
  </si>
  <si>
    <t>941111221</t>
  </si>
  <si>
    <t>Příplatek k lešení řadovému trubkovému lehkému s podlahami š 1,2 m v 10 m za první a ZKD den použití</t>
  </si>
  <si>
    <t>-361544217</t>
  </si>
  <si>
    <t>156*10 'Přepočtené koeficientem množství</t>
  </si>
  <si>
    <t>30</t>
  </si>
  <si>
    <t>941111821</t>
  </si>
  <si>
    <t>Demontáž lešení řadového trubkového lehkého s podlahami zatížení do 200 kg/m2 š přes 0,9 do 1,2 m v do 10 m</t>
  </si>
  <si>
    <t>-949772949</t>
  </si>
  <si>
    <t>31</t>
  </si>
  <si>
    <t>962032241</t>
  </si>
  <si>
    <t>Bourání zdiva z cihel pálených nebo vápenopískových na MC přes 1 m3</t>
  </si>
  <si>
    <t>-236962991</t>
  </si>
  <si>
    <t>"jižní opěrná zeď"  ((0,9*22,4)+(1,2*3,2)+(1,5*3,2)+(1,7*3,2))*0,45</t>
  </si>
  <si>
    <t>"severní opěrná zeď" ((0,8*12,9)+(1,2*3,2)+(1,5*3,2)+(1,7*3,2))*0,45</t>
  </si>
  <si>
    <t>32</t>
  </si>
  <si>
    <t>962033121</t>
  </si>
  <si>
    <t>Bourání zdiva z tvárnic ztraceného bednění včetně výplně z betonu přes 1 m3</t>
  </si>
  <si>
    <t>-753268296</t>
  </si>
  <si>
    <t>"jižní opěrná zeď"  ((0,9*22,4)+(1,2*3,2)+(1,5*3,2)+(1,7*3,2))*0,15</t>
  </si>
  <si>
    <t>"severní opěrná zeď" ((0,8*12,9)+(1,2*3,2)+(1,5*3,2)+(1,7*3,2))*0,15</t>
  </si>
  <si>
    <t>33</t>
  </si>
  <si>
    <t>965042221</t>
  </si>
  <si>
    <t>Bourání podkladů pod dlažby nebo mazanin betonových nebo z litého asfaltu tl přes 100 mm</t>
  </si>
  <si>
    <t>-1706267544</t>
  </si>
  <si>
    <t>34</t>
  </si>
  <si>
    <t>977151R18</t>
  </si>
  <si>
    <t>Jádrové vrty diamantovými korunkami do stavebních materiálů D přes 90 do 100 mm vč. hydroizolace (infuzní clona)</t>
  </si>
  <si>
    <t>890386202</t>
  </si>
  <si>
    <t>"schodišťová stěna" 0,3*100</t>
  </si>
  <si>
    <t>35</t>
  </si>
  <si>
    <t>979071031</t>
  </si>
  <si>
    <t>Očištění dlažebních kostek mozaikových kamenivem těženým nebo MV při překopech inženýrských sítí</t>
  </si>
  <si>
    <t>-1078121428</t>
  </si>
  <si>
    <t>36</t>
  </si>
  <si>
    <t>979071111</t>
  </si>
  <si>
    <t xml:space="preserve">Očištění dlažebních kostek </t>
  </si>
  <si>
    <t>1997140171</t>
  </si>
  <si>
    <t>37</t>
  </si>
  <si>
    <t>985121R22</t>
  </si>
  <si>
    <t>Očištění horní plochy stávajícího základu</t>
  </si>
  <si>
    <t>-160785688</t>
  </si>
  <si>
    <t>"jižní opěrná zeď"  0,6*(7,5+24,5)</t>
  </si>
  <si>
    <t>"severní opěrná zeď"  0,6*(7,5+15,0)</t>
  </si>
  <si>
    <t>38</t>
  </si>
  <si>
    <t>985131111</t>
  </si>
  <si>
    <t>Očištění ploch stěn, rubu kleneb a podlah tlakovou vodou</t>
  </si>
  <si>
    <t>629626770</t>
  </si>
  <si>
    <t>"historická část brány" ((9,0*2,5)+(9,0*3,5))</t>
  </si>
  <si>
    <t>39</t>
  </si>
  <si>
    <t>985331112</t>
  </si>
  <si>
    <t>Dodatečné vlepování betonářské výztuže D 10 mm do cementové aktivované malty včetně vyvrtání otvoru</t>
  </si>
  <si>
    <t>-842577955</t>
  </si>
  <si>
    <t>"pro vlepenou výztuž stěn"</t>
  </si>
  <si>
    <t>(32+22,5)*2*4*0,2</t>
  </si>
  <si>
    <t>40</t>
  </si>
  <si>
    <t>13021012</t>
  </si>
  <si>
    <t>tyč ocelová kruhová žebírková DIN 488 jakost B500B (10 505) výztuž do betonu D 10mm</t>
  </si>
  <si>
    <t>-1067832866</t>
  </si>
  <si>
    <t>(32+22,5)*2*4*0,4*0,00064</t>
  </si>
  <si>
    <t>997</t>
  </si>
  <si>
    <t>Přesun sutě</t>
  </si>
  <si>
    <t>41</t>
  </si>
  <si>
    <t>997013501</t>
  </si>
  <si>
    <t>Odvoz suti a vybouraných hmot na skládku nebo meziskládku do 1 km se složením</t>
  </si>
  <si>
    <t>237106148</t>
  </si>
  <si>
    <t>"zdivo z cihel" 54,452</t>
  </si>
  <si>
    <t>"zdivo ze železobetonu" 18,472</t>
  </si>
  <si>
    <t>"betonová mazanina" 3,168</t>
  </si>
  <si>
    <t>"beton vrtů" 0,51</t>
  </si>
  <si>
    <t>"úprava základů" 0,654</t>
  </si>
  <si>
    <t>42</t>
  </si>
  <si>
    <t>997013509</t>
  </si>
  <si>
    <t>Příplatek k odvozu suti a vybouraných hmot na skládku ZKD 1 km přes 1 km</t>
  </si>
  <si>
    <t>1574445931</t>
  </si>
  <si>
    <t>77,256*9 'Přepočtené koeficientem množství</t>
  </si>
  <si>
    <t>43</t>
  </si>
  <si>
    <t>997013861</t>
  </si>
  <si>
    <t>Poplatek za uložení stavebního odpadu na recyklační skládce (skládkovné) z prostého betonu kód odpadu 17 01 01</t>
  </si>
  <si>
    <t>-2009015718</t>
  </si>
  <si>
    <t>44</t>
  </si>
  <si>
    <t>997013862</t>
  </si>
  <si>
    <t>Poplatek za uložení stavebního odpadu na recyklační skládce (skládkovné) z armovaného betonu kód odpadu  17 01 01</t>
  </si>
  <si>
    <t>1591775157</t>
  </si>
  <si>
    <t>45</t>
  </si>
  <si>
    <t>997013863</t>
  </si>
  <si>
    <t>Poplatek za uložení stavebního odpadu na recyklační skládce (skládkovné) cihelného kód odpadu  17 01 02</t>
  </si>
  <si>
    <t>1358793178</t>
  </si>
  <si>
    <t>46</t>
  </si>
  <si>
    <t>997013871</t>
  </si>
  <si>
    <t>Poplatek za uložení stavebního odpadu na recyklační skládce (skládkovné) směsného stavebního a demoličního kód odpadu  17 09 04</t>
  </si>
  <si>
    <t>-1161192542</t>
  </si>
  <si>
    <t>998</t>
  </si>
  <si>
    <t>Přesun hmot</t>
  </si>
  <si>
    <t>47</t>
  </si>
  <si>
    <t>998153131</t>
  </si>
  <si>
    <t>Přesun hmot pro samostatné zdi a valy zděné z cihel, kamene, tvárnic nebo monolitické v do 12 m</t>
  </si>
  <si>
    <t>137629627</t>
  </si>
  <si>
    <t>48</t>
  </si>
  <si>
    <t>998153132</t>
  </si>
  <si>
    <t>Příplatek k přesunu hmot pro zděné a monolitické zdi a valy za zvětšený přesun do 1000 m</t>
  </si>
  <si>
    <t>2003234767</t>
  </si>
  <si>
    <t>PSV</t>
  </si>
  <si>
    <t>Práce a dodávky PSV</t>
  </si>
  <si>
    <t>711</t>
  </si>
  <si>
    <t>Izolace proti vodě, vlhkosti a plynům</t>
  </si>
  <si>
    <t>49</t>
  </si>
  <si>
    <t>711141559</t>
  </si>
  <si>
    <t>Provedení izolace proti zemní vlhkosti pásy přitavením vodorovné NAIP</t>
  </si>
  <si>
    <t>-593144545</t>
  </si>
  <si>
    <t>50</t>
  </si>
  <si>
    <t>62832134R</t>
  </si>
  <si>
    <t xml:space="preserve">pás asfaltový natavitelný oxidovaný tl 4,0mm </t>
  </si>
  <si>
    <t>-1464274621</t>
  </si>
  <si>
    <t>32,7*1,1655 'Přepočtené koeficientem množství</t>
  </si>
  <si>
    <t>51</t>
  </si>
  <si>
    <t>711142559</t>
  </si>
  <si>
    <t>Provedení izolace proti zemní vlhkosti pásy přitavením svislé NAIP</t>
  </si>
  <si>
    <t>1902296825</t>
  </si>
  <si>
    <t>"jižní opěrná zeď"  0,8*(7,5+24,5)</t>
  </si>
  <si>
    <t>"severní opěrná zeď"  0,8*(7,5+15,0)</t>
  </si>
  <si>
    <t>"schodišťová stěna před bránou"  1,1*8,0</t>
  </si>
  <si>
    <t>52</t>
  </si>
  <si>
    <t>1180131825</t>
  </si>
  <si>
    <t>52,4*1,221 'Přepočtené koeficientem množství</t>
  </si>
  <si>
    <t>53</t>
  </si>
  <si>
    <t>711161212</t>
  </si>
  <si>
    <t>Izolace proti zemní vlhkosti nopovou fólií svislá</t>
  </si>
  <si>
    <t>-1876588443</t>
  </si>
  <si>
    <t>54</t>
  </si>
  <si>
    <t>7114131R1</t>
  </si>
  <si>
    <t>Stěrková hydroizolace na cementové bázi</t>
  </si>
  <si>
    <t>894840143</t>
  </si>
  <si>
    <t>"schodišťová stěna před bránou"  0,6*8,0</t>
  </si>
  <si>
    <t>55</t>
  </si>
  <si>
    <t>998711201</t>
  </si>
  <si>
    <t>Přesun hmot procentní pro izolace proti vodě, vlhkosti a plynům v objektech v do 6 m</t>
  </si>
  <si>
    <t>%</t>
  </si>
  <si>
    <t>664631690</t>
  </si>
  <si>
    <t>56</t>
  </si>
  <si>
    <t>998711293</t>
  </si>
  <si>
    <t>Příplatek k přesunu hmot procentní 711 za zvětšený přesun do 500 m</t>
  </si>
  <si>
    <t>-1251424602</t>
  </si>
  <si>
    <t>715</t>
  </si>
  <si>
    <t>Izolace proti chemickým vlivům</t>
  </si>
  <si>
    <t>57</t>
  </si>
  <si>
    <t>7151910R</t>
  </si>
  <si>
    <t>Provedení izolace proti chemickým vlivům betonů svislých  -  neutralizace a blokace soli</t>
  </si>
  <si>
    <t>341497123</t>
  </si>
  <si>
    <t>"schodišťová stěna před bránou"  1,6*8,0</t>
  </si>
  <si>
    <t>58</t>
  </si>
  <si>
    <t>998715201</t>
  </si>
  <si>
    <t>Přesun hmot procentní pro izolace proti chemickým vlivům v objektech v do 6 m</t>
  </si>
  <si>
    <t>42202036</t>
  </si>
  <si>
    <t>59</t>
  </si>
  <si>
    <t>998715293</t>
  </si>
  <si>
    <t>Příplatek k přesunu hmot procentní 715 za zvětšený přesun do 500 m</t>
  </si>
  <si>
    <t>-880903508</t>
  </si>
  <si>
    <t>765</t>
  </si>
  <si>
    <t>Krytina skládaná</t>
  </si>
  <si>
    <t>60</t>
  </si>
  <si>
    <t>765111R01</t>
  </si>
  <si>
    <t>Oprava koruny pilířů z prejzové krytiny</t>
  </si>
  <si>
    <t>427425911</t>
  </si>
  <si>
    <t>61</t>
  </si>
  <si>
    <t>998765201</t>
  </si>
  <si>
    <t>Přesun hmot procentní pro krytiny skládané v objektech v do 6 m</t>
  </si>
  <si>
    <t>1682794415</t>
  </si>
  <si>
    <t>62</t>
  </si>
  <si>
    <t>998765293</t>
  </si>
  <si>
    <t>Příplatek k přesunu hmot procentní 765 za zvětšený přesun do 500 m</t>
  </si>
  <si>
    <t>589130977</t>
  </si>
  <si>
    <t>767</t>
  </si>
  <si>
    <t>Konstrukce zámečnické</t>
  </si>
  <si>
    <t>63</t>
  </si>
  <si>
    <t>7671611R01</t>
  </si>
  <si>
    <t>Demontáž stávajícího ocelového zábradlí schodiště, repase, obnova povrchové úpravy a zpětné osazení</t>
  </si>
  <si>
    <t>-1980374783</t>
  </si>
  <si>
    <t>9,0</t>
  </si>
  <si>
    <t>64</t>
  </si>
  <si>
    <t>7671611R02</t>
  </si>
  <si>
    <t xml:space="preserve">Ocelová mříž brány - očištění, obnova povrchové úpravy </t>
  </si>
  <si>
    <t>1204798296</t>
  </si>
  <si>
    <t>65</t>
  </si>
  <si>
    <t>998767201</t>
  </si>
  <si>
    <t>Přesun hmot procentní pro zámečnické konstrukce v objektech v do 6 m</t>
  </si>
  <si>
    <t>-603720610</t>
  </si>
  <si>
    <t>66</t>
  </si>
  <si>
    <t>998767293</t>
  </si>
  <si>
    <t>Příplatek k přesunu hmot procentní 767 za zvětšený přesun do 500 m</t>
  </si>
  <si>
    <t>1200413016</t>
  </si>
  <si>
    <t>772</t>
  </si>
  <si>
    <t>Podlahy z kamene</t>
  </si>
  <si>
    <t>67</t>
  </si>
  <si>
    <t>772521240</t>
  </si>
  <si>
    <t>Kladení dlažby z kamene  lepených tl do 30 mm</t>
  </si>
  <si>
    <t>1249366004</t>
  </si>
  <si>
    <t>"podesta před branou" 4,0*1,2</t>
  </si>
  <si>
    <t>68</t>
  </si>
  <si>
    <t>58381903R</t>
  </si>
  <si>
    <t>deska dlažební  pískovec tl 30mm</t>
  </si>
  <si>
    <t>1979816362</t>
  </si>
  <si>
    <t>4,8*1,04 'Přepočtené koeficientem množství</t>
  </si>
  <si>
    <t>69</t>
  </si>
  <si>
    <t>772522811</t>
  </si>
  <si>
    <t>Demontáž dlažby z kamene do suti  kladených do malty</t>
  </si>
  <si>
    <t>-1466998426</t>
  </si>
  <si>
    <t>70</t>
  </si>
  <si>
    <t>77252R001</t>
  </si>
  <si>
    <t>Demontáž stávajících schodišťových stupňů, očištění oprava a zpětná montáž</t>
  </si>
  <si>
    <t>1881507760</t>
  </si>
  <si>
    <t>9*2</t>
  </si>
  <si>
    <t>71</t>
  </si>
  <si>
    <t>77252R002</t>
  </si>
  <si>
    <t>Demontáž stávajících pískovcových bloků koruny zdiva, očištění oprava a zpětná montáž</t>
  </si>
  <si>
    <t>-2080953726</t>
  </si>
  <si>
    <t>8,0</t>
  </si>
  <si>
    <t>72</t>
  </si>
  <si>
    <t>998772201</t>
  </si>
  <si>
    <t>Přesun hmot procentní pro podlahy z kamene v objektech v do 6 m</t>
  </si>
  <si>
    <t>-1250822410</t>
  </si>
  <si>
    <t>73</t>
  </si>
  <si>
    <t>998772293</t>
  </si>
  <si>
    <t>Příplatek k přesunu hmot procentní 772 za zvětšený přesun do 500 m</t>
  </si>
  <si>
    <t>-1468299009</t>
  </si>
  <si>
    <t>782</t>
  </si>
  <si>
    <t>Dokončovací práce - obklady z kamene</t>
  </si>
  <si>
    <t>74</t>
  </si>
  <si>
    <t>782112R12</t>
  </si>
  <si>
    <t>Montáž obkladu stěn z kamene do lepidla tl  40 mm</t>
  </si>
  <si>
    <t>-396140726</t>
  </si>
  <si>
    <t>"sokl schodišťové stěny" 0,4*8,0</t>
  </si>
  <si>
    <t>75</t>
  </si>
  <si>
    <t>58381184R</t>
  </si>
  <si>
    <t>deska dlažební pískovec tl 35mm</t>
  </si>
  <si>
    <t>-1477869483</t>
  </si>
  <si>
    <t>76</t>
  </si>
  <si>
    <t>782131811</t>
  </si>
  <si>
    <t>Demontáž obkladů stěn z kamene do suti z kamenů kladených do malty</t>
  </si>
  <si>
    <t>-666514366</t>
  </si>
  <si>
    <t>77</t>
  </si>
  <si>
    <t>998782201</t>
  </si>
  <si>
    <t>Přesun hmot procentní pro obklady kamenné v objektech v do 6 m</t>
  </si>
  <si>
    <t>-903305663</t>
  </si>
  <si>
    <t>78</t>
  </si>
  <si>
    <t>998782293</t>
  </si>
  <si>
    <t>Příplatek k přesunu hmot procentní 782 za zvětšený přesun do 500 m</t>
  </si>
  <si>
    <t>-1144091406</t>
  </si>
  <si>
    <t>783</t>
  </si>
  <si>
    <t>Dokončovací práce - nátěry</t>
  </si>
  <si>
    <t>79</t>
  </si>
  <si>
    <t>783827423R</t>
  </si>
  <si>
    <t>Systémový silikátový nátěr omítek</t>
  </si>
  <si>
    <t>135057860</t>
  </si>
  <si>
    <t>"schodišťová stěna před bránou"  0,7*8,0</t>
  </si>
  <si>
    <t>80</t>
  </si>
  <si>
    <t>78382R625</t>
  </si>
  <si>
    <t>Penetrační fixáž a hydrofobizace konzervačními prostředky</t>
  </si>
  <si>
    <t>-131049666</t>
  </si>
  <si>
    <t>901 - VON</t>
  </si>
  <si>
    <t>Ostatní - Ostatní</t>
  </si>
  <si>
    <t xml:space="preserve">    101 - VON</t>
  </si>
  <si>
    <t>Ostatní</t>
  </si>
  <si>
    <t>101</t>
  </si>
  <si>
    <t>110004</t>
  </si>
  <si>
    <t>Projektová dokumentace/Dílenská dokumentace/Dokumentace skutečného provedení stavby</t>
  </si>
  <si>
    <t>1722640735</t>
  </si>
  <si>
    <t>110101</t>
  </si>
  <si>
    <t>Zařízení staveniště</t>
  </si>
  <si>
    <t>-1184055613</t>
  </si>
  <si>
    <t>110102</t>
  </si>
  <si>
    <t>Provozní vlivy</t>
  </si>
  <si>
    <t>1661895188</t>
  </si>
  <si>
    <t>110103</t>
  </si>
  <si>
    <t>Územní vlivy</t>
  </si>
  <si>
    <t>936668608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</si>
</sst>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2" xfId="0" applyBorder="1" applyProtection="1"/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0" fillId="0" borderId="1" xfId="0" applyBorder="1" applyProtection="1"/>
    <xf numFmtId="0" fontId="0" fillId="0" borderId="3" xfId="0" applyBorder="1" applyProtection="1"/>
    <xf numFmtId="0" fontId="1" fillId="0" borderId="0" xfId="0" applyFont="1" applyAlignment="1" applyProtection="1">
      <alignment horizontal="left" vertical="top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14" fontId="2" fillId="0" borderId="0" xfId="0" applyNumberFormat="1" applyFont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3" borderId="7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C4" sqref="C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R2" s="264" t="s">
        <v>5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7" t="s">
        <v>6</v>
      </c>
      <c r="BT2" s="17" t="s">
        <v>7</v>
      </c>
    </row>
    <row r="3" spans="1:74" s="1" customFormat="1" ht="6.95" customHeight="1">
      <c r="B3" s="20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0"/>
      <c r="C4" s="212"/>
      <c r="D4" s="130" t="s">
        <v>9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R4" s="20"/>
      <c r="AS4" s="21" t="s">
        <v>10</v>
      </c>
      <c r="BS4" s="17" t="s">
        <v>11</v>
      </c>
    </row>
    <row r="5" spans="1:74" s="1" customFormat="1" ht="12" customHeight="1">
      <c r="B5" s="210"/>
      <c r="C5" s="212"/>
      <c r="D5" s="211" t="s">
        <v>12</v>
      </c>
      <c r="E5" s="212"/>
      <c r="F5" s="212"/>
      <c r="G5" s="212"/>
      <c r="H5" s="212"/>
      <c r="I5" s="212"/>
      <c r="J5" s="212"/>
      <c r="K5" s="243" t="s">
        <v>13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12"/>
      <c r="AR5" s="20"/>
      <c r="BS5" s="17" t="s">
        <v>6</v>
      </c>
    </row>
    <row r="6" spans="1:74" s="1" customFormat="1" ht="36.950000000000003" customHeight="1">
      <c r="B6" s="210"/>
      <c r="C6" s="212"/>
      <c r="D6" s="213" t="s">
        <v>14</v>
      </c>
      <c r="E6" s="212"/>
      <c r="F6" s="212"/>
      <c r="G6" s="212"/>
      <c r="H6" s="212"/>
      <c r="I6" s="212"/>
      <c r="J6" s="212"/>
      <c r="K6" s="245" t="s">
        <v>15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12"/>
      <c r="AR6" s="20"/>
      <c r="BS6" s="17" t="s">
        <v>6</v>
      </c>
    </row>
    <row r="7" spans="1:74" s="1" customFormat="1" ht="12" customHeight="1">
      <c r="B7" s="210"/>
      <c r="C7" s="212"/>
      <c r="D7" s="132" t="s">
        <v>16</v>
      </c>
      <c r="E7" s="212"/>
      <c r="F7" s="212"/>
      <c r="G7" s="212"/>
      <c r="H7" s="212"/>
      <c r="I7" s="212"/>
      <c r="J7" s="212"/>
      <c r="K7" s="137" t="s">
        <v>1</v>
      </c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132" t="s">
        <v>17</v>
      </c>
      <c r="AL7" s="212"/>
      <c r="AM7" s="212"/>
      <c r="AN7" s="137" t="s">
        <v>1</v>
      </c>
      <c r="AO7" s="212"/>
      <c r="AP7" s="212"/>
      <c r="AR7" s="20"/>
      <c r="BS7" s="17" t="s">
        <v>6</v>
      </c>
    </row>
    <row r="8" spans="1:74" s="1" customFormat="1" ht="12" customHeight="1">
      <c r="B8" s="210"/>
      <c r="C8" s="212"/>
      <c r="D8" s="132" t="s">
        <v>18</v>
      </c>
      <c r="E8" s="212"/>
      <c r="F8" s="212"/>
      <c r="G8" s="212"/>
      <c r="H8" s="212"/>
      <c r="I8" s="212"/>
      <c r="J8" s="212"/>
      <c r="K8" s="137" t="s">
        <v>19</v>
      </c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132" t="s">
        <v>20</v>
      </c>
      <c r="AL8" s="212"/>
      <c r="AM8" s="212"/>
      <c r="AN8" s="214">
        <v>44550</v>
      </c>
      <c r="AO8" s="212"/>
      <c r="AP8" s="212"/>
      <c r="AR8" s="20"/>
      <c r="BS8" s="17" t="s">
        <v>6</v>
      </c>
    </row>
    <row r="9" spans="1:74" s="1" customFormat="1" ht="14.45" customHeight="1">
      <c r="B9" s="210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R9" s="20"/>
      <c r="BS9" s="17" t="s">
        <v>6</v>
      </c>
    </row>
    <row r="10" spans="1:74" s="1" customFormat="1" ht="12" customHeight="1">
      <c r="B10" s="210"/>
      <c r="C10" s="212"/>
      <c r="D10" s="132" t="s">
        <v>21</v>
      </c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132" t="s">
        <v>22</v>
      </c>
      <c r="AL10" s="212"/>
      <c r="AM10" s="212"/>
      <c r="AN10" s="137" t="s">
        <v>1</v>
      </c>
      <c r="AO10" s="212"/>
      <c r="AP10" s="212"/>
      <c r="AR10" s="20"/>
      <c r="BS10" s="17" t="s">
        <v>6</v>
      </c>
    </row>
    <row r="11" spans="1:74" s="1" customFormat="1" ht="18.399999999999999" customHeight="1">
      <c r="B11" s="210"/>
      <c r="C11" s="212"/>
      <c r="D11" s="212"/>
      <c r="E11" s="137" t="s">
        <v>19</v>
      </c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132" t="s">
        <v>23</v>
      </c>
      <c r="AL11" s="212"/>
      <c r="AM11" s="212"/>
      <c r="AN11" s="137" t="s">
        <v>1</v>
      </c>
      <c r="AO11" s="212"/>
      <c r="AP11" s="212"/>
      <c r="AR11" s="20"/>
      <c r="BS11" s="17" t="s">
        <v>6</v>
      </c>
    </row>
    <row r="12" spans="1:74" s="1" customFormat="1" ht="6.95" customHeight="1">
      <c r="B12" s="210"/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R12" s="20"/>
      <c r="BS12" s="17" t="s">
        <v>6</v>
      </c>
    </row>
    <row r="13" spans="1:74" s="1" customFormat="1" ht="12" customHeight="1">
      <c r="B13" s="210"/>
      <c r="C13" s="212"/>
      <c r="D13" s="132" t="s">
        <v>24</v>
      </c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132" t="s">
        <v>22</v>
      </c>
      <c r="AL13" s="212"/>
      <c r="AM13" s="212"/>
      <c r="AN13" s="137" t="s">
        <v>1</v>
      </c>
      <c r="AO13" s="212"/>
      <c r="AP13" s="212"/>
      <c r="AR13" s="20"/>
      <c r="BS13" s="17" t="s">
        <v>6</v>
      </c>
    </row>
    <row r="14" spans="1:74" ht="12.75">
      <c r="B14" s="210"/>
      <c r="C14" s="212"/>
      <c r="D14" s="212"/>
      <c r="E14" s="137" t="s">
        <v>19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132" t="s">
        <v>23</v>
      </c>
      <c r="AL14" s="212"/>
      <c r="AM14" s="212"/>
      <c r="AN14" s="137" t="s">
        <v>1</v>
      </c>
      <c r="AO14" s="212"/>
      <c r="AP14" s="212"/>
      <c r="AR14" s="20"/>
      <c r="BS14" s="17" t="s">
        <v>6</v>
      </c>
    </row>
    <row r="15" spans="1:74" s="1" customFormat="1" ht="6.95" customHeight="1">
      <c r="B15" s="210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R15" s="20"/>
      <c r="BS15" s="17" t="s">
        <v>3</v>
      </c>
    </row>
    <row r="16" spans="1:74" s="1" customFormat="1" ht="12" customHeight="1">
      <c r="B16" s="210"/>
      <c r="C16" s="212"/>
      <c r="D16" s="132" t="s">
        <v>25</v>
      </c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132" t="s">
        <v>22</v>
      </c>
      <c r="AL16" s="212"/>
      <c r="AM16" s="212"/>
      <c r="AN16" s="137" t="s">
        <v>1</v>
      </c>
      <c r="AO16" s="212"/>
      <c r="AP16" s="212"/>
      <c r="AR16" s="20"/>
      <c r="BS16" s="17" t="s">
        <v>3</v>
      </c>
    </row>
    <row r="17" spans="1:71" s="1" customFormat="1" ht="18.399999999999999" customHeight="1">
      <c r="B17" s="210"/>
      <c r="C17" s="212"/>
      <c r="D17" s="212"/>
      <c r="E17" s="137" t="s">
        <v>19</v>
      </c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132" t="s">
        <v>23</v>
      </c>
      <c r="AL17" s="212"/>
      <c r="AM17" s="212"/>
      <c r="AN17" s="137" t="s">
        <v>1</v>
      </c>
      <c r="AO17" s="212"/>
      <c r="AP17" s="212"/>
      <c r="AR17" s="20"/>
      <c r="BS17" s="17" t="s">
        <v>26</v>
      </c>
    </row>
    <row r="18" spans="1:71" s="1" customFormat="1" ht="6.95" customHeight="1">
      <c r="B18" s="210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R18" s="20"/>
      <c r="BS18" s="17" t="s">
        <v>6</v>
      </c>
    </row>
    <row r="19" spans="1:71" s="1" customFormat="1" ht="12" customHeight="1">
      <c r="B19" s="210"/>
      <c r="C19" s="212"/>
      <c r="D19" s="132" t="s">
        <v>27</v>
      </c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132" t="s">
        <v>22</v>
      </c>
      <c r="AL19" s="212"/>
      <c r="AM19" s="212"/>
      <c r="AN19" s="137" t="s">
        <v>1</v>
      </c>
      <c r="AO19" s="212"/>
      <c r="AP19" s="212"/>
      <c r="AR19" s="20"/>
      <c r="BS19" s="17" t="s">
        <v>6</v>
      </c>
    </row>
    <row r="20" spans="1:71" s="1" customFormat="1" ht="18.399999999999999" customHeight="1">
      <c r="B20" s="210"/>
      <c r="C20" s="212"/>
      <c r="D20" s="212"/>
      <c r="E20" s="137" t="s">
        <v>19</v>
      </c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132" t="s">
        <v>23</v>
      </c>
      <c r="AL20" s="212"/>
      <c r="AM20" s="212"/>
      <c r="AN20" s="137" t="s">
        <v>1</v>
      </c>
      <c r="AO20" s="212"/>
      <c r="AP20" s="212"/>
      <c r="AR20" s="20"/>
      <c r="BS20" s="17" t="s">
        <v>26</v>
      </c>
    </row>
    <row r="21" spans="1:71" s="1" customFormat="1" ht="6.95" customHeight="1">
      <c r="B21" s="210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R21" s="20"/>
    </row>
    <row r="22" spans="1:71" s="1" customFormat="1" ht="12" customHeight="1">
      <c r="B22" s="210"/>
      <c r="C22" s="212"/>
      <c r="D22" s="132" t="s">
        <v>28</v>
      </c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R22" s="20"/>
    </row>
    <row r="23" spans="1:71" s="1" customFormat="1" ht="16.5" customHeight="1">
      <c r="B23" s="210"/>
      <c r="C23" s="212"/>
      <c r="D23" s="212"/>
      <c r="E23" s="246" t="s">
        <v>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12"/>
      <c r="AP23" s="212"/>
      <c r="AR23" s="20"/>
    </row>
    <row r="24" spans="1:71" s="1" customFormat="1" ht="6.95" customHeight="1">
      <c r="B24" s="210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R24" s="20"/>
    </row>
    <row r="25" spans="1:71" s="1" customFormat="1" ht="6.95" customHeight="1">
      <c r="B25" s="210"/>
      <c r="C25" s="212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2"/>
      <c r="AR25" s="20"/>
    </row>
    <row r="26" spans="1:71" s="2" customFormat="1" ht="25.9" customHeight="1">
      <c r="A26" s="22"/>
      <c r="B26" s="216"/>
      <c r="C26" s="134"/>
      <c r="D26" s="217" t="s">
        <v>29</v>
      </c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47">
        <f>ROUND(AG94,2)</f>
        <v>0</v>
      </c>
      <c r="AL26" s="248"/>
      <c r="AM26" s="248"/>
      <c r="AN26" s="248"/>
      <c r="AO26" s="248"/>
      <c r="AP26" s="134"/>
      <c r="AQ26" s="22"/>
      <c r="AR26" s="23"/>
      <c r="BE26" s="22"/>
    </row>
    <row r="27" spans="1:71" s="2" customFormat="1" ht="6.95" customHeight="1">
      <c r="A27" s="22"/>
      <c r="B27" s="216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22"/>
      <c r="AR27" s="23"/>
      <c r="BE27" s="22"/>
    </row>
    <row r="28" spans="1:71" s="2" customFormat="1" ht="12.75">
      <c r="A28" s="22"/>
      <c r="B28" s="216"/>
      <c r="C28" s="134"/>
      <c r="D28" s="134"/>
      <c r="E28" s="134"/>
      <c r="F28" s="134"/>
      <c r="G28" s="134"/>
      <c r="H28" s="134"/>
      <c r="I28" s="134"/>
      <c r="J28" s="134"/>
      <c r="K28" s="134"/>
      <c r="L28" s="249" t="s">
        <v>30</v>
      </c>
      <c r="M28" s="249"/>
      <c r="N28" s="249"/>
      <c r="O28" s="249"/>
      <c r="P28" s="249"/>
      <c r="Q28" s="134"/>
      <c r="R28" s="134"/>
      <c r="S28" s="134"/>
      <c r="T28" s="134"/>
      <c r="U28" s="134"/>
      <c r="V28" s="134"/>
      <c r="W28" s="249" t="s">
        <v>31</v>
      </c>
      <c r="X28" s="249"/>
      <c r="Y28" s="249"/>
      <c r="Z28" s="249"/>
      <c r="AA28" s="249"/>
      <c r="AB28" s="249"/>
      <c r="AC28" s="249"/>
      <c r="AD28" s="249"/>
      <c r="AE28" s="249"/>
      <c r="AF28" s="134"/>
      <c r="AG28" s="134"/>
      <c r="AH28" s="134"/>
      <c r="AI28" s="134"/>
      <c r="AJ28" s="134"/>
      <c r="AK28" s="249" t="s">
        <v>32</v>
      </c>
      <c r="AL28" s="249"/>
      <c r="AM28" s="249"/>
      <c r="AN28" s="249"/>
      <c r="AO28" s="249"/>
      <c r="AP28" s="134"/>
      <c r="AQ28" s="22"/>
      <c r="AR28" s="23"/>
      <c r="BE28" s="22"/>
    </row>
    <row r="29" spans="1:71" s="3" customFormat="1" ht="14.45" customHeight="1">
      <c r="B29" s="219"/>
      <c r="C29" s="220"/>
      <c r="D29" s="132" t="s">
        <v>33</v>
      </c>
      <c r="E29" s="220"/>
      <c r="F29" s="132" t="s">
        <v>34</v>
      </c>
      <c r="G29" s="220"/>
      <c r="H29" s="220"/>
      <c r="I29" s="220"/>
      <c r="J29" s="220"/>
      <c r="K29" s="220"/>
      <c r="L29" s="252">
        <v>0.21</v>
      </c>
      <c r="M29" s="251"/>
      <c r="N29" s="251"/>
      <c r="O29" s="251"/>
      <c r="P29" s="251"/>
      <c r="Q29" s="220"/>
      <c r="R29" s="220"/>
      <c r="S29" s="220"/>
      <c r="T29" s="220"/>
      <c r="U29" s="220"/>
      <c r="V29" s="220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220"/>
      <c r="AG29" s="220"/>
      <c r="AH29" s="220"/>
      <c r="AI29" s="220"/>
      <c r="AJ29" s="220"/>
      <c r="AK29" s="250">
        <f>ROUND(AV94, 2)</f>
        <v>0</v>
      </c>
      <c r="AL29" s="251"/>
      <c r="AM29" s="251"/>
      <c r="AN29" s="251"/>
      <c r="AO29" s="251"/>
      <c r="AP29" s="220"/>
      <c r="AR29" s="25"/>
    </row>
    <row r="30" spans="1:71" s="3" customFormat="1" ht="14.45" customHeight="1">
      <c r="B30" s="219"/>
      <c r="C30" s="220"/>
      <c r="D30" s="220"/>
      <c r="E30" s="220"/>
      <c r="F30" s="132" t="s">
        <v>35</v>
      </c>
      <c r="G30" s="220"/>
      <c r="H30" s="220"/>
      <c r="I30" s="220"/>
      <c r="J30" s="220"/>
      <c r="K30" s="220"/>
      <c r="L30" s="252">
        <v>0.15</v>
      </c>
      <c r="M30" s="251"/>
      <c r="N30" s="251"/>
      <c r="O30" s="251"/>
      <c r="P30" s="251"/>
      <c r="Q30" s="220"/>
      <c r="R30" s="220"/>
      <c r="S30" s="220"/>
      <c r="T30" s="220"/>
      <c r="U30" s="220"/>
      <c r="V30" s="220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220"/>
      <c r="AG30" s="220"/>
      <c r="AH30" s="220"/>
      <c r="AI30" s="220"/>
      <c r="AJ30" s="220"/>
      <c r="AK30" s="250">
        <f>ROUND(AW94, 2)</f>
        <v>0</v>
      </c>
      <c r="AL30" s="251"/>
      <c r="AM30" s="251"/>
      <c r="AN30" s="251"/>
      <c r="AO30" s="251"/>
      <c r="AP30" s="220"/>
      <c r="AR30" s="25"/>
    </row>
    <row r="31" spans="1:71" s="3" customFormat="1" ht="14.45" hidden="1" customHeight="1">
      <c r="B31" s="219"/>
      <c r="C31" s="220"/>
      <c r="D31" s="220"/>
      <c r="E31" s="220"/>
      <c r="F31" s="132" t="s">
        <v>36</v>
      </c>
      <c r="G31" s="220"/>
      <c r="H31" s="220"/>
      <c r="I31" s="220"/>
      <c r="J31" s="220"/>
      <c r="K31" s="220"/>
      <c r="L31" s="252">
        <v>0.21</v>
      </c>
      <c r="M31" s="251"/>
      <c r="N31" s="251"/>
      <c r="O31" s="251"/>
      <c r="P31" s="251"/>
      <c r="Q31" s="220"/>
      <c r="R31" s="220"/>
      <c r="S31" s="220"/>
      <c r="T31" s="220"/>
      <c r="U31" s="220"/>
      <c r="V31" s="220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220"/>
      <c r="AG31" s="220"/>
      <c r="AH31" s="220"/>
      <c r="AI31" s="220"/>
      <c r="AJ31" s="220"/>
      <c r="AK31" s="250">
        <v>0</v>
      </c>
      <c r="AL31" s="251"/>
      <c r="AM31" s="251"/>
      <c r="AN31" s="251"/>
      <c r="AO31" s="251"/>
      <c r="AP31" s="220"/>
      <c r="AR31" s="25"/>
    </row>
    <row r="32" spans="1:71" s="3" customFormat="1" ht="14.45" hidden="1" customHeight="1">
      <c r="B32" s="219"/>
      <c r="C32" s="220"/>
      <c r="D32" s="220"/>
      <c r="E32" s="220"/>
      <c r="F32" s="132" t="s">
        <v>37</v>
      </c>
      <c r="G32" s="220"/>
      <c r="H32" s="220"/>
      <c r="I32" s="220"/>
      <c r="J32" s="220"/>
      <c r="K32" s="220"/>
      <c r="L32" s="252">
        <v>0.15</v>
      </c>
      <c r="M32" s="251"/>
      <c r="N32" s="251"/>
      <c r="O32" s="251"/>
      <c r="P32" s="251"/>
      <c r="Q32" s="220"/>
      <c r="R32" s="220"/>
      <c r="S32" s="220"/>
      <c r="T32" s="220"/>
      <c r="U32" s="220"/>
      <c r="V32" s="220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220"/>
      <c r="AG32" s="220"/>
      <c r="AH32" s="220"/>
      <c r="AI32" s="220"/>
      <c r="AJ32" s="220"/>
      <c r="AK32" s="250">
        <v>0</v>
      </c>
      <c r="AL32" s="251"/>
      <c r="AM32" s="251"/>
      <c r="AN32" s="251"/>
      <c r="AO32" s="251"/>
      <c r="AP32" s="220"/>
      <c r="AR32" s="25"/>
    </row>
    <row r="33" spans="1:57" s="3" customFormat="1" ht="14.45" hidden="1" customHeight="1">
      <c r="B33" s="219"/>
      <c r="C33" s="220"/>
      <c r="D33" s="220"/>
      <c r="E33" s="220"/>
      <c r="F33" s="132" t="s">
        <v>38</v>
      </c>
      <c r="G33" s="220"/>
      <c r="H33" s="220"/>
      <c r="I33" s="220"/>
      <c r="J33" s="220"/>
      <c r="K33" s="220"/>
      <c r="L33" s="252">
        <v>0</v>
      </c>
      <c r="M33" s="251"/>
      <c r="N33" s="251"/>
      <c r="O33" s="251"/>
      <c r="P33" s="251"/>
      <c r="Q33" s="220"/>
      <c r="R33" s="220"/>
      <c r="S33" s="220"/>
      <c r="T33" s="220"/>
      <c r="U33" s="220"/>
      <c r="V33" s="220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220"/>
      <c r="AG33" s="220"/>
      <c r="AH33" s="220"/>
      <c r="AI33" s="220"/>
      <c r="AJ33" s="220"/>
      <c r="AK33" s="250">
        <v>0</v>
      </c>
      <c r="AL33" s="251"/>
      <c r="AM33" s="251"/>
      <c r="AN33" s="251"/>
      <c r="AO33" s="251"/>
      <c r="AP33" s="220"/>
      <c r="AR33" s="25"/>
    </row>
    <row r="34" spans="1:57" s="2" customFormat="1" ht="6.95" customHeight="1">
      <c r="A34" s="22"/>
      <c r="B34" s="216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22"/>
      <c r="AR34" s="23"/>
      <c r="BE34" s="22"/>
    </row>
    <row r="35" spans="1:57" s="2" customFormat="1" ht="25.9" customHeight="1">
      <c r="A35" s="22"/>
      <c r="B35" s="216"/>
      <c r="C35" s="221"/>
      <c r="D35" s="222" t="s">
        <v>39</v>
      </c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3" t="s">
        <v>40</v>
      </c>
      <c r="U35" s="224"/>
      <c r="V35" s="224"/>
      <c r="W35" s="224"/>
      <c r="X35" s="253" t="s">
        <v>41</v>
      </c>
      <c r="Y35" s="254"/>
      <c r="Z35" s="254"/>
      <c r="AA35" s="254"/>
      <c r="AB35" s="254"/>
      <c r="AC35" s="224"/>
      <c r="AD35" s="224"/>
      <c r="AE35" s="224"/>
      <c r="AF35" s="224"/>
      <c r="AG35" s="224"/>
      <c r="AH35" s="224"/>
      <c r="AI35" s="224"/>
      <c r="AJ35" s="224"/>
      <c r="AK35" s="255">
        <f>SUM(AK26:AK33)</f>
        <v>0</v>
      </c>
      <c r="AL35" s="254"/>
      <c r="AM35" s="254"/>
      <c r="AN35" s="254"/>
      <c r="AO35" s="256"/>
      <c r="AP35" s="221"/>
      <c r="AQ35" s="26"/>
      <c r="AR35" s="23"/>
      <c r="BE35" s="22"/>
    </row>
    <row r="36" spans="1:57" s="2" customFormat="1" ht="6.95" customHeight="1">
      <c r="A36" s="22"/>
      <c r="B36" s="216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22"/>
      <c r="AR36" s="23"/>
      <c r="BE36" s="22"/>
    </row>
    <row r="37" spans="1:57" s="2" customFormat="1" ht="14.45" customHeight="1">
      <c r="A37" s="22"/>
      <c r="B37" s="21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22"/>
      <c r="AR37" s="23"/>
      <c r="BE37" s="22"/>
    </row>
    <row r="38" spans="1:57" s="1" customFormat="1" ht="14.45" customHeight="1">
      <c r="B38" s="210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R38" s="20"/>
    </row>
    <row r="39" spans="1:57" s="1" customFormat="1" ht="14.45" customHeight="1">
      <c r="B39" s="210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R39" s="20"/>
    </row>
    <row r="40" spans="1:57" s="1" customFormat="1" ht="14.45" customHeight="1">
      <c r="B40" s="210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R40" s="20"/>
    </row>
    <row r="41" spans="1:57" s="1" customFormat="1" ht="14.45" customHeight="1">
      <c r="B41" s="210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R41" s="20"/>
    </row>
    <row r="42" spans="1:57" s="1" customFormat="1" ht="14.45" customHeight="1">
      <c r="B42" s="210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R42" s="20"/>
    </row>
    <row r="43" spans="1:57" s="1" customFormat="1" ht="14.45" customHeight="1">
      <c r="B43" s="210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R43" s="20"/>
    </row>
    <row r="44" spans="1:57" s="1" customFormat="1" ht="14.45" customHeight="1">
      <c r="B44" s="210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R44" s="20"/>
    </row>
    <row r="45" spans="1:57" s="1" customFormat="1" ht="14.45" customHeight="1">
      <c r="B45" s="210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R45" s="20"/>
    </row>
    <row r="46" spans="1:57" s="1" customFormat="1" ht="14.45" customHeight="1">
      <c r="B46" s="210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R46" s="20"/>
    </row>
    <row r="47" spans="1:57" s="1" customFormat="1" ht="14.45" customHeight="1">
      <c r="B47" s="210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R47" s="20"/>
    </row>
    <row r="48" spans="1:57" s="1" customFormat="1" ht="14.45" customHeight="1">
      <c r="B48" s="210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R48" s="20"/>
    </row>
    <row r="49" spans="1:57" s="2" customFormat="1" ht="14.45" customHeight="1">
      <c r="B49" s="225"/>
      <c r="C49" s="152"/>
      <c r="D49" s="153" t="s">
        <v>42</v>
      </c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3" t="s">
        <v>43</v>
      </c>
      <c r="AI49" s="154"/>
      <c r="AJ49" s="154"/>
      <c r="AK49" s="154"/>
      <c r="AL49" s="154"/>
      <c r="AM49" s="154"/>
      <c r="AN49" s="154"/>
      <c r="AO49" s="154"/>
      <c r="AP49" s="152"/>
      <c r="AR49" s="27"/>
    </row>
    <row r="50" spans="1:57">
      <c r="B50" s="210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R50" s="20"/>
    </row>
    <row r="51" spans="1:57">
      <c r="B51" s="210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R51" s="20"/>
    </row>
    <row r="52" spans="1:57">
      <c r="B52" s="210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R52" s="20"/>
    </row>
    <row r="53" spans="1:57">
      <c r="B53" s="210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R53" s="20"/>
    </row>
    <row r="54" spans="1:57">
      <c r="B54" s="210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R54" s="20"/>
    </row>
    <row r="55" spans="1:57">
      <c r="B55" s="210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R55" s="20"/>
    </row>
    <row r="56" spans="1:57">
      <c r="B56" s="210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R56" s="20"/>
    </row>
    <row r="57" spans="1:57">
      <c r="B57" s="210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R57" s="20"/>
    </row>
    <row r="58" spans="1:57">
      <c r="B58" s="210"/>
      <c r="C58" s="212"/>
      <c r="D58" s="212"/>
      <c r="E58" s="212"/>
      <c r="F58" s="212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R58" s="20"/>
    </row>
    <row r="59" spans="1:57">
      <c r="B59" s="210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R59" s="20"/>
    </row>
    <row r="60" spans="1:57" s="2" customFormat="1" ht="12.75">
      <c r="A60" s="22"/>
      <c r="B60" s="216"/>
      <c r="C60" s="134"/>
      <c r="D60" s="155" t="s">
        <v>44</v>
      </c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155" t="s">
        <v>45</v>
      </c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/>
      <c r="AH60" s="155" t="s">
        <v>44</v>
      </c>
      <c r="AI60" s="218"/>
      <c r="AJ60" s="218"/>
      <c r="AK60" s="218"/>
      <c r="AL60" s="218"/>
      <c r="AM60" s="155" t="s">
        <v>45</v>
      </c>
      <c r="AN60" s="218"/>
      <c r="AO60" s="218"/>
      <c r="AP60" s="134"/>
      <c r="AQ60" s="22"/>
      <c r="AR60" s="23"/>
      <c r="BE60" s="22"/>
    </row>
    <row r="61" spans="1:57">
      <c r="B61" s="210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R61" s="20"/>
    </row>
    <row r="62" spans="1:57">
      <c r="B62" s="210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R62" s="20"/>
    </row>
    <row r="63" spans="1:57">
      <c r="B63" s="210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R63" s="20"/>
    </row>
    <row r="64" spans="1:57" s="2" customFormat="1" ht="12.75">
      <c r="A64" s="22"/>
      <c r="B64" s="216"/>
      <c r="C64" s="134"/>
      <c r="D64" s="153" t="s">
        <v>46</v>
      </c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3" t="s">
        <v>47</v>
      </c>
      <c r="AI64" s="159"/>
      <c r="AJ64" s="159"/>
      <c r="AK64" s="159"/>
      <c r="AL64" s="159"/>
      <c r="AM64" s="159"/>
      <c r="AN64" s="159"/>
      <c r="AO64" s="159"/>
      <c r="AP64" s="134"/>
      <c r="AQ64" s="22"/>
      <c r="AR64" s="23"/>
      <c r="BE64" s="22"/>
    </row>
    <row r="65" spans="1:57">
      <c r="B65" s="210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R65" s="20"/>
    </row>
    <row r="66" spans="1:57">
      <c r="B66" s="210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R66" s="20"/>
    </row>
    <row r="67" spans="1:57">
      <c r="B67" s="210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R67" s="20"/>
    </row>
    <row r="68" spans="1:57">
      <c r="B68" s="210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R68" s="20"/>
    </row>
    <row r="69" spans="1:57">
      <c r="B69" s="210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R69" s="20"/>
    </row>
    <row r="70" spans="1:57">
      <c r="B70" s="210"/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R70" s="20"/>
    </row>
    <row r="71" spans="1:57">
      <c r="B71" s="210"/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R71" s="20"/>
    </row>
    <row r="72" spans="1:57">
      <c r="B72" s="210"/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R72" s="20"/>
    </row>
    <row r="73" spans="1:57">
      <c r="B73" s="210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2"/>
      <c r="AD73" s="212"/>
      <c r="AE73" s="212"/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R73" s="20"/>
    </row>
    <row r="74" spans="1:57">
      <c r="B74" s="210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2"/>
      <c r="AD74" s="212"/>
      <c r="AE74" s="212"/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R74" s="20"/>
    </row>
    <row r="75" spans="1:57" s="2" customFormat="1" ht="12.75">
      <c r="A75" s="22"/>
      <c r="B75" s="216"/>
      <c r="C75" s="134"/>
      <c r="D75" s="155" t="s">
        <v>44</v>
      </c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155" t="s">
        <v>45</v>
      </c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/>
      <c r="AH75" s="155" t="s">
        <v>44</v>
      </c>
      <c r="AI75" s="218"/>
      <c r="AJ75" s="218"/>
      <c r="AK75" s="218"/>
      <c r="AL75" s="218"/>
      <c r="AM75" s="155" t="s">
        <v>45</v>
      </c>
      <c r="AN75" s="218"/>
      <c r="AO75" s="218"/>
      <c r="AP75" s="134"/>
      <c r="AQ75" s="22"/>
      <c r="AR75" s="23"/>
      <c r="BE75" s="22"/>
    </row>
    <row r="76" spans="1:57" s="2" customFormat="1">
      <c r="A76" s="22"/>
      <c r="B76" s="216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22"/>
      <c r="AR76" s="23"/>
      <c r="BE76" s="22"/>
    </row>
    <row r="77" spans="1:57" s="2" customFormat="1" ht="6.95" customHeight="1">
      <c r="A77" s="22"/>
      <c r="B77" s="226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  <c r="Z77" s="160"/>
      <c r="AA77" s="160"/>
      <c r="AB77" s="160"/>
      <c r="AC77" s="160"/>
      <c r="AD77" s="160"/>
      <c r="AE77" s="160"/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31"/>
      <c r="AR77" s="23"/>
      <c r="BE77" s="22"/>
    </row>
    <row r="78" spans="1:57"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</row>
    <row r="79" spans="1:57">
      <c r="B79" s="212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</row>
    <row r="80" spans="1:57">
      <c r="B80" s="212"/>
      <c r="C80" s="212"/>
      <c r="D80" s="212"/>
      <c r="E80" s="212"/>
      <c r="F80" s="212"/>
      <c r="G80" s="212"/>
      <c r="H80" s="212"/>
      <c r="I80" s="212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2"/>
      <c r="AE80" s="212"/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</row>
    <row r="81" spans="1:91" s="2" customFormat="1" ht="6.95" customHeight="1">
      <c r="A81" s="22"/>
      <c r="B81" s="227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33"/>
      <c r="AR81" s="23"/>
      <c r="BE81" s="22"/>
    </row>
    <row r="82" spans="1:91" s="2" customFormat="1" ht="24.95" customHeight="1">
      <c r="A82" s="22"/>
      <c r="B82" s="216"/>
      <c r="C82" s="130" t="s">
        <v>48</v>
      </c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22"/>
      <c r="AR82" s="23"/>
      <c r="BE82" s="22"/>
    </row>
    <row r="83" spans="1:91" s="2" customFormat="1" ht="6.95" customHeight="1">
      <c r="A83" s="22"/>
      <c r="B83" s="216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22"/>
      <c r="AR83" s="23"/>
      <c r="BE83" s="22"/>
    </row>
    <row r="84" spans="1:91" s="4" customFormat="1" ht="12" customHeight="1">
      <c r="B84" s="228"/>
      <c r="C84" s="132" t="s">
        <v>12</v>
      </c>
      <c r="D84" s="233"/>
      <c r="E84" s="233"/>
      <c r="F84" s="233"/>
      <c r="G84" s="233"/>
      <c r="H84" s="233"/>
      <c r="I84" s="233"/>
      <c r="J84" s="233"/>
      <c r="K84" s="233"/>
      <c r="L84" s="233" t="str">
        <f>K5</f>
        <v>02</v>
      </c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33"/>
      <c r="Z84" s="233"/>
      <c r="AA84" s="233"/>
      <c r="AB84" s="233"/>
      <c r="AC84" s="233"/>
      <c r="AD84" s="233"/>
      <c r="AE84" s="233"/>
      <c r="AF84" s="233"/>
      <c r="AG84" s="233"/>
      <c r="AH84" s="233"/>
      <c r="AI84" s="233"/>
      <c r="AJ84" s="233"/>
      <c r="AK84" s="233"/>
      <c r="AL84" s="233"/>
      <c r="AM84" s="233"/>
      <c r="AN84" s="233"/>
      <c r="AO84" s="233"/>
      <c r="AP84" s="233"/>
      <c r="AR84" s="34"/>
    </row>
    <row r="85" spans="1:91" s="5" customFormat="1" ht="36.950000000000003" customHeight="1">
      <c r="B85" s="229"/>
      <c r="C85" s="230" t="s">
        <v>14</v>
      </c>
      <c r="D85" s="231"/>
      <c r="E85" s="231"/>
      <c r="F85" s="231"/>
      <c r="G85" s="231"/>
      <c r="H85" s="231"/>
      <c r="I85" s="231"/>
      <c r="J85" s="231"/>
      <c r="K85" s="231"/>
      <c r="L85" s="276" t="str">
        <f>K6</f>
        <v>Oprava brány Hanspaulského zámečku</v>
      </c>
      <c r="M85" s="277"/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/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/>
      <c r="AL85" s="277"/>
      <c r="AM85" s="277"/>
      <c r="AN85" s="277"/>
      <c r="AO85" s="277"/>
      <c r="AP85" s="231"/>
      <c r="AR85" s="35"/>
    </row>
    <row r="86" spans="1:91" s="2" customFormat="1" ht="6.95" customHeight="1">
      <c r="A86" s="22"/>
      <c r="B86" s="216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22"/>
      <c r="AR86" s="23"/>
      <c r="BE86" s="22"/>
    </row>
    <row r="87" spans="1:91" s="2" customFormat="1" ht="12" customHeight="1">
      <c r="A87" s="22"/>
      <c r="B87" s="216"/>
      <c r="C87" s="132" t="s">
        <v>18</v>
      </c>
      <c r="D87" s="134"/>
      <c r="E87" s="134"/>
      <c r="F87" s="134"/>
      <c r="G87" s="134"/>
      <c r="H87" s="134"/>
      <c r="I87" s="134"/>
      <c r="J87" s="134"/>
      <c r="K87" s="134"/>
      <c r="L87" s="232" t="str">
        <f>IF(K8="","",K8)</f>
        <v xml:space="preserve"> </v>
      </c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2" t="s">
        <v>20</v>
      </c>
      <c r="AJ87" s="134"/>
      <c r="AK87" s="134"/>
      <c r="AL87" s="134"/>
      <c r="AM87" s="257">
        <f>IF(AN8= "","",AN8)</f>
        <v>44550</v>
      </c>
      <c r="AN87" s="257"/>
      <c r="AO87" s="134"/>
      <c r="AP87" s="134"/>
      <c r="AQ87" s="22"/>
      <c r="AR87" s="23"/>
      <c r="BE87" s="22"/>
    </row>
    <row r="88" spans="1:91" s="2" customFormat="1" ht="6.95" customHeight="1">
      <c r="A88" s="22"/>
      <c r="B88" s="216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22"/>
      <c r="AR88" s="23"/>
      <c r="BE88" s="22"/>
    </row>
    <row r="89" spans="1:91" s="2" customFormat="1" ht="15.2" customHeight="1">
      <c r="A89" s="22"/>
      <c r="B89" s="216"/>
      <c r="C89" s="132" t="s">
        <v>21</v>
      </c>
      <c r="D89" s="134"/>
      <c r="E89" s="134"/>
      <c r="F89" s="134"/>
      <c r="G89" s="134"/>
      <c r="H89" s="134"/>
      <c r="I89" s="134"/>
      <c r="J89" s="134"/>
      <c r="K89" s="134"/>
      <c r="L89" s="233" t="str">
        <f>IF(E11= "","",E11)</f>
        <v xml:space="preserve"> </v>
      </c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2" t="s">
        <v>25</v>
      </c>
      <c r="AJ89" s="134"/>
      <c r="AK89" s="134"/>
      <c r="AL89" s="134"/>
      <c r="AM89" s="258" t="str">
        <f>IF(E17="","",E17)</f>
        <v xml:space="preserve"> </v>
      </c>
      <c r="AN89" s="259"/>
      <c r="AO89" s="259"/>
      <c r="AP89" s="259"/>
      <c r="AQ89" s="22"/>
      <c r="AR89" s="23"/>
      <c r="AS89" s="260" t="s">
        <v>49</v>
      </c>
      <c r="AT89" s="261"/>
      <c r="AU89" s="36"/>
      <c r="AV89" s="36"/>
      <c r="AW89" s="36"/>
      <c r="AX89" s="36"/>
      <c r="AY89" s="36"/>
      <c r="AZ89" s="36"/>
      <c r="BA89" s="36"/>
      <c r="BB89" s="36"/>
      <c r="BC89" s="36"/>
      <c r="BD89" s="37"/>
      <c r="BE89" s="22"/>
    </row>
    <row r="90" spans="1:91" s="2" customFormat="1" ht="15.2" customHeight="1">
      <c r="A90" s="22"/>
      <c r="B90" s="216"/>
      <c r="C90" s="132" t="s">
        <v>24</v>
      </c>
      <c r="D90" s="134"/>
      <c r="E90" s="134"/>
      <c r="F90" s="134"/>
      <c r="G90" s="134"/>
      <c r="H90" s="134"/>
      <c r="I90" s="134"/>
      <c r="J90" s="134"/>
      <c r="K90" s="134"/>
      <c r="L90" s="233" t="str">
        <f>IF(E14="","",E14)</f>
        <v xml:space="preserve"> </v>
      </c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2" t="s">
        <v>27</v>
      </c>
      <c r="AJ90" s="134"/>
      <c r="AK90" s="134"/>
      <c r="AL90" s="134"/>
      <c r="AM90" s="258" t="str">
        <f>IF(E20="","",E20)</f>
        <v xml:space="preserve"> </v>
      </c>
      <c r="AN90" s="259"/>
      <c r="AO90" s="259"/>
      <c r="AP90" s="259"/>
      <c r="AQ90" s="22"/>
      <c r="AR90" s="23"/>
      <c r="AS90" s="262"/>
      <c r="AT90" s="263"/>
      <c r="AU90" s="38"/>
      <c r="AV90" s="38"/>
      <c r="AW90" s="38"/>
      <c r="AX90" s="38"/>
      <c r="AY90" s="38"/>
      <c r="AZ90" s="38"/>
      <c r="BA90" s="38"/>
      <c r="BB90" s="38"/>
      <c r="BC90" s="38"/>
      <c r="BD90" s="39"/>
      <c r="BE90" s="22"/>
    </row>
    <row r="91" spans="1:91" s="2" customFormat="1" ht="10.9" customHeight="1">
      <c r="A91" s="22"/>
      <c r="B91" s="216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22"/>
      <c r="AR91" s="23"/>
      <c r="AS91" s="262"/>
      <c r="AT91" s="263"/>
      <c r="AU91" s="38"/>
      <c r="AV91" s="38"/>
      <c r="AW91" s="38"/>
      <c r="AX91" s="38"/>
      <c r="AY91" s="38"/>
      <c r="AZ91" s="38"/>
      <c r="BA91" s="38"/>
      <c r="BB91" s="38"/>
      <c r="BC91" s="38"/>
      <c r="BD91" s="39"/>
      <c r="BE91" s="22"/>
    </row>
    <row r="92" spans="1:91" s="2" customFormat="1" ht="29.25" customHeight="1">
      <c r="A92" s="22"/>
      <c r="B92" s="216"/>
      <c r="C92" s="271" t="s">
        <v>50</v>
      </c>
      <c r="D92" s="272"/>
      <c r="E92" s="272"/>
      <c r="F92" s="272"/>
      <c r="G92" s="272"/>
      <c r="H92" s="148"/>
      <c r="I92" s="273" t="s">
        <v>51</v>
      </c>
      <c r="J92" s="272"/>
      <c r="K92" s="272"/>
      <c r="L92" s="272"/>
      <c r="M92" s="272"/>
      <c r="N92" s="272"/>
      <c r="O92" s="272"/>
      <c r="P92" s="272"/>
      <c r="Q92" s="272"/>
      <c r="R92" s="272"/>
      <c r="S92" s="272"/>
      <c r="T92" s="272"/>
      <c r="U92" s="272"/>
      <c r="V92" s="272"/>
      <c r="W92" s="272"/>
      <c r="X92" s="272"/>
      <c r="Y92" s="272"/>
      <c r="Z92" s="272"/>
      <c r="AA92" s="272"/>
      <c r="AB92" s="272"/>
      <c r="AC92" s="272"/>
      <c r="AD92" s="272"/>
      <c r="AE92" s="272"/>
      <c r="AF92" s="272"/>
      <c r="AG92" s="274" t="s">
        <v>52</v>
      </c>
      <c r="AH92" s="272"/>
      <c r="AI92" s="272"/>
      <c r="AJ92" s="272"/>
      <c r="AK92" s="272"/>
      <c r="AL92" s="272"/>
      <c r="AM92" s="272"/>
      <c r="AN92" s="273" t="s">
        <v>53</v>
      </c>
      <c r="AO92" s="272"/>
      <c r="AP92" s="275"/>
      <c r="AQ92" s="40" t="s">
        <v>54</v>
      </c>
      <c r="AR92" s="23"/>
      <c r="AS92" s="41" t="s">
        <v>55</v>
      </c>
      <c r="AT92" s="42" t="s">
        <v>56</v>
      </c>
      <c r="AU92" s="42" t="s">
        <v>57</v>
      </c>
      <c r="AV92" s="42" t="s">
        <v>58</v>
      </c>
      <c r="AW92" s="42" t="s">
        <v>59</v>
      </c>
      <c r="AX92" s="42" t="s">
        <v>60</v>
      </c>
      <c r="AY92" s="42" t="s">
        <v>61</v>
      </c>
      <c r="AZ92" s="42" t="s">
        <v>62</v>
      </c>
      <c r="BA92" s="42" t="s">
        <v>63</v>
      </c>
      <c r="BB92" s="42" t="s">
        <v>64</v>
      </c>
      <c r="BC92" s="42" t="s">
        <v>65</v>
      </c>
      <c r="BD92" s="43" t="s">
        <v>66</v>
      </c>
      <c r="BE92" s="22"/>
    </row>
    <row r="93" spans="1:91" s="2" customFormat="1" ht="10.9" customHeight="1">
      <c r="A93" s="22"/>
      <c r="B93" s="216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22"/>
      <c r="AR93" s="23"/>
      <c r="AS93" s="4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  <c r="BE93" s="22"/>
    </row>
    <row r="94" spans="1:91" s="6" customFormat="1" ht="32.450000000000003" customHeight="1">
      <c r="B94" s="234"/>
      <c r="C94" s="177" t="s">
        <v>67</v>
      </c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  <c r="O94" s="235"/>
      <c r="P94" s="235"/>
      <c r="Q94" s="235"/>
      <c r="R94" s="235"/>
      <c r="S94" s="235"/>
      <c r="T94" s="235"/>
      <c r="U94" s="235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  <c r="AF94" s="235"/>
      <c r="AG94" s="269">
        <f>ROUND(SUM(AG95:AG96),2)</f>
        <v>0</v>
      </c>
      <c r="AH94" s="269"/>
      <c r="AI94" s="269"/>
      <c r="AJ94" s="269"/>
      <c r="AK94" s="269"/>
      <c r="AL94" s="269"/>
      <c r="AM94" s="269"/>
      <c r="AN94" s="270">
        <f>SUM(AG94,AT94)</f>
        <v>0</v>
      </c>
      <c r="AO94" s="270"/>
      <c r="AP94" s="270"/>
      <c r="AQ94" s="48" t="s">
        <v>1</v>
      </c>
      <c r="AR94" s="47"/>
      <c r="AS94" s="49">
        <f>ROUND(SUM(AS95:AS96),2)</f>
        <v>0</v>
      </c>
      <c r="AT94" s="50">
        <f>ROUND(SUM(AV94:AW94),2)</f>
        <v>0</v>
      </c>
      <c r="AU94" s="51">
        <f>ROUND(SUM(AU95:AU96),5)</f>
        <v>1154.8199500000001</v>
      </c>
      <c r="AV94" s="50">
        <f>ROUND(AZ94*L29,2)</f>
        <v>0</v>
      </c>
      <c r="AW94" s="50">
        <f>ROUND(BA94*L30,2)</f>
        <v>0</v>
      </c>
      <c r="AX94" s="50">
        <f>ROUND(BB94*L29,2)</f>
        <v>0</v>
      </c>
      <c r="AY94" s="50">
        <f>ROUND(BC94*L30,2)</f>
        <v>0</v>
      </c>
      <c r="AZ94" s="50">
        <f>ROUND(SUM(AZ95:AZ96),2)</f>
        <v>0</v>
      </c>
      <c r="BA94" s="50">
        <f>ROUND(SUM(BA95:BA96),2)</f>
        <v>0</v>
      </c>
      <c r="BB94" s="50">
        <f>ROUND(SUM(BB95:BB96),2)</f>
        <v>0</v>
      </c>
      <c r="BC94" s="50">
        <f>ROUND(SUM(BC95:BC96),2)</f>
        <v>0</v>
      </c>
      <c r="BD94" s="52">
        <f>ROUND(SUM(BD95:BD96),2)</f>
        <v>0</v>
      </c>
      <c r="BS94" s="53" t="s">
        <v>68</v>
      </c>
      <c r="BT94" s="53" t="s">
        <v>69</v>
      </c>
      <c r="BU94" s="54" t="s">
        <v>70</v>
      </c>
      <c r="BV94" s="53" t="s">
        <v>71</v>
      </c>
      <c r="BW94" s="53" t="s">
        <v>4</v>
      </c>
      <c r="BX94" s="53" t="s">
        <v>72</v>
      </c>
      <c r="CL94" s="53" t="s">
        <v>1</v>
      </c>
    </row>
    <row r="95" spans="1:91" s="7" customFormat="1" ht="16.5" customHeight="1">
      <c r="A95" s="55" t="s">
        <v>73</v>
      </c>
      <c r="B95" s="236"/>
      <c r="C95" s="237"/>
      <c r="D95" s="268" t="s">
        <v>74</v>
      </c>
      <c r="E95" s="268"/>
      <c r="F95" s="268"/>
      <c r="G95" s="268"/>
      <c r="H95" s="268"/>
      <c r="I95" s="238"/>
      <c r="J95" s="268" t="s">
        <v>75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6">
        <f>'01 - SO 01 Oprava brány'!J30</f>
        <v>0</v>
      </c>
      <c r="AH95" s="267"/>
      <c r="AI95" s="267"/>
      <c r="AJ95" s="267"/>
      <c r="AK95" s="267"/>
      <c r="AL95" s="267"/>
      <c r="AM95" s="267"/>
      <c r="AN95" s="266">
        <f>SUM(AG95,AT95)</f>
        <v>0</v>
      </c>
      <c r="AO95" s="267"/>
      <c r="AP95" s="267"/>
      <c r="AQ95" s="57" t="s">
        <v>76</v>
      </c>
      <c r="AR95" s="56"/>
      <c r="AS95" s="58">
        <v>0</v>
      </c>
      <c r="AT95" s="59">
        <f>ROUND(SUM(AV95:AW95),2)</f>
        <v>0</v>
      </c>
      <c r="AU95" s="60">
        <f>'01 - SO 01 Oprava brány'!P134</f>
        <v>1154.8199509999999</v>
      </c>
      <c r="AV95" s="59">
        <f>'01 - SO 01 Oprava brány'!J33</f>
        <v>0</v>
      </c>
      <c r="AW95" s="59">
        <f>'01 - SO 01 Oprava brány'!J34</f>
        <v>0</v>
      </c>
      <c r="AX95" s="59">
        <f>'01 - SO 01 Oprava brány'!J35</f>
        <v>0</v>
      </c>
      <c r="AY95" s="59">
        <f>'01 - SO 01 Oprava brány'!J36</f>
        <v>0</v>
      </c>
      <c r="AZ95" s="59">
        <f>'01 - SO 01 Oprava brány'!F33</f>
        <v>0</v>
      </c>
      <c r="BA95" s="59">
        <f>'01 - SO 01 Oprava brány'!F34</f>
        <v>0</v>
      </c>
      <c r="BB95" s="59">
        <f>'01 - SO 01 Oprava brány'!F35</f>
        <v>0</v>
      </c>
      <c r="BC95" s="59">
        <f>'01 - SO 01 Oprava brány'!F36</f>
        <v>0</v>
      </c>
      <c r="BD95" s="61">
        <f>'01 - SO 01 Oprava brány'!F37</f>
        <v>0</v>
      </c>
      <c r="BT95" s="62" t="s">
        <v>77</v>
      </c>
      <c r="BV95" s="62" t="s">
        <v>71</v>
      </c>
      <c r="BW95" s="62" t="s">
        <v>78</v>
      </c>
      <c r="BX95" s="62" t="s">
        <v>4</v>
      </c>
      <c r="CL95" s="62" t="s">
        <v>1</v>
      </c>
      <c r="CM95" s="62" t="s">
        <v>79</v>
      </c>
    </row>
    <row r="96" spans="1:91" s="7" customFormat="1" ht="16.5" customHeight="1">
      <c r="A96" s="55" t="s">
        <v>73</v>
      </c>
      <c r="B96" s="236"/>
      <c r="C96" s="237"/>
      <c r="D96" s="268" t="s">
        <v>80</v>
      </c>
      <c r="E96" s="268"/>
      <c r="F96" s="268"/>
      <c r="G96" s="268"/>
      <c r="H96" s="268"/>
      <c r="I96" s="238"/>
      <c r="J96" s="268" t="s">
        <v>81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  <c r="AA96" s="268"/>
      <c r="AB96" s="268"/>
      <c r="AC96" s="268"/>
      <c r="AD96" s="268"/>
      <c r="AE96" s="268"/>
      <c r="AF96" s="268"/>
      <c r="AG96" s="266">
        <f>'901 - VON'!J30</f>
        <v>0</v>
      </c>
      <c r="AH96" s="267"/>
      <c r="AI96" s="267"/>
      <c r="AJ96" s="267"/>
      <c r="AK96" s="267"/>
      <c r="AL96" s="267"/>
      <c r="AM96" s="267"/>
      <c r="AN96" s="266">
        <f>SUM(AG96,AT96)</f>
        <v>0</v>
      </c>
      <c r="AO96" s="267"/>
      <c r="AP96" s="267"/>
      <c r="AQ96" s="57" t="s">
        <v>81</v>
      </c>
      <c r="AR96" s="56"/>
      <c r="AS96" s="63">
        <v>0</v>
      </c>
      <c r="AT96" s="64">
        <f>ROUND(SUM(AV96:AW96),2)</f>
        <v>0</v>
      </c>
      <c r="AU96" s="65">
        <f>'901 - VON'!P118</f>
        <v>0</v>
      </c>
      <c r="AV96" s="64">
        <f>'901 - VON'!J33</f>
        <v>0</v>
      </c>
      <c r="AW96" s="64">
        <f>'901 - VON'!J34</f>
        <v>0</v>
      </c>
      <c r="AX96" s="64">
        <f>'901 - VON'!J35</f>
        <v>0</v>
      </c>
      <c r="AY96" s="64">
        <f>'901 - VON'!J36</f>
        <v>0</v>
      </c>
      <c r="AZ96" s="64">
        <f>'901 - VON'!F33</f>
        <v>0</v>
      </c>
      <c r="BA96" s="64">
        <f>'901 - VON'!F34</f>
        <v>0</v>
      </c>
      <c r="BB96" s="64">
        <f>'901 - VON'!F35</f>
        <v>0</v>
      </c>
      <c r="BC96" s="64">
        <f>'901 - VON'!F36</f>
        <v>0</v>
      </c>
      <c r="BD96" s="66">
        <f>'901 - VON'!F37</f>
        <v>0</v>
      </c>
      <c r="BT96" s="62" t="s">
        <v>77</v>
      </c>
      <c r="BV96" s="62" t="s">
        <v>71</v>
      </c>
      <c r="BW96" s="62" t="s">
        <v>82</v>
      </c>
      <c r="BX96" s="62" t="s">
        <v>4</v>
      </c>
      <c r="CL96" s="62" t="s">
        <v>1</v>
      </c>
      <c r="CM96" s="62" t="s">
        <v>79</v>
      </c>
    </row>
    <row r="97" spans="1:57" s="2" customFormat="1" ht="30" customHeight="1">
      <c r="A97" s="22"/>
      <c r="B97" s="216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22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  <row r="98" spans="1:57" s="2" customFormat="1" ht="6.95" customHeight="1">
      <c r="A98" s="22"/>
      <c r="B98" s="226"/>
      <c r="C98" s="160"/>
      <c r="D98" s="160"/>
      <c r="E98" s="160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  <c r="AC98" s="160"/>
      <c r="AD98" s="160"/>
      <c r="AE98" s="160"/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31"/>
      <c r="AR98" s="23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</row>
    <row r="99" spans="1:57"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</row>
    <row r="100" spans="1:57"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</row>
  </sheetData>
  <sheetProtection algorithmName="SHA-512" hashValue="qDdsR3uuvCAnwBeABy8ArII1Pgsh+C2fCQDxsZHAnqHvgHvAsQ9xkWGukJ1h2prpkK2Q9YXDKMhCIgTxbC+f/w==" saltValue="ksg4g5wE0Og854Mm10gHaA==" spinCount="100000" sheet="1" objects="1" scenarios="1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SO 01 Oprava brány'!C2" display="/"/>
    <hyperlink ref="A96" location="'901 - VON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43"/>
  <sheetViews>
    <sheetView showGridLines="0" topLeftCell="A131" workbookViewId="0">
      <selection activeCell="H137" sqref="H137"/>
    </sheetView>
  </sheetViews>
  <sheetFormatPr defaultRowHeight="11.25"/>
  <cols>
    <col min="1" max="1" width="8.33203125" style="1" customWidth="1"/>
    <col min="2" max="2" width="1.1640625" style="127" customWidth="1"/>
    <col min="3" max="3" width="4.1640625" style="127" customWidth="1"/>
    <col min="4" max="4" width="4.33203125" style="127" customWidth="1"/>
    <col min="5" max="5" width="17.1640625" style="127" customWidth="1"/>
    <col min="6" max="6" width="50.83203125" style="127" customWidth="1"/>
    <col min="7" max="7" width="7.5" style="127" customWidth="1"/>
    <col min="8" max="8" width="14" style="127" customWidth="1"/>
    <col min="9" max="9" width="15.83203125" style="127" customWidth="1"/>
    <col min="10" max="10" width="22.33203125" style="127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67"/>
    </row>
    <row r="2" spans="1:46" s="1" customFormat="1" ht="36.950000000000003" customHeight="1">
      <c r="B2" s="127"/>
      <c r="C2" s="127"/>
      <c r="D2" s="127"/>
      <c r="E2" s="127"/>
      <c r="F2" s="127"/>
      <c r="G2" s="127"/>
      <c r="H2" s="127"/>
      <c r="I2" s="127"/>
      <c r="J2" s="127"/>
      <c r="L2" s="264" t="s">
        <v>5</v>
      </c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78</v>
      </c>
    </row>
    <row r="3" spans="1:46" s="1" customFormat="1" ht="6.95" customHeight="1">
      <c r="B3" s="18"/>
      <c r="C3" s="129"/>
      <c r="D3" s="129"/>
      <c r="E3" s="129"/>
      <c r="F3" s="129"/>
      <c r="G3" s="129"/>
      <c r="H3" s="129"/>
      <c r="I3" s="129"/>
      <c r="J3" s="129"/>
      <c r="K3" s="19"/>
      <c r="L3" s="20"/>
      <c r="AT3" s="17" t="s">
        <v>79</v>
      </c>
    </row>
    <row r="4" spans="1:46" s="1" customFormat="1" ht="24.95" customHeight="1">
      <c r="B4" s="20"/>
      <c r="C4" s="67"/>
      <c r="D4" s="130" t="s">
        <v>83</v>
      </c>
      <c r="E4" s="67"/>
      <c r="F4" s="67"/>
      <c r="G4" s="67"/>
      <c r="H4" s="67"/>
      <c r="I4" s="67"/>
      <c r="J4" s="67"/>
      <c r="L4" s="20"/>
      <c r="M4" s="68" t="s">
        <v>10</v>
      </c>
      <c r="AT4" s="17" t="s">
        <v>3</v>
      </c>
    </row>
    <row r="5" spans="1:46" s="1" customFormat="1" ht="6.95" customHeight="1">
      <c r="B5" s="20"/>
      <c r="C5" s="67"/>
      <c r="D5" s="67"/>
      <c r="E5" s="67"/>
      <c r="F5" s="67"/>
      <c r="G5" s="67"/>
      <c r="H5" s="67"/>
      <c r="I5" s="67"/>
      <c r="J5" s="67"/>
      <c r="L5" s="20"/>
    </row>
    <row r="6" spans="1:46" s="1" customFormat="1" ht="12" customHeight="1">
      <c r="B6" s="20"/>
      <c r="C6" s="67"/>
      <c r="D6" s="131" t="s">
        <v>14</v>
      </c>
      <c r="E6" s="67"/>
      <c r="F6" s="67"/>
      <c r="G6" s="67"/>
      <c r="H6" s="67"/>
      <c r="I6" s="67"/>
      <c r="J6" s="67"/>
      <c r="L6" s="20"/>
    </row>
    <row r="7" spans="1:46" s="1" customFormat="1" ht="16.5" customHeight="1">
      <c r="B7" s="20"/>
      <c r="C7" s="67"/>
      <c r="D7" s="67"/>
      <c r="E7" s="279" t="str">
        <f>'Rekapitulace stavby'!K6</f>
        <v>Oprava brány Hanspaulského zámečku</v>
      </c>
      <c r="F7" s="280"/>
      <c r="G7" s="280"/>
      <c r="H7" s="280"/>
      <c r="I7" s="67"/>
      <c r="J7" s="67"/>
      <c r="L7" s="20"/>
    </row>
    <row r="8" spans="1:46" s="2" customFormat="1" ht="12" customHeight="1">
      <c r="A8" s="22"/>
      <c r="B8" s="23"/>
      <c r="C8" s="133"/>
      <c r="D8" s="131" t="s">
        <v>84</v>
      </c>
      <c r="E8" s="133"/>
      <c r="F8" s="133"/>
      <c r="G8" s="133"/>
      <c r="H8" s="133"/>
      <c r="I8" s="133"/>
      <c r="J8" s="133"/>
      <c r="K8" s="22"/>
      <c r="L8" s="27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46" s="2" customFormat="1" ht="16.5" customHeight="1">
      <c r="A9" s="22"/>
      <c r="B9" s="23"/>
      <c r="C9" s="133"/>
      <c r="D9" s="133"/>
      <c r="E9" s="276" t="s">
        <v>85</v>
      </c>
      <c r="F9" s="278"/>
      <c r="G9" s="278"/>
      <c r="H9" s="278"/>
      <c r="I9" s="133"/>
      <c r="J9" s="133"/>
      <c r="K9" s="22"/>
      <c r="L9" s="27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46" s="2" customFormat="1">
      <c r="A10" s="22"/>
      <c r="B10" s="23"/>
      <c r="C10" s="133"/>
      <c r="D10" s="133"/>
      <c r="E10" s="133"/>
      <c r="F10" s="133"/>
      <c r="G10" s="133"/>
      <c r="H10" s="133"/>
      <c r="I10" s="133"/>
      <c r="J10" s="133"/>
      <c r="K10" s="22"/>
      <c r="L10" s="27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46" s="2" customFormat="1" ht="12" customHeight="1">
      <c r="A11" s="22"/>
      <c r="B11" s="23"/>
      <c r="C11" s="133"/>
      <c r="D11" s="131" t="s">
        <v>16</v>
      </c>
      <c r="E11" s="133"/>
      <c r="F11" s="135" t="s">
        <v>1</v>
      </c>
      <c r="G11" s="133"/>
      <c r="H11" s="133"/>
      <c r="I11" s="131" t="s">
        <v>17</v>
      </c>
      <c r="J11" s="135" t="s">
        <v>1</v>
      </c>
      <c r="K11" s="22"/>
      <c r="L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46" s="2" customFormat="1" ht="12" customHeight="1">
      <c r="A12" s="22"/>
      <c r="B12" s="23"/>
      <c r="C12" s="133"/>
      <c r="D12" s="131" t="s">
        <v>18</v>
      </c>
      <c r="E12" s="133"/>
      <c r="F12" s="135" t="s">
        <v>19</v>
      </c>
      <c r="G12" s="133"/>
      <c r="H12" s="133"/>
      <c r="I12" s="131" t="s">
        <v>20</v>
      </c>
      <c r="J12" s="136">
        <f>'Rekapitulace stavby'!AN8</f>
        <v>44550</v>
      </c>
      <c r="K12" s="22"/>
      <c r="L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46" s="2" customFormat="1" ht="10.9" customHeight="1">
      <c r="A13" s="22"/>
      <c r="B13" s="23"/>
      <c r="C13" s="133"/>
      <c r="D13" s="133"/>
      <c r="E13" s="133"/>
      <c r="F13" s="133"/>
      <c r="G13" s="133"/>
      <c r="H13" s="133"/>
      <c r="I13" s="133"/>
      <c r="J13" s="133"/>
      <c r="K13" s="22"/>
      <c r="L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46" s="2" customFormat="1" ht="12" customHeight="1">
      <c r="A14" s="22"/>
      <c r="B14" s="23"/>
      <c r="C14" s="133"/>
      <c r="D14" s="131" t="s">
        <v>21</v>
      </c>
      <c r="E14" s="133"/>
      <c r="F14" s="133"/>
      <c r="G14" s="133"/>
      <c r="H14" s="133"/>
      <c r="I14" s="131" t="s">
        <v>22</v>
      </c>
      <c r="J14" s="135" t="str">
        <f>IF('Rekapitulace stavby'!AN10="","",'Rekapitulace stavby'!AN10)</f>
        <v/>
      </c>
      <c r="K14" s="22"/>
      <c r="L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46" s="2" customFormat="1" ht="18" customHeight="1">
      <c r="A15" s="22"/>
      <c r="B15" s="23"/>
      <c r="C15" s="133"/>
      <c r="D15" s="133"/>
      <c r="E15" s="135" t="str">
        <f>IF('Rekapitulace stavby'!E11="","",'Rekapitulace stavby'!E11)</f>
        <v xml:space="preserve"> </v>
      </c>
      <c r="F15" s="133"/>
      <c r="G15" s="133"/>
      <c r="H15" s="133"/>
      <c r="I15" s="131" t="s">
        <v>23</v>
      </c>
      <c r="J15" s="135" t="str">
        <f>IF('Rekapitulace stavby'!AN11="","",'Rekapitulace stavby'!AN11)</f>
        <v/>
      </c>
      <c r="K15" s="22"/>
      <c r="L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46" s="2" customFormat="1" ht="6.95" customHeight="1">
      <c r="A16" s="22"/>
      <c r="B16" s="23"/>
      <c r="C16" s="133"/>
      <c r="D16" s="133"/>
      <c r="E16" s="133"/>
      <c r="F16" s="133"/>
      <c r="G16" s="133"/>
      <c r="H16" s="133"/>
      <c r="I16" s="133"/>
      <c r="J16" s="133"/>
      <c r="K16" s="22"/>
      <c r="L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2" customFormat="1" ht="12" customHeight="1">
      <c r="A17" s="22"/>
      <c r="B17" s="23"/>
      <c r="C17" s="133"/>
      <c r="D17" s="131" t="s">
        <v>24</v>
      </c>
      <c r="E17" s="133"/>
      <c r="F17" s="133"/>
      <c r="G17" s="133"/>
      <c r="H17" s="133"/>
      <c r="I17" s="131" t="s">
        <v>22</v>
      </c>
      <c r="J17" s="135" t="str">
        <f>'Rekapitulace stavby'!AN13</f>
        <v/>
      </c>
      <c r="K17" s="22"/>
      <c r="L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" customFormat="1" ht="18" customHeight="1">
      <c r="A18" s="22"/>
      <c r="B18" s="23"/>
      <c r="C18" s="133"/>
      <c r="D18" s="133"/>
      <c r="E18" s="243" t="str">
        <f>'Rekapitulace stavby'!E14</f>
        <v xml:space="preserve"> </v>
      </c>
      <c r="F18" s="243"/>
      <c r="G18" s="243"/>
      <c r="H18" s="243"/>
      <c r="I18" s="131" t="s">
        <v>23</v>
      </c>
      <c r="J18" s="135" t="str">
        <f>'Rekapitulace stavby'!AN14</f>
        <v/>
      </c>
      <c r="K18" s="22"/>
      <c r="L18" s="27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" customFormat="1" ht="6.95" customHeight="1">
      <c r="A19" s="22"/>
      <c r="B19" s="23"/>
      <c r="C19" s="133"/>
      <c r="D19" s="133"/>
      <c r="E19" s="133"/>
      <c r="F19" s="133"/>
      <c r="G19" s="133"/>
      <c r="H19" s="133"/>
      <c r="I19" s="133"/>
      <c r="J19" s="133"/>
      <c r="K19" s="22"/>
      <c r="L19" s="27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" customFormat="1" ht="12" customHeight="1">
      <c r="A20" s="22"/>
      <c r="B20" s="23"/>
      <c r="C20" s="133"/>
      <c r="D20" s="131" t="s">
        <v>25</v>
      </c>
      <c r="E20" s="133"/>
      <c r="F20" s="133"/>
      <c r="G20" s="133"/>
      <c r="H20" s="133"/>
      <c r="I20" s="131" t="s">
        <v>22</v>
      </c>
      <c r="J20" s="135" t="str">
        <f>IF('Rekapitulace stavby'!AN16="","",'Rekapitulace stavby'!AN16)</f>
        <v/>
      </c>
      <c r="K20" s="22"/>
      <c r="L20" s="27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" customFormat="1" ht="18" customHeight="1">
      <c r="A21" s="22"/>
      <c r="B21" s="23"/>
      <c r="C21" s="133"/>
      <c r="D21" s="133"/>
      <c r="E21" s="135" t="str">
        <f>IF('Rekapitulace stavby'!E17="","",'Rekapitulace stavby'!E17)</f>
        <v xml:space="preserve"> </v>
      </c>
      <c r="F21" s="133"/>
      <c r="G21" s="133"/>
      <c r="H21" s="133"/>
      <c r="I21" s="131" t="s">
        <v>23</v>
      </c>
      <c r="J21" s="135" t="str">
        <f>IF('Rekapitulace stavby'!AN17="","",'Rekapitulace stavby'!AN17)</f>
        <v/>
      </c>
      <c r="K21" s="22"/>
      <c r="L21" s="27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s="2" customFormat="1" ht="6.95" customHeight="1">
      <c r="A22" s="22"/>
      <c r="B22" s="23"/>
      <c r="C22" s="133"/>
      <c r="D22" s="133"/>
      <c r="E22" s="133"/>
      <c r="F22" s="133"/>
      <c r="G22" s="133"/>
      <c r="H22" s="133"/>
      <c r="I22" s="133"/>
      <c r="J22" s="133"/>
      <c r="K22" s="22"/>
      <c r="L22" s="27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 ht="12" customHeight="1">
      <c r="A23" s="22"/>
      <c r="B23" s="23"/>
      <c r="C23" s="133"/>
      <c r="D23" s="131" t="s">
        <v>27</v>
      </c>
      <c r="E23" s="133"/>
      <c r="F23" s="133"/>
      <c r="G23" s="133"/>
      <c r="H23" s="133"/>
      <c r="I23" s="131" t="s">
        <v>22</v>
      </c>
      <c r="J23" s="135" t="str">
        <f>IF('Rekapitulace stavby'!AN19="","",'Rekapitulace stavby'!AN19)</f>
        <v/>
      </c>
      <c r="K23" s="22"/>
      <c r="L23" s="27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 ht="18" customHeight="1">
      <c r="A24" s="22"/>
      <c r="B24" s="23"/>
      <c r="C24" s="133"/>
      <c r="D24" s="133"/>
      <c r="E24" s="135" t="str">
        <f>IF('Rekapitulace stavby'!E20="","",'Rekapitulace stavby'!E20)</f>
        <v xml:space="preserve"> </v>
      </c>
      <c r="F24" s="133"/>
      <c r="G24" s="133"/>
      <c r="H24" s="133"/>
      <c r="I24" s="131" t="s">
        <v>23</v>
      </c>
      <c r="J24" s="135" t="str">
        <f>IF('Rekapitulace stavby'!AN20="","",'Rekapitulace stavby'!AN20)</f>
        <v/>
      </c>
      <c r="K24" s="22"/>
      <c r="L24" s="27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 ht="6.95" customHeight="1">
      <c r="A25" s="22"/>
      <c r="B25" s="23"/>
      <c r="C25" s="133"/>
      <c r="D25" s="133"/>
      <c r="E25" s="133"/>
      <c r="F25" s="133"/>
      <c r="G25" s="133"/>
      <c r="H25" s="133"/>
      <c r="I25" s="133"/>
      <c r="J25" s="133"/>
      <c r="K25" s="22"/>
      <c r="L25" s="27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 ht="12" customHeight="1">
      <c r="A26" s="22"/>
      <c r="B26" s="23"/>
      <c r="C26" s="133"/>
      <c r="D26" s="131" t="s">
        <v>28</v>
      </c>
      <c r="E26" s="133"/>
      <c r="F26" s="133"/>
      <c r="G26" s="133"/>
      <c r="H26" s="133"/>
      <c r="I26" s="133"/>
      <c r="J26" s="133"/>
      <c r="K26" s="22"/>
      <c r="L26" s="27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8" customFormat="1" ht="16.5" customHeight="1">
      <c r="A27" s="69"/>
      <c r="B27" s="70"/>
      <c r="C27" s="138"/>
      <c r="D27" s="138"/>
      <c r="E27" s="246" t="s">
        <v>1</v>
      </c>
      <c r="F27" s="246"/>
      <c r="G27" s="246"/>
      <c r="H27" s="246"/>
      <c r="I27" s="138"/>
      <c r="J27" s="138"/>
      <c r="K27" s="69"/>
      <c r="L27" s="71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</row>
    <row r="28" spans="1:31" s="2" customFormat="1" ht="6.95" customHeight="1">
      <c r="A28" s="22"/>
      <c r="B28" s="23"/>
      <c r="C28" s="133"/>
      <c r="D28" s="133"/>
      <c r="E28" s="133"/>
      <c r="F28" s="133"/>
      <c r="G28" s="133"/>
      <c r="H28" s="133"/>
      <c r="I28" s="133"/>
      <c r="J28" s="133"/>
      <c r="K28" s="22"/>
      <c r="L28" s="27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 ht="6.95" customHeight="1">
      <c r="A29" s="22"/>
      <c r="B29" s="23"/>
      <c r="C29" s="133"/>
      <c r="D29" s="139"/>
      <c r="E29" s="139"/>
      <c r="F29" s="139"/>
      <c r="G29" s="139"/>
      <c r="H29" s="139"/>
      <c r="I29" s="139"/>
      <c r="J29" s="139"/>
      <c r="K29" s="45"/>
      <c r="L29" s="27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 ht="25.35" customHeight="1">
      <c r="A30" s="22"/>
      <c r="B30" s="23"/>
      <c r="C30" s="133"/>
      <c r="D30" s="140" t="s">
        <v>29</v>
      </c>
      <c r="E30" s="133"/>
      <c r="F30" s="133"/>
      <c r="G30" s="133"/>
      <c r="H30" s="133"/>
      <c r="I30" s="133"/>
      <c r="J30" s="141">
        <f>ROUND(J134, 2)</f>
        <v>0</v>
      </c>
      <c r="K30" s="22"/>
      <c r="L30" s="27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 ht="6.95" customHeight="1">
      <c r="A31" s="22"/>
      <c r="B31" s="23"/>
      <c r="C31" s="133"/>
      <c r="D31" s="139"/>
      <c r="E31" s="139"/>
      <c r="F31" s="139"/>
      <c r="G31" s="139"/>
      <c r="H31" s="139"/>
      <c r="I31" s="139"/>
      <c r="J31" s="139"/>
      <c r="K31" s="45"/>
      <c r="L31" s="27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 ht="14.45" customHeight="1">
      <c r="A32" s="22"/>
      <c r="B32" s="23"/>
      <c r="C32" s="133"/>
      <c r="D32" s="133"/>
      <c r="E32" s="133"/>
      <c r="F32" s="142" t="s">
        <v>31</v>
      </c>
      <c r="G32" s="133"/>
      <c r="H32" s="133"/>
      <c r="I32" s="142" t="s">
        <v>30</v>
      </c>
      <c r="J32" s="142" t="s">
        <v>32</v>
      </c>
      <c r="K32" s="22"/>
      <c r="L32" s="27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4.45" customHeight="1">
      <c r="A33" s="22"/>
      <c r="B33" s="23"/>
      <c r="C33" s="133"/>
      <c r="D33" s="143" t="s">
        <v>33</v>
      </c>
      <c r="E33" s="131" t="s">
        <v>34</v>
      </c>
      <c r="F33" s="144">
        <f>ROUND((SUM(BE134:BE442)),  2)</f>
        <v>0</v>
      </c>
      <c r="G33" s="133"/>
      <c r="H33" s="133"/>
      <c r="I33" s="145">
        <v>0.21</v>
      </c>
      <c r="J33" s="144">
        <f>ROUND(((SUM(BE134:BE442))*I33),  2)</f>
        <v>0</v>
      </c>
      <c r="K33" s="22"/>
      <c r="L33" s="27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4.45" customHeight="1">
      <c r="A34" s="22"/>
      <c r="B34" s="23"/>
      <c r="C34" s="133"/>
      <c r="D34" s="133"/>
      <c r="E34" s="131" t="s">
        <v>35</v>
      </c>
      <c r="F34" s="144">
        <f>ROUND((SUM(BF134:BF442)),  2)</f>
        <v>0</v>
      </c>
      <c r="G34" s="133"/>
      <c r="H34" s="133"/>
      <c r="I34" s="145">
        <v>0.15</v>
      </c>
      <c r="J34" s="144">
        <f>ROUND(((SUM(BF134:BF442))*I34),  2)</f>
        <v>0</v>
      </c>
      <c r="K34" s="22"/>
      <c r="L34" s="27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4.45" hidden="1" customHeight="1">
      <c r="A35" s="22"/>
      <c r="B35" s="23"/>
      <c r="C35" s="133"/>
      <c r="D35" s="133"/>
      <c r="E35" s="131" t="s">
        <v>36</v>
      </c>
      <c r="F35" s="144">
        <f>ROUND((SUM(BG134:BG442)),  2)</f>
        <v>0</v>
      </c>
      <c r="G35" s="133"/>
      <c r="H35" s="133"/>
      <c r="I35" s="145">
        <v>0.21</v>
      </c>
      <c r="J35" s="144">
        <f>0</f>
        <v>0</v>
      </c>
      <c r="K35" s="22"/>
      <c r="L35" s="27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4.45" hidden="1" customHeight="1">
      <c r="A36" s="22"/>
      <c r="B36" s="23"/>
      <c r="C36" s="133"/>
      <c r="D36" s="133"/>
      <c r="E36" s="131" t="s">
        <v>37</v>
      </c>
      <c r="F36" s="144">
        <f>ROUND((SUM(BH134:BH442)),  2)</f>
        <v>0</v>
      </c>
      <c r="G36" s="133"/>
      <c r="H36" s="133"/>
      <c r="I36" s="145">
        <v>0.15</v>
      </c>
      <c r="J36" s="144">
        <f>0</f>
        <v>0</v>
      </c>
      <c r="K36" s="22"/>
      <c r="L36" s="27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4.45" hidden="1" customHeight="1">
      <c r="A37" s="22"/>
      <c r="B37" s="23"/>
      <c r="C37" s="133"/>
      <c r="D37" s="133"/>
      <c r="E37" s="131" t="s">
        <v>38</v>
      </c>
      <c r="F37" s="144">
        <f>ROUND((SUM(BI134:BI442)),  2)</f>
        <v>0</v>
      </c>
      <c r="G37" s="133"/>
      <c r="H37" s="133"/>
      <c r="I37" s="145">
        <v>0</v>
      </c>
      <c r="J37" s="144">
        <f>0</f>
        <v>0</v>
      </c>
      <c r="K37" s="22"/>
      <c r="L37" s="27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6.95" customHeight="1">
      <c r="A38" s="22"/>
      <c r="B38" s="23"/>
      <c r="C38" s="133"/>
      <c r="D38" s="133"/>
      <c r="E38" s="133"/>
      <c r="F38" s="133"/>
      <c r="G38" s="133"/>
      <c r="H38" s="133"/>
      <c r="I38" s="133"/>
      <c r="J38" s="133"/>
      <c r="K38" s="22"/>
      <c r="L38" s="27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25.35" customHeight="1">
      <c r="A39" s="22"/>
      <c r="B39" s="23"/>
      <c r="C39" s="146"/>
      <c r="D39" s="147" t="s">
        <v>39</v>
      </c>
      <c r="E39" s="148"/>
      <c r="F39" s="148"/>
      <c r="G39" s="149" t="s">
        <v>40</v>
      </c>
      <c r="H39" s="150" t="s">
        <v>41</v>
      </c>
      <c r="I39" s="148"/>
      <c r="J39" s="151">
        <f>SUM(J30:J37)</f>
        <v>0</v>
      </c>
      <c r="K39" s="73"/>
      <c r="L39" s="27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 ht="14.45" customHeight="1">
      <c r="A40" s="22"/>
      <c r="B40" s="23"/>
      <c r="C40" s="133"/>
      <c r="D40" s="133"/>
      <c r="E40" s="133"/>
      <c r="F40" s="133"/>
      <c r="G40" s="133"/>
      <c r="H40" s="133"/>
      <c r="I40" s="133"/>
      <c r="J40" s="133"/>
      <c r="K40" s="22"/>
      <c r="L40" s="27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1" customFormat="1" ht="14.45" customHeight="1">
      <c r="B41" s="20"/>
      <c r="C41" s="67"/>
      <c r="D41" s="67"/>
      <c r="E41" s="67"/>
      <c r="F41" s="67"/>
      <c r="G41" s="67"/>
      <c r="H41" s="67"/>
      <c r="I41" s="67"/>
      <c r="J41" s="67"/>
      <c r="L41" s="20"/>
    </row>
    <row r="42" spans="1:31" s="1" customFormat="1" ht="14.45" customHeight="1">
      <c r="B42" s="20"/>
      <c r="C42" s="67"/>
      <c r="D42" s="67"/>
      <c r="E42" s="67"/>
      <c r="F42" s="67"/>
      <c r="G42" s="67"/>
      <c r="H42" s="67"/>
      <c r="I42" s="67"/>
      <c r="J42" s="67"/>
      <c r="L42" s="20"/>
    </row>
    <row r="43" spans="1:31" s="1" customFormat="1" ht="14.45" customHeight="1">
      <c r="B43" s="20"/>
      <c r="C43" s="67"/>
      <c r="D43" s="67"/>
      <c r="E43" s="67"/>
      <c r="F43" s="67"/>
      <c r="G43" s="67"/>
      <c r="H43" s="67"/>
      <c r="I43" s="67"/>
      <c r="J43" s="67"/>
      <c r="L43" s="20"/>
    </row>
    <row r="44" spans="1:31" s="1" customFormat="1" ht="14.45" customHeight="1">
      <c r="B44" s="20"/>
      <c r="C44" s="67"/>
      <c r="D44" s="67"/>
      <c r="E44" s="67"/>
      <c r="F44" s="67"/>
      <c r="G44" s="67"/>
      <c r="H44" s="67"/>
      <c r="I44" s="67"/>
      <c r="J44" s="67"/>
      <c r="L44" s="20"/>
    </row>
    <row r="45" spans="1:31" s="1" customFormat="1" ht="14.45" customHeight="1">
      <c r="B45" s="20"/>
      <c r="C45" s="67"/>
      <c r="D45" s="67"/>
      <c r="E45" s="67"/>
      <c r="F45" s="67"/>
      <c r="G45" s="67"/>
      <c r="H45" s="67"/>
      <c r="I45" s="67"/>
      <c r="J45" s="67"/>
      <c r="L45" s="20"/>
    </row>
    <row r="46" spans="1:31" s="1" customFormat="1" ht="14.45" customHeight="1">
      <c r="B46" s="20"/>
      <c r="C46" s="67"/>
      <c r="D46" s="67"/>
      <c r="E46" s="67"/>
      <c r="F46" s="67"/>
      <c r="G46" s="67"/>
      <c r="H46" s="67"/>
      <c r="I46" s="67"/>
      <c r="J46" s="67"/>
      <c r="L46" s="20"/>
    </row>
    <row r="47" spans="1:31" s="1" customFormat="1" ht="14.45" customHeight="1">
      <c r="B47" s="20"/>
      <c r="C47" s="67"/>
      <c r="D47" s="67"/>
      <c r="E47" s="67"/>
      <c r="F47" s="67"/>
      <c r="G47" s="67"/>
      <c r="H47" s="67"/>
      <c r="I47" s="67"/>
      <c r="J47" s="67"/>
      <c r="L47" s="20"/>
    </row>
    <row r="48" spans="1:31" s="1" customFormat="1" ht="14.45" customHeight="1">
      <c r="B48" s="20"/>
      <c r="C48" s="67"/>
      <c r="D48" s="67"/>
      <c r="E48" s="67"/>
      <c r="F48" s="67"/>
      <c r="G48" s="67"/>
      <c r="H48" s="67"/>
      <c r="I48" s="67"/>
      <c r="J48" s="67"/>
      <c r="L48" s="20"/>
    </row>
    <row r="49" spans="1:31" s="1" customFormat="1" ht="14.45" customHeight="1">
      <c r="B49" s="20"/>
      <c r="C49" s="67"/>
      <c r="D49" s="67"/>
      <c r="E49" s="67"/>
      <c r="F49" s="67"/>
      <c r="G49" s="67"/>
      <c r="H49" s="67"/>
      <c r="I49" s="67"/>
      <c r="J49" s="67"/>
      <c r="L49" s="20"/>
    </row>
    <row r="50" spans="1:31" s="2" customFormat="1" ht="14.45" customHeight="1">
      <c r="B50" s="27"/>
      <c r="C50" s="152"/>
      <c r="D50" s="153" t="s">
        <v>42</v>
      </c>
      <c r="E50" s="154"/>
      <c r="F50" s="154"/>
      <c r="G50" s="153" t="s">
        <v>43</v>
      </c>
      <c r="H50" s="154"/>
      <c r="I50" s="154"/>
      <c r="J50" s="154"/>
      <c r="K50" s="28"/>
      <c r="L50" s="27"/>
    </row>
    <row r="51" spans="1:31">
      <c r="B51" s="20"/>
      <c r="C51" s="67"/>
      <c r="D51" s="67"/>
      <c r="E51" s="67"/>
      <c r="F51" s="67"/>
      <c r="G51" s="67"/>
      <c r="H51" s="67"/>
      <c r="I51" s="67"/>
      <c r="J51" s="67"/>
      <c r="L51" s="20"/>
    </row>
    <row r="52" spans="1:31">
      <c r="B52" s="20"/>
      <c r="C52" s="67"/>
      <c r="D52" s="67"/>
      <c r="E52" s="67"/>
      <c r="F52" s="67"/>
      <c r="G52" s="67"/>
      <c r="H52" s="67"/>
      <c r="I52" s="67"/>
      <c r="J52" s="67"/>
      <c r="L52" s="20"/>
    </row>
    <row r="53" spans="1:31">
      <c r="B53" s="20"/>
      <c r="C53" s="67"/>
      <c r="D53" s="67"/>
      <c r="E53" s="67"/>
      <c r="F53" s="67"/>
      <c r="G53" s="67"/>
      <c r="H53" s="67"/>
      <c r="I53" s="67"/>
      <c r="J53" s="67"/>
      <c r="L53" s="20"/>
    </row>
    <row r="54" spans="1:31">
      <c r="B54" s="20"/>
      <c r="C54" s="67"/>
      <c r="D54" s="67"/>
      <c r="E54" s="67"/>
      <c r="F54" s="67"/>
      <c r="G54" s="67"/>
      <c r="H54" s="67"/>
      <c r="I54" s="67"/>
      <c r="J54" s="67"/>
      <c r="L54" s="20"/>
    </row>
    <row r="55" spans="1:31">
      <c r="B55" s="20"/>
      <c r="C55" s="67"/>
      <c r="D55" s="67"/>
      <c r="E55" s="67"/>
      <c r="F55" s="67"/>
      <c r="G55" s="67"/>
      <c r="H55" s="67"/>
      <c r="I55" s="67"/>
      <c r="J55" s="67"/>
      <c r="L55" s="20"/>
    </row>
    <row r="56" spans="1:31">
      <c r="B56" s="20"/>
      <c r="C56" s="67"/>
      <c r="D56" s="67"/>
      <c r="E56" s="67"/>
      <c r="F56" s="67"/>
      <c r="G56" s="67"/>
      <c r="H56" s="67"/>
      <c r="I56" s="67"/>
      <c r="J56" s="67"/>
      <c r="L56" s="20"/>
    </row>
    <row r="57" spans="1:31">
      <c r="B57" s="20"/>
      <c r="C57" s="67"/>
      <c r="D57" s="67"/>
      <c r="E57" s="67"/>
      <c r="F57" s="67"/>
      <c r="G57" s="67"/>
      <c r="H57" s="67"/>
      <c r="I57" s="67"/>
      <c r="J57" s="67"/>
      <c r="L57" s="20"/>
    </row>
    <row r="58" spans="1:31">
      <c r="B58" s="20"/>
      <c r="C58" s="67"/>
      <c r="D58" s="67"/>
      <c r="E58" s="67"/>
      <c r="F58" s="67"/>
      <c r="G58" s="67"/>
      <c r="H58" s="67"/>
      <c r="I58" s="67"/>
      <c r="J58" s="67"/>
      <c r="L58" s="20"/>
    </row>
    <row r="59" spans="1:31">
      <c r="B59" s="20"/>
      <c r="C59" s="67"/>
      <c r="D59" s="67"/>
      <c r="E59" s="67"/>
      <c r="F59" s="67"/>
      <c r="G59" s="67"/>
      <c r="H59" s="67"/>
      <c r="I59" s="67"/>
      <c r="J59" s="67"/>
      <c r="L59" s="20"/>
    </row>
    <row r="60" spans="1:31">
      <c r="B60" s="20"/>
      <c r="C60" s="67"/>
      <c r="D60" s="67"/>
      <c r="E60" s="67"/>
      <c r="F60" s="67"/>
      <c r="G60" s="67"/>
      <c r="H60" s="67"/>
      <c r="I60" s="67"/>
      <c r="J60" s="67"/>
      <c r="L60" s="20"/>
    </row>
    <row r="61" spans="1:31" s="2" customFormat="1" ht="12.75">
      <c r="A61" s="22"/>
      <c r="B61" s="23"/>
      <c r="C61" s="133"/>
      <c r="D61" s="155" t="s">
        <v>44</v>
      </c>
      <c r="E61" s="156"/>
      <c r="F61" s="157" t="s">
        <v>45</v>
      </c>
      <c r="G61" s="155" t="s">
        <v>44</v>
      </c>
      <c r="H61" s="156"/>
      <c r="I61" s="156"/>
      <c r="J61" s="158" t="s">
        <v>45</v>
      </c>
      <c r="K61" s="24"/>
      <c r="L61" s="27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>
      <c r="B62" s="20"/>
      <c r="C62" s="67"/>
      <c r="D62" s="67"/>
      <c r="E62" s="67"/>
      <c r="F62" s="67"/>
      <c r="G62" s="67"/>
      <c r="H62" s="67"/>
      <c r="I62" s="67"/>
      <c r="J62" s="67"/>
      <c r="L62" s="20"/>
    </row>
    <row r="63" spans="1:31">
      <c r="B63" s="20"/>
      <c r="C63" s="67"/>
      <c r="D63" s="67"/>
      <c r="E63" s="67"/>
      <c r="F63" s="67"/>
      <c r="G63" s="67"/>
      <c r="H63" s="67"/>
      <c r="I63" s="67"/>
      <c r="J63" s="67"/>
      <c r="L63" s="20"/>
    </row>
    <row r="64" spans="1:31">
      <c r="B64" s="20"/>
      <c r="C64" s="67"/>
      <c r="D64" s="67"/>
      <c r="E64" s="67"/>
      <c r="F64" s="67"/>
      <c r="G64" s="67"/>
      <c r="H64" s="67"/>
      <c r="I64" s="67"/>
      <c r="J64" s="67"/>
      <c r="L64" s="20"/>
    </row>
    <row r="65" spans="1:31" s="2" customFormat="1" ht="12.75">
      <c r="A65" s="22"/>
      <c r="B65" s="23"/>
      <c r="C65" s="133"/>
      <c r="D65" s="153" t="s">
        <v>46</v>
      </c>
      <c r="E65" s="159"/>
      <c r="F65" s="159"/>
      <c r="G65" s="153" t="s">
        <v>47</v>
      </c>
      <c r="H65" s="159"/>
      <c r="I65" s="159"/>
      <c r="J65" s="159"/>
      <c r="K65" s="29"/>
      <c r="L65" s="27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>
      <c r="B66" s="20"/>
      <c r="C66" s="67"/>
      <c r="D66" s="67"/>
      <c r="E66" s="67"/>
      <c r="F66" s="67"/>
      <c r="G66" s="67"/>
      <c r="H66" s="67"/>
      <c r="I66" s="67"/>
      <c r="J66" s="67"/>
      <c r="L66" s="20"/>
    </row>
    <row r="67" spans="1:31">
      <c r="B67" s="20"/>
      <c r="C67" s="67"/>
      <c r="D67" s="67"/>
      <c r="E67" s="67"/>
      <c r="F67" s="67"/>
      <c r="G67" s="67"/>
      <c r="H67" s="67"/>
      <c r="I67" s="67"/>
      <c r="J67" s="67"/>
      <c r="L67" s="20"/>
    </row>
    <row r="68" spans="1:31">
      <c r="B68" s="20"/>
      <c r="C68" s="67"/>
      <c r="D68" s="67"/>
      <c r="E68" s="67"/>
      <c r="F68" s="67"/>
      <c r="G68" s="67"/>
      <c r="H68" s="67"/>
      <c r="I68" s="67"/>
      <c r="J68" s="67"/>
      <c r="L68" s="20"/>
    </row>
    <row r="69" spans="1:31">
      <c r="B69" s="20"/>
      <c r="C69" s="67"/>
      <c r="D69" s="67"/>
      <c r="E69" s="67"/>
      <c r="F69" s="67"/>
      <c r="G69" s="67"/>
      <c r="H69" s="67"/>
      <c r="I69" s="67"/>
      <c r="J69" s="67"/>
      <c r="L69" s="20"/>
    </row>
    <row r="70" spans="1:31">
      <c r="B70" s="20"/>
      <c r="C70" s="67"/>
      <c r="D70" s="67"/>
      <c r="E70" s="67"/>
      <c r="F70" s="67"/>
      <c r="G70" s="67"/>
      <c r="H70" s="67"/>
      <c r="I70" s="67"/>
      <c r="J70" s="67"/>
      <c r="L70" s="20"/>
    </row>
    <row r="71" spans="1:31">
      <c r="B71" s="20"/>
      <c r="C71" s="67"/>
      <c r="D71" s="67"/>
      <c r="E71" s="67"/>
      <c r="F71" s="67"/>
      <c r="G71" s="67"/>
      <c r="H71" s="67"/>
      <c r="I71" s="67"/>
      <c r="J71" s="67"/>
      <c r="L71" s="20"/>
    </row>
    <row r="72" spans="1:31">
      <c r="B72" s="20"/>
      <c r="C72" s="67"/>
      <c r="D72" s="67"/>
      <c r="E72" s="67"/>
      <c r="F72" s="67"/>
      <c r="G72" s="67"/>
      <c r="H72" s="67"/>
      <c r="I72" s="67"/>
      <c r="J72" s="67"/>
      <c r="L72" s="20"/>
    </row>
    <row r="73" spans="1:31">
      <c r="B73" s="20"/>
      <c r="C73" s="67"/>
      <c r="D73" s="67"/>
      <c r="E73" s="67"/>
      <c r="F73" s="67"/>
      <c r="G73" s="67"/>
      <c r="H73" s="67"/>
      <c r="I73" s="67"/>
      <c r="J73" s="67"/>
      <c r="L73" s="20"/>
    </row>
    <row r="74" spans="1:31">
      <c r="B74" s="20"/>
      <c r="C74" s="67"/>
      <c r="D74" s="67"/>
      <c r="E74" s="67"/>
      <c r="F74" s="67"/>
      <c r="G74" s="67"/>
      <c r="H74" s="67"/>
      <c r="I74" s="67"/>
      <c r="J74" s="67"/>
      <c r="L74" s="20"/>
    </row>
    <row r="75" spans="1:31">
      <c r="B75" s="20"/>
      <c r="C75" s="67"/>
      <c r="D75" s="67"/>
      <c r="E75" s="67"/>
      <c r="F75" s="67"/>
      <c r="G75" s="67"/>
      <c r="H75" s="67"/>
      <c r="I75" s="67"/>
      <c r="J75" s="67"/>
      <c r="L75" s="20"/>
    </row>
    <row r="76" spans="1:31" s="2" customFormat="1" ht="12.75">
      <c r="A76" s="22"/>
      <c r="B76" s="23"/>
      <c r="C76" s="133"/>
      <c r="D76" s="155" t="s">
        <v>44</v>
      </c>
      <c r="E76" s="156"/>
      <c r="F76" s="157" t="s">
        <v>45</v>
      </c>
      <c r="G76" s="155" t="s">
        <v>44</v>
      </c>
      <c r="H76" s="156"/>
      <c r="I76" s="156"/>
      <c r="J76" s="158" t="s">
        <v>45</v>
      </c>
      <c r="K76" s="24"/>
      <c r="L76" s="27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 ht="14.45" customHeight="1">
      <c r="A77" s="22"/>
      <c r="B77" s="30"/>
      <c r="C77" s="160"/>
      <c r="D77" s="160"/>
      <c r="E77" s="160"/>
      <c r="F77" s="160"/>
      <c r="G77" s="160"/>
      <c r="H77" s="160"/>
      <c r="I77" s="160"/>
      <c r="J77" s="160"/>
      <c r="K77" s="31"/>
      <c r="L77" s="27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>
      <c r="C78" s="67"/>
      <c r="D78" s="67"/>
      <c r="E78" s="67"/>
      <c r="F78" s="67"/>
      <c r="G78" s="67"/>
      <c r="H78" s="67"/>
      <c r="I78" s="67"/>
      <c r="J78" s="67"/>
    </row>
    <row r="79" spans="1:31">
      <c r="C79" s="67"/>
      <c r="D79" s="67"/>
      <c r="E79" s="67"/>
      <c r="F79" s="67"/>
      <c r="G79" s="67"/>
      <c r="H79" s="67"/>
      <c r="I79" s="67"/>
      <c r="J79" s="67"/>
    </row>
    <row r="80" spans="1:31">
      <c r="C80" s="67"/>
      <c r="D80" s="67"/>
      <c r="E80" s="67"/>
      <c r="F80" s="67"/>
      <c r="G80" s="67"/>
      <c r="H80" s="67"/>
      <c r="I80" s="67"/>
      <c r="J80" s="67"/>
    </row>
    <row r="81" spans="1:47" s="2" customFormat="1" ht="6.95" customHeight="1">
      <c r="A81" s="22"/>
      <c r="B81" s="32"/>
      <c r="C81" s="161"/>
      <c r="D81" s="161"/>
      <c r="E81" s="161"/>
      <c r="F81" s="161"/>
      <c r="G81" s="161"/>
      <c r="H81" s="161"/>
      <c r="I81" s="161"/>
      <c r="J81" s="161"/>
      <c r="K81" s="33"/>
      <c r="L81" s="27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47" s="2" customFormat="1" ht="24.95" customHeight="1">
      <c r="A82" s="22"/>
      <c r="B82" s="23"/>
      <c r="C82" s="130" t="s">
        <v>86</v>
      </c>
      <c r="D82" s="133"/>
      <c r="E82" s="133"/>
      <c r="F82" s="133"/>
      <c r="G82" s="133"/>
      <c r="H82" s="133"/>
      <c r="I82" s="133"/>
      <c r="J82" s="133"/>
      <c r="K82" s="22"/>
      <c r="L82" s="27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47" s="2" customFormat="1" ht="6.95" customHeight="1">
      <c r="A83" s="22"/>
      <c r="B83" s="23"/>
      <c r="C83" s="133"/>
      <c r="D83" s="133"/>
      <c r="E83" s="133"/>
      <c r="F83" s="133"/>
      <c r="G83" s="133"/>
      <c r="H83" s="133"/>
      <c r="I83" s="133"/>
      <c r="J83" s="133"/>
      <c r="K83" s="22"/>
      <c r="L83" s="27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47" s="2" customFormat="1" ht="12" customHeight="1">
      <c r="A84" s="22"/>
      <c r="B84" s="23"/>
      <c r="C84" s="131" t="s">
        <v>14</v>
      </c>
      <c r="D84" s="133"/>
      <c r="E84" s="133"/>
      <c r="F84" s="133"/>
      <c r="G84" s="133"/>
      <c r="H84" s="133"/>
      <c r="I84" s="133"/>
      <c r="J84" s="133"/>
      <c r="K84" s="22"/>
      <c r="L84" s="27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47" s="2" customFormat="1" ht="16.5" customHeight="1">
      <c r="A85" s="22"/>
      <c r="B85" s="23"/>
      <c r="C85" s="133"/>
      <c r="D85" s="133"/>
      <c r="E85" s="279" t="str">
        <f>E7</f>
        <v>Oprava brány Hanspaulského zámečku</v>
      </c>
      <c r="F85" s="280"/>
      <c r="G85" s="280"/>
      <c r="H85" s="280"/>
      <c r="I85" s="133"/>
      <c r="J85" s="133"/>
      <c r="K85" s="22"/>
      <c r="L85" s="27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47" s="2" customFormat="1" ht="12" customHeight="1">
      <c r="A86" s="22"/>
      <c r="B86" s="23"/>
      <c r="C86" s="131" t="s">
        <v>84</v>
      </c>
      <c r="D86" s="133"/>
      <c r="E86" s="133"/>
      <c r="F86" s="133"/>
      <c r="G86" s="133"/>
      <c r="H86" s="133"/>
      <c r="I86" s="133"/>
      <c r="J86" s="133"/>
      <c r="K86" s="22"/>
      <c r="L86" s="27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47" s="2" customFormat="1" ht="16.5" customHeight="1">
      <c r="A87" s="22"/>
      <c r="B87" s="23"/>
      <c r="C87" s="133"/>
      <c r="D87" s="133"/>
      <c r="E87" s="276" t="str">
        <f>E9</f>
        <v>01 - SO 01 Oprava brány</v>
      </c>
      <c r="F87" s="278"/>
      <c r="G87" s="278"/>
      <c r="H87" s="278"/>
      <c r="I87" s="133"/>
      <c r="J87" s="133"/>
      <c r="K87" s="22"/>
      <c r="L87" s="27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47" s="2" customFormat="1" ht="6.95" customHeight="1">
      <c r="A88" s="22"/>
      <c r="B88" s="23"/>
      <c r="C88" s="133"/>
      <c r="D88" s="133"/>
      <c r="E88" s="133"/>
      <c r="F88" s="133"/>
      <c r="G88" s="133"/>
      <c r="H88" s="133"/>
      <c r="I88" s="133"/>
      <c r="J88" s="133"/>
      <c r="K88" s="22"/>
      <c r="L88" s="27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47" s="2" customFormat="1" ht="12" customHeight="1">
      <c r="A89" s="22"/>
      <c r="B89" s="23"/>
      <c r="C89" s="131" t="s">
        <v>18</v>
      </c>
      <c r="D89" s="133"/>
      <c r="E89" s="133"/>
      <c r="F89" s="135" t="str">
        <f>F12</f>
        <v xml:space="preserve"> </v>
      </c>
      <c r="G89" s="133"/>
      <c r="H89" s="133"/>
      <c r="I89" s="131" t="s">
        <v>20</v>
      </c>
      <c r="J89" s="136">
        <f>IF(J12="","",J12)</f>
        <v>44550</v>
      </c>
      <c r="K89" s="22"/>
      <c r="L89" s="27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47" s="2" customFormat="1" ht="6.95" customHeight="1">
      <c r="A90" s="22"/>
      <c r="B90" s="23"/>
      <c r="C90" s="133"/>
      <c r="D90" s="133"/>
      <c r="E90" s="133"/>
      <c r="F90" s="133"/>
      <c r="G90" s="133"/>
      <c r="H90" s="133"/>
      <c r="I90" s="133"/>
      <c r="J90" s="133"/>
      <c r="K90" s="22"/>
      <c r="L90" s="27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47" s="2" customFormat="1" ht="15.2" customHeight="1">
      <c r="A91" s="22"/>
      <c r="B91" s="23"/>
      <c r="C91" s="131" t="s">
        <v>21</v>
      </c>
      <c r="D91" s="133"/>
      <c r="E91" s="133"/>
      <c r="F91" s="135" t="str">
        <f>E15</f>
        <v xml:space="preserve"> </v>
      </c>
      <c r="G91" s="133"/>
      <c r="H91" s="133"/>
      <c r="I91" s="131" t="s">
        <v>25</v>
      </c>
      <c r="J91" s="162" t="str">
        <f>E21</f>
        <v xml:space="preserve"> </v>
      </c>
      <c r="K91" s="22"/>
      <c r="L91" s="27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47" s="2" customFormat="1" ht="15.2" customHeight="1">
      <c r="A92" s="22"/>
      <c r="B92" s="23"/>
      <c r="C92" s="131" t="s">
        <v>24</v>
      </c>
      <c r="D92" s="133"/>
      <c r="E92" s="133"/>
      <c r="F92" s="135" t="str">
        <f>IF(E18="","",E18)</f>
        <v xml:space="preserve"> </v>
      </c>
      <c r="G92" s="133"/>
      <c r="H92" s="133"/>
      <c r="I92" s="131" t="s">
        <v>27</v>
      </c>
      <c r="J92" s="162" t="str">
        <f>E24</f>
        <v xml:space="preserve"> </v>
      </c>
      <c r="K92" s="22"/>
      <c r="L92" s="27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47" s="2" customFormat="1" ht="10.35" customHeight="1">
      <c r="A93" s="22"/>
      <c r="B93" s="23"/>
      <c r="C93" s="133"/>
      <c r="D93" s="133"/>
      <c r="E93" s="133"/>
      <c r="F93" s="133"/>
      <c r="G93" s="133"/>
      <c r="H93" s="133"/>
      <c r="I93" s="133"/>
      <c r="J93" s="133"/>
      <c r="K93" s="22"/>
      <c r="L93" s="27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47" s="2" customFormat="1" ht="29.25" customHeight="1">
      <c r="A94" s="22"/>
      <c r="B94" s="23"/>
      <c r="C94" s="163" t="s">
        <v>87</v>
      </c>
      <c r="D94" s="146"/>
      <c r="E94" s="146"/>
      <c r="F94" s="146"/>
      <c r="G94" s="146"/>
      <c r="H94" s="146"/>
      <c r="I94" s="146"/>
      <c r="J94" s="164" t="s">
        <v>88</v>
      </c>
      <c r="K94" s="72"/>
      <c r="L94" s="27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47" s="2" customFormat="1" ht="10.35" customHeight="1">
      <c r="A95" s="22"/>
      <c r="B95" s="23"/>
      <c r="C95" s="133"/>
      <c r="D95" s="133"/>
      <c r="E95" s="133"/>
      <c r="F95" s="133"/>
      <c r="G95" s="133"/>
      <c r="H95" s="133"/>
      <c r="I95" s="133"/>
      <c r="J95" s="133"/>
      <c r="K95" s="22"/>
      <c r="L95" s="27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47" s="2" customFormat="1" ht="22.9" customHeight="1">
      <c r="A96" s="22"/>
      <c r="B96" s="23"/>
      <c r="C96" s="165" t="s">
        <v>89</v>
      </c>
      <c r="D96" s="133"/>
      <c r="E96" s="133"/>
      <c r="F96" s="133"/>
      <c r="G96" s="133"/>
      <c r="H96" s="133"/>
      <c r="I96" s="133"/>
      <c r="J96" s="141">
        <f>J134</f>
        <v>0</v>
      </c>
      <c r="K96" s="22"/>
      <c r="L96" s="27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17" t="s">
        <v>90</v>
      </c>
    </row>
    <row r="97" spans="2:12" s="9" customFormat="1" ht="24.95" customHeight="1">
      <c r="B97" s="74"/>
      <c r="C97" s="166"/>
      <c r="D97" s="167" t="s">
        <v>91</v>
      </c>
      <c r="E97" s="168"/>
      <c r="F97" s="168"/>
      <c r="G97" s="168"/>
      <c r="H97" s="168"/>
      <c r="I97" s="168"/>
      <c r="J97" s="169">
        <f>J135</f>
        <v>0</v>
      </c>
      <c r="L97" s="74"/>
    </row>
    <row r="98" spans="2:12" s="10" customFormat="1" ht="19.899999999999999" customHeight="1">
      <c r="B98" s="75"/>
      <c r="C98" s="170"/>
      <c r="D98" s="171" t="s">
        <v>92</v>
      </c>
      <c r="E98" s="172"/>
      <c r="F98" s="172"/>
      <c r="G98" s="172"/>
      <c r="H98" s="172"/>
      <c r="I98" s="172"/>
      <c r="J98" s="173">
        <f>J136</f>
        <v>0</v>
      </c>
      <c r="L98" s="75"/>
    </row>
    <row r="99" spans="2:12" s="10" customFormat="1" ht="19.899999999999999" customHeight="1">
      <c r="B99" s="75"/>
      <c r="C99" s="170"/>
      <c r="D99" s="171" t="s">
        <v>93</v>
      </c>
      <c r="E99" s="172"/>
      <c r="F99" s="172"/>
      <c r="G99" s="172"/>
      <c r="H99" s="172"/>
      <c r="I99" s="172"/>
      <c r="J99" s="173">
        <f>J177</f>
        <v>0</v>
      </c>
      <c r="L99" s="75"/>
    </row>
    <row r="100" spans="2:12" s="10" customFormat="1" ht="19.899999999999999" customHeight="1">
      <c r="B100" s="75"/>
      <c r="C100" s="170"/>
      <c r="D100" s="171" t="s">
        <v>94</v>
      </c>
      <c r="E100" s="172"/>
      <c r="F100" s="172"/>
      <c r="G100" s="172"/>
      <c r="H100" s="172"/>
      <c r="I100" s="172"/>
      <c r="J100" s="173">
        <f>J195</f>
        <v>0</v>
      </c>
      <c r="L100" s="75"/>
    </row>
    <row r="101" spans="2:12" s="10" customFormat="1" ht="19.899999999999999" customHeight="1">
      <c r="B101" s="75"/>
      <c r="C101" s="170"/>
      <c r="D101" s="171" t="s">
        <v>95</v>
      </c>
      <c r="E101" s="172"/>
      <c r="F101" s="172"/>
      <c r="G101" s="172"/>
      <c r="H101" s="172"/>
      <c r="I101" s="172"/>
      <c r="J101" s="173">
        <f>J210</f>
        <v>0</v>
      </c>
      <c r="L101" s="75"/>
    </row>
    <row r="102" spans="2:12" s="10" customFormat="1" ht="19.899999999999999" customHeight="1">
      <c r="B102" s="75"/>
      <c r="C102" s="170"/>
      <c r="D102" s="171" t="s">
        <v>96</v>
      </c>
      <c r="E102" s="172"/>
      <c r="F102" s="172"/>
      <c r="G102" s="172"/>
      <c r="H102" s="172"/>
      <c r="I102" s="172"/>
      <c r="J102" s="173">
        <f>J223</f>
        <v>0</v>
      </c>
      <c r="L102" s="75"/>
    </row>
    <row r="103" spans="2:12" s="10" customFormat="1" ht="19.899999999999999" customHeight="1">
      <c r="B103" s="75"/>
      <c r="C103" s="170"/>
      <c r="D103" s="171" t="s">
        <v>97</v>
      </c>
      <c r="E103" s="172"/>
      <c r="F103" s="172"/>
      <c r="G103" s="172"/>
      <c r="H103" s="172"/>
      <c r="I103" s="172"/>
      <c r="J103" s="173">
        <f>J236</f>
        <v>0</v>
      </c>
      <c r="L103" s="75"/>
    </row>
    <row r="104" spans="2:12" s="10" customFormat="1" ht="19.899999999999999" customHeight="1">
      <c r="B104" s="75"/>
      <c r="C104" s="170"/>
      <c r="D104" s="171" t="s">
        <v>98</v>
      </c>
      <c r="E104" s="172"/>
      <c r="F104" s="172"/>
      <c r="G104" s="172"/>
      <c r="H104" s="172"/>
      <c r="I104" s="172"/>
      <c r="J104" s="173">
        <f>J266</f>
        <v>0</v>
      </c>
      <c r="L104" s="75"/>
    </row>
    <row r="105" spans="2:12" s="10" customFormat="1" ht="19.899999999999999" customHeight="1">
      <c r="B105" s="75"/>
      <c r="C105" s="170"/>
      <c r="D105" s="171" t="s">
        <v>99</v>
      </c>
      <c r="E105" s="172"/>
      <c r="F105" s="172"/>
      <c r="G105" s="172"/>
      <c r="H105" s="172"/>
      <c r="I105" s="172"/>
      <c r="J105" s="173">
        <f>J320</f>
        <v>0</v>
      </c>
      <c r="L105" s="75"/>
    </row>
    <row r="106" spans="2:12" s="10" customFormat="1" ht="19.899999999999999" customHeight="1">
      <c r="B106" s="75"/>
      <c r="C106" s="170"/>
      <c r="D106" s="171" t="s">
        <v>100</v>
      </c>
      <c r="E106" s="172"/>
      <c r="F106" s="172"/>
      <c r="G106" s="172"/>
      <c r="H106" s="172"/>
      <c r="I106" s="172"/>
      <c r="J106" s="173">
        <f>J343</f>
        <v>0</v>
      </c>
      <c r="L106" s="75"/>
    </row>
    <row r="107" spans="2:12" s="9" customFormat="1" ht="24.95" customHeight="1">
      <c r="B107" s="74"/>
      <c r="C107" s="166"/>
      <c r="D107" s="167" t="s">
        <v>101</v>
      </c>
      <c r="E107" s="168"/>
      <c r="F107" s="168"/>
      <c r="G107" s="168"/>
      <c r="H107" s="168"/>
      <c r="I107" s="168"/>
      <c r="J107" s="169">
        <f>J346</f>
        <v>0</v>
      </c>
      <c r="L107" s="74"/>
    </row>
    <row r="108" spans="2:12" s="10" customFormat="1" ht="19.899999999999999" customHeight="1">
      <c r="B108" s="75"/>
      <c r="C108" s="170"/>
      <c r="D108" s="171" t="s">
        <v>102</v>
      </c>
      <c r="E108" s="172"/>
      <c r="F108" s="172"/>
      <c r="G108" s="172"/>
      <c r="H108" s="172"/>
      <c r="I108" s="172"/>
      <c r="J108" s="173">
        <f>J347</f>
        <v>0</v>
      </c>
      <c r="L108" s="75"/>
    </row>
    <row r="109" spans="2:12" s="10" customFormat="1" ht="19.899999999999999" customHeight="1">
      <c r="B109" s="75"/>
      <c r="C109" s="170"/>
      <c r="D109" s="171" t="s">
        <v>103</v>
      </c>
      <c r="E109" s="172"/>
      <c r="F109" s="172"/>
      <c r="G109" s="172"/>
      <c r="H109" s="172"/>
      <c r="I109" s="172"/>
      <c r="J109" s="173">
        <f>J377</f>
        <v>0</v>
      </c>
      <c r="L109" s="75"/>
    </row>
    <row r="110" spans="2:12" s="10" customFormat="1" ht="19.899999999999999" customHeight="1">
      <c r="B110" s="75"/>
      <c r="C110" s="170"/>
      <c r="D110" s="171" t="s">
        <v>104</v>
      </c>
      <c r="E110" s="172"/>
      <c r="F110" s="172"/>
      <c r="G110" s="172"/>
      <c r="H110" s="172"/>
      <c r="I110" s="172"/>
      <c r="J110" s="173">
        <f>J384</f>
        <v>0</v>
      </c>
      <c r="L110" s="75"/>
    </row>
    <row r="111" spans="2:12" s="10" customFormat="1" ht="19.899999999999999" customHeight="1">
      <c r="B111" s="75"/>
      <c r="C111" s="170"/>
      <c r="D111" s="171" t="s">
        <v>105</v>
      </c>
      <c r="E111" s="172"/>
      <c r="F111" s="172"/>
      <c r="G111" s="172"/>
      <c r="H111" s="172"/>
      <c r="I111" s="172"/>
      <c r="J111" s="173">
        <f>J388</f>
        <v>0</v>
      </c>
      <c r="L111" s="75"/>
    </row>
    <row r="112" spans="2:12" s="10" customFormat="1" ht="19.899999999999999" customHeight="1">
      <c r="B112" s="75"/>
      <c r="C112" s="170"/>
      <c r="D112" s="171" t="s">
        <v>106</v>
      </c>
      <c r="E112" s="172"/>
      <c r="F112" s="172"/>
      <c r="G112" s="172"/>
      <c r="H112" s="172"/>
      <c r="I112" s="172"/>
      <c r="J112" s="173">
        <f>J399</f>
        <v>0</v>
      </c>
      <c r="L112" s="75"/>
    </row>
    <row r="113" spans="1:31" s="10" customFormat="1" ht="19.899999999999999" customHeight="1">
      <c r="B113" s="75"/>
      <c r="C113" s="170"/>
      <c r="D113" s="171" t="s">
        <v>107</v>
      </c>
      <c r="E113" s="172"/>
      <c r="F113" s="172"/>
      <c r="G113" s="172"/>
      <c r="H113" s="172"/>
      <c r="I113" s="172"/>
      <c r="J113" s="173">
        <f>J420</f>
        <v>0</v>
      </c>
      <c r="L113" s="75"/>
    </row>
    <row r="114" spans="1:31" s="10" customFormat="1" ht="19.899999999999999" customHeight="1">
      <c r="B114" s="75"/>
      <c r="C114" s="170"/>
      <c r="D114" s="171" t="s">
        <v>108</v>
      </c>
      <c r="E114" s="172"/>
      <c r="F114" s="172"/>
      <c r="G114" s="172"/>
      <c r="H114" s="172"/>
      <c r="I114" s="172"/>
      <c r="J114" s="173">
        <f>J432</f>
        <v>0</v>
      </c>
      <c r="L114" s="75"/>
    </row>
    <row r="115" spans="1:31" s="2" customFormat="1" ht="21.75" customHeight="1">
      <c r="A115" s="22"/>
      <c r="B115" s="23"/>
      <c r="C115" s="133"/>
      <c r="D115" s="133"/>
      <c r="E115" s="133"/>
      <c r="F115" s="133"/>
      <c r="G115" s="133"/>
      <c r="H115" s="133"/>
      <c r="I115" s="133"/>
      <c r="J115" s="133"/>
      <c r="K115" s="22"/>
      <c r="L115" s="27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31" s="2" customFormat="1" ht="6.95" customHeight="1">
      <c r="A116" s="22"/>
      <c r="B116" s="30"/>
      <c r="C116" s="160"/>
      <c r="D116" s="160"/>
      <c r="E116" s="160"/>
      <c r="F116" s="160"/>
      <c r="G116" s="160"/>
      <c r="H116" s="160"/>
      <c r="I116" s="160"/>
      <c r="J116" s="160"/>
      <c r="K116" s="31"/>
      <c r="L116" s="27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31">
      <c r="C117" s="67"/>
      <c r="D117" s="67"/>
      <c r="E117" s="67"/>
      <c r="F117" s="67"/>
      <c r="G117" s="67"/>
      <c r="H117" s="67"/>
      <c r="I117" s="67"/>
      <c r="J117" s="67"/>
    </row>
    <row r="118" spans="1:31">
      <c r="C118" s="67"/>
      <c r="D118" s="67"/>
      <c r="E118" s="67"/>
      <c r="F118" s="67"/>
      <c r="G118" s="67"/>
      <c r="H118" s="67"/>
      <c r="I118" s="67"/>
      <c r="J118" s="67"/>
    </row>
    <row r="119" spans="1:31">
      <c r="C119" s="67"/>
      <c r="D119" s="67"/>
      <c r="E119" s="67"/>
      <c r="F119" s="67"/>
      <c r="G119" s="67"/>
      <c r="H119" s="67"/>
      <c r="I119" s="67"/>
      <c r="J119" s="67"/>
    </row>
    <row r="120" spans="1:31" s="2" customFormat="1" ht="6.95" customHeight="1">
      <c r="A120" s="22"/>
      <c r="B120" s="32"/>
      <c r="C120" s="161"/>
      <c r="D120" s="161"/>
      <c r="E120" s="161"/>
      <c r="F120" s="161"/>
      <c r="G120" s="161"/>
      <c r="H120" s="161"/>
      <c r="I120" s="161"/>
      <c r="J120" s="161"/>
      <c r="K120" s="33"/>
      <c r="L120" s="27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pans="1:31" s="2" customFormat="1" ht="24.95" customHeight="1">
      <c r="A121" s="22"/>
      <c r="B121" s="23"/>
      <c r="C121" s="130" t="s">
        <v>109</v>
      </c>
      <c r="D121" s="133"/>
      <c r="E121" s="133"/>
      <c r="F121" s="133"/>
      <c r="G121" s="133"/>
      <c r="H121" s="133"/>
      <c r="I121" s="133"/>
      <c r="J121" s="133"/>
      <c r="K121" s="22"/>
      <c r="L121" s="27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pans="1:31" s="2" customFormat="1" ht="6.95" customHeight="1">
      <c r="A122" s="22"/>
      <c r="B122" s="23"/>
      <c r="C122" s="133"/>
      <c r="D122" s="133"/>
      <c r="E122" s="133"/>
      <c r="F122" s="133"/>
      <c r="G122" s="133"/>
      <c r="H122" s="133"/>
      <c r="I122" s="133"/>
      <c r="J122" s="133"/>
      <c r="K122" s="22"/>
      <c r="L122" s="27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pans="1:31" s="2" customFormat="1" ht="12" customHeight="1">
      <c r="A123" s="22"/>
      <c r="B123" s="23"/>
      <c r="C123" s="131" t="s">
        <v>14</v>
      </c>
      <c r="D123" s="133"/>
      <c r="E123" s="133"/>
      <c r="F123" s="133"/>
      <c r="G123" s="133"/>
      <c r="H123" s="133"/>
      <c r="I123" s="133"/>
      <c r="J123" s="133"/>
      <c r="K123" s="22"/>
      <c r="L123" s="27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pans="1:31" s="2" customFormat="1" ht="16.5" customHeight="1">
      <c r="A124" s="22"/>
      <c r="B124" s="23"/>
      <c r="C124" s="133"/>
      <c r="D124" s="133"/>
      <c r="E124" s="279" t="str">
        <f>E7</f>
        <v>Oprava brány Hanspaulského zámečku</v>
      </c>
      <c r="F124" s="280"/>
      <c r="G124" s="280"/>
      <c r="H124" s="280"/>
      <c r="I124" s="133"/>
      <c r="J124" s="133"/>
      <c r="K124" s="22"/>
      <c r="L124" s="27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pans="1:31" s="2" customFormat="1" ht="12" customHeight="1">
      <c r="A125" s="22"/>
      <c r="B125" s="23"/>
      <c r="C125" s="131" t="s">
        <v>84</v>
      </c>
      <c r="D125" s="133"/>
      <c r="E125" s="133"/>
      <c r="F125" s="133"/>
      <c r="G125" s="133"/>
      <c r="H125" s="133"/>
      <c r="I125" s="133"/>
      <c r="J125" s="133"/>
      <c r="K125" s="22"/>
      <c r="L125" s="27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pans="1:31" s="2" customFormat="1" ht="16.5" customHeight="1">
      <c r="A126" s="22"/>
      <c r="B126" s="23"/>
      <c r="C126" s="133"/>
      <c r="D126" s="133"/>
      <c r="E126" s="276" t="str">
        <f>E9</f>
        <v>01 - SO 01 Oprava brány</v>
      </c>
      <c r="F126" s="278"/>
      <c r="G126" s="278"/>
      <c r="H126" s="278"/>
      <c r="I126" s="133"/>
      <c r="J126" s="133"/>
      <c r="K126" s="22"/>
      <c r="L126" s="27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pans="1:31" s="2" customFormat="1" ht="6.95" customHeight="1">
      <c r="A127" s="22"/>
      <c r="B127" s="23"/>
      <c r="C127" s="133"/>
      <c r="D127" s="133"/>
      <c r="E127" s="133"/>
      <c r="F127" s="133"/>
      <c r="G127" s="133"/>
      <c r="H127" s="133"/>
      <c r="I127" s="133"/>
      <c r="J127" s="133"/>
      <c r="K127" s="22"/>
      <c r="L127" s="27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pans="1:31" s="2" customFormat="1" ht="12" customHeight="1">
      <c r="A128" s="22"/>
      <c r="B128" s="23"/>
      <c r="C128" s="131" t="s">
        <v>18</v>
      </c>
      <c r="D128" s="133"/>
      <c r="E128" s="133"/>
      <c r="F128" s="135" t="str">
        <f>F12</f>
        <v xml:space="preserve"> </v>
      </c>
      <c r="G128" s="133"/>
      <c r="H128" s="133"/>
      <c r="I128" s="131" t="s">
        <v>20</v>
      </c>
      <c r="J128" s="136">
        <f>IF(J12="","",J12)</f>
        <v>44550</v>
      </c>
      <c r="K128" s="22"/>
      <c r="L128" s="27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pans="1:65" s="2" customFormat="1" ht="6.95" customHeight="1">
      <c r="A129" s="22"/>
      <c r="B129" s="23"/>
      <c r="C129" s="133"/>
      <c r="D129" s="133"/>
      <c r="E129" s="133"/>
      <c r="F129" s="133"/>
      <c r="G129" s="133"/>
      <c r="H129" s="133"/>
      <c r="I129" s="133"/>
      <c r="J129" s="133"/>
      <c r="K129" s="22"/>
      <c r="L129" s="27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pans="1:65" s="2" customFormat="1" ht="15.2" customHeight="1">
      <c r="A130" s="22"/>
      <c r="B130" s="23"/>
      <c r="C130" s="131" t="s">
        <v>21</v>
      </c>
      <c r="D130" s="133"/>
      <c r="E130" s="133"/>
      <c r="F130" s="135" t="str">
        <f>E15</f>
        <v xml:space="preserve"> </v>
      </c>
      <c r="G130" s="133"/>
      <c r="H130" s="133"/>
      <c r="I130" s="131" t="s">
        <v>25</v>
      </c>
      <c r="J130" s="162" t="str">
        <f>E21</f>
        <v xml:space="preserve"> </v>
      </c>
      <c r="K130" s="22"/>
      <c r="L130" s="27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pans="1:65" s="2" customFormat="1" ht="15.2" customHeight="1">
      <c r="A131" s="22"/>
      <c r="B131" s="23"/>
      <c r="C131" s="131" t="s">
        <v>24</v>
      </c>
      <c r="D131" s="133"/>
      <c r="E131" s="133"/>
      <c r="F131" s="135" t="str">
        <f>IF(E18="","",E18)</f>
        <v xml:space="preserve"> </v>
      </c>
      <c r="G131" s="133"/>
      <c r="H131" s="133"/>
      <c r="I131" s="131" t="s">
        <v>27</v>
      </c>
      <c r="J131" s="162" t="str">
        <f>E24</f>
        <v xml:space="preserve"> </v>
      </c>
      <c r="K131" s="22"/>
      <c r="L131" s="27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pans="1:65" s="2" customFormat="1" ht="10.35" customHeight="1">
      <c r="A132" s="22"/>
      <c r="B132" s="23"/>
      <c r="C132" s="133"/>
      <c r="D132" s="133"/>
      <c r="E132" s="133"/>
      <c r="F132" s="133"/>
      <c r="G132" s="133"/>
      <c r="H132" s="133"/>
      <c r="I132" s="133"/>
      <c r="J132" s="133"/>
      <c r="K132" s="22"/>
      <c r="L132" s="27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pans="1:65" s="11" customFormat="1" ht="29.25" customHeight="1">
      <c r="A133" s="76"/>
      <c r="B133" s="77"/>
      <c r="C133" s="174" t="s">
        <v>110</v>
      </c>
      <c r="D133" s="175" t="s">
        <v>54</v>
      </c>
      <c r="E133" s="175" t="s">
        <v>50</v>
      </c>
      <c r="F133" s="175" t="s">
        <v>51</v>
      </c>
      <c r="G133" s="175" t="s">
        <v>111</v>
      </c>
      <c r="H133" s="175" t="s">
        <v>112</v>
      </c>
      <c r="I133" s="175" t="s">
        <v>113</v>
      </c>
      <c r="J133" s="176" t="s">
        <v>88</v>
      </c>
      <c r="K133" s="78" t="s">
        <v>114</v>
      </c>
      <c r="L133" s="79"/>
      <c r="M133" s="41" t="s">
        <v>1</v>
      </c>
      <c r="N133" s="42" t="s">
        <v>33</v>
      </c>
      <c r="O133" s="42" t="s">
        <v>115</v>
      </c>
      <c r="P133" s="42" t="s">
        <v>116</v>
      </c>
      <c r="Q133" s="42" t="s">
        <v>117</v>
      </c>
      <c r="R133" s="42" t="s">
        <v>118</v>
      </c>
      <c r="S133" s="42" t="s">
        <v>119</v>
      </c>
      <c r="T133" s="43" t="s">
        <v>120</v>
      </c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</row>
    <row r="134" spans="1:65" s="2" customFormat="1" ht="22.9" customHeight="1">
      <c r="A134" s="22"/>
      <c r="B134" s="23"/>
      <c r="C134" s="177" t="s">
        <v>121</v>
      </c>
      <c r="D134" s="133"/>
      <c r="E134" s="133"/>
      <c r="F134" s="133"/>
      <c r="G134" s="133"/>
      <c r="H134" s="133"/>
      <c r="I134" s="133"/>
      <c r="J134" s="178">
        <f>BK134</f>
        <v>0</v>
      </c>
      <c r="K134" s="22"/>
      <c r="L134" s="23"/>
      <c r="M134" s="44"/>
      <c r="N134" s="36"/>
      <c r="O134" s="45"/>
      <c r="P134" s="80">
        <f>P135+P346</f>
        <v>1154.8199509999999</v>
      </c>
      <c r="Q134" s="45"/>
      <c r="R134" s="80">
        <f>R135+R346</f>
        <v>128.12191537999999</v>
      </c>
      <c r="S134" s="45"/>
      <c r="T134" s="81">
        <f>T135+T346</f>
        <v>97.788200000000018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T134" s="17" t="s">
        <v>68</v>
      </c>
      <c r="AU134" s="17" t="s">
        <v>90</v>
      </c>
      <c r="BK134" s="82">
        <f>BK135+BK346</f>
        <v>0</v>
      </c>
    </row>
    <row r="135" spans="1:65" s="12" customFormat="1" ht="25.9" customHeight="1">
      <c r="B135" s="83"/>
      <c r="C135" s="179"/>
      <c r="D135" s="180" t="s">
        <v>68</v>
      </c>
      <c r="E135" s="181" t="s">
        <v>122</v>
      </c>
      <c r="F135" s="181" t="s">
        <v>123</v>
      </c>
      <c r="G135" s="179"/>
      <c r="H135" s="179"/>
      <c r="I135" s="179"/>
      <c r="J135" s="182">
        <f>BK135</f>
        <v>0</v>
      </c>
      <c r="L135" s="83"/>
      <c r="M135" s="85"/>
      <c r="N135" s="86"/>
      <c r="O135" s="86"/>
      <c r="P135" s="87">
        <f>P136+P177+P195+P210+P223+P236+P266+P320+P343</f>
        <v>1061.453751</v>
      </c>
      <c r="Q135" s="86"/>
      <c r="R135" s="87">
        <f>R136+R177+R195+R210+R223+R236+R266+R320+R343</f>
        <v>126.53598257999998</v>
      </c>
      <c r="S135" s="86"/>
      <c r="T135" s="88">
        <f>T136+T177+T195+T210+T223+T236+T266+T320+T343</f>
        <v>96.522600000000011</v>
      </c>
      <c r="AR135" s="84" t="s">
        <v>77</v>
      </c>
      <c r="AT135" s="89" t="s">
        <v>68</v>
      </c>
      <c r="AU135" s="89" t="s">
        <v>69</v>
      </c>
      <c r="AY135" s="84" t="s">
        <v>124</v>
      </c>
      <c r="BK135" s="90">
        <f>BK136+BK177+BK195+BK210+BK223+BK236+BK266+BK320+BK343</f>
        <v>0</v>
      </c>
    </row>
    <row r="136" spans="1:65" s="12" customFormat="1" ht="22.9" customHeight="1">
      <c r="B136" s="83"/>
      <c r="C136" s="179"/>
      <c r="D136" s="180" t="s">
        <v>68</v>
      </c>
      <c r="E136" s="183" t="s">
        <v>77</v>
      </c>
      <c r="F136" s="183" t="s">
        <v>125</v>
      </c>
      <c r="G136" s="179"/>
      <c r="H136" s="179"/>
      <c r="I136" s="179"/>
      <c r="J136" s="184">
        <f>BK136</f>
        <v>0</v>
      </c>
      <c r="L136" s="83"/>
      <c r="M136" s="85"/>
      <c r="N136" s="86"/>
      <c r="O136" s="86"/>
      <c r="P136" s="87">
        <f>SUM(P137:P176)</f>
        <v>175.98439500000001</v>
      </c>
      <c r="Q136" s="86"/>
      <c r="R136" s="87">
        <f>SUM(R137:R176)</f>
        <v>1.1200000000000001E-3</v>
      </c>
      <c r="S136" s="86"/>
      <c r="T136" s="88">
        <f>SUM(T137:T176)</f>
        <v>19.267200000000003</v>
      </c>
      <c r="AR136" s="84" t="s">
        <v>77</v>
      </c>
      <c r="AT136" s="89" t="s">
        <v>68</v>
      </c>
      <c r="AU136" s="89" t="s">
        <v>77</v>
      </c>
      <c r="AY136" s="84" t="s">
        <v>124</v>
      </c>
      <c r="BK136" s="90">
        <f>SUM(BK137:BK176)</f>
        <v>0</v>
      </c>
    </row>
    <row r="137" spans="1:65" s="2" customFormat="1" ht="24.2" customHeight="1">
      <c r="A137" s="22"/>
      <c r="B137" s="91"/>
      <c r="C137" s="185" t="s">
        <v>77</v>
      </c>
      <c r="D137" s="185" t="s">
        <v>126</v>
      </c>
      <c r="E137" s="186" t="s">
        <v>127</v>
      </c>
      <c r="F137" s="187" t="s">
        <v>128</v>
      </c>
      <c r="G137" s="188" t="s">
        <v>129</v>
      </c>
      <c r="H137" s="189">
        <v>6</v>
      </c>
      <c r="I137" s="92"/>
      <c r="J137" s="190">
        <f>ROUND(I137*H137,2)</f>
        <v>0</v>
      </c>
      <c r="K137" s="93"/>
      <c r="L137" s="23"/>
      <c r="M137" s="94" t="s">
        <v>1</v>
      </c>
      <c r="N137" s="95" t="s">
        <v>34</v>
      </c>
      <c r="O137" s="96">
        <v>0.247</v>
      </c>
      <c r="P137" s="96">
        <f>O137*H137</f>
        <v>1.482</v>
      </c>
      <c r="Q137" s="96">
        <v>0</v>
      </c>
      <c r="R137" s="96">
        <f>Q137*H137</f>
        <v>0</v>
      </c>
      <c r="S137" s="96">
        <v>0.32</v>
      </c>
      <c r="T137" s="97">
        <f>S137*H137</f>
        <v>1.92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98" t="s">
        <v>130</v>
      </c>
      <c r="AT137" s="98" t="s">
        <v>126</v>
      </c>
      <c r="AU137" s="98" t="s">
        <v>79</v>
      </c>
      <c r="AY137" s="17" t="s">
        <v>124</v>
      </c>
      <c r="BE137" s="99">
        <f>IF(N137="základní",J137,0)</f>
        <v>0</v>
      </c>
      <c r="BF137" s="99">
        <f>IF(N137="snížená",J137,0)</f>
        <v>0</v>
      </c>
      <c r="BG137" s="99">
        <f>IF(N137="zákl. přenesená",J137,0)</f>
        <v>0</v>
      </c>
      <c r="BH137" s="99">
        <f>IF(N137="sníž. přenesená",J137,0)</f>
        <v>0</v>
      </c>
      <c r="BI137" s="99">
        <f>IF(N137="nulová",J137,0)</f>
        <v>0</v>
      </c>
      <c r="BJ137" s="17" t="s">
        <v>77</v>
      </c>
      <c r="BK137" s="99">
        <f>ROUND(I137*H137,2)</f>
        <v>0</v>
      </c>
      <c r="BL137" s="17" t="s">
        <v>130</v>
      </c>
      <c r="BM137" s="98" t="s">
        <v>131</v>
      </c>
    </row>
    <row r="138" spans="1:65" s="13" customFormat="1">
      <c r="B138" s="100"/>
      <c r="C138" s="191"/>
      <c r="D138" s="192" t="s">
        <v>132</v>
      </c>
      <c r="E138" s="193" t="s">
        <v>1</v>
      </c>
      <c r="F138" s="194" t="s">
        <v>133</v>
      </c>
      <c r="G138" s="191"/>
      <c r="H138" s="193" t="s">
        <v>1</v>
      </c>
      <c r="I138" s="239"/>
      <c r="J138" s="191"/>
      <c r="L138" s="100"/>
      <c r="M138" s="102"/>
      <c r="N138" s="103"/>
      <c r="O138" s="103"/>
      <c r="P138" s="103"/>
      <c r="Q138" s="103"/>
      <c r="R138" s="103"/>
      <c r="S138" s="103"/>
      <c r="T138" s="104"/>
      <c r="AT138" s="101" t="s">
        <v>132</v>
      </c>
      <c r="AU138" s="101" t="s">
        <v>79</v>
      </c>
      <c r="AV138" s="13" t="s">
        <v>77</v>
      </c>
      <c r="AW138" s="13" t="s">
        <v>26</v>
      </c>
      <c r="AX138" s="13" t="s">
        <v>69</v>
      </c>
      <c r="AY138" s="101" t="s">
        <v>124</v>
      </c>
    </row>
    <row r="139" spans="1:65" s="14" customFormat="1">
      <c r="B139" s="105"/>
      <c r="C139" s="195"/>
      <c r="D139" s="192" t="s">
        <v>132</v>
      </c>
      <c r="E139" s="196" t="s">
        <v>1</v>
      </c>
      <c r="F139" s="197" t="s">
        <v>134</v>
      </c>
      <c r="G139" s="195"/>
      <c r="H139" s="198">
        <v>6</v>
      </c>
      <c r="I139" s="240"/>
      <c r="J139" s="195"/>
      <c r="L139" s="105"/>
      <c r="M139" s="107"/>
      <c r="N139" s="108"/>
      <c r="O139" s="108"/>
      <c r="P139" s="108"/>
      <c r="Q139" s="108"/>
      <c r="R139" s="108"/>
      <c r="S139" s="108"/>
      <c r="T139" s="109"/>
      <c r="AT139" s="106" t="s">
        <v>132</v>
      </c>
      <c r="AU139" s="106" t="s">
        <v>79</v>
      </c>
      <c r="AV139" s="14" t="s">
        <v>79</v>
      </c>
      <c r="AW139" s="14" t="s">
        <v>26</v>
      </c>
      <c r="AX139" s="14" t="s">
        <v>69</v>
      </c>
      <c r="AY139" s="106" t="s">
        <v>124</v>
      </c>
    </row>
    <row r="140" spans="1:65" s="15" customFormat="1">
      <c r="B140" s="110"/>
      <c r="C140" s="199"/>
      <c r="D140" s="192" t="s">
        <v>132</v>
      </c>
      <c r="E140" s="200" t="s">
        <v>1</v>
      </c>
      <c r="F140" s="201" t="s">
        <v>135</v>
      </c>
      <c r="G140" s="199"/>
      <c r="H140" s="202">
        <v>6</v>
      </c>
      <c r="I140" s="241"/>
      <c r="J140" s="199"/>
      <c r="L140" s="110"/>
      <c r="M140" s="112"/>
      <c r="N140" s="113"/>
      <c r="O140" s="113"/>
      <c r="P140" s="113"/>
      <c r="Q140" s="113"/>
      <c r="R140" s="113"/>
      <c r="S140" s="113"/>
      <c r="T140" s="114"/>
      <c r="AT140" s="111" t="s">
        <v>132</v>
      </c>
      <c r="AU140" s="111" t="s">
        <v>79</v>
      </c>
      <c r="AV140" s="15" t="s">
        <v>130</v>
      </c>
      <c r="AW140" s="15" t="s">
        <v>26</v>
      </c>
      <c r="AX140" s="15" t="s">
        <v>77</v>
      </c>
      <c r="AY140" s="111" t="s">
        <v>124</v>
      </c>
    </row>
    <row r="141" spans="1:65" s="2" customFormat="1" ht="16.5" customHeight="1">
      <c r="A141" s="22"/>
      <c r="B141" s="91"/>
      <c r="C141" s="185" t="s">
        <v>79</v>
      </c>
      <c r="D141" s="185" t="s">
        <v>126</v>
      </c>
      <c r="E141" s="186" t="s">
        <v>136</v>
      </c>
      <c r="F141" s="187" t="s">
        <v>137</v>
      </c>
      <c r="G141" s="188" t="s">
        <v>129</v>
      </c>
      <c r="H141" s="189">
        <v>41.6</v>
      </c>
      <c r="I141" s="92"/>
      <c r="J141" s="190">
        <f>ROUND(I141*H141,2)</f>
        <v>0</v>
      </c>
      <c r="K141" s="93"/>
      <c r="L141" s="23"/>
      <c r="M141" s="94" t="s">
        <v>1</v>
      </c>
      <c r="N141" s="95" t="s">
        <v>34</v>
      </c>
      <c r="O141" s="96">
        <v>0.36499999999999999</v>
      </c>
      <c r="P141" s="96">
        <f>O141*H141</f>
        <v>15.183999999999999</v>
      </c>
      <c r="Q141" s="96">
        <v>0</v>
      </c>
      <c r="R141" s="96">
        <f>Q141*H141</f>
        <v>0</v>
      </c>
      <c r="S141" s="96">
        <v>0.41699999999999998</v>
      </c>
      <c r="T141" s="97">
        <f>S141*H141</f>
        <v>17.347200000000001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98" t="s">
        <v>130</v>
      </c>
      <c r="AT141" s="98" t="s">
        <v>126</v>
      </c>
      <c r="AU141" s="98" t="s">
        <v>79</v>
      </c>
      <c r="AY141" s="17" t="s">
        <v>124</v>
      </c>
      <c r="BE141" s="99">
        <f>IF(N141="základní",J141,0)</f>
        <v>0</v>
      </c>
      <c r="BF141" s="99">
        <f>IF(N141="snížená",J141,0)</f>
        <v>0</v>
      </c>
      <c r="BG141" s="99">
        <f>IF(N141="zákl. přenesená",J141,0)</f>
        <v>0</v>
      </c>
      <c r="BH141" s="99">
        <f>IF(N141="sníž. přenesená",J141,0)</f>
        <v>0</v>
      </c>
      <c r="BI141" s="99">
        <f>IF(N141="nulová",J141,0)</f>
        <v>0</v>
      </c>
      <c r="BJ141" s="17" t="s">
        <v>77</v>
      </c>
      <c r="BK141" s="99">
        <f>ROUND(I141*H141,2)</f>
        <v>0</v>
      </c>
      <c r="BL141" s="17" t="s">
        <v>130</v>
      </c>
      <c r="BM141" s="98" t="s">
        <v>138</v>
      </c>
    </row>
    <row r="142" spans="1:65" s="13" customFormat="1">
      <c r="B142" s="100"/>
      <c r="C142" s="191"/>
      <c r="D142" s="192" t="s">
        <v>132</v>
      </c>
      <c r="E142" s="193" t="s">
        <v>1</v>
      </c>
      <c r="F142" s="194" t="s">
        <v>139</v>
      </c>
      <c r="G142" s="191"/>
      <c r="H142" s="193" t="s">
        <v>1</v>
      </c>
      <c r="I142" s="239"/>
      <c r="J142" s="191"/>
      <c r="L142" s="100"/>
      <c r="M142" s="102"/>
      <c r="N142" s="103"/>
      <c r="O142" s="103"/>
      <c r="P142" s="103"/>
      <c r="Q142" s="103"/>
      <c r="R142" s="103"/>
      <c r="S142" s="103"/>
      <c r="T142" s="104"/>
      <c r="AT142" s="101" t="s">
        <v>132</v>
      </c>
      <c r="AU142" s="101" t="s">
        <v>79</v>
      </c>
      <c r="AV142" s="13" t="s">
        <v>77</v>
      </c>
      <c r="AW142" s="13" t="s">
        <v>26</v>
      </c>
      <c r="AX142" s="13" t="s">
        <v>69</v>
      </c>
      <c r="AY142" s="101" t="s">
        <v>124</v>
      </c>
    </row>
    <row r="143" spans="1:65" s="13" customFormat="1">
      <c r="B143" s="100"/>
      <c r="C143" s="191"/>
      <c r="D143" s="192" t="s">
        <v>132</v>
      </c>
      <c r="E143" s="193" t="s">
        <v>1</v>
      </c>
      <c r="F143" s="194" t="s">
        <v>140</v>
      </c>
      <c r="G143" s="191"/>
      <c r="H143" s="193" t="s">
        <v>1</v>
      </c>
      <c r="I143" s="239"/>
      <c r="J143" s="191"/>
      <c r="L143" s="100"/>
      <c r="M143" s="102"/>
      <c r="N143" s="103"/>
      <c r="O143" s="103"/>
      <c r="P143" s="103"/>
      <c r="Q143" s="103"/>
      <c r="R143" s="103"/>
      <c r="S143" s="103"/>
      <c r="T143" s="104"/>
      <c r="AT143" s="101" t="s">
        <v>132</v>
      </c>
      <c r="AU143" s="101" t="s">
        <v>79</v>
      </c>
      <c r="AV143" s="13" t="s">
        <v>77</v>
      </c>
      <c r="AW143" s="13" t="s">
        <v>26</v>
      </c>
      <c r="AX143" s="13" t="s">
        <v>69</v>
      </c>
      <c r="AY143" s="101" t="s">
        <v>124</v>
      </c>
    </row>
    <row r="144" spans="1:65" s="14" customFormat="1">
      <c r="B144" s="105"/>
      <c r="C144" s="195"/>
      <c r="D144" s="192" t="s">
        <v>132</v>
      </c>
      <c r="E144" s="196" t="s">
        <v>1</v>
      </c>
      <c r="F144" s="197" t="s">
        <v>141</v>
      </c>
      <c r="G144" s="195"/>
      <c r="H144" s="198">
        <v>19.8</v>
      </c>
      <c r="I144" s="240"/>
      <c r="J144" s="195"/>
      <c r="L144" s="105"/>
      <c r="M144" s="107"/>
      <c r="N144" s="108"/>
      <c r="O144" s="108"/>
      <c r="P144" s="108"/>
      <c r="Q144" s="108"/>
      <c r="R144" s="108"/>
      <c r="S144" s="108"/>
      <c r="T144" s="109"/>
      <c r="AT144" s="106" t="s">
        <v>132</v>
      </c>
      <c r="AU144" s="106" t="s">
        <v>79</v>
      </c>
      <c r="AV144" s="14" t="s">
        <v>79</v>
      </c>
      <c r="AW144" s="14" t="s">
        <v>26</v>
      </c>
      <c r="AX144" s="14" t="s">
        <v>69</v>
      </c>
      <c r="AY144" s="106" t="s">
        <v>124</v>
      </c>
    </row>
    <row r="145" spans="1:65" s="14" customFormat="1">
      <c r="B145" s="105"/>
      <c r="C145" s="195"/>
      <c r="D145" s="192" t="s">
        <v>132</v>
      </c>
      <c r="E145" s="196" t="s">
        <v>1</v>
      </c>
      <c r="F145" s="197" t="s">
        <v>142</v>
      </c>
      <c r="G145" s="195"/>
      <c r="H145" s="198">
        <v>14.1</v>
      </c>
      <c r="I145" s="240"/>
      <c r="J145" s="195"/>
      <c r="L145" s="105"/>
      <c r="M145" s="107"/>
      <c r="N145" s="108"/>
      <c r="O145" s="108"/>
      <c r="P145" s="108"/>
      <c r="Q145" s="108"/>
      <c r="R145" s="108"/>
      <c r="S145" s="108"/>
      <c r="T145" s="109"/>
      <c r="AT145" s="106" t="s">
        <v>132</v>
      </c>
      <c r="AU145" s="106" t="s">
        <v>79</v>
      </c>
      <c r="AV145" s="14" t="s">
        <v>79</v>
      </c>
      <c r="AW145" s="14" t="s">
        <v>26</v>
      </c>
      <c r="AX145" s="14" t="s">
        <v>69</v>
      </c>
      <c r="AY145" s="106" t="s">
        <v>124</v>
      </c>
    </row>
    <row r="146" spans="1:65" s="14" customFormat="1" ht="22.5">
      <c r="B146" s="105"/>
      <c r="C146" s="195"/>
      <c r="D146" s="192" t="s">
        <v>132</v>
      </c>
      <c r="E146" s="196" t="s">
        <v>1</v>
      </c>
      <c r="F146" s="197" t="s">
        <v>143</v>
      </c>
      <c r="G146" s="195"/>
      <c r="H146" s="198">
        <v>7.7</v>
      </c>
      <c r="I146" s="240"/>
      <c r="J146" s="195"/>
      <c r="L146" s="105"/>
      <c r="M146" s="107"/>
      <c r="N146" s="108"/>
      <c r="O146" s="108"/>
      <c r="P146" s="108"/>
      <c r="Q146" s="108"/>
      <c r="R146" s="108"/>
      <c r="S146" s="108"/>
      <c r="T146" s="109"/>
      <c r="AT146" s="106" t="s">
        <v>132</v>
      </c>
      <c r="AU146" s="106" t="s">
        <v>79</v>
      </c>
      <c r="AV146" s="14" t="s">
        <v>79</v>
      </c>
      <c r="AW146" s="14" t="s">
        <v>26</v>
      </c>
      <c r="AX146" s="14" t="s">
        <v>69</v>
      </c>
      <c r="AY146" s="106" t="s">
        <v>124</v>
      </c>
    </row>
    <row r="147" spans="1:65" s="15" customFormat="1">
      <c r="B147" s="110"/>
      <c r="C147" s="199"/>
      <c r="D147" s="192" t="s">
        <v>132</v>
      </c>
      <c r="E147" s="200" t="s">
        <v>1</v>
      </c>
      <c r="F147" s="201" t="s">
        <v>135</v>
      </c>
      <c r="G147" s="199"/>
      <c r="H147" s="202">
        <v>41.6</v>
      </c>
      <c r="I147" s="241"/>
      <c r="J147" s="199"/>
      <c r="L147" s="110"/>
      <c r="M147" s="112"/>
      <c r="N147" s="113"/>
      <c r="O147" s="113"/>
      <c r="P147" s="113"/>
      <c r="Q147" s="113"/>
      <c r="R147" s="113"/>
      <c r="S147" s="113"/>
      <c r="T147" s="114"/>
      <c r="AT147" s="111" t="s">
        <v>132</v>
      </c>
      <c r="AU147" s="111" t="s">
        <v>79</v>
      </c>
      <c r="AV147" s="15" t="s">
        <v>130</v>
      </c>
      <c r="AW147" s="15" t="s">
        <v>26</v>
      </c>
      <c r="AX147" s="15" t="s">
        <v>77</v>
      </c>
      <c r="AY147" s="111" t="s">
        <v>124</v>
      </c>
    </row>
    <row r="148" spans="1:65" s="2" customFormat="1" ht="24.2" customHeight="1">
      <c r="A148" s="22"/>
      <c r="B148" s="91"/>
      <c r="C148" s="185" t="s">
        <v>144</v>
      </c>
      <c r="D148" s="185" t="s">
        <v>126</v>
      </c>
      <c r="E148" s="186" t="s">
        <v>145</v>
      </c>
      <c r="F148" s="187" t="s">
        <v>146</v>
      </c>
      <c r="G148" s="188" t="s">
        <v>147</v>
      </c>
      <c r="H148" s="189">
        <v>27.315000000000001</v>
      </c>
      <c r="I148" s="92"/>
      <c r="J148" s="190">
        <f>ROUND(I148*H148,2)</f>
        <v>0</v>
      </c>
      <c r="K148" s="93"/>
      <c r="L148" s="23"/>
      <c r="M148" s="94" t="s">
        <v>1</v>
      </c>
      <c r="N148" s="95" t="s">
        <v>34</v>
      </c>
      <c r="O148" s="96">
        <v>4.8630000000000004</v>
      </c>
      <c r="P148" s="96">
        <f>O148*H148</f>
        <v>132.83284500000002</v>
      </c>
      <c r="Q148" s="96">
        <v>0</v>
      </c>
      <c r="R148" s="96">
        <f>Q148*H148</f>
        <v>0</v>
      </c>
      <c r="S148" s="96">
        <v>0</v>
      </c>
      <c r="T148" s="97">
        <f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98" t="s">
        <v>130</v>
      </c>
      <c r="AT148" s="98" t="s">
        <v>126</v>
      </c>
      <c r="AU148" s="98" t="s">
        <v>79</v>
      </c>
      <c r="AY148" s="17" t="s">
        <v>124</v>
      </c>
      <c r="BE148" s="99">
        <f>IF(N148="základní",J148,0)</f>
        <v>0</v>
      </c>
      <c r="BF148" s="99">
        <f>IF(N148="snížená",J148,0)</f>
        <v>0</v>
      </c>
      <c r="BG148" s="99">
        <f>IF(N148="zákl. přenesená",J148,0)</f>
        <v>0</v>
      </c>
      <c r="BH148" s="99">
        <f>IF(N148="sníž. přenesená",J148,0)</f>
        <v>0</v>
      </c>
      <c r="BI148" s="99">
        <f>IF(N148="nulová",J148,0)</f>
        <v>0</v>
      </c>
      <c r="BJ148" s="17" t="s">
        <v>77</v>
      </c>
      <c r="BK148" s="99">
        <f>ROUND(I148*H148,2)</f>
        <v>0</v>
      </c>
      <c r="BL148" s="17" t="s">
        <v>130</v>
      </c>
      <c r="BM148" s="98" t="s">
        <v>148</v>
      </c>
    </row>
    <row r="149" spans="1:65" s="13" customFormat="1">
      <c r="B149" s="100"/>
      <c r="C149" s="191"/>
      <c r="D149" s="192" t="s">
        <v>132</v>
      </c>
      <c r="E149" s="193" t="s">
        <v>1</v>
      </c>
      <c r="F149" s="194" t="s">
        <v>139</v>
      </c>
      <c r="G149" s="191"/>
      <c r="H149" s="193" t="s">
        <v>1</v>
      </c>
      <c r="I149" s="239"/>
      <c r="J149" s="191"/>
      <c r="L149" s="100"/>
      <c r="M149" s="102"/>
      <c r="N149" s="103"/>
      <c r="O149" s="103"/>
      <c r="P149" s="103"/>
      <c r="Q149" s="103"/>
      <c r="R149" s="103"/>
      <c r="S149" s="103"/>
      <c r="T149" s="104"/>
      <c r="AT149" s="101" t="s">
        <v>132</v>
      </c>
      <c r="AU149" s="101" t="s">
        <v>79</v>
      </c>
      <c r="AV149" s="13" t="s">
        <v>77</v>
      </c>
      <c r="AW149" s="13" t="s">
        <v>26</v>
      </c>
      <c r="AX149" s="13" t="s">
        <v>69</v>
      </c>
      <c r="AY149" s="101" t="s">
        <v>124</v>
      </c>
    </row>
    <row r="150" spans="1:65" s="13" customFormat="1">
      <c r="B150" s="100"/>
      <c r="C150" s="191"/>
      <c r="D150" s="192" t="s">
        <v>132</v>
      </c>
      <c r="E150" s="193" t="s">
        <v>1</v>
      </c>
      <c r="F150" s="194" t="s">
        <v>149</v>
      </c>
      <c r="G150" s="191"/>
      <c r="H150" s="193" t="s">
        <v>1</v>
      </c>
      <c r="I150" s="239"/>
      <c r="J150" s="191"/>
      <c r="L150" s="100"/>
      <c r="M150" s="102"/>
      <c r="N150" s="103"/>
      <c r="O150" s="103"/>
      <c r="P150" s="103"/>
      <c r="Q150" s="103"/>
      <c r="R150" s="103"/>
      <c r="S150" s="103"/>
      <c r="T150" s="104"/>
      <c r="AT150" s="101" t="s">
        <v>132</v>
      </c>
      <c r="AU150" s="101" t="s">
        <v>79</v>
      </c>
      <c r="AV150" s="13" t="s">
        <v>77</v>
      </c>
      <c r="AW150" s="13" t="s">
        <v>26</v>
      </c>
      <c r="AX150" s="13" t="s">
        <v>69</v>
      </c>
      <c r="AY150" s="101" t="s">
        <v>124</v>
      </c>
    </row>
    <row r="151" spans="1:65" s="14" customFormat="1">
      <c r="B151" s="105"/>
      <c r="C151" s="195"/>
      <c r="D151" s="192" t="s">
        <v>132</v>
      </c>
      <c r="E151" s="196" t="s">
        <v>1</v>
      </c>
      <c r="F151" s="197" t="s">
        <v>150</v>
      </c>
      <c r="G151" s="195"/>
      <c r="H151" s="198">
        <v>9.9</v>
      </c>
      <c r="I151" s="240"/>
      <c r="J151" s="195"/>
      <c r="L151" s="105"/>
      <c r="M151" s="107"/>
      <c r="N151" s="108"/>
      <c r="O151" s="108"/>
      <c r="P151" s="108"/>
      <c r="Q151" s="108"/>
      <c r="R151" s="108"/>
      <c r="S151" s="108"/>
      <c r="T151" s="109"/>
      <c r="AT151" s="106" t="s">
        <v>132</v>
      </c>
      <c r="AU151" s="106" t="s">
        <v>79</v>
      </c>
      <c r="AV151" s="14" t="s">
        <v>79</v>
      </c>
      <c r="AW151" s="14" t="s">
        <v>26</v>
      </c>
      <c r="AX151" s="14" t="s">
        <v>69</v>
      </c>
      <c r="AY151" s="106" t="s">
        <v>124</v>
      </c>
    </row>
    <row r="152" spans="1:65" s="14" customFormat="1">
      <c r="B152" s="105"/>
      <c r="C152" s="195"/>
      <c r="D152" s="192" t="s">
        <v>132</v>
      </c>
      <c r="E152" s="196" t="s">
        <v>1</v>
      </c>
      <c r="F152" s="197" t="s">
        <v>151</v>
      </c>
      <c r="G152" s="195"/>
      <c r="H152" s="198">
        <v>7.05</v>
      </c>
      <c r="I152" s="240"/>
      <c r="J152" s="195"/>
      <c r="L152" s="105"/>
      <c r="M152" s="107"/>
      <c r="N152" s="108"/>
      <c r="O152" s="108"/>
      <c r="P152" s="108"/>
      <c r="Q152" s="108"/>
      <c r="R152" s="108"/>
      <c r="S152" s="108"/>
      <c r="T152" s="109"/>
      <c r="AT152" s="106" t="s">
        <v>132</v>
      </c>
      <c r="AU152" s="106" t="s">
        <v>79</v>
      </c>
      <c r="AV152" s="14" t="s">
        <v>79</v>
      </c>
      <c r="AW152" s="14" t="s">
        <v>26</v>
      </c>
      <c r="AX152" s="14" t="s">
        <v>69</v>
      </c>
      <c r="AY152" s="106" t="s">
        <v>124</v>
      </c>
    </row>
    <row r="153" spans="1:65" s="13" customFormat="1">
      <c r="B153" s="100"/>
      <c r="C153" s="191"/>
      <c r="D153" s="192" t="s">
        <v>132</v>
      </c>
      <c r="E153" s="193" t="s">
        <v>1</v>
      </c>
      <c r="F153" s="194" t="s">
        <v>152</v>
      </c>
      <c r="G153" s="191"/>
      <c r="H153" s="193" t="s">
        <v>1</v>
      </c>
      <c r="I153" s="239"/>
      <c r="J153" s="191"/>
      <c r="L153" s="100"/>
      <c r="M153" s="102"/>
      <c r="N153" s="103"/>
      <c r="O153" s="103"/>
      <c r="P153" s="103"/>
      <c r="Q153" s="103"/>
      <c r="R153" s="103"/>
      <c r="S153" s="103"/>
      <c r="T153" s="104"/>
      <c r="AT153" s="101" t="s">
        <v>132</v>
      </c>
      <c r="AU153" s="101" t="s">
        <v>79</v>
      </c>
      <c r="AV153" s="13" t="s">
        <v>77</v>
      </c>
      <c r="AW153" s="13" t="s">
        <v>26</v>
      </c>
      <c r="AX153" s="13" t="s">
        <v>69</v>
      </c>
      <c r="AY153" s="101" t="s">
        <v>124</v>
      </c>
    </row>
    <row r="154" spans="1:65" s="14" customFormat="1">
      <c r="B154" s="105"/>
      <c r="C154" s="195"/>
      <c r="D154" s="192" t="s">
        <v>132</v>
      </c>
      <c r="E154" s="196" t="s">
        <v>1</v>
      </c>
      <c r="F154" s="197" t="s">
        <v>153</v>
      </c>
      <c r="G154" s="195"/>
      <c r="H154" s="198">
        <v>3.7650000000000001</v>
      </c>
      <c r="I154" s="240"/>
      <c r="J154" s="195"/>
      <c r="L154" s="105"/>
      <c r="M154" s="107"/>
      <c r="N154" s="108"/>
      <c r="O154" s="108"/>
      <c r="P154" s="108"/>
      <c r="Q154" s="108"/>
      <c r="R154" s="108"/>
      <c r="S154" s="108"/>
      <c r="T154" s="109"/>
      <c r="AT154" s="106" t="s">
        <v>132</v>
      </c>
      <c r="AU154" s="106" t="s">
        <v>79</v>
      </c>
      <c r="AV154" s="14" t="s">
        <v>79</v>
      </c>
      <c r="AW154" s="14" t="s">
        <v>26</v>
      </c>
      <c r="AX154" s="14" t="s">
        <v>69</v>
      </c>
      <c r="AY154" s="106" t="s">
        <v>124</v>
      </c>
    </row>
    <row r="155" spans="1:65" s="14" customFormat="1">
      <c r="B155" s="105"/>
      <c r="C155" s="195"/>
      <c r="D155" s="192" t="s">
        <v>132</v>
      </c>
      <c r="E155" s="196" t="s">
        <v>1</v>
      </c>
      <c r="F155" s="197" t="s">
        <v>154</v>
      </c>
      <c r="G155" s="195"/>
      <c r="H155" s="198">
        <v>6.6</v>
      </c>
      <c r="I155" s="240"/>
      <c r="J155" s="195"/>
      <c r="L155" s="105"/>
      <c r="M155" s="107"/>
      <c r="N155" s="108"/>
      <c r="O155" s="108"/>
      <c r="P155" s="108"/>
      <c r="Q155" s="108"/>
      <c r="R155" s="108"/>
      <c r="S155" s="108"/>
      <c r="T155" s="109"/>
      <c r="AT155" s="106" t="s">
        <v>132</v>
      </c>
      <c r="AU155" s="106" t="s">
        <v>79</v>
      </c>
      <c r="AV155" s="14" t="s">
        <v>79</v>
      </c>
      <c r="AW155" s="14" t="s">
        <v>26</v>
      </c>
      <c r="AX155" s="14" t="s">
        <v>69</v>
      </c>
      <c r="AY155" s="106" t="s">
        <v>124</v>
      </c>
    </row>
    <row r="156" spans="1:65" s="15" customFormat="1">
      <c r="B156" s="110"/>
      <c r="C156" s="199"/>
      <c r="D156" s="192" t="s">
        <v>132</v>
      </c>
      <c r="E156" s="200" t="s">
        <v>1</v>
      </c>
      <c r="F156" s="201" t="s">
        <v>135</v>
      </c>
      <c r="G156" s="199"/>
      <c r="H156" s="202">
        <v>27.315000000000001</v>
      </c>
      <c r="I156" s="241"/>
      <c r="J156" s="199"/>
      <c r="L156" s="110"/>
      <c r="M156" s="112"/>
      <c r="N156" s="113"/>
      <c r="O156" s="113"/>
      <c r="P156" s="113"/>
      <c r="Q156" s="113"/>
      <c r="R156" s="113"/>
      <c r="S156" s="113"/>
      <c r="T156" s="114"/>
      <c r="AT156" s="111" t="s">
        <v>132</v>
      </c>
      <c r="AU156" s="111" t="s">
        <v>79</v>
      </c>
      <c r="AV156" s="15" t="s">
        <v>130</v>
      </c>
      <c r="AW156" s="15" t="s">
        <v>26</v>
      </c>
      <c r="AX156" s="15" t="s">
        <v>77</v>
      </c>
      <c r="AY156" s="111" t="s">
        <v>124</v>
      </c>
    </row>
    <row r="157" spans="1:65" s="2" customFormat="1" ht="24.2" customHeight="1">
      <c r="A157" s="22"/>
      <c r="B157" s="91"/>
      <c r="C157" s="185" t="s">
        <v>130</v>
      </c>
      <c r="D157" s="185" t="s">
        <v>126</v>
      </c>
      <c r="E157" s="186" t="s">
        <v>155</v>
      </c>
      <c r="F157" s="187" t="s">
        <v>156</v>
      </c>
      <c r="G157" s="188" t="s">
        <v>147</v>
      </c>
      <c r="H157" s="189">
        <v>21.824999999999999</v>
      </c>
      <c r="I157" s="92"/>
      <c r="J157" s="190">
        <f>ROUND(I157*H157,2)</f>
        <v>0</v>
      </c>
      <c r="K157" s="93"/>
      <c r="L157" s="23"/>
      <c r="M157" s="94" t="s">
        <v>1</v>
      </c>
      <c r="N157" s="95" t="s">
        <v>34</v>
      </c>
      <c r="O157" s="96">
        <v>0.63200000000000001</v>
      </c>
      <c r="P157" s="96">
        <f>O157*H157</f>
        <v>13.7934</v>
      </c>
      <c r="Q157" s="96">
        <v>0</v>
      </c>
      <c r="R157" s="96">
        <f>Q157*H157</f>
        <v>0</v>
      </c>
      <c r="S157" s="96">
        <v>0</v>
      </c>
      <c r="T157" s="97">
        <f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98" t="s">
        <v>130</v>
      </c>
      <c r="AT157" s="98" t="s">
        <v>126</v>
      </c>
      <c r="AU157" s="98" t="s">
        <v>79</v>
      </c>
      <c r="AY157" s="17" t="s">
        <v>124</v>
      </c>
      <c r="BE157" s="99">
        <f>IF(N157="základní",J157,0)</f>
        <v>0</v>
      </c>
      <c r="BF157" s="99">
        <f>IF(N157="snížená",J157,0)</f>
        <v>0</v>
      </c>
      <c r="BG157" s="99">
        <f>IF(N157="zákl. přenesená",J157,0)</f>
        <v>0</v>
      </c>
      <c r="BH157" s="99">
        <f>IF(N157="sníž. přenesená",J157,0)</f>
        <v>0</v>
      </c>
      <c r="BI157" s="99">
        <f>IF(N157="nulová",J157,0)</f>
        <v>0</v>
      </c>
      <c r="BJ157" s="17" t="s">
        <v>77</v>
      </c>
      <c r="BK157" s="99">
        <f>ROUND(I157*H157,2)</f>
        <v>0</v>
      </c>
      <c r="BL157" s="17" t="s">
        <v>130</v>
      </c>
      <c r="BM157" s="98" t="s">
        <v>157</v>
      </c>
    </row>
    <row r="158" spans="1:65" s="14" customFormat="1">
      <c r="B158" s="105"/>
      <c r="C158" s="195"/>
      <c r="D158" s="192" t="s">
        <v>132</v>
      </c>
      <c r="E158" s="196" t="s">
        <v>1</v>
      </c>
      <c r="F158" s="197" t="s">
        <v>158</v>
      </c>
      <c r="G158" s="195"/>
      <c r="H158" s="198">
        <v>27.315000000000001</v>
      </c>
      <c r="I158" s="240"/>
      <c r="J158" s="195"/>
      <c r="L158" s="105"/>
      <c r="M158" s="107"/>
      <c r="N158" s="108"/>
      <c r="O158" s="108"/>
      <c r="P158" s="108"/>
      <c r="Q158" s="108"/>
      <c r="R158" s="108"/>
      <c r="S158" s="108"/>
      <c r="T158" s="109"/>
      <c r="AT158" s="106" t="s">
        <v>132</v>
      </c>
      <c r="AU158" s="106" t="s">
        <v>79</v>
      </c>
      <c r="AV158" s="14" t="s">
        <v>79</v>
      </c>
      <c r="AW158" s="14" t="s">
        <v>26</v>
      </c>
      <c r="AX158" s="14" t="s">
        <v>69</v>
      </c>
      <c r="AY158" s="106" t="s">
        <v>124</v>
      </c>
    </row>
    <row r="159" spans="1:65" s="14" customFormat="1">
      <c r="B159" s="105"/>
      <c r="C159" s="195"/>
      <c r="D159" s="192" t="s">
        <v>132</v>
      </c>
      <c r="E159" s="196" t="s">
        <v>1</v>
      </c>
      <c r="F159" s="197" t="s">
        <v>159</v>
      </c>
      <c r="G159" s="195"/>
      <c r="H159" s="198">
        <v>-5.49</v>
      </c>
      <c r="I159" s="240"/>
      <c r="J159" s="195"/>
      <c r="L159" s="105"/>
      <c r="M159" s="107"/>
      <c r="N159" s="108"/>
      <c r="O159" s="108"/>
      <c r="P159" s="108"/>
      <c r="Q159" s="108"/>
      <c r="R159" s="108"/>
      <c r="S159" s="108"/>
      <c r="T159" s="109"/>
      <c r="AT159" s="106" t="s">
        <v>132</v>
      </c>
      <c r="AU159" s="106" t="s">
        <v>79</v>
      </c>
      <c r="AV159" s="14" t="s">
        <v>79</v>
      </c>
      <c r="AW159" s="14" t="s">
        <v>26</v>
      </c>
      <c r="AX159" s="14" t="s">
        <v>69</v>
      </c>
      <c r="AY159" s="106" t="s">
        <v>124</v>
      </c>
    </row>
    <row r="160" spans="1:65" s="15" customFormat="1">
      <c r="B160" s="110"/>
      <c r="C160" s="199"/>
      <c r="D160" s="192" t="s">
        <v>132</v>
      </c>
      <c r="E160" s="200" t="s">
        <v>1</v>
      </c>
      <c r="F160" s="201" t="s">
        <v>135</v>
      </c>
      <c r="G160" s="199"/>
      <c r="H160" s="202">
        <v>21.824999999999999</v>
      </c>
      <c r="I160" s="241"/>
      <c r="J160" s="199"/>
      <c r="L160" s="110"/>
      <c r="M160" s="112"/>
      <c r="N160" s="113"/>
      <c r="O160" s="113"/>
      <c r="P160" s="113"/>
      <c r="Q160" s="113"/>
      <c r="R160" s="113"/>
      <c r="S160" s="113"/>
      <c r="T160" s="114"/>
      <c r="AT160" s="111" t="s">
        <v>132</v>
      </c>
      <c r="AU160" s="111" t="s">
        <v>79</v>
      </c>
      <c r="AV160" s="15" t="s">
        <v>130</v>
      </c>
      <c r="AW160" s="15" t="s">
        <v>26</v>
      </c>
      <c r="AX160" s="15" t="s">
        <v>77</v>
      </c>
      <c r="AY160" s="111" t="s">
        <v>124</v>
      </c>
    </row>
    <row r="161" spans="1:65" s="2" customFormat="1" ht="24.2" customHeight="1">
      <c r="A161" s="22"/>
      <c r="B161" s="91"/>
      <c r="C161" s="185" t="s">
        <v>160</v>
      </c>
      <c r="D161" s="185" t="s">
        <v>126</v>
      </c>
      <c r="E161" s="186" t="s">
        <v>161</v>
      </c>
      <c r="F161" s="187" t="s">
        <v>162</v>
      </c>
      <c r="G161" s="188" t="s">
        <v>147</v>
      </c>
      <c r="H161" s="189">
        <v>5.49</v>
      </c>
      <c r="I161" s="92"/>
      <c r="J161" s="190">
        <f>ROUND(I161*H161,2)</f>
        <v>0</v>
      </c>
      <c r="K161" s="93"/>
      <c r="L161" s="23"/>
      <c r="M161" s="94" t="s">
        <v>1</v>
      </c>
      <c r="N161" s="95" t="s">
        <v>34</v>
      </c>
      <c r="O161" s="96">
        <v>0.435</v>
      </c>
      <c r="P161" s="96">
        <f>O161*H161</f>
        <v>2.38815</v>
      </c>
      <c r="Q161" s="96">
        <v>0</v>
      </c>
      <c r="R161" s="96">
        <f>Q161*H161</f>
        <v>0</v>
      </c>
      <c r="S161" s="96">
        <v>0</v>
      </c>
      <c r="T161" s="97">
        <f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98" t="s">
        <v>130</v>
      </c>
      <c r="AT161" s="98" t="s">
        <v>126</v>
      </c>
      <c r="AU161" s="98" t="s">
        <v>79</v>
      </c>
      <c r="AY161" s="17" t="s">
        <v>124</v>
      </c>
      <c r="BE161" s="99">
        <f>IF(N161="základní",J161,0)</f>
        <v>0</v>
      </c>
      <c r="BF161" s="99">
        <f>IF(N161="snížená",J161,0)</f>
        <v>0</v>
      </c>
      <c r="BG161" s="99">
        <f>IF(N161="zákl. přenesená",J161,0)</f>
        <v>0</v>
      </c>
      <c r="BH161" s="99">
        <f>IF(N161="sníž. přenesená",J161,0)</f>
        <v>0</v>
      </c>
      <c r="BI161" s="99">
        <f>IF(N161="nulová",J161,0)</f>
        <v>0</v>
      </c>
      <c r="BJ161" s="17" t="s">
        <v>77</v>
      </c>
      <c r="BK161" s="99">
        <f>ROUND(I161*H161,2)</f>
        <v>0</v>
      </c>
      <c r="BL161" s="17" t="s">
        <v>130</v>
      </c>
      <c r="BM161" s="98" t="s">
        <v>163</v>
      </c>
    </row>
    <row r="162" spans="1:65" s="13" customFormat="1">
      <c r="B162" s="100"/>
      <c r="C162" s="191"/>
      <c r="D162" s="192" t="s">
        <v>132</v>
      </c>
      <c r="E162" s="193" t="s">
        <v>1</v>
      </c>
      <c r="F162" s="194" t="s">
        <v>139</v>
      </c>
      <c r="G162" s="191"/>
      <c r="H162" s="193" t="s">
        <v>1</v>
      </c>
      <c r="I162" s="239"/>
      <c r="J162" s="191"/>
      <c r="L162" s="100"/>
      <c r="M162" s="102"/>
      <c r="N162" s="103"/>
      <c r="O162" s="103"/>
      <c r="P162" s="103"/>
      <c r="Q162" s="103"/>
      <c r="R162" s="103"/>
      <c r="S162" s="103"/>
      <c r="T162" s="104"/>
      <c r="AT162" s="101" t="s">
        <v>132</v>
      </c>
      <c r="AU162" s="101" t="s">
        <v>79</v>
      </c>
      <c r="AV162" s="13" t="s">
        <v>77</v>
      </c>
      <c r="AW162" s="13" t="s">
        <v>26</v>
      </c>
      <c r="AX162" s="13" t="s">
        <v>69</v>
      </c>
      <c r="AY162" s="101" t="s">
        <v>124</v>
      </c>
    </row>
    <row r="163" spans="1:65" s="13" customFormat="1">
      <c r="B163" s="100"/>
      <c r="C163" s="191"/>
      <c r="D163" s="192" t="s">
        <v>132</v>
      </c>
      <c r="E163" s="193" t="s">
        <v>1</v>
      </c>
      <c r="F163" s="194" t="s">
        <v>164</v>
      </c>
      <c r="G163" s="191"/>
      <c r="H163" s="193" t="s">
        <v>1</v>
      </c>
      <c r="I163" s="239"/>
      <c r="J163" s="191"/>
      <c r="L163" s="100"/>
      <c r="M163" s="102"/>
      <c r="N163" s="103"/>
      <c r="O163" s="103"/>
      <c r="P163" s="103"/>
      <c r="Q163" s="103"/>
      <c r="R163" s="103"/>
      <c r="S163" s="103"/>
      <c r="T163" s="104"/>
      <c r="AT163" s="101" t="s">
        <v>132</v>
      </c>
      <c r="AU163" s="101" t="s">
        <v>79</v>
      </c>
      <c r="AV163" s="13" t="s">
        <v>77</v>
      </c>
      <c r="AW163" s="13" t="s">
        <v>26</v>
      </c>
      <c r="AX163" s="13" t="s">
        <v>69</v>
      </c>
      <c r="AY163" s="101" t="s">
        <v>124</v>
      </c>
    </row>
    <row r="164" spans="1:65" s="14" customFormat="1">
      <c r="B164" s="105"/>
      <c r="C164" s="195"/>
      <c r="D164" s="192" t="s">
        <v>132</v>
      </c>
      <c r="E164" s="196" t="s">
        <v>1</v>
      </c>
      <c r="F164" s="197" t="s">
        <v>165</v>
      </c>
      <c r="G164" s="195"/>
      <c r="H164" s="198">
        <v>2.64</v>
      </c>
      <c r="I164" s="240"/>
      <c r="J164" s="195"/>
      <c r="L164" s="105"/>
      <c r="M164" s="107"/>
      <c r="N164" s="108"/>
      <c r="O164" s="108"/>
      <c r="P164" s="108"/>
      <c r="Q164" s="108"/>
      <c r="R164" s="108"/>
      <c r="S164" s="108"/>
      <c r="T164" s="109"/>
      <c r="AT164" s="106" t="s">
        <v>132</v>
      </c>
      <c r="AU164" s="106" t="s">
        <v>79</v>
      </c>
      <c r="AV164" s="14" t="s">
        <v>79</v>
      </c>
      <c r="AW164" s="14" t="s">
        <v>26</v>
      </c>
      <c r="AX164" s="14" t="s">
        <v>69</v>
      </c>
      <c r="AY164" s="106" t="s">
        <v>124</v>
      </c>
    </row>
    <row r="165" spans="1:65" s="14" customFormat="1">
      <c r="B165" s="105"/>
      <c r="C165" s="195"/>
      <c r="D165" s="192" t="s">
        <v>132</v>
      </c>
      <c r="E165" s="196" t="s">
        <v>1</v>
      </c>
      <c r="F165" s="197" t="s">
        <v>166</v>
      </c>
      <c r="G165" s="195"/>
      <c r="H165" s="198">
        <v>1.88</v>
      </c>
      <c r="I165" s="240"/>
      <c r="J165" s="195"/>
      <c r="L165" s="105"/>
      <c r="M165" s="107"/>
      <c r="N165" s="108"/>
      <c r="O165" s="108"/>
      <c r="P165" s="108"/>
      <c r="Q165" s="108"/>
      <c r="R165" s="108"/>
      <c r="S165" s="108"/>
      <c r="T165" s="109"/>
      <c r="AT165" s="106" t="s">
        <v>132</v>
      </c>
      <c r="AU165" s="106" t="s">
        <v>79</v>
      </c>
      <c r="AV165" s="14" t="s">
        <v>79</v>
      </c>
      <c r="AW165" s="14" t="s">
        <v>26</v>
      </c>
      <c r="AX165" s="14" t="s">
        <v>69</v>
      </c>
      <c r="AY165" s="106" t="s">
        <v>124</v>
      </c>
    </row>
    <row r="166" spans="1:65" s="13" customFormat="1">
      <c r="B166" s="100"/>
      <c r="C166" s="191"/>
      <c r="D166" s="192" t="s">
        <v>132</v>
      </c>
      <c r="E166" s="193" t="s">
        <v>1</v>
      </c>
      <c r="F166" s="194" t="s">
        <v>152</v>
      </c>
      <c r="G166" s="191"/>
      <c r="H166" s="193" t="s">
        <v>1</v>
      </c>
      <c r="I166" s="239"/>
      <c r="J166" s="191"/>
      <c r="L166" s="100"/>
      <c r="M166" s="102"/>
      <c r="N166" s="103"/>
      <c r="O166" s="103"/>
      <c r="P166" s="103"/>
      <c r="Q166" s="103"/>
      <c r="R166" s="103"/>
      <c r="S166" s="103"/>
      <c r="T166" s="104"/>
      <c r="AT166" s="101" t="s">
        <v>132</v>
      </c>
      <c r="AU166" s="101" t="s">
        <v>79</v>
      </c>
      <c r="AV166" s="13" t="s">
        <v>77</v>
      </c>
      <c r="AW166" s="13" t="s">
        <v>26</v>
      </c>
      <c r="AX166" s="13" t="s">
        <v>69</v>
      </c>
      <c r="AY166" s="101" t="s">
        <v>124</v>
      </c>
    </row>
    <row r="167" spans="1:65" s="14" customFormat="1">
      <c r="B167" s="105"/>
      <c r="C167" s="195"/>
      <c r="D167" s="192" t="s">
        <v>132</v>
      </c>
      <c r="E167" s="196" t="s">
        <v>1</v>
      </c>
      <c r="F167" s="197" t="s">
        <v>167</v>
      </c>
      <c r="G167" s="195"/>
      <c r="H167" s="198">
        <v>0.97</v>
      </c>
      <c r="I167" s="240"/>
      <c r="J167" s="195"/>
      <c r="L167" s="105"/>
      <c r="M167" s="107"/>
      <c r="N167" s="108"/>
      <c r="O167" s="108"/>
      <c r="P167" s="108"/>
      <c r="Q167" s="108"/>
      <c r="R167" s="108"/>
      <c r="S167" s="108"/>
      <c r="T167" s="109"/>
      <c r="AT167" s="106" t="s">
        <v>132</v>
      </c>
      <c r="AU167" s="106" t="s">
        <v>79</v>
      </c>
      <c r="AV167" s="14" t="s">
        <v>79</v>
      </c>
      <c r="AW167" s="14" t="s">
        <v>26</v>
      </c>
      <c r="AX167" s="14" t="s">
        <v>69</v>
      </c>
      <c r="AY167" s="106" t="s">
        <v>124</v>
      </c>
    </row>
    <row r="168" spans="1:65" s="15" customFormat="1">
      <c r="B168" s="110"/>
      <c r="C168" s="199"/>
      <c r="D168" s="192" t="s">
        <v>132</v>
      </c>
      <c r="E168" s="200" t="s">
        <v>1</v>
      </c>
      <c r="F168" s="201" t="s">
        <v>135</v>
      </c>
      <c r="G168" s="199"/>
      <c r="H168" s="202">
        <v>5.49</v>
      </c>
      <c r="I168" s="241"/>
      <c r="J168" s="199"/>
      <c r="L168" s="110"/>
      <c r="M168" s="112"/>
      <c r="N168" s="113"/>
      <c r="O168" s="113"/>
      <c r="P168" s="113"/>
      <c r="Q168" s="113"/>
      <c r="R168" s="113"/>
      <c r="S168" s="113"/>
      <c r="T168" s="114"/>
      <c r="AT168" s="111" t="s">
        <v>132</v>
      </c>
      <c r="AU168" s="111" t="s">
        <v>79</v>
      </c>
      <c r="AV168" s="15" t="s">
        <v>130</v>
      </c>
      <c r="AW168" s="15" t="s">
        <v>26</v>
      </c>
      <c r="AX168" s="15" t="s">
        <v>77</v>
      </c>
      <c r="AY168" s="111" t="s">
        <v>124</v>
      </c>
    </row>
    <row r="169" spans="1:65" s="2" customFormat="1" ht="37.9" customHeight="1">
      <c r="A169" s="22"/>
      <c r="B169" s="91"/>
      <c r="C169" s="185" t="s">
        <v>168</v>
      </c>
      <c r="D169" s="185" t="s">
        <v>126</v>
      </c>
      <c r="E169" s="186" t="s">
        <v>169</v>
      </c>
      <c r="F169" s="187" t="s">
        <v>170</v>
      </c>
      <c r="G169" s="188" t="s">
        <v>129</v>
      </c>
      <c r="H169" s="189">
        <v>56</v>
      </c>
      <c r="I169" s="92"/>
      <c r="J169" s="190">
        <f>ROUND(I169*H169,2)</f>
        <v>0</v>
      </c>
      <c r="K169" s="93"/>
      <c r="L169" s="23"/>
      <c r="M169" s="94" t="s">
        <v>1</v>
      </c>
      <c r="N169" s="95" t="s">
        <v>34</v>
      </c>
      <c r="O169" s="96">
        <v>0.126</v>
      </c>
      <c r="P169" s="96">
        <f>O169*H169</f>
        <v>7.056</v>
      </c>
      <c r="Q169" s="96">
        <v>0</v>
      </c>
      <c r="R169" s="96">
        <f>Q169*H169</f>
        <v>0</v>
      </c>
      <c r="S169" s="96">
        <v>0</v>
      </c>
      <c r="T169" s="97">
        <f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98" t="s">
        <v>130</v>
      </c>
      <c r="AT169" s="98" t="s">
        <v>126</v>
      </c>
      <c r="AU169" s="98" t="s">
        <v>79</v>
      </c>
      <c r="AY169" s="17" t="s">
        <v>124</v>
      </c>
      <c r="BE169" s="99">
        <f>IF(N169="základní",J169,0)</f>
        <v>0</v>
      </c>
      <c r="BF169" s="99">
        <f>IF(N169="snížená",J169,0)</f>
        <v>0</v>
      </c>
      <c r="BG169" s="99">
        <f>IF(N169="zákl. přenesená",J169,0)</f>
        <v>0</v>
      </c>
      <c r="BH169" s="99">
        <f>IF(N169="sníž. přenesená",J169,0)</f>
        <v>0</v>
      </c>
      <c r="BI169" s="99">
        <f>IF(N169="nulová",J169,0)</f>
        <v>0</v>
      </c>
      <c r="BJ169" s="17" t="s">
        <v>77</v>
      </c>
      <c r="BK169" s="99">
        <f>ROUND(I169*H169,2)</f>
        <v>0</v>
      </c>
      <c r="BL169" s="17" t="s">
        <v>130</v>
      </c>
      <c r="BM169" s="98" t="s">
        <v>171</v>
      </c>
    </row>
    <row r="170" spans="1:65" s="14" customFormat="1">
      <c r="B170" s="105"/>
      <c r="C170" s="195"/>
      <c r="D170" s="192" t="s">
        <v>132</v>
      </c>
      <c r="E170" s="196" t="s">
        <v>1</v>
      </c>
      <c r="F170" s="197" t="s">
        <v>172</v>
      </c>
      <c r="G170" s="195"/>
      <c r="H170" s="198">
        <v>56</v>
      </c>
      <c r="I170" s="240"/>
      <c r="J170" s="195"/>
      <c r="L170" s="105"/>
      <c r="M170" s="107"/>
      <c r="N170" s="108"/>
      <c r="O170" s="108"/>
      <c r="P170" s="108"/>
      <c r="Q170" s="108"/>
      <c r="R170" s="108"/>
      <c r="S170" s="108"/>
      <c r="T170" s="109"/>
      <c r="AT170" s="106" t="s">
        <v>132</v>
      </c>
      <c r="AU170" s="106" t="s">
        <v>79</v>
      </c>
      <c r="AV170" s="14" t="s">
        <v>79</v>
      </c>
      <c r="AW170" s="14" t="s">
        <v>26</v>
      </c>
      <c r="AX170" s="14" t="s">
        <v>69</v>
      </c>
      <c r="AY170" s="106" t="s">
        <v>124</v>
      </c>
    </row>
    <row r="171" spans="1:65" s="15" customFormat="1">
      <c r="B171" s="110"/>
      <c r="C171" s="199"/>
      <c r="D171" s="192" t="s">
        <v>132</v>
      </c>
      <c r="E171" s="200" t="s">
        <v>1</v>
      </c>
      <c r="F171" s="201" t="s">
        <v>135</v>
      </c>
      <c r="G171" s="199"/>
      <c r="H171" s="202">
        <v>56</v>
      </c>
      <c r="I171" s="241"/>
      <c r="J171" s="199"/>
      <c r="L171" s="110"/>
      <c r="M171" s="112"/>
      <c r="N171" s="113"/>
      <c r="O171" s="113"/>
      <c r="P171" s="113"/>
      <c r="Q171" s="113"/>
      <c r="R171" s="113"/>
      <c r="S171" s="113"/>
      <c r="T171" s="114"/>
      <c r="AT171" s="111" t="s">
        <v>132</v>
      </c>
      <c r="AU171" s="111" t="s">
        <v>79</v>
      </c>
      <c r="AV171" s="15" t="s">
        <v>130</v>
      </c>
      <c r="AW171" s="15" t="s">
        <v>26</v>
      </c>
      <c r="AX171" s="15" t="s">
        <v>77</v>
      </c>
      <c r="AY171" s="111" t="s">
        <v>124</v>
      </c>
    </row>
    <row r="172" spans="1:65" s="2" customFormat="1" ht="24.2" customHeight="1">
      <c r="A172" s="22"/>
      <c r="B172" s="91"/>
      <c r="C172" s="185" t="s">
        <v>173</v>
      </c>
      <c r="D172" s="185" t="s">
        <v>126</v>
      </c>
      <c r="E172" s="186" t="s">
        <v>174</v>
      </c>
      <c r="F172" s="187" t="s">
        <v>175</v>
      </c>
      <c r="G172" s="188" t="s">
        <v>129</v>
      </c>
      <c r="H172" s="189">
        <v>56</v>
      </c>
      <c r="I172" s="92"/>
      <c r="J172" s="190">
        <f>ROUND(I172*H172,2)</f>
        <v>0</v>
      </c>
      <c r="K172" s="93"/>
      <c r="L172" s="23"/>
      <c r="M172" s="94" t="s">
        <v>1</v>
      </c>
      <c r="N172" s="95" t="s">
        <v>34</v>
      </c>
      <c r="O172" s="96">
        <v>5.8000000000000003E-2</v>
      </c>
      <c r="P172" s="96">
        <f>O172*H172</f>
        <v>3.2480000000000002</v>
      </c>
      <c r="Q172" s="96">
        <v>0</v>
      </c>
      <c r="R172" s="96">
        <f>Q172*H172</f>
        <v>0</v>
      </c>
      <c r="S172" s="96">
        <v>0</v>
      </c>
      <c r="T172" s="97">
        <f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98" t="s">
        <v>130</v>
      </c>
      <c r="AT172" s="98" t="s">
        <v>126</v>
      </c>
      <c r="AU172" s="98" t="s">
        <v>79</v>
      </c>
      <c r="AY172" s="17" t="s">
        <v>124</v>
      </c>
      <c r="BE172" s="99">
        <f>IF(N172="základní",J172,0)</f>
        <v>0</v>
      </c>
      <c r="BF172" s="99">
        <f>IF(N172="snížená",J172,0)</f>
        <v>0</v>
      </c>
      <c r="BG172" s="99">
        <f>IF(N172="zákl. přenesená",J172,0)</f>
        <v>0</v>
      </c>
      <c r="BH172" s="99">
        <f>IF(N172="sníž. přenesená",J172,0)</f>
        <v>0</v>
      </c>
      <c r="BI172" s="99">
        <f>IF(N172="nulová",J172,0)</f>
        <v>0</v>
      </c>
      <c r="BJ172" s="17" t="s">
        <v>77</v>
      </c>
      <c r="BK172" s="99">
        <f>ROUND(I172*H172,2)</f>
        <v>0</v>
      </c>
      <c r="BL172" s="17" t="s">
        <v>130</v>
      </c>
      <c r="BM172" s="98" t="s">
        <v>176</v>
      </c>
    </row>
    <row r="173" spans="1:65" s="14" customFormat="1">
      <c r="B173" s="105"/>
      <c r="C173" s="195"/>
      <c r="D173" s="192" t="s">
        <v>132</v>
      </c>
      <c r="E173" s="196" t="s">
        <v>1</v>
      </c>
      <c r="F173" s="197" t="s">
        <v>172</v>
      </c>
      <c r="G173" s="195"/>
      <c r="H173" s="198">
        <v>56</v>
      </c>
      <c r="I173" s="240"/>
      <c r="J173" s="195"/>
      <c r="L173" s="105"/>
      <c r="M173" s="107"/>
      <c r="N173" s="108"/>
      <c r="O173" s="108"/>
      <c r="P173" s="108"/>
      <c r="Q173" s="108"/>
      <c r="R173" s="108"/>
      <c r="S173" s="108"/>
      <c r="T173" s="109"/>
      <c r="AT173" s="106" t="s">
        <v>132</v>
      </c>
      <c r="AU173" s="106" t="s">
        <v>79</v>
      </c>
      <c r="AV173" s="14" t="s">
        <v>79</v>
      </c>
      <c r="AW173" s="14" t="s">
        <v>26</v>
      </c>
      <c r="AX173" s="14" t="s">
        <v>69</v>
      </c>
      <c r="AY173" s="106" t="s">
        <v>124</v>
      </c>
    </row>
    <row r="174" spans="1:65" s="15" customFormat="1">
      <c r="B174" s="110"/>
      <c r="C174" s="199"/>
      <c r="D174" s="192" t="s">
        <v>132</v>
      </c>
      <c r="E174" s="200" t="s">
        <v>1</v>
      </c>
      <c r="F174" s="201" t="s">
        <v>135</v>
      </c>
      <c r="G174" s="199"/>
      <c r="H174" s="202">
        <v>56</v>
      </c>
      <c r="I174" s="241"/>
      <c r="J174" s="199"/>
      <c r="L174" s="110"/>
      <c r="M174" s="112"/>
      <c r="N174" s="113"/>
      <c r="O174" s="113"/>
      <c r="P174" s="113"/>
      <c r="Q174" s="113"/>
      <c r="R174" s="113"/>
      <c r="S174" s="113"/>
      <c r="T174" s="114"/>
      <c r="AT174" s="111" t="s">
        <v>132</v>
      </c>
      <c r="AU174" s="111" t="s">
        <v>79</v>
      </c>
      <c r="AV174" s="15" t="s">
        <v>130</v>
      </c>
      <c r="AW174" s="15" t="s">
        <v>26</v>
      </c>
      <c r="AX174" s="15" t="s">
        <v>77</v>
      </c>
      <c r="AY174" s="111" t="s">
        <v>124</v>
      </c>
    </row>
    <row r="175" spans="1:65" s="2" customFormat="1" ht="16.5" customHeight="1">
      <c r="A175" s="22"/>
      <c r="B175" s="91"/>
      <c r="C175" s="203" t="s">
        <v>177</v>
      </c>
      <c r="D175" s="203" t="s">
        <v>178</v>
      </c>
      <c r="E175" s="204" t="s">
        <v>179</v>
      </c>
      <c r="F175" s="205" t="s">
        <v>180</v>
      </c>
      <c r="G175" s="206" t="s">
        <v>181</v>
      </c>
      <c r="H175" s="207">
        <v>1.1200000000000001</v>
      </c>
      <c r="I175" s="115"/>
      <c r="J175" s="208">
        <f>ROUND(I175*H175,2)</f>
        <v>0</v>
      </c>
      <c r="K175" s="116"/>
      <c r="L175" s="117"/>
      <c r="M175" s="118" t="s">
        <v>1</v>
      </c>
      <c r="N175" s="119" t="s">
        <v>34</v>
      </c>
      <c r="O175" s="96">
        <v>0</v>
      </c>
      <c r="P175" s="96">
        <f>O175*H175</f>
        <v>0</v>
      </c>
      <c r="Q175" s="96">
        <v>1E-3</v>
      </c>
      <c r="R175" s="96">
        <f>Q175*H175</f>
        <v>1.1200000000000001E-3</v>
      </c>
      <c r="S175" s="96">
        <v>0</v>
      </c>
      <c r="T175" s="97">
        <f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98" t="s">
        <v>177</v>
      </c>
      <c r="AT175" s="98" t="s">
        <v>178</v>
      </c>
      <c r="AU175" s="98" t="s">
        <v>79</v>
      </c>
      <c r="AY175" s="17" t="s">
        <v>124</v>
      </c>
      <c r="BE175" s="99">
        <f>IF(N175="základní",J175,0)</f>
        <v>0</v>
      </c>
      <c r="BF175" s="99">
        <f>IF(N175="snížená",J175,0)</f>
        <v>0</v>
      </c>
      <c r="BG175" s="99">
        <f>IF(N175="zákl. přenesená",J175,0)</f>
        <v>0</v>
      </c>
      <c r="BH175" s="99">
        <f>IF(N175="sníž. přenesená",J175,0)</f>
        <v>0</v>
      </c>
      <c r="BI175" s="99">
        <f>IF(N175="nulová",J175,0)</f>
        <v>0</v>
      </c>
      <c r="BJ175" s="17" t="s">
        <v>77</v>
      </c>
      <c r="BK175" s="99">
        <f>ROUND(I175*H175,2)</f>
        <v>0</v>
      </c>
      <c r="BL175" s="17" t="s">
        <v>130</v>
      </c>
      <c r="BM175" s="98" t="s">
        <v>182</v>
      </c>
    </row>
    <row r="176" spans="1:65" s="14" customFormat="1">
      <c r="B176" s="105"/>
      <c r="C176" s="195"/>
      <c r="D176" s="192" t="s">
        <v>132</v>
      </c>
      <c r="E176" s="195"/>
      <c r="F176" s="197" t="s">
        <v>183</v>
      </c>
      <c r="G176" s="195"/>
      <c r="H176" s="198">
        <v>1.1200000000000001</v>
      </c>
      <c r="I176" s="240"/>
      <c r="J176" s="195"/>
      <c r="L176" s="105"/>
      <c r="M176" s="107"/>
      <c r="N176" s="108"/>
      <c r="O176" s="108"/>
      <c r="P176" s="108"/>
      <c r="Q176" s="108"/>
      <c r="R176" s="108"/>
      <c r="S176" s="108"/>
      <c r="T176" s="109"/>
      <c r="AT176" s="106" t="s">
        <v>132</v>
      </c>
      <c r="AU176" s="106" t="s">
        <v>79</v>
      </c>
      <c r="AV176" s="14" t="s">
        <v>79</v>
      </c>
      <c r="AW176" s="14" t="s">
        <v>3</v>
      </c>
      <c r="AX176" s="14" t="s">
        <v>77</v>
      </c>
      <c r="AY176" s="106" t="s">
        <v>124</v>
      </c>
    </row>
    <row r="177" spans="1:65" s="12" customFormat="1" ht="22.9" customHeight="1">
      <c r="B177" s="83"/>
      <c r="C177" s="179"/>
      <c r="D177" s="180" t="s">
        <v>68</v>
      </c>
      <c r="E177" s="183" t="s">
        <v>79</v>
      </c>
      <c r="F177" s="183" t="s">
        <v>184</v>
      </c>
      <c r="G177" s="179"/>
      <c r="H177" s="179"/>
      <c r="I177" s="242"/>
      <c r="J177" s="184">
        <f>BK177</f>
        <v>0</v>
      </c>
      <c r="L177" s="83"/>
      <c r="M177" s="85"/>
      <c r="N177" s="86"/>
      <c r="O177" s="86"/>
      <c r="P177" s="87">
        <f>SUM(P178:P194)</f>
        <v>9.0523999999999987</v>
      </c>
      <c r="Q177" s="86"/>
      <c r="R177" s="87">
        <f>SUM(R178:R194)</f>
        <v>5.6123800999999993</v>
      </c>
      <c r="S177" s="86"/>
      <c r="T177" s="88">
        <f>SUM(T178:T194)</f>
        <v>0</v>
      </c>
      <c r="AR177" s="84" t="s">
        <v>77</v>
      </c>
      <c r="AT177" s="89" t="s">
        <v>68</v>
      </c>
      <c r="AU177" s="89" t="s">
        <v>77</v>
      </c>
      <c r="AY177" s="84" t="s">
        <v>124</v>
      </c>
      <c r="BK177" s="90">
        <f>SUM(BK178:BK194)</f>
        <v>0</v>
      </c>
    </row>
    <row r="178" spans="1:65" s="2" customFormat="1" ht="24.2" customHeight="1">
      <c r="A178" s="22"/>
      <c r="B178" s="91"/>
      <c r="C178" s="185" t="s">
        <v>185</v>
      </c>
      <c r="D178" s="185" t="s">
        <v>126</v>
      </c>
      <c r="E178" s="186" t="s">
        <v>186</v>
      </c>
      <c r="F178" s="187" t="s">
        <v>187</v>
      </c>
      <c r="G178" s="188" t="s">
        <v>129</v>
      </c>
      <c r="H178" s="189">
        <v>29</v>
      </c>
      <c r="I178" s="92"/>
      <c r="J178" s="190">
        <f>ROUND(I178*H178,2)</f>
        <v>0</v>
      </c>
      <c r="K178" s="93"/>
      <c r="L178" s="23"/>
      <c r="M178" s="94" t="s">
        <v>1</v>
      </c>
      <c r="N178" s="95" t="s">
        <v>34</v>
      </c>
      <c r="O178" s="96">
        <v>7.4999999999999997E-2</v>
      </c>
      <c r="P178" s="96">
        <f>O178*H178</f>
        <v>2.1749999999999998</v>
      </c>
      <c r="Q178" s="96">
        <v>1.7000000000000001E-4</v>
      </c>
      <c r="R178" s="96">
        <f>Q178*H178</f>
        <v>4.9300000000000004E-3</v>
      </c>
      <c r="S178" s="96">
        <v>0</v>
      </c>
      <c r="T178" s="97">
        <f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98" t="s">
        <v>130</v>
      </c>
      <c r="AT178" s="98" t="s">
        <v>126</v>
      </c>
      <c r="AU178" s="98" t="s">
        <v>79</v>
      </c>
      <c r="AY178" s="17" t="s">
        <v>124</v>
      </c>
      <c r="BE178" s="99">
        <f>IF(N178="základní",J178,0)</f>
        <v>0</v>
      </c>
      <c r="BF178" s="99">
        <f>IF(N178="snížená",J178,0)</f>
        <v>0</v>
      </c>
      <c r="BG178" s="99">
        <f>IF(N178="zákl. přenesená",J178,0)</f>
        <v>0</v>
      </c>
      <c r="BH178" s="99">
        <f>IF(N178="sníž. přenesená",J178,0)</f>
        <v>0</v>
      </c>
      <c r="BI178" s="99">
        <f>IF(N178="nulová",J178,0)</f>
        <v>0</v>
      </c>
      <c r="BJ178" s="17" t="s">
        <v>77</v>
      </c>
      <c r="BK178" s="99">
        <f>ROUND(I178*H178,2)</f>
        <v>0</v>
      </c>
      <c r="BL178" s="17" t="s">
        <v>130</v>
      </c>
      <c r="BM178" s="98" t="s">
        <v>188</v>
      </c>
    </row>
    <row r="179" spans="1:65" s="13" customFormat="1">
      <c r="B179" s="100"/>
      <c r="C179" s="191"/>
      <c r="D179" s="192" t="s">
        <v>132</v>
      </c>
      <c r="E179" s="193" t="s">
        <v>1</v>
      </c>
      <c r="F179" s="194" t="s">
        <v>139</v>
      </c>
      <c r="G179" s="191"/>
      <c r="H179" s="193" t="s">
        <v>1</v>
      </c>
      <c r="I179" s="239"/>
      <c r="J179" s="191"/>
      <c r="L179" s="100"/>
      <c r="M179" s="102"/>
      <c r="N179" s="103"/>
      <c r="O179" s="103"/>
      <c r="P179" s="103"/>
      <c r="Q179" s="103"/>
      <c r="R179" s="103"/>
      <c r="S179" s="103"/>
      <c r="T179" s="104"/>
      <c r="AT179" s="101" t="s">
        <v>132</v>
      </c>
      <c r="AU179" s="101" t="s">
        <v>79</v>
      </c>
      <c r="AV179" s="13" t="s">
        <v>77</v>
      </c>
      <c r="AW179" s="13" t="s">
        <v>26</v>
      </c>
      <c r="AX179" s="13" t="s">
        <v>69</v>
      </c>
      <c r="AY179" s="101" t="s">
        <v>124</v>
      </c>
    </row>
    <row r="180" spans="1:65" s="14" customFormat="1">
      <c r="B180" s="105"/>
      <c r="C180" s="195"/>
      <c r="D180" s="192" t="s">
        <v>132</v>
      </c>
      <c r="E180" s="196" t="s">
        <v>1</v>
      </c>
      <c r="F180" s="197" t="s">
        <v>189</v>
      </c>
      <c r="G180" s="195"/>
      <c r="H180" s="198">
        <v>29</v>
      </c>
      <c r="I180" s="240"/>
      <c r="J180" s="195"/>
      <c r="L180" s="105"/>
      <c r="M180" s="107"/>
      <c r="N180" s="108"/>
      <c r="O180" s="108"/>
      <c r="P180" s="108"/>
      <c r="Q180" s="108"/>
      <c r="R180" s="108"/>
      <c r="S180" s="108"/>
      <c r="T180" s="109"/>
      <c r="AT180" s="106" t="s">
        <v>132</v>
      </c>
      <c r="AU180" s="106" t="s">
        <v>79</v>
      </c>
      <c r="AV180" s="14" t="s">
        <v>79</v>
      </c>
      <c r="AW180" s="14" t="s">
        <v>26</v>
      </c>
      <c r="AX180" s="14" t="s">
        <v>69</v>
      </c>
      <c r="AY180" s="106" t="s">
        <v>124</v>
      </c>
    </row>
    <row r="181" spans="1:65" s="15" customFormat="1">
      <c r="B181" s="110"/>
      <c r="C181" s="199"/>
      <c r="D181" s="192" t="s">
        <v>132</v>
      </c>
      <c r="E181" s="200" t="s">
        <v>1</v>
      </c>
      <c r="F181" s="201" t="s">
        <v>135</v>
      </c>
      <c r="G181" s="199"/>
      <c r="H181" s="202">
        <v>29</v>
      </c>
      <c r="I181" s="241"/>
      <c r="J181" s="199"/>
      <c r="L181" s="110"/>
      <c r="M181" s="112"/>
      <c r="N181" s="113"/>
      <c r="O181" s="113"/>
      <c r="P181" s="113"/>
      <c r="Q181" s="113"/>
      <c r="R181" s="113"/>
      <c r="S181" s="113"/>
      <c r="T181" s="114"/>
      <c r="AT181" s="111" t="s">
        <v>132</v>
      </c>
      <c r="AU181" s="111" t="s">
        <v>79</v>
      </c>
      <c r="AV181" s="15" t="s">
        <v>130</v>
      </c>
      <c r="AW181" s="15" t="s">
        <v>26</v>
      </c>
      <c r="AX181" s="15" t="s">
        <v>77</v>
      </c>
      <c r="AY181" s="111" t="s">
        <v>124</v>
      </c>
    </row>
    <row r="182" spans="1:65" s="2" customFormat="1" ht="16.5" customHeight="1">
      <c r="A182" s="22"/>
      <c r="B182" s="91"/>
      <c r="C182" s="203" t="s">
        <v>190</v>
      </c>
      <c r="D182" s="203" t="s">
        <v>178</v>
      </c>
      <c r="E182" s="204" t="s">
        <v>191</v>
      </c>
      <c r="F182" s="205" t="s">
        <v>192</v>
      </c>
      <c r="G182" s="206" t="s">
        <v>129</v>
      </c>
      <c r="H182" s="207">
        <v>34.350999999999999</v>
      </c>
      <c r="I182" s="115"/>
      <c r="J182" s="208">
        <f>ROUND(I182*H182,2)</f>
        <v>0</v>
      </c>
      <c r="K182" s="116"/>
      <c r="L182" s="117"/>
      <c r="M182" s="118" t="s">
        <v>1</v>
      </c>
      <c r="N182" s="119" t="s">
        <v>34</v>
      </c>
      <c r="O182" s="96">
        <v>0</v>
      </c>
      <c r="P182" s="96">
        <f>O182*H182</f>
        <v>0</v>
      </c>
      <c r="Q182" s="96">
        <v>1E-4</v>
      </c>
      <c r="R182" s="96">
        <f>Q182*H182</f>
        <v>3.4351E-3</v>
      </c>
      <c r="S182" s="96">
        <v>0</v>
      </c>
      <c r="T182" s="97">
        <f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98" t="s">
        <v>177</v>
      </c>
      <c r="AT182" s="98" t="s">
        <v>178</v>
      </c>
      <c r="AU182" s="98" t="s">
        <v>79</v>
      </c>
      <c r="AY182" s="17" t="s">
        <v>124</v>
      </c>
      <c r="BE182" s="99">
        <f>IF(N182="základní",J182,0)</f>
        <v>0</v>
      </c>
      <c r="BF182" s="99">
        <f>IF(N182="snížená",J182,0)</f>
        <v>0</v>
      </c>
      <c r="BG182" s="99">
        <f>IF(N182="zákl. přenesená",J182,0)</f>
        <v>0</v>
      </c>
      <c r="BH182" s="99">
        <f>IF(N182="sníž. přenesená",J182,0)</f>
        <v>0</v>
      </c>
      <c r="BI182" s="99">
        <f>IF(N182="nulová",J182,0)</f>
        <v>0</v>
      </c>
      <c r="BJ182" s="17" t="s">
        <v>77</v>
      </c>
      <c r="BK182" s="99">
        <f>ROUND(I182*H182,2)</f>
        <v>0</v>
      </c>
      <c r="BL182" s="17" t="s">
        <v>130</v>
      </c>
      <c r="BM182" s="98" t="s">
        <v>193</v>
      </c>
    </row>
    <row r="183" spans="1:65" s="14" customFormat="1">
      <c r="B183" s="105"/>
      <c r="C183" s="195"/>
      <c r="D183" s="192" t="s">
        <v>132</v>
      </c>
      <c r="E183" s="195"/>
      <c r="F183" s="197" t="s">
        <v>194</v>
      </c>
      <c r="G183" s="195"/>
      <c r="H183" s="198">
        <v>34.350999999999999</v>
      </c>
      <c r="I183" s="240"/>
      <c r="J183" s="195"/>
      <c r="L183" s="105"/>
      <c r="M183" s="107"/>
      <c r="N183" s="108"/>
      <c r="O183" s="108"/>
      <c r="P183" s="108"/>
      <c r="Q183" s="108"/>
      <c r="R183" s="108"/>
      <c r="S183" s="108"/>
      <c r="T183" s="109"/>
      <c r="AT183" s="106" t="s">
        <v>132</v>
      </c>
      <c r="AU183" s="106" t="s">
        <v>79</v>
      </c>
      <c r="AV183" s="14" t="s">
        <v>79</v>
      </c>
      <c r="AW183" s="14" t="s">
        <v>3</v>
      </c>
      <c r="AX183" s="14" t="s">
        <v>77</v>
      </c>
      <c r="AY183" s="106" t="s">
        <v>124</v>
      </c>
    </row>
    <row r="184" spans="1:65" s="2" customFormat="1" ht="16.5" customHeight="1">
      <c r="A184" s="22"/>
      <c r="B184" s="91"/>
      <c r="C184" s="185" t="s">
        <v>195</v>
      </c>
      <c r="D184" s="185" t="s">
        <v>126</v>
      </c>
      <c r="E184" s="186" t="s">
        <v>196</v>
      </c>
      <c r="F184" s="187" t="s">
        <v>197</v>
      </c>
      <c r="G184" s="188" t="s">
        <v>147</v>
      </c>
      <c r="H184" s="189">
        <v>2.9</v>
      </c>
      <c r="I184" s="92"/>
      <c r="J184" s="190">
        <f>ROUND(I184*H184,2)</f>
        <v>0</v>
      </c>
      <c r="K184" s="93"/>
      <c r="L184" s="23"/>
      <c r="M184" s="94" t="s">
        <v>1</v>
      </c>
      <c r="N184" s="95" t="s">
        <v>34</v>
      </c>
      <c r="O184" s="96">
        <v>1.2310000000000001</v>
      </c>
      <c r="P184" s="96">
        <f>O184*H184</f>
        <v>3.5699000000000001</v>
      </c>
      <c r="Q184" s="96">
        <v>1.92</v>
      </c>
      <c r="R184" s="96">
        <f>Q184*H184</f>
        <v>5.5679999999999996</v>
      </c>
      <c r="S184" s="96">
        <v>0</v>
      </c>
      <c r="T184" s="97">
        <f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98" t="s">
        <v>130</v>
      </c>
      <c r="AT184" s="98" t="s">
        <v>126</v>
      </c>
      <c r="AU184" s="98" t="s">
        <v>79</v>
      </c>
      <c r="AY184" s="17" t="s">
        <v>124</v>
      </c>
      <c r="BE184" s="99">
        <f>IF(N184="základní",J184,0)</f>
        <v>0</v>
      </c>
      <c r="BF184" s="99">
        <f>IF(N184="snížená",J184,0)</f>
        <v>0</v>
      </c>
      <c r="BG184" s="99">
        <f>IF(N184="zákl. přenesená",J184,0)</f>
        <v>0</v>
      </c>
      <c r="BH184" s="99">
        <f>IF(N184="sníž. přenesená",J184,0)</f>
        <v>0</v>
      </c>
      <c r="BI184" s="99">
        <f>IF(N184="nulová",J184,0)</f>
        <v>0</v>
      </c>
      <c r="BJ184" s="17" t="s">
        <v>77</v>
      </c>
      <c r="BK184" s="99">
        <f>ROUND(I184*H184,2)</f>
        <v>0</v>
      </c>
      <c r="BL184" s="17" t="s">
        <v>130</v>
      </c>
      <c r="BM184" s="98" t="s">
        <v>198</v>
      </c>
    </row>
    <row r="185" spans="1:65" s="13" customFormat="1">
      <c r="B185" s="100"/>
      <c r="C185" s="191"/>
      <c r="D185" s="192" t="s">
        <v>132</v>
      </c>
      <c r="E185" s="193" t="s">
        <v>1</v>
      </c>
      <c r="F185" s="194" t="s">
        <v>139</v>
      </c>
      <c r="G185" s="191"/>
      <c r="H185" s="193" t="s">
        <v>1</v>
      </c>
      <c r="I185" s="239"/>
      <c r="J185" s="191"/>
      <c r="L185" s="100"/>
      <c r="M185" s="102"/>
      <c r="N185" s="103"/>
      <c r="O185" s="103"/>
      <c r="P185" s="103"/>
      <c r="Q185" s="103"/>
      <c r="R185" s="103"/>
      <c r="S185" s="103"/>
      <c r="T185" s="104"/>
      <c r="AT185" s="101" t="s">
        <v>132</v>
      </c>
      <c r="AU185" s="101" t="s">
        <v>79</v>
      </c>
      <c r="AV185" s="13" t="s">
        <v>77</v>
      </c>
      <c r="AW185" s="13" t="s">
        <v>26</v>
      </c>
      <c r="AX185" s="13" t="s">
        <v>69</v>
      </c>
      <c r="AY185" s="101" t="s">
        <v>124</v>
      </c>
    </row>
    <row r="186" spans="1:65" s="14" customFormat="1">
      <c r="B186" s="105"/>
      <c r="C186" s="195"/>
      <c r="D186" s="192" t="s">
        <v>132</v>
      </c>
      <c r="E186" s="196" t="s">
        <v>1</v>
      </c>
      <c r="F186" s="197" t="s">
        <v>199</v>
      </c>
      <c r="G186" s="195"/>
      <c r="H186" s="198">
        <v>2.9</v>
      </c>
      <c r="I186" s="240"/>
      <c r="J186" s="195"/>
      <c r="L186" s="105"/>
      <c r="M186" s="107"/>
      <c r="N186" s="108"/>
      <c r="O186" s="108"/>
      <c r="P186" s="108"/>
      <c r="Q186" s="108"/>
      <c r="R186" s="108"/>
      <c r="S186" s="108"/>
      <c r="T186" s="109"/>
      <c r="AT186" s="106" t="s">
        <v>132</v>
      </c>
      <c r="AU186" s="106" t="s">
        <v>79</v>
      </c>
      <c r="AV186" s="14" t="s">
        <v>79</v>
      </c>
      <c r="AW186" s="14" t="s">
        <v>26</v>
      </c>
      <c r="AX186" s="14" t="s">
        <v>69</v>
      </c>
      <c r="AY186" s="106" t="s">
        <v>124</v>
      </c>
    </row>
    <row r="187" spans="1:65" s="15" customFormat="1">
      <c r="B187" s="110"/>
      <c r="C187" s="199"/>
      <c r="D187" s="192" t="s">
        <v>132</v>
      </c>
      <c r="E187" s="200" t="s">
        <v>1</v>
      </c>
      <c r="F187" s="201" t="s">
        <v>135</v>
      </c>
      <c r="G187" s="199"/>
      <c r="H187" s="202">
        <v>2.9</v>
      </c>
      <c r="I187" s="241"/>
      <c r="J187" s="199"/>
      <c r="L187" s="110"/>
      <c r="M187" s="112"/>
      <c r="N187" s="113"/>
      <c r="O187" s="113"/>
      <c r="P187" s="113"/>
      <c r="Q187" s="113"/>
      <c r="R187" s="113"/>
      <c r="S187" s="113"/>
      <c r="T187" s="114"/>
      <c r="AT187" s="111" t="s">
        <v>132</v>
      </c>
      <c r="AU187" s="111" t="s">
        <v>79</v>
      </c>
      <c r="AV187" s="15" t="s">
        <v>130</v>
      </c>
      <c r="AW187" s="15" t="s">
        <v>26</v>
      </c>
      <c r="AX187" s="15" t="s">
        <v>77</v>
      </c>
      <c r="AY187" s="111" t="s">
        <v>124</v>
      </c>
    </row>
    <row r="188" spans="1:65" s="2" customFormat="1" ht="24.2" customHeight="1">
      <c r="A188" s="22"/>
      <c r="B188" s="91"/>
      <c r="C188" s="185" t="s">
        <v>200</v>
      </c>
      <c r="D188" s="185" t="s">
        <v>126</v>
      </c>
      <c r="E188" s="186" t="s">
        <v>201</v>
      </c>
      <c r="F188" s="187" t="s">
        <v>202</v>
      </c>
      <c r="G188" s="188" t="s">
        <v>203</v>
      </c>
      <c r="H188" s="189">
        <v>1</v>
      </c>
      <c r="I188" s="92"/>
      <c r="J188" s="190">
        <f>ROUND(I188*H188,2)</f>
        <v>0</v>
      </c>
      <c r="K188" s="93"/>
      <c r="L188" s="23"/>
      <c r="M188" s="94" t="s">
        <v>1</v>
      </c>
      <c r="N188" s="95" t="s">
        <v>34</v>
      </c>
      <c r="O188" s="96">
        <v>4.4999999999999998E-2</v>
      </c>
      <c r="P188" s="96">
        <f>O188*H188</f>
        <v>4.4999999999999998E-2</v>
      </c>
      <c r="Q188" s="96">
        <v>4.8999999999999998E-4</v>
      </c>
      <c r="R188" s="96">
        <f>Q188*H188</f>
        <v>4.8999999999999998E-4</v>
      </c>
      <c r="S188" s="96">
        <v>0</v>
      </c>
      <c r="T188" s="97">
        <f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98" t="s">
        <v>130</v>
      </c>
      <c r="AT188" s="98" t="s">
        <v>126</v>
      </c>
      <c r="AU188" s="98" t="s">
        <v>79</v>
      </c>
      <c r="AY188" s="17" t="s">
        <v>124</v>
      </c>
      <c r="BE188" s="99">
        <f>IF(N188="základní",J188,0)</f>
        <v>0</v>
      </c>
      <c r="BF188" s="99">
        <f>IF(N188="snížená",J188,0)</f>
        <v>0</v>
      </c>
      <c r="BG188" s="99">
        <f>IF(N188="zákl. přenesená",J188,0)</f>
        <v>0</v>
      </c>
      <c r="BH188" s="99">
        <f>IF(N188="sníž. přenesená",J188,0)</f>
        <v>0</v>
      </c>
      <c r="BI188" s="99">
        <f>IF(N188="nulová",J188,0)</f>
        <v>0</v>
      </c>
      <c r="BJ188" s="17" t="s">
        <v>77</v>
      </c>
      <c r="BK188" s="99">
        <f>ROUND(I188*H188,2)</f>
        <v>0</v>
      </c>
      <c r="BL188" s="17" t="s">
        <v>130</v>
      </c>
      <c r="BM188" s="98" t="s">
        <v>204</v>
      </c>
    </row>
    <row r="189" spans="1:65" s="2" customFormat="1" ht="24.2" customHeight="1">
      <c r="A189" s="22"/>
      <c r="B189" s="91"/>
      <c r="C189" s="185" t="s">
        <v>205</v>
      </c>
      <c r="D189" s="185" t="s">
        <v>126</v>
      </c>
      <c r="E189" s="186" t="s">
        <v>201</v>
      </c>
      <c r="F189" s="187" t="s">
        <v>202</v>
      </c>
      <c r="G189" s="188" t="s">
        <v>203</v>
      </c>
      <c r="H189" s="189">
        <v>72.5</v>
      </c>
      <c r="I189" s="92"/>
      <c r="J189" s="190">
        <f>ROUND(I189*H189,2)</f>
        <v>0</v>
      </c>
      <c r="K189" s="93"/>
      <c r="L189" s="23"/>
      <c r="M189" s="94" t="s">
        <v>1</v>
      </c>
      <c r="N189" s="95" t="s">
        <v>34</v>
      </c>
      <c r="O189" s="96">
        <v>4.4999999999999998E-2</v>
      </c>
      <c r="P189" s="96">
        <f>O189*H189</f>
        <v>3.2624999999999997</v>
      </c>
      <c r="Q189" s="96">
        <v>4.8999999999999998E-4</v>
      </c>
      <c r="R189" s="96">
        <f>Q189*H189</f>
        <v>3.5525000000000001E-2</v>
      </c>
      <c r="S189" s="96">
        <v>0</v>
      </c>
      <c r="T189" s="97">
        <f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98" t="s">
        <v>130</v>
      </c>
      <c r="AT189" s="98" t="s">
        <v>126</v>
      </c>
      <c r="AU189" s="98" t="s">
        <v>79</v>
      </c>
      <c r="AY189" s="17" t="s">
        <v>124</v>
      </c>
      <c r="BE189" s="99">
        <f>IF(N189="základní",J189,0)</f>
        <v>0</v>
      </c>
      <c r="BF189" s="99">
        <f>IF(N189="snížená",J189,0)</f>
        <v>0</v>
      </c>
      <c r="BG189" s="99">
        <f>IF(N189="zákl. přenesená",J189,0)</f>
        <v>0</v>
      </c>
      <c r="BH189" s="99">
        <f>IF(N189="sníž. přenesená",J189,0)</f>
        <v>0</v>
      </c>
      <c r="BI189" s="99">
        <f>IF(N189="nulová",J189,0)</f>
        <v>0</v>
      </c>
      <c r="BJ189" s="17" t="s">
        <v>77</v>
      </c>
      <c r="BK189" s="99">
        <f>ROUND(I189*H189,2)</f>
        <v>0</v>
      </c>
      <c r="BL189" s="17" t="s">
        <v>130</v>
      </c>
      <c r="BM189" s="98" t="s">
        <v>206</v>
      </c>
    </row>
    <row r="190" spans="1:65" s="13" customFormat="1">
      <c r="B190" s="100"/>
      <c r="C190" s="191"/>
      <c r="D190" s="192" t="s">
        <v>132</v>
      </c>
      <c r="E190" s="193" t="s">
        <v>1</v>
      </c>
      <c r="F190" s="194" t="s">
        <v>139</v>
      </c>
      <c r="G190" s="191"/>
      <c r="H190" s="193" t="s">
        <v>1</v>
      </c>
      <c r="I190" s="239"/>
      <c r="J190" s="191"/>
      <c r="L190" s="100"/>
      <c r="M190" s="102"/>
      <c r="N190" s="103"/>
      <c r="O190" s="103"/>
      <c r="P190" s="103"/>
      <c r="Q190" s="103"/>
      <c r="R190" s="103"/>
      <c r="S190" s="103"/>
      <c r="T190" s="104"/>
      <c r="AT190" s="101" t="s">
        <v>132</v>
      </c>
      <c r="AU190" s="101" t="s">
        <v>79</v>
      </c>
      <c r="AV190" s="13" t="s">
        <v>77</v>
      </c>
      <c r="AW190" s="13" t="s">
        <v>26</v>
      </c>
      <c r="AX190" s="13" t="s">
        <v>69</v>
      </c>
      <c r="AY190" s="101" t="s">
        <v>124</v>
      </c>
    </row>
    <row r="191" spans="1:65" s="14" customFormat="1">
      <c r="B191" s="105"/>
      <c r="C191" s="195"/>
      <c r="D191" s="192" t="s">
        <v>132</v>
      </c>
      <c r="E191" s="196" t="s">
        <v>1</v>
      </c>
      <c r="F191" s="197" t="s">
        <v>207</v>
      </c>
      <c r="G191" s="195"/>
      <c r="H191" s="198">
        <v>33</v>
      </c>
      <c r="I191" s="240"/>
      <c r="J191" s="195"/>
      <c r="L191" s="105"/>
      <c r="M191" s="107"/>
      <c r="N191" s="108"/>
      <c r="O191" s="108"/>
      <c r="P191" s="108"/>
      <c r="Q191" s="108"/>
      <c r="R191" s="108"/>
      <c r="S191" s="108"/>
      <c r="T191" s="109"/>
      <c r="AT191" s="106" t="s">
        <v>132</v>
      </c>
      <c r="AU191" s="106" t="s">
        <v>79</v>
      </c>
      <c r="AV191" s="14" t="s">
        <v>79</v>
      </c>
      <c r="AW191" s="14" t="s">
        <v>26</v>
      </c>
      <c r="AX191" s="14" t="s">
        <v>69</v>
      </c>
      <c r="AY191" s="106" t="s">
        <v>124</v>
      </c>
    </row>
    <row r="192" spans="1:65" s="14" customFormat="1">
      <c r="B192" s="105"/>
      <c r="C192" s="195"/>
      <c r="D192" s="192" t="s">
        <v>132</v>
      </c>
      <c r="E192" s="196" t="s">
        <v>1</v>
      </c>
      <c r="F192" s="197" t="s">
        <v>208</v>
      </c>
      <c r="G192" s="195"/>
      <c r="H192" s="198">
        <v>23.5</v>
      </c>
      <c r="I192" s="240"/>
      <c r="J192" s="195"/>
      <c r="L192" s="105"/>
      <c r="M192" s="107"/>
      <c r="N192" s="108"/>
      <c r="O192" s="108"/>
      <c r="P192" s="108"/>
      <c r="Q192" s="108"/>
      <c r="R192" s="108"/>
      <c r="S192" s="108"/>
      <c r="T192" s="109"/>
      <c r="AT192" s="106" t="s">
        <v>132</v>
      </c>
      <c r="AU192" s="106" t="s">
        <v>79</v>
      </c>
      <c r="AV192" s="14" t="s">
        <v>79</v>
      </c>
      <c r="AW192" s="14" t="s">
        <v>26</v>
      </c>
      <c r="AX192" s="14" t="s">
        <v>69</v>
      </c>
      <c r="AY192" s="106" t="s">
        <v>124</v>
      </c>
    </row>
    <row r="193" spans="1:65" s="14" customFormat="1">
      <c r="B193" s="105"/>
      <c r="C193" s="195"/>
      <c r="D193" s="192" t="s">
        <v>132</v>
      </c>
      <c r="E193" s="196" t="s">
        <v>1</v>
      </c>
      <c r="F193" s="197" t="s">
        <v>209</v>
      </c>
      <c r="G193" s="195"/>
      <c r="H193" s="198">
        <v>16</v>
      </c>
      <c r="I193" s="240"/>
      <c r="J193" s="195"/>
      <c r="L193" s="105"/>
      <c r="M193" s="107"/>
      <c r="N193" s="108"/>
      <c r="O193" s="108"/>
      <c r="P193" s="108"/>
      <c r="Q193" s="108"/>
      <c r="R193" s="108"/>
      <c r="S193" s="108"/>
      <c r="T193" s="109"/>
      <c r="AT193" s="106" t="s">
        <v>132</v>
      </c>
      <c r="AU193" s="106" t="s">
        <v>79</v>
      </c>
      <c r="AV193" s="14" t="s">
        <v>79</v>
      </c>
      <c r="AW193" s="14" t="s">
        <v>26</v>
      </c>
      <c r="AX193" s="14" t="s">
        <v>69</v>
      </c>
      <c r="AY193" s="106" t="s">
        <v>124</v>
      </c>
    </row>
    <row r="194" spans="1:65" s="15" customFormat="1">
      <c r="B194" s="110"/>
      <c r="C194" s="199"/>
      <c r="D194" s="192" t="s">
        <v>132</v>
      </c>
      <c r="E194" s="200" t="s">
        <v>1</v>
      </c>
      <c r="F194" s="201" t="s">
        <v>135</v>
      </c>
      <c r="G194" s="199"/>
      <c r="H194" s="202">
        <v>72.5</v>
      </c>
      <c r="I194" s="241"/>
      <c r="J194" s="199"/>
      <c r="L194" s="110"/>
      <c r="M194" s="112"/>
      <c r="N194" s="113"/>
      <c r="O194" s="113"/>
      <c r="P194" s="113"/>
      <c r="Q194" s="113"/>
      <c r="R194" s="113"/>
      <c r="S194" s="113"/>
      <c r="T194" s="114"/>
      <c r="AT194" s="111" t="s">
        <v>132</v>
      </c>
      <c r="AU194" s="111" t="s">
        <v>79</v>
      </c>
      <c r="AV194" s="15" t="s">
        <v>130</v>
      </c>
      <c r="AW194" s="15" t="s">
        <v>26</v>
      </c>
      <c r="AX194" s="15" t="s">
        <v>77</v>
      </c>
      <c r="AY194" s="111" t="s">
        <v>124</v>
      </c>
    </row>
    <row r="195" spans="1:65" s="12" customFormat="1" ht="22.9" customHeight="1">
      <c r="B195" s="83"/>
      <c r="C195" s="179"/>
      <c r="D195" s="180" t="s">
        <v>68</v>
      </c>
      <c r="E195" s="183" t="s">
        <v>144</v>
      </c>
      <c r="F195" s="183" t="s">
        <v>210</v>
      </c>
      <c r="G195" s="179"/>
      <c r="H195" s="179"/>
      <c r="I195" s="242"/>
      <c r="J195" s="184">
        <f>BK195</f>
        <v>0</v>
      </c>
      <c r="L195" s="83"/>
      <c r="M195" s="85"/>
      <c r="N195" s="86"/>
      <c r="O195" s="86"/>
      <c r="P195" s="87">
        <f>SUM(P196:P209)</f>
        <v>158.624426</v>
      </c>
      <c r="Q195" s="86"/>
      <c r="R195" s="87">
        <f>SUM(R196:R209)</f>
        <v>77.028148879999989</v>
      </c>
      <c r="S195" s="86"/>
      <c r="T195" s="88">
        <f>SUM(T196:T209)</f>
        <v>0</v>
      </c>
      <c r="AR195" s="84" t="s">
        <v>77</v>
      </c>
      <c r="AT195" s="89" t="s">
        <v>68</v>
      </c>
      <c r="AU195" s="89" t="s">
        <v>77</v>
      </c>
      <c r="AY195" s="84" t="s">
        <v>124</v>
      </c>
      <c r="BK195" s="90">
        <f>SUM(BK196:BK209)</f>
        <v>0</v>
      </c>
    </row>
    <row r="196" spans="1:65" s="2" customFormat="1" ht="33" customHeight="1">
      <c r="A196" s="22"/>
      <c r="B196" s="91"/>
      <c r="C196" s="185" t="s">
        <v>211</v>
      </c>
      <c r="D196" s="185" t="s">
        <v>126</v>
      </c>
      <c r="E196" s="186" t="s">
        <v>212</v>
      </c>
      <c r="F196" s="187" t="s">
        <v>213</v>
      </c>
      <c r="G196" s="188" t="s">
        <v>129</v>
      </c>
      <c r="H196" s="189">
        <v>63.7</v>
      </c>
      <c r="I196" s="92"/>
      <c r="J196" s="190">
        <f>ROUND(I196*H196,2)</f>
        <v>0</v>
      </c>
      <c r="K196" s="93"/>
      <c r="L196" s="23"/>
      <c r="M196" s="94" t="s">
        <v>1</v>
      </c>
      <c r="N196" s="95" t="s">
        <v>34</v>
      </c>
      <c r="O196" s="96">
        <v>1.0860000000000001</v>
      </c>
      <c r="P196" s="96">
        <f>O196*H196</f>
        <v>69.178200000000004</v>
      </c>
      <c r="Q196" s="96">
        <v>0.71545999999999998</v>
      </c>
      <c r="R196" s="96">
        <f>Q196*H196</f>
        <v>45.574801999999998</v>
      </c>
      <c r="S196" s="96">
        <v>0</v>
      </c>
      <c r="T196" s="97">
        <f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98" t="s">
        <v>130</v>
      </c>
      <c r="AT196" s="98" t="s">
        <v>126</v>
      </c>
      <c r="AU196" s="98" t="s">
        <v>79</v>
      </c>
      <c r="AY196" s="17" t="s">
        <v>124</v>
      </c>
      <c r="BE196" s="99">
        <f>IF(N196="základní",J196,0)</f>
        <v>0</v>
      </c>
      <c r="BF196" s="99">
        <f>IF(N196="snížená",J196,0)</f>
        <v>0</v>
      </c>
      <c r="BG196" s="99">
        <f>IF(N196="zákl. přenesená",J196,0)</f>
        <v>0</v>
      </c>
      <c r="BH196" s="99">
        <f>IF(N196="sníž. přenesená",J196,0)</f>
        <v>0</v>
      </c>
      <c r="BI196" s="99">
        <f>IF(N196="nulová",J196,0)</f>
        <v>0</v>
      </c>
      <c r="BJ196" s="17" t="s">
        <v>77</v>
      </c>
      <c r="BK196" s="99">
        <f>ROUND(I196*H196,2)</f>
        <v>0</v>
      </c>
      <c r="BL196" s="17" t="s">
        <v>130</v>
      </c>
      <c r="BM196" s="98" t="s">
        <v>214</v>
      </c>
    </row>
    <row r="197" spans="1:65" s="13" customFormat="1">
      <c r="B197" s="100"/>
      <c r="C197" s="191"/>
      <c r="D197" s="192" t="s">
        <v>132</v>
      </c>
      <c r="E197" s="193" t="s">
        <v>1</v>
      </c>
      <c r="F197" s="194" t="s">
        <v>139</v>
      </c>
      <c r="G197" s="191"/>
      <c r="H197" s="193" t="s">
        <v>1</v>
      </c>
      <c r="I197" s="239"/>
      <c r="J197" s="191"/>
      <c r="L197" s="100"/>
      <c r="M197" s="102"/>
      <c r="N197" s="103"/>
      <c r="O197" s="103"/>
      <c r="P197" s="103"/>
      <c r="Q197" s="103"/>
      <c r="R197" s="103"/>
      <c r="S197" s="103"/>
      <c r="T197" s="104"/>
      <c r="AT197" s="101" t="s">
        <v>132</v>
      </c>
      <c r="AU197" s="101" t="s">
        <v>79</v>
      </c>
      <c r="AV197" s="13" t="s">
        <v>77</v>
      </c>
      <c r="AW197" s="13" t="s">
        <v>26</v>
      </c>
      <c r="AX197" s="13" t="s">
        <v>69</v>
      </c>
      <c r="AY197" s="101" t="s">
        <v>124</v>
      </c>
    </row>
    <row r="198" spans="1:65" s="14" customFormat="1">
      <c r="B198" s="105"/>
      <c r="C198" s="195"/>
      <c r="D198" s="192" t="s">
        <v>132</v>
      </c>
      <c r="E198" s="196" t="s">
        <v>1</v>
      </c>
      <c r="F198" s="197" t="s">
        <v>215</v>
      </c>
      <c r="G198" s="195"/>
      <c r="H198" s="198">
        <v>39.700000000000003</v>
      </c>
      <c r="I198" s="240"/>
      <c r="J198" s="195"/>
      <c r="L198" s="105"/>
      <c r="M198" s="107"/>
      <c r="N198" s="108"/>
      <c r="O198" s="108"/>
      <c r="P198" s="108"/>
      <c r="Q198" s="108"/>
      <c r="R198" s="108"/>
      <c r="S198" s="108"/>
      <c r="T198" s="109"/>
      <c r="AT198" s="106" t="s">
        <v>132</v>
      </c>
      <c r="AU198" s="106" t="s">
        <v>79</v>
      </c>
      <c r="AV198" s="14" t="s">
        <v>79</v>
      </c>
      <c r="AW198" s="14" t="s">
        <v>26</v>
      </c>
      <c r="AX198" s="14" t="s">
        <v>69</v>
      </c>
      <c r="AY198" s="106" t="s">
        <v>124</v>
      </c>
    </row>
    <row r="199" spans="1:65" s="14" customFormat="1">
      <c r="B199" s="105"/>
      <c r="C199" s="195"/>
      <c r="D199" s="192" t="s">
        <v>132</v>
      </c>
      <c r="E199" s="196" t="s">
        <v>1</v>
      </c>
      <c r="F199" s="197" t="s">
        <v>216</v>
      </c>
      <c r="G199" s="195"/>
      <c r="H199" s="198">
        <v>24</v>
      </c>
      <c r="I199" s="240"/>
      <c r="J199" s="195"/>
      <c r="L199" s="105"/>
      <c r="M199" s="107"/>
      <c r="N199" s="108"/>
      <c r="O199" s="108"/>
      <c r="P199" s="108"/>
      <c r="Q199" s="108"/>
      <c r="R199" s="108"/>
      <c r="S199" s="108"/>
      <c r="T199" s="109"/>
      <c r="AT199" s="106" t="s">
        <v>132</v>
      </c>
      <c r="AU199" s="106" t="s">
        <v>79</v>
      </c>
      <c r="AV199" s="14" t="s">
        <v>79</v>
      </c>
      <c r="AW199" s="14" t="s">
        <v>26</v>
      </c>
      <c r="AX199" s="14" t="s">
        <v>69</v>
      </c>
      <c r="AY199" s="106" t="s">
        <v>124</v>
      </c>
    </row>
    <row r="200" spans="1:65" s="15" customFormat="1">
      <c r="B200" s="110"/>
      <c r="C200" s="199"/>
      <c r="D200" s="192" t="s">
        <v>132</v>
      </c>
      <c r="E200" s="200" t="s">
        <v>1</v>
      </c>
      <c r="F200" s="201" t="s">
        <v>135</v>
      </c>
      <c r="G200" s="199"/>
      <c r="H200" s="202">
        <v>63.7</v>
      </c>
      <c r="I200" s="241"/>
      <c r="J200" s="199"/>
      <c r="L200" s="110"/>
      <c r="M200" s="112"/>
      <c r="N200" s="113"/>
      <c r="O200" s="113"/>
      <c r="P200" s="113"/>
      <c r="Q200" s="113"/>
      <c r="R200" s="113"/>
      <c r="S200" s="113"/>
      <c r="T200" s="114"/>
      <c r="AT200" s="111" t="s">
        <v>132</v>
      </c>
      <c r="AU200" s="111" t="s">
        <v>79</v>
      </c>
      <c r="AV200" s="15" t="s">
        <v>130</v>
      </c>
      <c r="AW200" s="15" t="s">
        <v>26</v>
      </c>
      <c r="AX200" s="15" t="s">
        <v>77</v>
      </c>
      <c r="AY200" s="111" t="s">
        <v>124</v>
      </c>
    </row>
    <row r="201" spans="1:65" s="2" customFormat="1" ht="16.5" customHeight="1">
      <c r="A201" s="22"/>
      <c r="B201" s="91"/>
      <c r="C201" s="185" t="s">
        <v>8</v>
      </c>
      <c r="D201" s="185" t="s">
        <v>126</v>
      </c>
      <c r="E201" s="186" t="s">
        <v>217</v>
      </c>
      <c r="F201" s="187" t="s">
        <v>218</v>
      </c>
      <c r="G201" s="188" t="s">
        <v>219</v>
      </c>
      <c r="H201" s="189">
        <v>0.95599999999999996</v>
      </c>
      <c r="I201" s="92"/>
      <c r="J201" s="190">
        <f>ROUND(I201*H201,2)</f>
        <v>0</v>
      </c>
      <c r="K201" s="93"/>
      <c r="L201" s="23"/>
      <c r="M201" s="94" t="s">
        <v>1</v>
      </c>
      <c r="N201" s="95" t="s">
        <v>34</v>
      </c>
      <c r="O201" s="96">
        <v>26.431000000000001</v>
      </c>
      <c r="P201" s="96">
        <f>O201*H201</f>
        <v>25.268035999999999</v>
      </c>
      <c r="Q201" s="96">
        <v>1.04922</v>
      </c>
      <c r="R201" s="96">
        <f>Q201*H201</f>
        <v>1.0030543199999999</v>
      </c>
      <c r="S201" s="96">
        <v>0</v>
      </c>
      <c r="T201" s="97">
        <f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98" t="s">
        <v>130</v>
      </c>
      <c r="AT201" s="98" t="s">
        <v>126</v>
      </c>
      <c r="AU201" s="98" t="s">
        <v>79</v>
      </c>
      <c r="AY201" s="17" t="s">
        <v>124</v>
      </c>
      <c r="BE201" s="99">
        <f>IF(N201="základní",J201,0)</f>
        <v>0</v>
      </c>
      <c r="BF201" s="99">
        <f>IF(N201="snížená",J201,0)</f>
        <v>0</v>
      </c>
      <c r="BG201" s="99">
        <f>IF(N201="zákl. přenesená",J201,0)</f>
        <v>0</v>
      </c>
      <c r="BH201" s="99">
        <f>IF(N201="sníž. přenesená",J201,0)</f>
        <v>0</v>
      </c>
      <c r="BI201" s="99">
        <f>IF(N201="nulová",J201,0)</f>
        <v>0</v>
      </c>
      <c r="BJ201" s="17" t="s">
        <v>77</v>
      </c>
      <c r="BK201" s="99">
        <f>ROUND(I201*H201,2)</f>
        <v>0</v>
      </c>
      <c r="BL201" s="17" t="s">
        <v>130</v>
      </c>
      <c r="BM201" s="98" t="s">
        <v>220</v>
      </c>
    </row>
    <row r="202" spans="1:65" s="14" customFormat="1">
      <c r="B202" s="105"/>
      <c r="C202" s="195"/>
      <c r="D202" s="192" t="s">
        <v>132</v>
      </c>
      <c r="E202" s="196" t="s">
        <v>1</v>
      </c>
      <c r="F202" s="197" t="s">
        <v>221</v>
      </c>
      <c r="G202" s="195"/>
      <c r="H202" s="198">
        <v>0.95599999999999996</v>
      </c>
      <c r="I202" s="240"/>
      <c r="J202" s="195"/>
      <c r="L202" s="105"/>
      <c r="M202" s="107"/>
      <c r="N202" s="108"/>
      <c r="O202" s="108"/>
      <c r="P202" s="108"/>
      <c r="Q202" s="108"/>
      <c r="R202" s="108"/>
      <c r="S202" s="108"/>
      <c r="T202" s="109"/>
      <c r="AT202" s="106" t="s">
        <v>132</v>
      </c>
      <c r="AU202" s="106" t="s">
        <v>79</v>
      </c>
      <c r="AV202" s="14" t="s">
        <v>79</v>
      </c>
      <c r="AW202" s="14" t="s">
        <v>26</v>
      </c>
      <c r="AX202" s="14" t="s">
        <v>69</v>
      </c>
      <c r="AY202" s="106" t="s">
        <v>124</v>
      </c>
    </row>
    <row r="203" spans="1:65" s="15" customFormat="1">
      <c r="B203" s="110"/>
      <c r="C203" s="199"/>
      <c r="D203" s="192" t="s">
        <v>132</v>
      </c>
      <c r="E203" s="200" t="s">
        <v>1</v>
      </c>
      <c r="F203" s="201" t="s">
        <v>135</v>
      </c>
      <c r="G203" s="199"/>
      <c r="H203" s="202">
        <v>0.95599999999999996</v>
      </c>
      <c r="I203" s="241"/>
      <c r="J203" s="199"/>
      <c r="L203" s="110"/>
      <c r="M203" s="112"/>
      <c r="N203" s="113"/>
      <c r="O203" s="113"/>
      <c r="P203" s="113"/>
      <c r="Q203" s="113"/>
      <c r="R203" s="113"/>
      <c r="S203" s="113"/>
      <c r="T203" s="114"/>
      <c r="AT203" s="111" t="s">
        <v>132</v>
      </c>
      <c r="AU203" s="111" t="s">
        <v>79</v>
      </c>
      <c r="AV203" s="15" t="s">
        <v>130</v>
      </c>
      <c r="AW203" s="15" t="s">
        <v>26</v>
      </c>
      <c r="AX203" s="15" t="s">
        <v>77</v>
      </c>
      <c r="AY203" s="111" t="s">
        <v>124</v>
      </c>
    </row>
    <row r="204" spans="1:65" s="2" customFormat="1" ht="24.2" customHeight="1">
      <c r="A204" s="22"/>
      <c r="B204" s="91"/>
      <c r="C204" s="185" t="s">
        <v>222</v>
      </c>
      <c r="D204" s="185" t="s">
        <v>126</v>
      </c>
      <c r="E204" s="186" t="s">
        <v>223</v>
      </c>
      <c r="F204" s="187" t="s">
        <v>224</v>
      </c>
      <c r="G204" s="188" t="s">
        <v>147</v>
      </c>
      <c r="H204" s="189">
        <v>17.045999999999999</v>
      </c>
      <c r="I204" s="92"/>
      <c r="J204" s="190">
        <f>ROUND(I204*H204,2)</f>
        <v>0</v>
      </c>
      <c r="K204" s="93"/>
      <c r="L204" s="23"/>
      <c r="M204" s="94" t="s">
        <v>1</v>
      </c>
      <c r="N204" s="95" t="s">
        <v>34</v>
      </c>
      <c r="O204" s="96">
        <v>3.7650000000000001</v>
      </c>
      <c r="P204" s="96">
        <f>O204*H204</f>
        <v>64.178190000000001</v>
      </c>
      <c r="Q204" s="96">
        <v>1.7863599999999999</v>
      </c>
      <c r="R204" s="96">
        <f>Q204*H204</f>
        <v>30.450292559999998</v>
      </c>
      <c r="S204" s="96">
        <v>0</v>
      </c>
      <c r="T204" s="97">
        <f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98" t="s">
        <v>130</v>
      </c>
      <c r="AT204" s="98" t="s">
        <v>126</v>
      </c>
      <c r="AU204" s="98" t="s">
        <v>79</v>
      </c>
      <c r="AY204" s="17" t="s">
        <v>124</v>
      </c>
      <c r="BE204" s="99">
        <f>IF(N204="základní",J204,0)</f>
        <v>0</v>
      </c>
      <c r="BF204" s="99">
        <f>IF(N204="snížená",J204,0)</f>
        <v>0</v>
      </c>
      <c r="BG204" s="99">
        <f>IF(N204="zákl. přenesená",J204,0)</f>
        <v>0</v>
      </c>
      <c r="BH204" s="99">
        <f>IF(N204="sníž. přenesená",J204,0)</f>
        <v>0</v>
      </c>
      <c r="BI204" s="99">
        <f>IF(N204="nulová",J204,0)</f>
        <v>0</v>
      </c>
      <c r="BJ204" s="17" t="s">
        <v>77</v>
      </c>
      <c r="BK204" s="99">
        <f>ROUND(I204*H204,2)</f>
        <v>0</v>
      </c>
      <c r="BL204" s="17" t="s">
        <v>130</v>
      </c>
      <c r="BM204" s="98" t="s">
        <v>225</v>
      </c>
    </row>
    <row r="205" spans="1:65" s="13" customFormat="1">
      <c r="B205" s="100"/>
      <c r="C205" s="191"/>
      <c r="D205" s="192" t="s">
        <v>132</v>
      </c>
      <c r="E205" s="193" t="s">
        <v>1</v>
      </c>
      <c r="F205" s="194" t="s">
        <v>139</v>
      </c>
      <c r="G205" s="191"/>
      <c r="H205" s="193" t="s">
        <v>1</v>
      </c>
      <c r="I205" s="239"/>
      <c r="J205" s="191"/>
      <c r="L205" s="100"/>
      <c r="M205" s="102"/>
      <c r="N205" s="103"/>
      <c r="O205" s="103"/>
      <c r="P205" s="103"/>
      <c r="Q205" s="103"/>
      <c r="R205" s="103"/>
      <c r="S205" s="103"/>
      <c r="T205" s="104"/>
      <c r="AT205" s="101" t="s">
        <v>132</v>
      </c>
      <c r="AU205" s="101" t="s">
        <v>79</v>
      </c>
      <c r="AV205" s="13" t="s">
        <v>77</v>
      </c>
      <c r="AW205" s="13" t="s">
        <v>26</v>
      </c>
      <c r="AX205" s="13" t="s">
        <v>69</v>
      </c>
      <c r="AY205" s="101" t="s">
        <v>124</v>
      </c>
    </row>
    <row r="206" spans="1:65" s="14" customFormat="1">
      <c r="B206" s="105"/>
      <c r="C206" s="195"/>
      <c r="D206" s="192" t="s">
        <v>132</v>
      </c>
      <c r="E206" s="196" t="s">
        <v>1</v>
      </c>
      <c r="F206" s="197" t="s">
        <v>226</v>
      </c>
      <c r="G206" s="195"/>
      <c r="H206" s="198">
        <v>11.91</v>
      </c>
      <c r="I206" s="240"/>
      <c r="J206" s="195"/>
      <c r="L206" s="105"/>
      <c r="M206" s="107"/>
      <c r="N206" s="108"/>
      <c r="O206" s="108"/>
      <c r="P206" s="108"/>
      <c r="Q206" s="108"/>
      <c r="R206" s="108"/>
      <c r="S206" s="108"/>
      <c r="T206" s="109"/>
      <c r="AT206" s="106" t="s">
        <v>132</v>
      </c>
      <c r="AU206" s="106" t="s">
        <v>79</v>
      </c>
      <c r="AV206" s="14" t="s">
        <v>79</v>
      </c>
      <c r="AW206" s="14" t="s">
        <v>26</v>
      </c>
      <c r="AX206" s="14" t="s">
        <v>69</v>
      </c>
      <c r="AY206" s="106" t="s">
        <v>124</v>
      </c>
    </row>
    <row r="207" spans="1:65" s="14" customFormat="1">
      <c r="B207" s="105"/>
      <c r="C207" s="195"/>
      <c r="D207" s="192" t="s">
        <v>132</v>
      </c>
      <c r="E207" s="196" t="s">
        <v>1</v>
      </c>
      <c r="F207" s="197" t="s">
        <v>227</v>
      </c>
      <c r="G207" s="195"/>
      <c r="H207" s="198">
        <v>3.6</v>
      </c>
      <c r="I207" s="240"/>
      <c r="J207" s="195"/>
      <c r="L207" s="105"/>
      <c r="M207" s="107"/>
      <c r="N207" s="108"/>
      <c r="O207" s="108"/>
      <c r="P207" s="108"/>
      <c r="Q207" s="108"/>
      <c r="R207" s="108"/>
      <c r="S207" s="108"/>
      <c r="T207" s="109"/>
      <c r="AT207" s="106" t="s">
        <v>132</v>
      </c>
      <c r="AU207" s="106" t="s">
        <v>79</v>
      </c>
      <c r="AV207" s="14" t="s">
        <v>79</v>
      </c>
      <c r="AW207" s="14" t="s">
        <v>26</v>
      </c>
      <c r="AX207" s="14" t="s">
        <v>69</v>
      </c>
      <c r="AY207" s="106" t="s">
        <v>124</v>
      </c>
    </row>
    <row r="208" spans="1:65" s="14" customFormat="1">
      <c r="B208" s="105"/>
      <c r="C208" s="195"/>
      <c r="D208" s="192" t="s">
        <v>132</v>
      </c>
      <c r="E208" s="196" t="s">
        <v>1</v>
      </c>
      <c r="F208" s="197" t="s">
        <v>228</v>
      </c>
      <c r="G208" s="195"/>
      <c r="H208" s="198">
        <v>1.536</v>
      </c>
      <c r="I208" s="240"/>
      <c r="J208" s="195"/>
      <c r="L208" s="105"/>
      <c r="M208" s="107"/>
      <c r="N208" s="108"/>
      <c r="O208" s="108"/>
      <c r="P208" s="108"/>
      <c r="Q208" s="108"/>
      <c r="R208" s="108"/>
      <c r="S208" s="108"/>
      <c r="T208" s="109"/>
      <c r="AT208" s="106" t="s">
        <v>132</v>
      </c>
      <c r="AU208" s="106" t="s">
        <v>79</v>
      </c>
      <c r="AV208" s="14" t="s">
        <v>79</v>
      </c>
      <c r="AW208" s="14" t="s">
        <v>26</v>
      </c>
      <c r="AX208" s="14" t="s">
        <v>69</v>
      </c>
      <c r="AY208" s="106" t="s">
        <v>124</v>
      </c>
    </row>
    <row r="209" spans="1:65" s="15" customFormat="1">
      <c r="B209" s="110"/>
      <c r="C209" s="199"/>
      <c r="D209" s="192" t="s">
        <v>132</v>
      </c>
      <c r="E209" s="200" t="s">
        <v>1</v>
      </c>
      <c r="F209" s="201" t="s">
        <v>135</v>
      </c>
      <c r="G209" s="199"/>
      <c r="H209" s="202">
        <v>17.045999999999999</v>
      </c>
      <c r="I209" s="241"/>
      <c r="J209" s="199"/>
      <c r="L209" s="110"/>
      <c r="M209" s="112"/>
      <c r="N209" s="113"/>
      <c r="O209" s="113"/>
      <c r="P209" s="113"/>
      <c r="Q209" s="113"/>
      <c r="R209" s="113"/>
      <c r="S209" s="113"/>
      <c r="T209" s="114"/>
      <c r="AT209" s="111" t="s">
        <v>132</v>
      </c>
      <c r="AU209" s="111" t="s">
        <v>79</v>
      </c>
      <c r="AV209" s="15" t="s">
        <v>130</v>
      </c>
      <c r="AW209" s="15" t="s">
        <v>26</v>
      </c>
      <c r="AX209" s="15" t="s">
        <v>77</v>
      </c>
      <c r="AY209" s="111" t="s">
        <v>124</v>
      </c>
    </row>
    <row r="210" spans="1:65" s="12" customFormat="1" ht="22.9" customHeight="1">
      <c r="B210" s="83"/>
      <c r="C210" s="179"/>
      <c r="D210" s="180" t="s">
        <v>68</v>
      </c>
      <c r="E210" s="183" t="s">
        <v>130</v>
      </c>
      <c r="F210" s="183" t="s">
        <v>229</v>
      </c>
      <c r="G210" s="179"/>
      <c r="H210" s="179"/>
      <c r="I210" s="242"/>
      <c r="J210" s="184">
        <f>BK210</f>
        <v>0</v>
      </c>
      <c r="L210" s="83"/>
      <c r="M210" s="85"/>
      <c r="N210" s="86"/>
      <c r="O210" s="86"/>
      <c r="P210" s="87">
        <f>SUM(P211:P222)</f>
        <v>0</v>
      </c>
      <c r="Q210" s="86"/>
      <c r="R210" s="87">
        <f>SUM(R211:R222)</f>
        <v>5.4749999999999996</v>
      </c>
      <c r="S210" s="86"/>
      <c r="T210" s="88">
        <f>SUM(T211:T222)</f>
        <v>0</v>
      </c>
      <c r="AR210" s="84" t="s">
        <v>77</v>
      </c>
      <c r="AT210" s="89" t="s">
        <v>68</v>
      </c>
      <c r="AU210" s="89" t="s">
        <v>77</v>
      </c>
      <c r="AY210" s="84" t="s">
        <v>124</v>
      </c>
      <c r="BK210" s="90">
        <f>SUM(BK211:BK222)</f>
        <v>0</v>
      </c>
    </row>
    <row r="211" spans="1:65" s="2" customFormat="1" ht="16.5" customHeight="1">
      <c r="A211" s="22"/>
      <c r="B211" s="91"/>
      <c r="C211" s="185" t="s">
        <v>230</v>
      </c>
      <c r="D211" s="185" t="s">
        <v>126</v>
      </c>
      <c r="E211" s="186" t="s">
        <v>231</v>
      </c>
      <c r="F211" s="187" t="s">
        <v>232</v>
      </c>
      <c r="G211" s="188" t="s">
        <v>129</v>
      </c>
      <c r="H211" s="189">
        <v>37.5</v>
      </c>
      <c r="I211" s="92"/>
      <c r="J211" s="190">
        <f>ROUND(I211*H211,2)</f>
        <v>0</v>
      </c>
      <c r="K211" s="93"/>
      <c r="L211" s="23"/>
      <c r="M211" s="94" t="s">
        <v>1</v>
      </c>
      <c r="N211" s="95" t="s">
        <v>34</v>
      </c>
      <c r="O211" s="96">
        <v>0</v>
      </c>
      <c r="P211" s="96">
        <f>O211*H211</f>
        <v>0</v>
      </c>
      <c r="Q211" s="96">
        <v>0.14599999999999999</v>
      </c>
      <c r="R211" s="96">
        <f>Q211*H211</f>
        <v>5.4749999999999996</v>
      </c>
      <c r="S211" s="96">
        <v>0</v>
      </c>
      <c r="T211" s="97">
        <f>S211*H211</f>
        <v>0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98" t="s">
        <v>130</v>
      </c>
      <c r="AT211" s="98" t="s">
        <v>126</v>
      </c>
      <c r="AU211" s="98" t="s">
        <v>79</v>
      </c>
      <c r="AY211" s="17" t="s">
        <v>124</v>
      </c>
      <c r="BE211" s="99">
        <f>IF(N211="základní",J211,0)</f>
        <v>0</v>
      </c>
      <c r="BF211" s="99">
        <f>IF(N211="snížená",J211,0)</f>
        <v>0</v>
      </c>
      <c r="BG211" s="99">
        <f>IF(N211="zákl. přenesená",J211,0)</f>
        <v>0</v>
      </c>
      <c r="BH211" s="99">
        <f>IF(N211="sníž. přenesená",J211,0)</f>
        <v>0</v>
      </c>
      <c r="BI211" s="99">
        <f>IF(N211="nulová",J211,0)</f>
        <v>0</v>
      </c>
      <c r="BJ211" s="17" t="s">
        <v>77</v>
      </c>
      <c r="BK211" s="99">
        <f>ROUND(I211*H211,2)</f>
        <v>0</v>
      </c>
      <c r="BL211" s="17" t="s">
        <v>130</v>
      </c>
      <c r="BM211" s="98" t="s">
        <v>233</v>
      </c>
    </row>
    <row r="212" spans="1:65" s="13" customFormat="1">
      <c r="B212" s="100"/>
      <c r="C212" s="191"/>
      <c r="D212" s="192" t="s">
        <v>132</v>
      </c>
      <c r="E212" s="193" t="s">
        <v>1</v>
      </c>
      <c r="F212" s="194" t="s">
        <v>139</v>
      </c>
      <c r="G212" s="191"/>
      <c r="H212" s="193" t="s">
        <v>1</v>
      </c>
      <c r="I212" s="239"/>
      <c r="J212" s="191"/>
      <c r="L212" s="100"/>
      <c r="M212" s="102"/>
      <c r="N212" s="103"/>
      <c r="O212" s="103"/>
      <c r="P212" s="103"/>
      <c r="Q212" s="103"/>
      <c r="R212" s="103"/>
      <c r="S212" s="103"/>
      <c r="T212" s="104"/>
      <c r="AT212" s="101" t="s">
        <v>132</v>
      </c>
      <c r="AU212" s="101" t="s">
        <v>79</v>
      </c>
      <c r="AV212" s="13" t="s">
        <v>77</v>
      </c>
      <c r="AW212" s="13" t="s">
        <v>26</v>
      </c>
      <c r="AX212" s="13" t="s">
        <v>69</v>
      </c>
      <c r="AY212" s="101" t="s">
        <v>124</v>
      </c>
    </row>
    <row r="213" spans="1:65" s="14" customFormat="1">
      <c r="B213" s="105"/>
      <c r="C213" s="195"/>
      <c r="D213" s="192" t="s">
        <v>132</v>
      </c>
      <c r="E213" s="196" t="s">
        <v>1</v>
      </c>
      <c r="F213" s="197" t="s">
        <v>234</v>
      </c>
      <c r="G213" s="195"/>
      <c r="H213" s="198">
        <v>37.5</v>
      </c>
      <c r="I213" s="240"/>
      <c r="J213" s="195"/>
      <c r="L213" s="105"/>
      <c r="M213" s="107"/>
      <c r="N213" s="108"/>
      <c r="O213" s="108"/>
      <c r="P213" s="108"/>
      <c r="Q213" s="108"/>
      <c r="R213" s="108"/>
      <c r="S213" s="108"/>
      <c r="T213" s="109"/>
      <c r="AT213" s="106" t="s">
        <v>132</v>
      </c>
      <c r="AU213" s="106" t="s">
        <v>79</v>
      </c>
      <c r="AV213" s="14" t="s">
        <v>79</v>
      </c>
      <c r="AW213" s="14" t="s">
        <v>26</v>
      </c>
      <c r="AX213" s="14" t="s">
        <v>69</v>
      </c>
      <c r="AY213" s="106" t="s">
        <v>124</v>
      </c>
    </row>
    <row r="214" spans="1:65" s="15" customFormat="1">
      <c r="B214" s="110"/>
      <c r="C214" s="199"/>
      <c r="D214" s="192" t="s">
        <v>132</v>
      </c>
      <c r="E214" s="200" t="s">
        <v>1</v>
      </c>
      <c r="F214" s="201" t="s">
        <v>135</v>
      </c>
      <c r="G214" s="199"/>
      <c r="H214" s="202">
        <v>37.5</v>
      </c>
      <c r="I214" s="241"/>
      <c r="J214" s="199"/>
      <c r="L214" s="110"/>
      <c r="M214" s="112"/>
      <c r="N214" s="113"/>
      <c r="O214" s="113"/>
      <c r="P214" s="113"/>
      <c r="Q214" s="113"/>
      <c r="R214" s="113"/>
      <c r="S214" s="113"/>
      <c r="T214" s="114"/>
      <c r="AT214" s="111" t="s">
        <v>132</v>
      </c>
      <c r="AU214" s="111" t="s">
        <v>79</v>
      </c>
      <c r="AV214" s="15" t="s">
        <v>130</v>
      </c>
      <c r="AW214" s="15" t="s">
        <v>26</v>
      </c>
      <c r="AX214" s="15" t="s">
        <v>77</v>
      </c>
      <c r="AY214" s="111" t="s">
        <v>124</v>
      </c>
    </row>
    <row r="215" spans="1:65" s="2" customFormat="1" ht="24.2" customHeight="1">
      <c r="A215" s="22"/>
      <c r="B215" s="91"/>
      <c r="C215" s="185" t="s">
        <v>235</v>
      </c>
      <c r="D215" s="185" t="s">
        <v>126</v>
      </c>
      <c r="E215" s="186" t="s">
        <v>236</v>
      </c>
      <c r="F215" s="187" t="s">
        <v>237</v>
      </c>
      <c r="G215" s="188" t="s">
        <v>203</v>
      </c>
      <c r="H215" s="189">
        <v>10</v>
      </c>
      <c r="I215" s="92"/>
      <c r="J215" s="190">
        <f>ROUND(I215*H215,2)</f>
        <v>0</v>
      </c>
      <c r="K215" s="93"/>
      <c r="L215" s="23"/>
      <c r="M215" s="94" t="s">
        <v>1</v>
      </c>
      <c r="N215" s="95" t="s">
        <v>34</v>
      </c>
      <c r="O215" s="96">
        <v>0</v>
      </c>
      <c r="P215" s="96">
        <f>O215*H215</f>
        <v>0</v>
      </c>
      <c r="Q215" s="96">
        <v>0</v>
      </c>
      <c r="R215" s="96">
        <f>Q215*H215</f>
        <v>0</v>
      </c>
      <c r="S215" s="96">
        <v>0</v>
      </c>
      <c r="T215" s="97">
        <f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98" t="s">
        <v>130</v>
      </c>
      <c r="AT215" s="98" t="s">
        <v>126</v>
      </c>
      <c r="AU215" s="98" t="s">
        <v>79</v>
      </c>
      <c r="AY215" s="17" t="s">
        <v>124</v>
      </c>
      <c r="BE215" s="99">
        <f>IF(N215="základní",J215,0)</f>
        <v>0</v>
      </c>
      <c r="BF215" s="99">
        <f>IF(N215="snížená",J215,0)</f>
        <v>0</v>
      </c>
      <c r="BG215" s="99">
        <f>IF(N215="zákl. přenesená",J215,0)</f>
        <v>0</v>
      </c>
      <c r="BH215" s="99">
        <f>IF(N215="sníž. přenesená",J215,0)</f>
        <v>0</v>
      </c>
      <c r="BI215" s="99">
        <f>IF(N215="nulová",J215,0)</f>
        <v>0</v>
      </c>
      <c r="BJ215" s="17" t="s">
        <v>77</v>
      </c>
      <c r="BK215" s="99">
        <f>ROUND(I215*H215,2)</f>
        <v>0</v>
      </c>
      <c r="BL215" s="17" t="s">
        <v>130</v>
      </c>
      <c r="BM215" s="98" t="s">
        <v>238</v>
      </c>
    </row>
    <row r="216" spans="1:65" s="13" customFormat="1">
      <c r="B216" s="100"/>
      <c r="C216" s="191"/>
      <c r="D216" s="192" t="s">
        <v>132</v>
      </c>
      <c r="E216" s="193" t="s">
        <v>1</v>
      </c>
      <c r="F216" s="194" t="s">
        <v>139</v>
      </c>
      <c r="G216" s="191"/>
      <c r="H216" s="193" t="s">
        <v>1</v>
      </c>
      <c r="I216" s="239"/>
      <c r="J216" s="191"/>
      <c r="L216" s="100"/>
      <c r="M216" s="102"/>
      <c r="N216" s="103"/>
      <c r="O216" s="103"/>
      <c r="P216" s="103"/>
      <c r="Q216" s="103"/>
      <c r="R216" s="103"/>
      <c r="S216" s="103"/>
      <c r="T216" s="104"/>
      <c r="AT216" s="101" t="s">
        <v>132</v>
      </c>
      <c r="AU216" s="101" t="s">
        <v>79</v>
      </c>
      <c r="AV216" s="13" t="s">
        <v>77</v>
      </c>
      <c r="AW216" s="13" t="s">
        <v>26</v>
      </c>
      <c r="AX216" s="13" t="s">
        <v>69</v>
      </c>
      <c r="AY216" s="101" t="s">
        <v>124</v>
      </c>
    </row>
    <row r="217" spans="1:65" s="14" customFormat="1">
      <c r="B217" s="105"/>
      <c r="C217" s="195"/>
      <c r="D217" s="192" t="s">
        <v>132</v>
      </c>
      <c r="E217" s="196" t="s">
        <v>1</v>
      </c>
      <c r="F217" s="197" t="s">
        <v>190</v>
      </c>
      <c r="G217" s="195"/>
      <c r="H217" s="198">
        <v>10</v>
      </c>
      <c r="I217" s="240"/>
      <c r="J217" s="195"/>
      <c r="L217" s="105"/>
      <c r="M217" s="107"/>
      <c r="N217" s="108"/>
      <c r="O217" s="108"/>
      <c r="P217" s="108"/>
      <c r="Q217" s="108"/>
      <c r="R217" s="108"/>
      <c r="S217" s="108"/>
      <c r="T217" s="109"/>
      <c r="AT217" s="106" t="s">
        <v>132</v>
      </c>
      <c r="AU217" s="106" t="s">
        <v>79</v>
      </c>
      <c r="AV217" s="14" t="s">
        <v>79</v>
      </c>
      <c r="AW217" s="14" t="s">
        <v>26</v>
      </c>
      <c r="AX217" s="14" t="s">
        <v>69</v>
      </c>
      <c r="AY217" s="106" t="s">
        <v>124</v>
      </c>
    </row>
    <row r="218" spans="1:65" s="15" customFormat="1">
      <c r="B218" s="110"/>
      <c r="C218" s="199"/>
      <c r="D218" s="192" t="s">
        <v>132</v>
      </c>
      <c r="E218" s="200" t="s">
        <v>1</v>
      </c>
      <c r="F218" s="201" t="s">
        <v>135</v>
      </c>
      <c r="G218" s="199"/>
      <c r="H218" s="202">
        <v>10</v>
      </c>
      <c r="I218" s="241"/>
      <c r="J218" s="199"/>
      <c r="L218" s="110"/>
      <c r="M218" s="112"/>
      <c r="N218" s="113"/>
      <c r="O218" s="113"/>
      <c r="P218" s="113"/>
      <c r="Q218" s="113"/>
      <c r="R218" s="113"/>
      <c r="S218" s="113"/>
      <c r="T218" s="114"/>
      <c r="AT218" s="111" t="s">
        <v>132</v>
      </c>
      <c r="AU218" s="111" t="s">
        <v>79</v>
      </c>
      <c r="AV218" s="15" t="s">
        <v>130</v>
      </c>
      <c r="AW218" s="15" t="s">
        <v>26</v>
      </c>
      <c r="AX218" s="15" t="s">
        <v>77</v>
      </c>
      <c r="AY218" s="111" t="s">
        <v>124</v>
      </c>
    </row>
    <row r="219" spans="1:65" s="2" customFormat="1" ht="37.9" customHeight="1">
      <c r="A219" s="22"/>
      <c r="B219" s="91"/>
      <c r="C219" s="185" t="s">
        <v>239</v>
      </c>
      <c r="D219" s="185" t="s">
        <v>126</v>
      </c>
      <c r="E219" s="186" t="s">
        <v>240</v>
      </c>
      <c r="F219" s="187" t="s">
        <v>241</v>
      </c>
      <c r="G219" s="188" t="s">
        <v>242</v>
      </c>
      <c r="H219" s="189">
        <v>2</v>
      </c>
      <c r="I219" s="92"/>
      <c r="J219" s="190">
        <f>ROUND(I219*H219,2)</f>
        <v>0</v>
      </c>
      <c r="K219" s="93"/>
      <c r="L219" s="23"/>
      <c r="M219" s="94" t="s">
        <v>1</v>
      </c>
      <c r="N219" s="95" t="s">
        <v>34</v>
      </c>
      <c r="O219" s="96">
        <v>0</v>
      </c>
      <c r="P219" s="96">
        <f>O219*H219</f>
        <v>0</v>
      </c>
      <c r="Q219" s="96">
        <v>0</v>
      </c>
      <c r="R219" s="96">
        <f>Q219*H219</f>
        <v>0</v>
      </c>
      <c r="S219" s="96">
        <v>0</v>
      </c>
      <c r="T219" s="97">
        <f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98" t="s">
        <v>130</v>
      </c>
      <c r="AT219" s="98" t="s">
        <v>126</v>
      </c>
      <c r="AU219" s="98" t="s">
        <v>79</v>
      </c>
      <c r="AY219" s="17" t="s">
        <v>124</v>
      </c>
      <c r="BE219" s="99">
        <f>IF(N219="základní",J219,0)</f>
        <v>0</v>
      </c>
      <c r="BF219" s="99">
        <f>IF(N219="snížená",J219,0)</f>
        <v>0</v>
      </c>
      <c r="BG219" s="99">
        <f>IF(N219="zákl. přenesená",J219,0)</f>
        <v>0</v>
      </c>
      <c r="BH219" s="99">
        <f>IF(N219="sníž. přenesená",J219,0)</f>
        <v>0</v>
      </c>
      <c r="BI219" s="99">
        <f>IF(N219="nulová",J219,0)</f>
        <v>0</v>
      </c>
      <c r="BJ219" s="17" t="s">
        <v>77</v>
      </c>
      <c r="BK219" s="99">
        <f>ROUND(I219*H219,2)</f>
        <v>0</v>
      </c>
      <c r="BL219" s="17" t="s">
        <v>130</v>
      </c>
      <c r="BM219" s="98" t="s">
        <v>243</v>
      </c>
    </row>
    <row r="220" spans="1:65" s="13" customFormat="1">
      <c r="B220" s="100"/>
      <c r="C220" s="191"/>
      <c r="D220" s="192" t="s">
        <v>132</v>
      </c>
      <c r="E220" s="193" t="s">
        <v>1</v>
      </c>
      <c r="F220" s="194" t="s">
        <v>139</v>
      </c>
      <c r="G220" s="191"/>
      <c r="H220" s="193" t="s">
        <v>1</v>
      </c>
      <c r="I220" s="239"/>
      <c r="J220" s="191"/>
      <c r="L220" s="100"/>
      <c r="M220" s="102"/>
      <c r="N220" s="103"/>
      <c r="O220" s="103"/>
      <c r="P220" s="103"/>
      <c r="Q220" s="103"/>
      <c r="R220" s="103"/>
      <c r="S220" s="103"/>
      <c r="T220" s="104"/>
      <c r="AT220" s="101" t="s">
        <v>132</v>
      </c>
      <c r="AU220" s="101" t="s">
        <v>79</v>
      </c>
      <c r="AV220" s="13" t="s">
        <v>77</v>
      </c>
      <c r="AW220" s="13" t="s">
        <v>26</v>
      </c>
      <c r="AX220" s="13" t="s">
        <v>69</v>
      </c>
      <c r="AY220" s="101" t="s">
        <v>124</v>
      </c>
    </row>
    <row r="221" spans="1:65" s="14" customFormat="1">
      <c r="B221" s="105"/>
      <c r="C221" s="195"/>
      <c r="D221" s="192" t="s">
        <v>132</v>
      </c>
      <c r="E221" s="196" t="s">
        <v>1</v>
      </c>
      <c r="F221" s="197" t="s">
        <v>79</v>
      </c>
      <c r="G221" s="195"/>
      <c r="H221" s="198">
        <v>2</v>
      </c>
      <c r="I221" s="240"/>
      <c r="J221" s="195"/>
      <c r="L221" s="105"/>
      <c r="M221" s="107"/>
      <c r="N221" s="108"/>
      <c r="O221" s="108"/>
      <c r="P221" s="108"/>
      <c r="Q221" s="108"/>
      <c r="R221" s="108"/>
      <c r="S221" s="108"/>
      <c r="T221" s="109"/>
      <c r="AT221" s="106" t="s">
        <v>132</v>
      </c>
      <c r="AU221" s="106" t="s">
        <v>79</v>
      </c>
      <c r="AV221" s="14" t="s">
        <v>79</v>
      </c>
      <c r="AW221" s="14" t="s">
        <v>26</v>
      </c>
      <c r="AX221" s="14" t="s">
        <v>69</v>
      </c>
      <c r="AY221" s="106" t="s">
        <v>124</v>
      </c>
    </row>
    <row r="222" spans="1:65" s="15" customFormat="1">
      <c r="B222" s="110"/>
      <c r="C222" s="199"/>
      <c r="D222" s="192" t="s">
        <v>132</v>
      </c>
      <c r="E222" s="200" t="s">
        <v>1</v>
      </c>
      <c r="F222" s="201" t="s">
        <v>135</v>
      </c>
      <c r="G222" s="199"/>
      <c r="H222" s="202">
        <v>2</v>
      </c>
      <c r="I222" s="241"/>
      <c r="J222" s="199"/>
      <c r="L222" s="110"/>
      <c r="M222" s="112"/>
      <c r="N222" s="113"/>
      <c r="O222" s="113"/>
      <c r="P222" s="113"/>
      <c r="Q222" s="113"/>
      <c r="R222" s="113"/>
      <c r="S222" s="113"/>
      <c r="T222" s="114"/>
      <c r="AT222" s="111" t="s">
        <v>132</v>
      </c>
      <c r="AU222" s="111" t="s">
        <v>79</v>
      </c>
      <c r="AV222" s="15" t="s">
        <v>130</v>
      </c>
      <c r="AW222" s="15" t="s">
        <v>26</v>
      </c>
      <c r="AX222" s="15" t="s">
        <v>77</v>
      </c>
      <c r="AY222" s="111" t="s">
        <v>124</v>
      </c>
    </row>
    <row r="223" spans="1:65" s="12" customFormat="1" ht="22.9" customHeight="1">
      <c r="B223" s="83"/>
      <c r="C223" s="179"/>
      <c r="D223" s="180" t="s">
        <v>68</v>
      </c>
      <c r="E223" s="183" t="s">
        <v>160</v>
      </c>
      <c r="F223" s="183" t="s">
        <v>244</v>
      </c>
      <c r="G223" s="179"/>
      <c r="H223" s="179"/>
      <c r="I223" s="242"/>
      <c r="J223" s="184">
        <f>BK223</f>
        <v>0</v>
      </c>
      <c r="L223" s="83"/>
      <c r="M223" s="85"/>
      <c r="N223" s="86"/>
      <c r="O223" s="86"/>
      <c r="P223" s="87">
        <f>SUM(P224:P235)</f>
        <v>58.330399999999997</v>
      </c>
      <c r="Q223" s="86"/>
      <c r="R223" s="87">
        <f>SUM(R224:R235)</f>
        <v>30.644079999999999</v>
      </c>
      <c r="S223" s="86"/>
      <c r="T223" s="88">
        <f>SUM(T224:T235)</f>
        <v>0</v>
      </c>
      <c r="AR223" s="84" t="s">
        <v>77</v>
      </c>
      <c r="AT223" s="89" t="s">
        <v>68</v>
      </c>
      <c r="AU223" s="89" t="s">
        <v>77</v>
      </c>
      <c r="AY223" s="84" t="s">
        <v>124</v>
      </c>
      <c r="BK223" s="90">
        <f>SUM(BK224:BK235)</f>
        <v>0</v>
      </c>
    </row>
    <row r="224" spans="1:65" s="2" customFormat="1" ht="24.2" customHeight="1">
      <c r="A224" s="22"/>
      <c r="B224" s="91"/>
      <c r="C224" s="185" t="s">
        <v>245</v>
      </c>
      <c r="D224" s="185" t="s">
        <v>126</v>
      </c>
      <c r="E224" s="186" t="s">
        <v>246</v>
      </c>
      <c r="F224" s="187" t="s">
        <v>247</v>
      </c>
      <c r="G224" s="188" t="s">
        <v>129</v>
      </c>
      <c r="H224" s="189">
        <v>6</v>
      </c>
      <c r="I224" s="92"/>
      <c r="J224" s="190">
        <f>ROUND(I224*H224,2)</f>
        <v>0</v>
      </c>
      <c r="K224" s="93"/>
      <c r="L224" s="23"/>
      <c r="M224" s="94" t="s">
        <v>1</v>
      </c>
      <c r="N224" s="95" t="s">
        <v>34</v>
      </c>
      <c r="O224" s="96">
        <v>1.3740000000000001</v>
      </c>
      <c r="P224" s="96">
        <f>O224*H224</f>
        <v>8.2439999999999998</v>
      </c>
      <c r="Q224" s="96">
        <v>0.16700000000000001</v>
      </c>
      <c r="R224" s="96">
        <f>Q224*H224</f>
        <v>1.002</v>
      </c>
      <c r="S224" s="96">
        <v>0</v>
      </c>
      <c r="T224" s="97">
        <f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98" t="s">
        <v>130</v>
      </c>
      <c r="AT224" s="98" t="s">
        <v>126</v>
      </c>
      <c r="AU224" s="98" t="s">
        <v>79</v>
      </c>
      <c r="AY224" s="17" t="s">
        <v>124</v>
      </c>
      <c r="BE224" s="99">
        <f>IF(N224="základní",J224,0)</f>
        <v>0</v>
      </c>
      <c r="BF224" s="99">
        <f>IF(N224="snížená",J224,0)</f>
        <v>0</v>
      </c>
      <c r="BG224" s="99">
        <f>IF(N224="zákl. přenesená",J224,0)</f>
        <v>0</v>
      </c>
      <c r="BH224" s="99">
        <f>IF(N224="sníž. přenesená",J224,0)</f>
        <v>0</v>
      </c>
      <c r="BI224" s="99">
        <f>IF(N224="nulová",J224,0)</f>
        <v>0</v>
      </c>
      <c r="BJ224" s="17" t="s">
        <v>77</v>
      </c>
      <c r="BK224" s="99">
        <f>ROUND(I224*H224,2)</f>
        <v>0</v>
      </c>
      <c r="BL224" s="17" t="s">
        <v>130</v>
      </c>
      <c r="BM224" s="98" t="s">
        <v>248</v>
      </c>
    </row>
    <row r="225" spans="1:65" s="13" customFormat="1">
      <c r="B225" s="100"/>
      <c r="C225" s="191"/>
      <c r="D225" s="192" t="s">
        <v>132</v>
      </c>
      <c r="E225" s="193" t="s">
        <v>1</v>
      </c>
      <c r="F225" s="194" t="s">
        <v>133</v>
      </c>
      <c r="G225" s="191"/>
      <c r="H225" s="193" t="s">
        <v>1</v>
      </c>
      <c r="I225" s="239"/>
      <c r="J225" s="191"/>
      <c r="L225" s="100"/>
      <c r="M225" s="102"/>
      <c r="N225" s="103"/>
      <c r="O225" s="103"/>
      <c r="P225" s="103"/>
      <c r="Q225" s="103"/>
      <c r="R225" s="103"/>
      <c r="S225" s="103"/>
      <c r="T225" s="104"/>
      <c r="AT225" s="101" t="s">
        <v>132</v>
      </c>
      <c r="AU225" s="101" t="s">
        <v>79</v>
      </c>
      <c r="AV225" s="13" t="s">
        <v>77</v>
      </c>
      <c r="AW225" s="13" t="s">
        <v>26</v>
      </c>
      <c r="AX225" s="13" t="s">
        <v>69</v>
      </c>
      <c r="AY225" s="101" t="s">
        <v>124</v>
      </c>
    </row>
    <row r="226" spans="1:65" s="13" customFormat="1">
      <c r="B226" s="100"/>
      <c r="C226" s="191"/>
      <c r="D226" s="192" t="s">
        <v>132</v>
      </c>
      <c r="E226" s="193" t="s">
        <v>1</v>
      </c>
      <c r="F226" s="194" t="s">
        <v>249</v>
      </c>
      <c r="G226" s="191"/>
      <c r="H226" s="193" t="s">
        <v>1</v>
      </c>
      <c r="I226" s="239"/>
      <c r="J226" s="191"/>
      <c r="L226" s="100"/>
      <c r="M226" s="102"/>
      <c r="N226" s="103"/>
      <c r="O226" s="103"/>
      <c r="P226" s="103"/>
      <c r="Q226" s="103"/>
      <c r="R226" s="103"/>
      <c r="S226" s="103"/>
      <c r="T226" s="104"/>
      <c r="AT226" s="101" t="s">
        <v>132</v>
      </c>
      <c r="AU226" s="101" t="s">
        <v>79</v>
      </c>
      <c r="AV226" s="13" t="s">
        <v>77</v>
      </c>
      <c r="AW226" s="13" t="s">
        <v>26</v>
      </c>
      <c r="AX226" s="13" t="s">
        <v>69</v>
      </c>
      <c r="AY226" s="101" t="s">
        <v>124</v>
      </c>
    </row>
    <row r="227" spans="1:65" s="14" customFormat="1">
      <c r="B227" s="105"/>
      <c r="C227" s="195"/>
      <c r="D227" s="192" t="s">
        <v>132</v>
      </c>
      <c r="E227" s="196" t="s">
        <v>1</v>
      </c>
      <c r="F227" s="197" t="s">
        <v>250</v>
      </c>
      <c r="G227" s="195"/>
      <c r="H227" s="198">
        <v>6</v>
      </c>
      <c r="I227" s="240"/>
      <c r="J227" s="195"/>
      <c r="L227" s="105"/>
      <c r="M227" s="107"/>
      <c r="N227" s="108"/>
      <c r="O227" s="108"/>
      <c r="P227" s="108"/>
      <c r="Q227" s="108"/>
      <c r="R227" s="108"/>
      <c r="S227" s="108"/>
      <c r="T227" s="109"/>
      <c r="AT227" s="106" t="s">
        <v>132</v>
      </c>
      <c r="AU227" s="106" t="s">
        <v>79</v>
      </c>
      <c r="AV227" s="14" t="s">
        <v>79</v>
      </c>
      <c r="AW227" s="14" t="s">
        <v>26</v>
      </c>
      <c r="AX227" s="14" t="s">
        <v>69</v>
      </c>
      <c r="AY227" s="106" t="s">
        <v>124</v>
      </c>
    </row>
    <row r="228" spans="1:65" s="15" customFormat="1">
      <c r="B228" s="110"/>
      <c r="C228" s="199"/>
      <c r="D228" s="192" t="s">
        <v>132</v>
      </c>
      <c r="E228" s="200" t="s">
        <v>1</v>
      </c>
      <c r="F228" s="201" t="s">
        <v>135</v>
      </c>
      <c r="G228" s="199"/>
      <c r="H228" s="202">
        <v>6</v>
      </c>
      <c r="I228" s="241"/>
      <c r="J228" s="199"/>
      <c r="L228" s="110"/>
      <c r="M228" s="112"/>
      <c r="N228" s="113"/>
      <c r="O228" s="113"/>
      <c r="P228" s="113"/>
      <c r="Q228" s="113"/>
      <c r="R228" s="113"/>
      <c r="S228" s="113"/>
      <c r="T228" s="114"/>
      <c r="AT228" s="111" t="s">
        <v>132</v>
      </c>
      <c r="AU228" s="111" t="s">
        <v>79</v>
      </c>
      <c r="AV228" s="15" t="s">
        <v>130</v>
      </c>
      <c r="AW228" s="15" t="s">
        <v>26</v>
      </c>
      <c r="AX228" s="15" t="s">
        <v>77</v>
      </c>
      <c r="AY228" s="111" t="s">
        <v>124</v>
      </c>
    </row>
    <row r="229" spans="1:65" s="2" customFormat="1" ht="24.2" customHeight="1">
      <c r="A229" s="22"/>
      <c r="B229" s="91"/>
      <c r="C229" s="185" t="s">
        <v>7</v>
      </c>
      <c r="D229" s="185" t="s">
        <v>126</v>
      </c>
      <c r="E229" s="186" t="s">
        <v>251</v>
      </c>
      <c r="F229" s="187" t="s">
        <v>252</v>
      </c>
      <c r="G229" s="188" t="s">
        <v>129</v>
      </c>
      <c r="H229" s="189">
        <v>41.6</v>
      </c>
      <c r="I229" s="92"/>
      <c r="J229" s="190">
        <f>ROUND(I229*H229,2)</f>
        <v>0</v>
      </c>
      <c r="K229" s="93"/>
      <c r="L229" s="23"/>
      <c r="M229" s="94" t="s">
        <v>1</v>
      </c>
      <c r="N229" s="95" t="s">
        <v>34</v>
      </c>
      <c r="O229" s="96">
        <v>1.204</v>
      </c>
      <c r="P229" s="96">
        <f>O229*H229</f>
        <v>50.086399999999998</v>
      </c>
      <c r="Q229" s="96">
        <v>0.71255000000000002</v>
      </c>
      <c r="R229" s="96">
        <f>Q229*H229</f>
        <v>29.64208</v>
      </c>
      <c r="S229" s="96">
        <v>0</v>
      </c>
      <c r="T229" s="97">
        <f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98" t="s">
        <v>130</v>
      </c>
      <c r="AT229" s="98" t="s">
        <v>126</v>
      </c>
      <c r="AU229" s="98" t="s">
        <v>79</v>
      </c>
      <c r="AY229" s="17" t="s">
        <v>124</v>
      </c>
      <c r="BE229" s="99">
        <f>IF(N229="základní",J229,0)</f>
        <v>0</v>
      </c>
      <c r="BF229" s="99">
        <f>IF(N229="snížená",J229,0)</f>
        <v>0</v>
      </c>
      <c r="BG229" s="99">
        <f>IF(N229="zákl. přenesená",J229,0)</f>
        <v>0</v>
      </c>
      <c r="BH229" s="99">
        <f>IF(N229="sníž. přenesená",J229,0)</f>
        <v>0</v>
      </c>
      <c r="BI229" s="99">
        <f>IF(N229="nulová",J229,0)</f>
        <v>0</v>
      </c>
      <c r="BJ229" s="17" t="s">
        <v>77</v>
      </c>
      <c r="BK229" s="99">
        <f>ROUND(I229*H229,2)</f>
        <v>0</v>
      </c>
      <c r="BL229" s="17" t="s">
        <v>130</v>
      </c>
      <c r="BM229" s="98" t="s">
        <v>253</v>
      </c>
    </row>
    <row r="230" spans="1:65" s="13" customFormat="1">
      <c r="B230" s="100"/>
      <c r="C230" s="191"/>
      <c r="D230" s="192" t="s">
        <v>132</v>
      </c>
      <c r="E230" s="193" t="s">
        <v>1</v>
      </c>
      <c r="F230" s="194" t="s">
        <v>139</v>
      </c>
      <c r="G230" s="191"/>
      <c r="H230" s="193" t="s">
        <v>1</v>
      </c>
      <c r="I230" s="239"/>
      <c r="J230" s="191"/>
      <c r="L230" s="100"/>
      <c r="M230" s="102"/>
      <c r="N230" s="103"/>
      <c r="O230" s="103"/>
      <c r="P230" s="103"/>
      <c r="Q230" s="103"/>
      <c r="R230" s="103"/>
      <c r="S230" s="103"/>
      <c r="T230" s="104"/>
      <c r="AT230" s="101" t="s">
        <v>132</v>
      </c>
      <c r="AU230" s="101" t="s">
        <v>79</v>
      </c>
      <c r="AV230" s="13" t="s">
        <v>77</v>
      </c>
      <c r="AW230" s="13" t="s">
        <v>26</v>
      </c>
      <c r="AX230" s="13" t="s">
        <v>69</v>
      </c>
      <c r="AY230" s="101" t="s">
        <v>124</v>
      </c>
    </row>
    <row r="231" spans="1:65" s="13" customFormat="1">
      <c r="B231" s="100"/>
      <c r="C231" s="191"/>
      <c r="D231" s="192" t="s">
        <v>132</v>
      </c>
      <c r="E231" s="193" t="s">
        <v>1</v>
      </c>
      <c r="F231" s="194" t="s">
        <v>140</v>
      </c>
      <c r="G231" s="191"/>
      <c r="H231" s="193" t="s">
        <v>1</v>
      </c>
      <c r="I231" s="239"/>
      <c r="J231" s="191"/>
      <c r="L231" s="100"/>
      <c r="M231" s="102"/>
      <c r="N231" s="103"/>
      <c r="O231" s="103"/>
      <c r="P231" s="103"/>
      <c r="Q231" s="103"/>
      <c r="R231" s="103"/>
      <c r="S231" s="103"/>
      <c r="T231" s="104"/>
      <c r="AT231" s="101" t="s">
        <v>132</v>
      </c>
      <c r="AU231" s="101" t="s">
        <v>79</v>
      </c>
      <c r="AV231" s="13" t="s">
        <v>77</v>
      </c>
      <c r="AW231" s="13" t="s">
        <v>26</v>
      </c>
      <c r="AX231" s="13" t="s">
        <v>69</v>
      </c>
      <c r="AY231" s="101" t="s">
        <v>124</v>
      </c>
    </row>
    <row r="232" spans="1:65" s="14" customFormat="1">
      <c r="B232" s="105"/>
      <c r="C232" s="195"/>
      <c r="D232" s="192" t="s">
        <v>132</v>
      </c>
      <c r="E232" s="196" t="s">
        <v>1</v>
      </c>
      <c r="F232" s="197" t="s">
        <v>141</v>
      </c>
      <c r="G232" s="195"/>
      <c r="H232" s="198">
        <v>19.8</v>
      </c>
      <c r="I232" s="240"/>
      <c r="J232" s="195"/>
      <c r="L232" s="105"/>
      <c r="M232" s="107"/>
      <c r="N232" s="108"/>
      <c r="O232" s="108"/>
      <c r="P232" s="108"/>
      <c r="Q232" s="108"/>
      <c r="R232" s="108"/>
      <c r="S232" s="108"/>
      <c r="T232" s="109"/>
      <c r="AT232" s="106" t="s">
        <v>132</v>
      </c>
      <c r="AU232" s="106" t="s">
        <v>79</v>
      </c>
      <c r="AV232" s="14" t="s">
        <v>79</v>
      </c>
      <c r="AW232" s="14" t="s">
        <v>26</v>
      </c>
      <c r="AX232" s="14" t="s">
        <v>69</v>
      </c>
      <c r="AY232" s="106" t="s">
        <v>124</v>
      </c>
    </row>
    <row r="233" spans="1:65" s="14" customFormat="1">
      <c r="B233" s="105"/>
      <c r="C233" s="195"/>
      <c r="D233" s="192" t="s">
        <v>132</v>
      </c>
      <c r="E233" s="196" t="s">
        <v>1</v>
      </c>
      <c r="F233" s="197" t="s">
        <v>142</v>
      </c>
      <c r="G233" s="195"/>
      <c r="H233" s="198">
        <v>14.1</v>
      </c>
      <c r="I233" s="240"/>
      <c r="J233" s="195"/>
      <c r="L233" s="105"/>
      <c r="M233" s="107"/>
      <c r="N233" s="108"/>
      <c r="O233" s="108"/>
      <c r="P233" s="108"/>
      <c r="Q233" s="108"/>
      <c r="R233" s="108"/>
      <c r="S233" s="108"/>
      <c r="T233" s="109"/>
      <c r="AT233" s="106" t="s">
        <v>132</v>
      </c>
      <c r="AU233" s="106" t="s">
        <v>79</v>
      </c>
      <c r="AV233" s="14" t="s">
        <v>79</v>
      </c>
      <c r="AW233" s="14" t="s">
        <v>26</v>
      </c>
      <c r="AX233" s="14" t="s">
        <v>69</v>
      </c>
      <c r="AY233" s="106" t="s">
        <v>124</v>
      </c>
    </row>
    <row r="234" spans="1:65" s="14" customFormat="1" ht="22.5">
      <c r="B234" s="105"/>
      <c r="C234" s="195"/>
      <c r="D234" s="192" t="s">
        <v>132</v>
      </c>
      <c r="E234" s="196" t="s">
        <v>1</v>
      </c>
      <c r="F234" s="197" t="s">
        <v>143</v>
      </c>
      <c r="G234" s="195"/>
      <c r="H234" s="198">
        <v>7.7</v>
      </c>
      <c r="I234" s="240"/>
      <c r="J234" s="195"/>
      <c r="L234" s="105"/>
      <c r="M234" s="107"/>
      <c r="N234" s="108"/>
      <c r="O234" s="108"/>
      <c r="P234" s="108"/>
      <c r="Q234" s="108"/>
      <c r="R234" s="108"/>
      <c r="S234" s="108"/>
      <c r="T234" s="109"/>
      <c r="AT234" s="106" t="s">
        <v>132</v>
      </c>
      <c r="AU234" s="106" t="s">
        <v>79</v>
      </c>
      <c r="AV234" s="14" t="s">
        <v>79</v>
      </c>
      <c r="AW234" s="14" t="s">
        <v>26</v>
      </c>
      <c r="AX234" s="14" t="s">
        <v>69</v>
      </c>
      <c r="AY234" s="106" t="s">
        <v>124</v>
      </c>
    </row>
    <row r="235" spans="1:65" s="15" customFormat="1">
      <c r="B235" s="110"/>
      <c r="C235" s="199"/>
      <c r="D235" s="192" t="s">
        <v>132</v>
      </c>
      <c r="E235" s="200" t="s">
        <v>1</v>
      </c>
      <c r="F235" s="201" t="s">
        <v>135</v>
      </c>
      <c r="G235" s="199"/>
      <c r="H235" s="202">
        <v>41.6</v>
      </c>
      <c r="I235" s="241"/>
      <c r="J235" s="199"/>
      <c r="L235" s="110"/>
      <c r="M235" s="112"/>
      <c r="N235" s="113"/>
      <c r="O235" s="113"/>
      <c r="P235" s="113"/>
      <c r="Q235" s="113"/>
      <c r="R235" s="113"/>
      <c r="S235" s="113"/>
      <c r="T235" s="114"/>
      <c r="AT235" s="111" t="s">
        <v>132</v>
      </c>
      <c r="AU235" s="111" t="s">
        <v>79</v>
      </c>
      <c r="AV235" s="15" t="s">
        <v>130</v>
      </c>
      <c r="AW235" s="15" t="s">
        <v>26</v>
      </c>
      <c r="AX235" s="15" t="s">
        <v>77</v>
      </c>
      <c r="AY235" s="111" t="s">
        <v>124</v>
      </c>
    </row>
    <row r="236" spans="1:65" s="12" customFormat="1" ht="22.9" customHeight="1">
      <c r="B236" s="83"/>
      <c r="C236" s="179"/>
      <c r="D236" s="180" t="s">
        <v>68</v>
      </c>
      <c r="E236" s="183" t="s">
        <v>168</v>
      </c>
      <c r="F236" s="183" t="s">
        <v>254</v>
      </c>
      <c r="G236" s="179"/>
      <c r="H236" s="179"/>
      <c r="I236" s="242"/>
      <c r="J236" s="184">
        <f>BK236</f>
        <v>0</v>
      </c>
      <c r="L236" s="83"/>
      <c r="M236" s="85"/>
      <c r="N236" s="86"/>
      <c r="O236" s="86"/>
      <c r="P236" s="87">
        <f>SUM(P237:P265)</f>
        <v>72.035150000000016</v>
      </c>
      <c r="Q236" s="86"/>
      <c r="R236" s="87">
        <f>SUM(R237:R265)</f>
        <v>7.5923455999999998</v>
      </c>
      <c r="S236" s="86"/>
      <c r="T236" s="88">
        <f>SUM(T237:T265)</f>
        <v>0</v>
      </c>
      <c r="AR236" s="84" t="s">
        <v>77</v>
      </c>
      <c r="AT236" s="89" t="s">
        <v>68</v>
      </c>
      <c r="AU236" s="89" t="s">
        <v>77</v>
      </c>
      <c r="AY236" s="84" t="s">
        <v>124</v>
      </c>
      <c r="BK236" s="90">
        <f>SUM(BK237:BK265)</f>
        <v>0</v>
      </c>
    </row>
    <row r="237" spans="1:65" s="2" customFormat="1" ht="16.5" customHeight="1">
      <c r="A237" s="22"/>
      <c r="B237" s="91"/>
      <c r="C237" s="185" t="s">
        <v>255</v>
      </c>
      <c r="D237" s="185" t="s">
        <v>126</v>
      </c>
      <c r="E237" s="186" t="s">
        <v>256</v>
      </c>
      <c r="F237" s="187" t="s">
        <v>257</v>
      </c>
      <c r="G237" s="188" t="s">
        <v>129</v>
      </c>
      <c r="H237" s="189">
        <v>8.1</v>
      </c>
      <c r="I237" s="92"/>
      <c r="J237" s="190">
        <f>ROUND(I237*H237,2)</f>
        <v>0</v>
      </c>
      <c r="K237" s="93"/>
      <c r="L237" s="23"/>
      <c r="M237" s="94" t="s">
        <v>1</v>
      </c>
      <c r="N237" s="95" t="s">
        <v>34</v>
      </c>
      <c r="O237" s="96">
        <v>0.58799999999999997</v>
      </c>
      <c r="P237" s="96">
        <f>O237*H237</f>
        <v>4.7627999999999995</v>
      </c>
      <c r="Q237" s="96">
        <v>3.798E-2</v>
      </c>
      <c r="R237" s="96">
        <f>Q237*H237</f>
        <v>0.30763799999999997</v>
      </c>
      <c r="S237" s="96">
        <v>0</v>
      </c>
      <c r="T237" s="97">
        <f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98" t="s">
        <v>130</v>
      </c>
      <c r="AT237" s="98" t="s">
        <v>126</v>
      </c>
      <c r="AU237" s="98" t="s">
        <v>79</v>
      </c>
      <c r="AY237" s="17" t="s">
        <v>124</v>
      </c>
      <c r="BE237" s="99">
        <f>IF(N237="základní",J237,0)</f>
        <v>0</v>
      </c>
      <c r="BF237" s="99">
        <f>IF(N237="snížená",J237,0)</f>
        <v>0</v>
      </c>
      <c r="BG237" s="99">
        <f>IF(N237="zákl. přenesená",J237,0)</f>
        <v>0</v>
      </c>
      <c r="BH237" s="99">
        <f>IF(N237="sníž. přenesená",J237,0)</f>
        <v>0</v>
      </c>
      <c r="BI237" s="99">
        <f>IF(N237="nulová",J237,0)</f>
        <v>0</v>
      </c>
      <c r="BJ237" s="17" t="s">
        <v>77</v>
      </c>
      <c r="BK237" s="99">
        <f>ROUND(I237*H237,2)</f>
        <v>0</v>
      </c>
      <c r="BL237" s="17" t="s">
        <v>130</v>
      </c>
      <c r="BM237" s="98" t="s">
        <v>258</v>
      </c>
    </row>
    <row r="238" spans="1:65" s="13" customFormat="1">
      <c r="B238" s="100"/>
      <c r="C238" s="191"/>
      <c r="D238" s="192" t="s">
        <v>132</v>
      </c>
      <c r="E238" s="193" t="s">
        <v>1</v>
      </c>
      <c r="F238" s="194" t="s">
        <v>139</v>
      </c>
      <c r="G238" s="191"/>
      <c r="H238" s="193" t="s">
        <v>1</v>
      </c>
      <c r="I238" s="239"/>
      <c r="J238" s="191"/>
      <c r="L238" s="100"/>
      <c r="M238" s="102"/>
      <c r="N238" s="103"/>
      <c r="O238" s="103"/>
      <c r="P238" s="103"/>
      <c r="Q238" s="103"/>
      <c r="R238" s="103"/>
      <c r="S238" s="103"/>
      <c r="T238" s="104"/>
      <c r="AT238" s="101" t="s">
        <v>132</v>
      </c>
      <c r="AU238" s="101" t="s">
        <v>79</v>
      </c>
      <c r="AV238" s="13" t="s">
        <v>77</v>
      </c>
      <c r="AW238" s="13" t="s">
        <v>26</v>
      </c>
      <c r="AX238" s="13" t="s">
        <v>69</v>
      </c>
      <c r="AY238" s="101" t="s">
        <v>124</v>
      </c>
    </row>
    <row r="239" spans="1:65" s="14" customFormat="1">
      <c r="B239" s="105"/>
      <c r="C239" s="195"/>
      <c r="D239" s="192" t="s">
        <v>132</v>
      </c>
      <c r="E239" s="196" t="s">
        <v>1</v>
      </c>
      <c r="F239" s="197" t="s">
        <v>259</v>
      </c>
      <c r="G239" s="195"/>
      <c r="H239" s="198">
        <v>8.1</v>
      </c>
      <c r="I239" s="240"/>
      <c r="J239" s="195"/>
      <c r="L239" s="105"/>
      <c r="M239" s="107"/>
      <c r="N239" s="108"/>
      <c r="O239" s="108"/>
      <c r="P239" s="108"/>
      <c r="Q239" s="108"/>
      <c r="R239" s="108"/>
      <c r="S239" s="108"/>
      <c r="T239" s="109"/>
      <c r="AT239" s="106" t="s">
        <v>132</v>
      </c>
      <c r="AU239" s="106" t="s">
        <v>79</v>
      </c>
      <c r="AV239" s="14" t="s">
        <v>79</v>
      </c>
      <c r="AW239" s="14" t="s">
        <v>26</v>
      </c>
      <c r="AX239" s="14" t="s">
        <v>69</v>
      </c>
      <c r="AY239" s="106" t="s">
        <v>124</v>
      </c>
    </row>
    <row r="240" spans="1:65" s="15" customFormat="1">
      <c r="B240" s="110"/>
      <c r="C240" s="199"/>
      <c r="D240" s="192" t="s">
        <v>132</v>
      </c>
      <c r="E240" s="200" t="s">
        <v>1</v>
      </c>
      <c r="F240" s="201" t="s">
        <v>135</v>
      </c>
      <c r="G240" s="199"/>
      <c r="H240" s="202">
        <v>8.1</v>
      </c>
      <c r="I240" s="241"/>
      <c r="J240" s="199"/>
      <c r="L240" s="110"/>
      <c r="M240" s="112"/>
      <c r="N240" s="113"/>
      <c r="O240" s="113"/>
      <c r="P240" s="113"/>
      <c r="Q240" s="113"/>
      <c r="R240" s="113"/>
      <c r="S240" s="113"/>
      <c r="T240" s="114"/>
      <c r="AT240" s="111" t="s">
        <v>132</v>
      </c>
      <c r="AU240" s="111" t="s">
        <v>79</v>
      </c>
      <c r="AV240" s="15" t="s">
        <v>130</v>
      </c>
      <c r="AW240" s="15" t="s">
        <v>26</v>
      </c>
      <c r="AX240" s="15" t="s">
        <v>77</v>
      </c>
      <c r="AY240" s="111" t="s">
        <v>124</v>
      </c>
    </row>
    <row r="241" spans="1:65" s="2" customFormat="1" ht="24.2" customHeight="1">
      <c r="A241" s="22"/>
      <c r="B241" s="91"/>
      <c r="C241" s="185" t="s">
        <v>260</v>
      </c>
      <c r="D241" s="185" t="s">
        <v>126</v>
      </c>
      <c r="E241" s="186" t="s">
        <v>261</v>
      </c>
      <c r="F241" s="187" t="s">
        <v>262</v>
      </c>
      <c r="G241" s="188" t="s">
        <v>129</v>
      </c>
      <c r="H241" s="189">
        <v>47.35</v>
      </c>
      <c r="I241" s="92"/>
      <c r="J241" s="190">
        <f>ROUND(I241*H241,2)</f>
        <v>0</v>
      </c>
      <c r="K241" s="93"/>
      <c r="L241" s="23"/>
      <c r="M241" s="94" t="s">
        <v>1</v>
      </c>
      <c r="N241" s="95" t="s">
        <v>34</v>
      </c>
      <c r="O241" s="96">
        <v>0.59099999999999997</v>
      </c>
      <c r="P241" s="96">
        <f>O241*H241</f>
        <v>27.98385</v>
      </c>
      <c r="Q241" s="96">
        <v>2.5000000000000001E-2</v>
      </c>
      <c r="R241" s="96">
        <f>Q241*H241</f>
        <v>1.1837500000000001</v>
      </c>
      <c r="S241" s="96">
        <v>0</v>
      </c>
      <c r="T241" s="97">
        <f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98" t="s">
        <v>130</v>
      </c>
      <c r="AT241" s="98" t="s">
        <v>126</v>
      </c>
      <c r="AU241" s="98" t="s">
        <v>79</v>
      </c>
      <c r="AY241" s="17" t="s">
        <v>124</v>
      </c>
      <c r="BE241" s="99">
        <f>IF(N241="základní",J241,0)</f>
        <v>0</v>
      </c>
      <c r="BF241" s="99">
        <f>IF(N241="snížená",J241,0)</f>
        <v>0</v>
      </c>
      <c r="BG241" s="99">
        <f>IF(N241="zákl. přenesená",J241,0)</f>
        <v>0</v>
      </c>
      <c r="BH241" s="99">
        <f>IF(N241="sníž. přenesená",J241,0)</f>
        <v>0</v>
      </c>
      <c r="BI241" s="99">
        <f>IF(N241="nulová",J241,0)</f>
        <v>0</v>
      </c>
      <c r="BJ241" s="17" t="s">
        <v>77</v>
      </c>
      <c r="BK241" s="99">
        <f>ROUND(I241*H241,2)</f>
        <v>0</v>
      </c>
      <c r="BL241" s="17" t="s">
        <v>130</v>
      </c>
      <c r="BM241" s="98" t="s">
        <v>263</v>
      </c>
    </row>
    <row r="242" spans="1:65" s="13" customFormat="1">
      <c r="B242" s="100"/>
      <c r="C242" s="191"/>
      <c r="D242" s="192" t="s">
        <v>132</v>
      </c>
      <c r="E242" s="193" t="s">
        <v>1</v>
      </c>
      <c r="F242" s="194" t="s">
        <v>139</v>
      </c>
      <c r="G242" s="191"/>
      <c r="H242" s="193" t="s">
        <v>1</v>
      </c>
      <c r="I242" s="239"/>
      <c r="J242" s="191"/>
      <c r="L242" s="100"/>
      <c r="M242" s="102"/>
      <c r="N242" s="103"/>
      <c r="O242" s="103"/>
      <c r="P242" s="103"/>
      <c r="Q242" s="103"/>
      <c r="R242" s="103"/>
      <c r="S242" s="103"/>
      <c r="T242" s="104"/>
      <c r="AT242" s="101" t="s">
        <v>132</v>
      </c>
      <c r="AU242" s="101" t="s">
        <v>79</v>
      </c>
      <c r="AV242" s="13" t="s">
        <v>77</v>
      </c>
      <c r="AW242" s="13" t="s">
        <v>26</v>
      </c>
      <c r="AX242" s="13" t="s">
        <v>69</v>
      </c>
      <c r="AY242" s="101" t="s">
        <v>124</v>
      </c>
    </row>
    <row r="243" spans="1:65" s="14" customFormat="1">
      <c r="B243" s="105"/>
      <c r="C243" s="195"/>
      <c r="D243" s="192" t="s">
        <v>132</v>
      </c>
      <c r="E243" s="196" t="s">
        <v>1</v>
      </c>
      <c r="F243" s="197" t="s">
        <v>264</v>
      </c>
      <c r="G243" s="195"/>
      <c r="H243" s="198">
        <v>30.1</v>
      </c>
      <c r="I243" s="240"/>
      <c r="J243" s="195"/>
      <c r="L243" s="105"/>
      <c r="M243" s="107"/>
      <c r="N243" s="108"/>
      <c r="O243" s="108"/>
      <c r="P243" s="108"/>
      <c r="Q243" s="108"/>
      <c r="R243" s="108"/>
      <c r="S243" s="108"/>
      <c r="T243" s="109"/>
      <c r="AT243" s="106" t="s">
        <v>132</v>
      </c>
      <c r="AU243" s="106" t="s">
        <v>79</v>
      </c>
      <c r="AV243" s="14" t="s">
        <v>79</v>
      </c>
      <c r="AW243" s="14" t="s">
        <v>26</v>
      </c>
      <c r="AX243" s="14" t="s">
        <v>69</v>
      </c>
      <c r="AY243" s="106" t="s">
        <v>124</v>
      </c>
    </row>
    <row r="244" spans="1:65" s="14" customFormat="1">
      <c r="B244" s="105"/>
      <c r="C244" s="195"/>
      <c r="D244" s="192" t="s">
        <v>132</v>
      </c>
      <c r="E244" s="196" t="s">
        <v>1</v>
      </c>
      <c r="F244" s="197" t="s">
        <v>265</v>
      </c>
      <c r="G244" s="195"/>
      <c r="H244" s="198">
        <v>17.25</v>
      </c>
      <c r="I244" s="240"/>
      <c r="J244" s="195"/>
      <c r="L244" s="105"/>
      <c r="M244" s="107"/>
      <c r="N244" s="108"/>
      <c r="O244" s="108"/>
      <c r="P244" s="108"/>
      <c r="Q244" s="108"/>
      <c r="R244" s="108"/>
      <c r="S244" s="108"/>
      <c r="T244" s="109"/>
      <c r="AT244" s="106" t="s">
        <v>132</v>
      </c>
      <c r="AU244" s="106" t="s">
        <v>79</v>
      </c>
      <c r="AV244" s="14" t="s">
        <v>79</v>
      </c>
      <c r="AW244" s="14" t="s">
        <v>26</v>
      </c>
      <c r="AX244" s="14" t="s">
        <v>69</v>
      </c>
      <c r="AY244" s="106" t="s">
        <v>124</v>
      </c>
    </row>
    <row r="245" spans="1:65" s="15" customFormat="1">
      <c r="B245" s="110"/>
      <c r="C245" s="199"/>
      <c r="D245" s="192" t="s">
        <v>132</v>
      </c>
      <c r="E245" s="200" t="s">
        <v>1</v>
      </c>
      <c r="F245" s="201" t="s">
        <v>135</v>
      </c>
      <c r="G245" s="199"/>
      <c r="H245" s="202">
        <v>47.35</v>
      </c>
      <c r="I245" s="241"/>
      <c r="J245" s="199"/>
      <c r="L245" s="110"/>
      <c r="M245" s="112"/>
      <c r="N245" s="113"/>
      <c r="O245" s="113"/>
      <c r="P245" s="113"/>
      <c r="Q245" s="113"/>
      <c r="R245" s="113"/>
      <c r="S245" s="113"/>
      <c r="T245" s="114"/>
      <c r="AT245" s="111" t="s">
        <v>132</v>
      </c>
      <c r="AU245" s="111" t="s">
        <v>79</v>
      </c>
      <c r="AV245" s="15" t="s">
        <v>130</v>
      </c>
      <c r="AW245" s="15" t="s">
        <v>26</v>
      </c>
      <c r="AX245" s="15" t="s">
        <v>77</v>
      </c>
      <c r="AY245" s="111" t="s">
        <v>124</v>
      </c>
    </row>
    <row r="246" spans="1:65" s="2" customFormat="1" ht="16.5" customHeight="1">
      <c r="A246" s="22"/>
      <c r="B246" s="91"/>
      <c r="C246" s="185" t="s">
        <v>266</v>
      </c>
      <c r="D246" s="185" t="s">
        <v>126</v>
      </c>
      <c r="E246" s="186" t="s">
        <v>267</v>
      </c>
      <c r="F246" s="187" t="s">
        <v>268</v>
      </c>
      <c r="G246" s="188" t="s">
        <v>129</v>
      </c>
      <c r="H246" s="189">
        <v>43.6</v>
      </c>
      <c r="I246" s="92"/>
      <c r="J246" s="190">
        <f>ROUND(I246*H246,2)</f>
        <v>0</v>
      </c>
      <c r="K246" s="93"/>
      <c r="L246" s="23"/>
      <c r="M246" s="94" t="s">
        <v>1</v>
      </c>
      <c r="N246" s="95" t="s">
        <v>34</v>
      </c>
      <c r="O246" s="96">
        <v>0.56999999999999995</v>
      </c>
      <c r="P246" s="96">
        <f>O246*H246</f>
        <v>24.852</v>
      </c>
      <c r="Q246" s="96">
        <v>3.5200000000000002E-2</v>
      </c>
      <c r="R246" s="96">
        <f>Q246*H246</f>
        <v>1.5347200000000001</v>
      </c>
      <c r="S246" s="96">
        <v>0</v>
      </c>
      <c r="T246" s="97">
        <f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98" t="s">
        <v>130</v>
      </c>
      <c r="AT246" s="98" t="s">
        <v>126</v>
      </c>
      <c r="AU246" s="98" t="s">
        <v>79</v>
      </c>
      <c r="AY246" s="17" t="s">
        <v>124</v>
      </c>
      <c r="BE246" s="99">
        <f>IF(N246="základní",J246,0)</f>
        <v>0</v>
      </c>
      <c r="BF246" s="99">
        <f>IF(N246="snížená",J246,0)</f>
        <v>0</v>
      </c>
      <c r="BG246" s="99">
        <f>IF(N246="zákl. přenesená",J246,0)</f>
        <v>0</v>
      </c>
      <c r="BH246" s="99">
        <f>IF(N246="sníž. přenesená",J246,0)</f>
        <v>0</v>
      </c>
      <c r="BI246" s="99">
        <f>IF(N246="nulová",J246,0)</f>
        <v>0</v>
      </c>
      <c r="BJ246" s="17" t="s">
        <v>77</v>
      </c>
      <c r="BK246" s="99">
        <f>ROUND(I246*H246,2)</f>
        <v>0</v>
      </c>
      <c r="BL246" s="17" t="s">
        <v>130</v>
      </c>
      <c r="BM246" s="98" t="s">
        <v>269</v>
      </c>
    </row>
    <row r="247" spans="1:65" s="13" customFormat="1">
      <c r="B247" s="100"/>
      <c r="C247" s="191"/>
      <c r="D247" s="192" t="s">
        <v>132</v>
      </c>
      <c r="E247" s="193" t="s">
        <v>1</v>
      </c>
      <c r="F247" s="194" t="s">
        <v>139</v>
      </c>
      <c r="G247" s="191"/>
      <c r="H247" s="193" t="s">
        <v>1</v>
      </c>
      <c r="I247" s="239"/>
      <c r="J247" s="191"/>
      <c r="L247" s="100"/>
      <c r="M247" s="102"/>
      <c r="N247" s="103"/>
      <c r="O247" s="103"/>
      <c r="P247" s="103"/>
      <c r="Q247" s="103"/>
      <c r="R247" s="103"/>
      <c r="S247" s="103"/>
      <c r="T247" s="104"/>
      <c r="AT247" s="101" t="s">
        <v>132</v>
      </c>
      <c r="AU247" s="101" t="s">
        <v>79</v>
      </c>
      <c r="AV247" s="13" t="s">
        <v>77</v>
      </c>
      <c r="AW247" s="13" t="s">
        <v>26</v>
      </c>
      <c r="AX247" s="13" t="s">
        <v>69</v>
      </c>
      <c r="AY247" s="101" t="s">
        <v>124</v>
      </c>
    </row>
    <row r="248" spans="1:65" s="14" customFormat="1">
      <c r="B248" s="105"/>
      <c r="C248" s="195"/>
      <c r="D248" s="192" t="s">
        <v>132</v>
      </c>
      <c r="E248" s="196" t="s">
        <v>1</v>
      </c>
      <c r="F248" s="197" t="s">
        <v>270</v>
      </c>
      <c r="G248" s="195"/>
      <c r="H248" s="198">
        <v>25.6</v>
      </c>
      <c r="I248" s="240"/>
      <c r="J248" s="195"/>
      <c r="L248" s="105"/>
      <c r="M248" s="107"/>
      <c r="N248" s="108"/>
      <c r="O248" s="108"/>
      <c r="P248" s="108"/>
      <c r="Q248" s="108"/>
      <c r="R248" s="108"/>
      <c r="S248" s="108"/>
      <c r="T248" s="109"/>
      <c r="AT248" s="106" t="s">
        <v>132</v>
      </c>
      <c r="AU248" s="106" t="s">
        <v>79</v>
      </c>
      <c r="AV248" s="14" t="s">
        <v>79</v>
      </c>
      <c r="AW248" s="14" t="s">
        <v>26</v>
      </c>
      <c r="AX248" s="14" t="s">
        <v>69</v>
      </c>
      <c r="AY248" s="106" t="s">
        <v>124</v>
      </c>
    </row>
    <row r="249" spans="1:65" s="14" customFormat="1">
      <c r="B249" s="105"/>
      <c r="C249" s="195"/>
      <c r="D249" s="192" t="s">
        <v>132</v>
      </c>
      <c r="E249" s="196" t="s">
        <v>1</v>
      </c>
      <c r="F249" s="197" t="s">
        <v>271</v>
      </c>
      <c r="G249" s="195"/>
      <c r="H249" s="198">
        <v>18</v>
      </c>
      <c r="I249" s="240"/>
      <c r="J249" s="195"/>
      <c r="L249" s="105"/>
      <c r="M249" s="107"/>
      <c r="N249" s="108"/>
      <c r="O249" s="108"/>
      <c r="P249" s="108"/>
      <c r="Q249" s="108"/>
      <c r="R249" s="108"/>
      <c r="S249" s="108"/>
      <c r="T249" s="109"/>
      <c r="AT249" s="106" t="s">
        <v>132</v>
      </c>
      <c r="AU249" s="106" t="s">
        <v>79</v>
      </c>
      <c r="AV249" s="14" t="s">
        <v>79</v>
      </c>
      <c r="AW249" s="14" t="s">
        <v>26</v>
      </c>
      <c r="AX249" s="14" t="s">
        <v>69</v>
      </c>
      <c r="AY249" s="106" t="s">
        <v>124</v>
      </c>
    </row>
    <row r="250" spans="1:65" s="15" customFormat="1">
      <c r="B250" s="110"/>
      <c r="C250" s="199"/>
      <c r="D250" s="192" t="s">
        <v>132</v>
      </c>
      <c r="E250" s="200" t="s">
        <v>1</v>
      </c>
      <c r="F250" s="201" t="s">
        <v>135</v>
      </c>
      <c r="G250" s="199"/>
      <c r="H250" s="202">
        <v>43.6</v>
      </c>
      <c r="I250" s="241"/>
      <c r="J250" s="199"/>
      <c r="L250" s="110"/>
      <c r="M250" s="112"/>
      <c r="N250" s="113"/>
      <c r="O250" s="113"/>
      <c r="P250" s="113"/>
      <c r="Q250" s="113"/>
      <c r="R250" s="113"/>
      <c r="S250" s="113"/>
      <c r="T250" s="114"/>
      <c r="AT250" s="111" t="s">
        <v>132</v>
      </c>
      <c r="AU250" s="111" t="s">
        <v>79</v>
      </c>
      <c r="AV250" s="15" t="s">
        <v>130</v>
      </c>
      <c r="AW250" s="15" t="s">
        <v>26</v>
      </c>
      <c r="AX250" s="15" t="s">
        <v>77</v>
      </c>
      <c r="AY250" s="111" t="s">
        <v>124</v>
      </c>
    </row>
    <row r="251" spans="1:65" s="2" customFormat="1" ht="24.2" customHeight="1">
      <c r="A251" s="22"/>
      <c r="B251" s="91"/>
      <c r="C251" s="185" t="s">
        <v>272</v>
      </c>
      <c r="D251" s="185" t="s">
        <v>126</v>
      </c>
      <c r="E251" s="186" t="s">
        <v>273</v>
      </c>
      <c r="F251" s="187" t="s">
        <v>274</v>
      </c>
      <c r="G251" s="188" t="s">
        <v>275</v>
      </c>
      <c r="H251" s="189">
        <v>1</v>
      </c>
      <c r="I251" s="92"/>
      <c r="J251" s="190">
        <f>ROUND(I251*H251,2)</f>
        <v>0</v>
      </c>
      <c r="K251" s="93"/>
      <c r="L251" s="23"/>
      <c r="M251" s="94" t="s">
        <v>1</v>
      </c>
      <c r="N251" s="95" t="s">
        <v>34</v>
      </c>
      <c r="O251" s="96">
        <v>0.59299999999999997</v>
      </c>
      <c r="P251" s="96">
        <f>O251*H251</f>
        <v>0.59299999999999997</v>
      </c>
      <c r="Q251" s="96">
        <v>0</v>
      </c>
      <c r="R251" s="96">
        <f>Q251*H251</f>
        <v>0</v>
      </c>
      <c r="S251" s="96">
        <v>0</v>
      </c>
      <c r="T251" s="97">
        <f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98" t="s">
        <v>130</v>
      </c>
      <c r="AT251" s="98" t="s">
        <v>126</v>
      </c>
      <c r="AU251" s="98" t="s">
        <v>79</v>
      </c>
      <c r="AY251" s="17" t="s">
        <v>124</v>
      </c>
      <c r="BE251" s="99">
        <f>IF(N251="základní",J251,0)</f>
        <v>0</v>
      </c>
      <c r="BF251" s="99">
        <f>IF(N251="snížená",J251,0)</f>
        <v>0</v>
      </c>
      <c r="BG251" s="99">
        <f>IF(N251="zákl. přenesená",J251,0)</f>
        <v>0</v>
      </c>
      <c r="BH251" s="99">
        <f>IF(N251="sníž. přenesená",J251,0)</f>
        <v>0</v>
      </c>
      <c r="BI251" s="99">
        <f>IF(N251="nulová",J251,0)</f>
        <v>0</v>
      </c>
      <c r="BJ251" s="17" t="s">
        <v>77</v>
      </c>
      <c r="BK251" s="99">
        <f>ROUND(I251*H251,2)</f>
        <v>0</v>
      </c>
      <c r="BL251" s="17" t="s">
        <v>130</v>
      </c>
      <c r="BM251" s="98" t="s">
        <v>276</v>
      </c>
    </row>
    <row r="252" spans="1:65" s="13" customFormat="1">
      <c r="B252" s="100"/>
      <c r="C252" s="191"/>
      <c r="D252" s="192" t="s">
        <v>132</v>
      </c>
      <c r="E252" s="193" t="s">
        <v>1</v>
      </c>
      <c r="F252" s="194" t="s">
        <v>139</v>
      </c>
      <c r="G252" s="191"/>
      <c r="H252" s="193" t="s">
        <v>1</v>
      </c>
      <c r="I252" s="239"/>
      <c r="J252" s="191"/>
      <c r="L252" s="100"/>
      <c r="M252" s="102"/>
      <c r="N252" s="103"/>
      <c r="O252" s="103"/>
      <c r="P252" s="103"/>
      <c r="Q252" s="103"/>
      <c r="R252" s="103"/>
      <c r="S252" s="103"/>
      <c r="T252" s="104"/>
      <c r="AT252" s="101" t="s">
        <v>132</v>
      </c>
      <c r="AU252" s="101" t="s">
        <v>79</v>
      </c>
      <c r="AV252" s="13" t="s">
        <v>77</v>
      </c>
      <c r="AW252" s="13" t="s">
        <v>26</v>
      </c>
      <c r="AX252" s="13" t="s">
        <v>69</v>
      </c>
      <c r="AY252" s="101" t="s">
        <v>124</v>
      </c>
    </row>
    <row r="253" spans="1:65" s="14" customFormat="1">
      <c r="B253" s="105"/>
      <c r="C253" s="195"/>
      <c r="D253" s="192" t="s">
        <v>132</v>
      </c>
      <c r="E253" s="196" t="s">
        <v>1</v>
      </c>
      <c r="F253" s="197" t="s">
        <v>277</v>
      </c>
      <c r="G253" s="195"/>
      <c r="H253" s="198">
        <v>1</v>
      </c>
      <c r="I253" s="240"/>
      <c r="J253" s="195"/>
      <c r="L253" s="105"/>
      <c r="M253" s="107"/>
      <c r="N253" s="108"/>
      <c r="O253" s="108"/>
      <c r="P253" s="108"/>
      <c r="Q253" s="108"/>
      <c r="R253" s="108"/>
      <c r="S253" s="108"/>
      <c r="T253" s="109"/>
      <c r="AT253" s="106" t="s">
        <v>132</v>
      </c>
      <c r="AU253" s="106" t="s">
        <v>79</v>
      </c>
      <c r="AV253" s="14" t="s">
        <v>79</v>
      </c>
      <c r="AW253" s="14" t="s">
        <v>26</v>
      </c>
      <c r="AX253" s="14" t="s">
        <v>69</v>
      </c>
      <c r="AY253" s="106" t="s">
        <v>124</v>
      </c>
    </row>
    <row r="254" spans="1:65" s="15" customFormat="1">
      <c r="B254" s="110"/>
      <c r="C254" s="199"/>
      <c r="D254" s="192" t="s">
        <v>132</v>
      </c>
      <c r="E254" s="200" t="s">
        <v>1</v>
      </c>
      <c r="F254" s="201" t="s">
        <v>135</v>
      </c>
      <c r="G254" s="199"/>
      <c r="H254" s="202">
        <v>1</v>
      </c>
      <c r="I254" s="241"/>
      <c r="J254" s="199"/>
      <c r="L254" s="110"/>
      <c r="M254" s="112"/>
      <c r="N254" s="113"/>
      <c r="O254" s="113"/>
      <c r="P254" s="113"/>
      <c r="Q254" s="113"/>
      <c r="R254" s="113"/>
      <c r="S254" s="113"/>
      <c r="T254" s="114"/>
      <c r="AT254" s="111" t="s">
        <v>132</v>
      </c>
      <c r="AU254" s="111" t="s">
        <v>79</v>
      </c>
      <c r="AV254" s="15" t="s">
        <v>130</v>
      </c>
      <c r="AW254" s="15" t="s">
        <v>26</v>
      </c>
      <c r="AX254" s="15" t="s">
        <v>77</v>
      </c>
      <c r="AY254" s="111" t="s">
        <v>124</v>
      </c>
    </row>
    <row r="255" spans="1:65" s="2" customFormat="1" ht="33" customHeight="1">
      <c r="A255" s="22"/>
      <c r="B255" s="91"/>
      <c r="C255" s="185" t="s">
        <v>278</v>
      </c>
      <c r="D255" s="185" t="s">
        <v>126</v>
      </c>
      <c r="E255" s="186" t="s">
        <v>279</v>
      </c>
      <c r="F255" s="187" t="s">
        <v>280</v>
      </c>
      <c r="G255" s="188" t="s">
        <v>147</v>
      </c>
      <c r="H255" s="189">
        <v>1.44</v>
      </c>
      <c r="I255" s="92"/>
      <c r="J255" s="190">
        <f>ROUND(I255*H255,2)</f>
        <v>0</v>
      </c>
      <c r="K255" s="93"/>
      <c r="L255" s="23"/>
      <c r="M255" s="94" t="s">
        <v>1</v>
      </c>
      <c r="N255" s="95" t="s">
        <v>34</v>
      </c>
      <c r="O255" s="96">
        <v>2.58</v>
      </c>
      <c r="P255" s="96">
        <f>O255*H255</f>
        <v>3.7151999999999998</v>
      </c>
      <c r="Q255" s="96">
        <v>2.45329</v>
      </c>
      <c r="R255" s="96">
        <f>Q255*H255</f>
        <v>3.5327375999999999</v>
      </c>
      <c r="S255" s="96">
        <v>0</v>
      </c>
      <c r="T255" s="97">
        <f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98" t="s">
        <v>130</v>
      </c>
      <c r="AT255" s="98" t="s">
        <v>126</v>
      </c>
      <c r="AU255" s="98" t="s">
        <v>79</v>
      </c>
      <c r="AY255" s="17" t="s">
        <v>124</v>
      </c>
      <c r="BE255" s="99">
        <f>IF(N255="základní",J255,0)</f>
        <v>0</v>
      </c>
      <c r="BF255" s="99">
        <f>IF(N255="snížená",J255,0)</f>
        <v>0</v>
      </c>
      <c r="BG255" s="99">
        <f>IF(N255="zákl. přenesená",J255,0)</f>
        <v>0</v>
      </c>
      <c r="BH255" s="99">
        <f>IF(N255="sníž. přenesená",J255,0)</f>
        <v>0</v>
      </c>
      <c r="BI255" s="99">
        <f>IF(N255="nulová",J255,0)</f>
        <v>0</v>
      </c>
      <c r="BJ255" s="17" t="s">
        <v>77</v>
      </c>
      <c r="BK255" s="99">
        <f>ROUND(I255*H255,2)</f>
        <v>0</v>
      </c>
      <c r="BL255" s="17" t="s">
        <v>130</v>
      </c>
      <c r="BM255" s="98" t="s">
        <v>281</v>
      </c>
    </row>
    <row r="256" spans="1:65" s="13" customFormat="1">
      <c r="B256" s="100"/>
      <c r="C256" s="191"/>
      <c r="D256" s="192" t="s">
        <v>132</v>
      </c>
      <c r="E256" s="193" t="s">
        <v>1</v>
      </c>
      <c r="F256" s="194" t="s">
        <v>139</v>
      </c>
      <c r="G256" s="191"/>
      <c r="H256" s="193" t="s">
        <v>1</v>
      </c>
      <c r="I256" s="239"/>
      <c r="J256" s="191"/>
      <c r="L256" s="100"/>
      <c r="M256" s="102"/>
      <c r="N256" s="103"/>
      <c r="O256" s="103"/>
      <c r="P256" s="103"/>
      <c r="Q256" s="103"/>
      <c r="R256" s="103"/>
      <c r="S256" s="103"/>
      <c r="T256" s="104"/>
      <c r="AT256" s="101" t="s">
        <v>132</v>
      </c>
      <c r="AU256" s="101" t="s">
        <v>79</v>
      </c>
      <c r="AV256" s="13" t="s">
        <v>77</v>
      </c>
      <c r="AW256" s="13" t="s">
        <v>26</v>
      </c>
      <c r="AX256" s="13" t="s">
        <v>69</v>
      </c>
      <c r="AY256" s="101" t="s">
        <v>124</v>
      </c>
    </row>
    <row r="257" spans="1:65" s="14" customFormat="1">
      <c r="B257" s="105"/>
      <c r="C257" s="195"/>
      <c r="D257" s="192" t="s">
        <v>132</v>
      </c>
      <c r="E257" s="196" t="s">
        <v>1</v>
      </c>
      <c r="F257" s="197" t="s">
        <v>282</v>
      </c>
      <c r="G257" s="195"/>
      <c r="H257" s="198">
        <v>0.57599999999999996</v>
      </c>
      <c r="I257" s="240"/>
      <c r="J257" s="195"/>
      <c r="L257" s="105"/>
      <c r="M257" s="107"/>
      <c r="N257" s="108"/>
      <c r="O257" s="108"/>
      <c r="P257" s="108"/>
      <c r="Q257" s="108"/>
      <c r="R257" s="108"/>
      <c r="S257" s="108"/>
      <c r="T257" s="109"/>
      <c r="AT257" s="106" t="s">
        <v>132</v>
      </c>
      <c r="AU257" s="106" t="s">
        <v>79</v>
      </c>
      <c r="AV257" s="14" t="s">
        <v>79</v>
      </c>
      <c r="AW257" s="14" t="s">
        <v>26</v>
      </c>
      <c r="AX257" s="14" t="s">
        <v>69</v>
      </c>
      <c r="AY257" s="106" t="s">
        <v>124</v>
      </c>
    </row>
    <row r="258" spans="1:65" s="14" customFormat="1">
      <c r="B258" s="105"/>
      <c r="C258" s="195"/>
      <c r="D258" s="192" t="s">
        <v>132</v>
      </c>
      <c r="E258" s="196" t="s">
        <v>1</v>
      </c>
      <c r="F258" s="197" t="s">
        <v>283</v>
      </c>
      <c r="G258" s="195"/>
      <c r="H258" s="198">
        <v>0.86399999999999999</v>
      </c>
      <c r="I258" s="240"/>
      <c r="J258" s="195"/>
      <c r="L258" s="105"/>
      <c r="M258" s="107"/>
      <c r="N258" s="108"/>
      <c r="O258" s="108"/>
      <c r="P258" s="108"/>
      <c r="Q258" s="108"/>
      <c r="R258" s="108"/>
      <c r="S258" s="108"/>
      <c r="T258" s="109"/>
      <c r="AT258" s="106" t="s">
        <v>132</v>
      </c>
      <c r="AU258" s="106" t="s">
        <v>79</v>
      </c>
      <c r="AV258" s="14" t="s">
        <v>79</v>
      </c>
      <c r="AW258" s="14" t="s">
        <v>26</v>
      </c>
      <c r="AX258" s="14" t="s">
        <v>69</v>
      </c>
      <c r="AY258" s="106" t="s">
        <v>124</v>
      </c>
    </row>
    <row r="259" spans="1:65" s="15" customFormat="1">
      <c r="B259" s="110"/>
      <c r="C259" s="199"/>
      <c r="D259" s="192" t="s">
        <v>132</v>
      </c>
      <c r="E259" s="200" t="s">
        <v>1</v>
      </c>
      <c r="F259" s="201" t="s">
        <v>135</v>
      </c>
      <c r="G259" s="199"/>
      <c r="H259" s="202">
        <v>1.44</v>
      </c>
      <c r="I259" s="241"/>
      <c r="J259" s="199"/>
      <c r="L259" s="110"/>
      <c r="M259" s="112"/>
      <c r="N259" s="113"/>
      <c r="O259" s="113"/>
      <c r="P259" s="113"/>
      <c r="Q259" s="113"/>
      <c r="R259" s="113"/>
      <c r="S259" s="113"/>
      <c r="T259" s="114"/>
      <c r="AT259" s="111" t="s">
        <v>132</v>
      </c>
      <c r="AU259" s="111" t="s">
        <v>79</v>
      </c>
      <c r="AV259" s="15" t="s">
        <v>130</v>
      </c>
      <c r="AW259" s="15" t="s">
        <v>26</v>
      </c>
      <c r="AX259" s="15" t="s">
        <v>77</v>
      </c>
      <c r="AY259" s="111" t="s">
        <v>124</v>
      </c>
    </row>
    <row r="260" spans="1:65" s="2" customFormat="1" ht="16.5" customHeight="1">
      <c r="A260" s="22"/>
      <c r="B260" s="91"/>
      <c r="C260" s="185" t="s">
        <v>284</v>
      </c>
      <c r="D260" s="185" t="s">
        <v>126</v>
      </c>
      <c r="E260" s="186" t="s">
        <v>285</v>
      </c>
      <c r="F260" s="187" t="s">
        <v>286</v>
      </c>
      <c r="G260" s="188" t="s">
        <v>129</v>
      </c>
      <c r="H260" s="189">
        <v>34.450000000000003</v>
      </c>
      <c r="I260" s="92"/>
      <c r="J260" s="190">
        <f>ROUND(I260*H260,2)</f>
        <v>0</v>
      </c>
      <c r="K260" s="93"/>
      <c r="L260" s="23"/>
      <c r="M260" s="94" t="s">
        <v>1</v>
      </c>
      <c r="N260" s="95" t="s">
        <v>34</v>
      </c>
      <c r="O260" s="96">
        <v>0.29399999999999998</v>
      </c>
      <c r="P260" s="96">
        <f>O260*H260</f>
        <v>10.128299999999999</v>
      </c>
      <c r="Q260" s="96">
        <v>0.03</v>
      </c>
      <c r="R260" s="96">
        <f>Q260*H260</f>
        <v>1.0335000000000001</v>
      </c>
      <c r="S260" s="96">
        <v>0</v>
      </c>
      <c r="T260" s="97">
        <f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98" t="s">
        <v>130</v>
      </c>
      <c r="AT260" s="98" t="s">
        <v>126</v>
      </c>
      <c r="AU260" s="98" t="s">
        <v>79</v>
      </c>
      <c r="AY260" s="17" t="s">
        <v>124</v>
      </c>
      <c r="BE260" s="99">
        <f>IF(N260="základní",J260,0)</f>
        <v>0</v>
      </c>
      <c r="BF260" s="99">
        <f>IF(N260="snížená",J260,0)</f>
        <v>0</v>
      </c>
      <c r="BG260" s="99">
        <f>IF(N260="zákl. přenesená",J260,0)</f>
        <v>0</v>
      </c>
      <c r="BH260" s="99">
        <f>IF(N260="sníž. přenesená",J260,0)</f>
        <v>0</v>
      </c>
      <c r="BI260" s="99">
        <f>IF(N260="nulová",J260,0)</f>
        <v>0</v>
      </c>
      <c r="BJ260" s="17" t="s">
        <v>77</v>
      </c>
      <c r="BK260" s="99">
        <f>ROUND(I260*H260,2)</f>
        <v>0</v>
      </c>
      <c r="BL260" s="17" t="s">
        <v>130</v>
      </c>
      <c r="BM260" s="98" t="s">
        <v>287</v>
      </c>
    </row>
    <row r="261" spans="1:65" s="13" customFormat="1">
      <c r="B261" s="100"/>
      <c r="C261" s="191"/>
      <c r="D261" s="192" t="s">
        <v>132</v>
      </c>
      <c r="E261" s="193" t="s">
        <v>1</v>
      </c>
      <c r="F261" s="194" t="s">
        <v>139</v>
      </c>
      <c r="G261" s="191"/>
      <c r="H261" s="193" t="s">
        <v>1</v>
      </c>
      <c r="I261" s="239"/>
      <c r="J261" s="191"/>
      <c r="L261" s="100"/>
      <c r="M261" s="102"/>
      <c r="N261" s="103"/>
      <c r="O261" s="103"/>
      <c r="P261" s="103"/>
      <c r="Q261" s="103"/>
      <c r="R261" s="103"/>
      <c r="S261" s="103"/>
      <c r="T261" s="104"/>
      <c r="AT261" s="101" t="s">
        <v>132</v>
      </c>
      <c r="AU261" s="101" t="s">
        <v>79</v>
      </c>
      <c r="AV261" s="13" t="s">
        <v>77</v>
      </c>
      <c r="AW261" s="13" t="s">
        <v>26</v>
      </c>
      <c r="AX261" s="13" t="s">
        <v>69</v>
      </c>
      <c r="AY261" s="101" t="s">
        <v>124</v>
      </c>
    </row>
    <row r="262" spans="1:65" s="13" customFormat="1">
      <c r="B262" s="100"/>
      <c r="C262" s="191"/>
      <c r="D262" s="192" t="s">
        <v>132</v>
      </c>
      <c r="E262" s="193" t="s">
        <v>1</v>
      </c>
      <c r="F262" s="194" t="s">
        <v>288</v>
      </c>
      <c r="G262" s="191"/>
      <c r="H262" s="193" t="s">
        <v>1</v>
      </c>
      <c r="I262" s="239"/>
      <c r="J262" s="191"/>
      <c r="L262" s="100"/>
      <c r="M262" s="102"/>
      <c r="N262" s="103"/>
      <c r="O262" s="103"/>
      <c r="P262" s="103"/>
      <c r="Q262" s="103"/>
      <c r="R262" s="103"/>
      <c r="S262" s="103"/>
      <c r="T262" s="104"/>
      <c r="AT262" s="101" t="s">
        <v>132</v>
      </c>
      <c r="AU262" s="101" t="s">
        <v>79</v>
      </c>
      <c r="AV262" s="13" t="s">
        <v>77</v>
      </c>
      <c r="AW262" s="13" t="s">
        <v>26</v>
      </c>
      <c r="AX262" s="13" t="s">
        <v>69</v>
      </c>
      <c r="AY262" s="101" t="s">
        <v>124</v>
      </c>
    </row>
    <row r="263" spans="1:65" s="14" customFormat="1">
      <c r="B263" s="105"/>
      <c r="C263" s="195"/>
      <c r="D263" s="192" t="s">
        <v>132</v>
      </c>
      <c r="E263" s="196" t="s">
        <v>1</v>
      </c>
      <c r="F263" s="197" t="s">
        <v>289</v>
      </c>
      <c r="G263" s="195"/>
      <c r="H263" s="198">
        <v>32.049999999999997</v>
      </c>
      <c r="I263" s="240"/>
      <c r="J263" s="195"/>
      <c r="L263" s="105"/>
      <c r="M263" s="107"/>
      <c r="N263" s="108"/>
      <c r="O263" s="108"/>
      <c r="P263" s="108"/>
      <c r="Q263" s="108"/>
      <c r="R263" s="108"/>
      <c r="S263" s="108"/>
      <c r="T263" s="109"/>
      <c r="AT263" s="106" t="s">
        <v>132</v>
      </c>
      <c r="AU263" s="106" t="s">
        <v>79</v>
      </c>
      <c r="AV263" s="14" t="s">
        <v>79</v>
      </c>
      <c r="AW263" s="14" t="s">
        <v>26</v>
      </c>
      <c r="AX263" s="14" t="s">
        <v>69</v>
      </c>
      <c r="AY263" s="106" t="s">
        <v>124</v>
      </c>
    </row>
    <row r="264" spans="1:65" s="14" customFormat="1">
      <c r="B264" s="105"/>
      <c r="C264" s="195"/>
      <c r="D264" s="192" t="s">
        <v>132</v>
      </c>
      <c r="E264" s="196" t="s">
        <v>1</v>
      </c>
      <c r="F264" s="197" t="s">
        <v>290</v>
      </c>
      <c r="G264" s="195"/>
      <c r="H264" s="198">
        <v>2.4</v>
      </c>
      <c r="I264" s="240"/>
      <c r="J264" s="195"/>
      <c r="L264" s="105"/>
      <c r="M264" s="107"/>
      <c r="N264" s="108"/>
      <c r="O264" s="108"/>
      <c r="P264" s="108"/>
      <c r="Q264" s="108"/>
      <c r="R264" s="108"/>
      <c r="S264" s="108"/>
      <c r="T264" s="109"/>
      <c r="AT264" s="106" t="s">
        <v>132</v>
      </c>
      <c r="AU264" s="106" t="s">
        <v>79</v>
      </c>
      <c r="AV264" s="14" t="s">
        <v>79</v>
      </c>
      <c r="AW264" s="14" t="s">
        <v>26</v>
      </c>
      <c r="AX264" s="14" t="s">
        <v>69</v>
      </c>
      <c r="AY264" s="106" t="s">
        <v>124</v>
      </c>
    </row>
    <row r="265" spans="1:65" s="15" customFormat="1">
      <c r="B265" s="110"/>
      <c r="C265" s="199"/>
      <c r="D265" s="192" t="s">
        <v>132</v>
      </c>
      <c r="E265" s="200" t="s">
        <v>1</v>
      </c>
      <c r="F265" s="201" t="s">
        <v>135</v>
      </c>
      <c r="G265" s="199"/>
      <c r="H265" s="202">
        <v>34.450000000000003</v>
      </c>
      <c r="I265" s="241"/>
      <c r="J265" s="199"/>
      <c r="L265" s="110"/>
      <c r="M265" s="112"/>
      <c r="N265" s="113"/>
      <c r="O265" s="113"/>
      <c r="P265" s="113"/>
      <c r="Q265" s="113"/>
      <c r="R265" s="113"/>
      <c r="S265" s="113"/>
      <c r="T265" s="114"/>
      <c r="AT265" s="111" t="s">
        <v>132</v>
      </c>
      <c r="AU265" s="111" t="s">
        <v>79</v>
      </c>
      <c r="AV265" s="15" t="s">
        <v>130</v>
      </c>
      <c r="AW265" s="15" t="s">
        <v>26</v>
      </c>
      <c r="AX265" s="15" t="s">
        <v>77</v>
      </c>
      <c r="AY265" s="111" t="s">
        <v>124</v>
      </c>
    </row>
    <row r="266" spans="1:65" s="12" customFormat="1" ht="22.9" customHeight="1">
      <c r="B266" s="83"/>
      <c r="C266" s="179"/>
      <c r="D266" s="180" t="s">
        <v>68</v>
      </c>
      <c r="E266" s="183" t="s">
        <v>185</v>
      </c>
      <c r="F266" s="183" t="s">
        <v>291</v>
      </c>
      <c r="G266" s="179"/>
      <c r="H266" s="179"/>
      <c r="I266" s="242"/>
      <c r="J266" s="184">
        <f>BK266</f>
        <v>0</v>
      </c>
      <c r="L266" s="83"/>
      <c r="M266" s="85"/>
      <c r="N266" s="86"/>
      <c r="O266" s="86"/>
      <c r="P266" s="87">
        <f>SUM(P267:P319)</f>
        <v>476.67157999999995</v>
      </c>
      <c r="Q266" s="86"/>
      <c r="R266" s="87">
        <f>SUM(R267:R319)</f>
        <v>0.18290800000000002</v>
      </c>
      <c r="S266" s="86"/>
      <c r="T266" s="88">
        <f>SUM(T267:T319)</f>
        <v>77.255400000000009</v>
      </c>
      <c r="AR266" s="84" t="s">
        <v>77</v>
      </c>
      <c r="AT266" s="89" t="s">
        <v>68</v>
      </c>
      <c r="AU266" s="89" t="s">
        <v>77</v>
      </c>
      <c r="AY266" s="84" t="s">
        <v>124</v>
      </c>
      <c r="BK266" s="90">
        <f>SUM(BK267:BK319)</f>
        <v>0</v>
      </c>
    </row>
    <row r="267" spans="1:65" s="2" customFormat="1" ht="37.9" customHeight="1">
      <c r="A267" s="22"/>
      <c r="B267" s="91"/>
      <c r="C267" s="185" t="s">
        <v>292</v>
      </c>
      <c r="D267" s="185" t="s">
        <v>126</v>
      </c>
      <c r="E267" s="186" t="s">
        <v>293</v>
      </c>
      <c r="F267" s="187" t="s">
        <v>294</v>
      </c>
      <c r="G267" s="188" t="s">
        <v>129</v>
      </c>
      <c r="H267" s="189">
        <v>156</v>
      </c>
      <c r="I267" s="92"/>
      <c r="J267" s="190">
        <f>ROUND(I267*H267,2)</f>
        <v>0</v>
      </c>
      <c r="K267" s="93"/>
      <c r="L267" s="23"/>
      <c r="M267" s="94" t="s">
        <v>1</v>
      </c>
      <c r="N267" s="95" t="s">
        <v>34</v>
      </c>
      <c r="O267" s="96">
        <v>0.154</v>
      </c>
      <c r="P267" s="96">
        <f>O267*H267</f>
        <v>24.024000000000001</v>
      </c>
      <c r="Q267" s="96">
        <v>0</v>
      </c>
      <c r="R267" s="96">
        <f>Q267*H267</f>
        <v>0</v>
      </c>
      <c r="S267" s="96">
        <v>0</v>
      </c>
      <c r="T267" s="97">
        <f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98" t="s">
        <v>130</v>
      </c>
      <c r="AT267" s="98" t="s">
        <v>126</v>
      </c>
      <c r="AU267" s="98" t="s">
        <v>79</v>
      </c>
      <c r="AY267" s="17" t="s">
        <v>124</v>
      </c>
      <c r="BE267" s="99">
        <f>IF(N267="základní",J267,0)</f>
        <v>0</v>
      </c>
      <c r="BF267" s="99">
        <f>IF(N267="snížená",J267,0)</f>
        <v>0</v>
      </c>
      <c r="BG267" s="99">
        <f>IF(N267="zákl. přenesená",J267,0)</f>
        <v>0</v>
      </c>
      <c r="BH267" s="99">
        <f>IF(N267="sníž. přenesená",J267,0)</f>
        <v>0</v>
      </c>
      <c r="BI267" s="99">
        <f>IF(N267="nulová",J267,0)</f>
        <v>0</v>
      </c>
      <c r="BJ267" s="17" t="s">
        <v>77</v>
      </c>
      <c r="BK267" s="99">
        <f>ROUND(I267*H267,2)</f>
        <v>0</v>
      </c>
      <c r="BL267" s="17" t="s">
        <v>130</v>
      </c>
      <c r="BM267" s="98" t="s">
        <v>295</v>
      </c>
    </row>
    <row r="268" spans="1:65" s="14" customFormat="1">
      <c r="B268" s="105"/>
      <c r="C268" s="195"/>
      <c r="D268" s="192" t="s">
        <v>132</v>
      </c>
      <c r="E268" s="196" t="s">
        <v>1</v>
      </c>
      <c r="F268" s="197" t="s">
        <v>296</v>
      </c>
      <c r="G268" s="195"/>
      <c r="H268" s="198">
        <v>156</v>
      </c>
      <c r="I268" s="240"/>
      <c r="J268" s="195"/>
      <c r="L268" s="105"/>
      <c r="M268" s="107"/>
      <c r="N268" s="108"/>
      <c r="O268" s="108"/>
      <c r="P268" s="108"/>
      <c r="Q268" s="108"/>
      <c r="R268" s="108"/>
      <c r="S268" s="108"/>
      <c r="T268" s="109"/>
      <c r="AT268" s="106" t="s">
        <v>132</v>
      </c>
      <c r="AU268" s="106" t="s">
        <v>79</v>
      </c>
      <c r="AV268" s="14" t="s">
        <v>79</v>
      </c>
      <c r="AW268" s="14" t="s">
        <v>26</v>
      </c>
      <c r="AX268" s="14" t="s">
        <v>69</v>
      </c>
      <c r="AY268" s="106" t="s">
        <v>124</v>
      </c>
    </row>
    <row r="269" spans="1:65" s="15" customFormat="1">
      <c r="B269" s="110"/>
      <c r="C269" s="199"/>
      <c r="D269" s="192" t="s">
        <v>132</v>
      </c>
      <c r="E269" s="200" t="s">
        <v>1</v>
      </c>
      <c r="F269" s="201" t="s">
        <v>135</v>
      </c>
      <c r="G269" s="199"/>
      <c r="H269" s="202">
        <v>156</v>
      </c>
      <c r="I269" s="241"/>
      <c r="J269" s="199"/>
      <c r="L269" s="110"/>
      <c r="M269" s="112"/>
      <c r="N269" s="113"/>
      <c r="O269" s="113"/>
      <c r="P269" s="113"/>
      <c r="Q269" s="113"/>
      <c r="R269" s="113"/>
      <c r="S269" s="113"/>
      <c r="T269" s="114"/>
      <c r="AT269" s="111" t="s">
        <v>132</v>
      </c>
      <c r="AU269" s="111" t="s">
        <v>79</v>
      </c>
      <c r="AV269" s="15" t="s">
        <v>130</v>
      </c>
      <c r="AW269" s="15" t="s">
        <v>26</v>
      </c>
      <c r="AX269" s="15" t="s">
        <v>77</v>
      </c>
      <c r="AY269" s="111" t="s">
        <v>124</v>
      </c>
    </row>
    <row r="270" spans="1:65" s="2" customFormat="1" ht="33" customHeight="1">
      <c r="A270" s="22"/>
      <c r="B270" s="91"/>
      <c r="C270" s="185" t="s">
        <v>297</v>
      </c>
      <c r="D270" s="185" t="s">
        <v>126</v>
      </c>
      <c r="E270" s="186" t="s">
        <v>298</v>
      </c>
      <c r="F270" s="187" t="s">
        <v>299</v>
      </c>
      <c r="G270" s="188" t="s">
        <v>129</v>
      </c>
      <c r="H270" s="189">
        <v>1560</v>
      </c>
      <c r="I270" s="92"/>
      <c r="J270" s="190">
        <f>ROUND(I270*H270,2)</f>
        <v>0</v>
      </c>
      <c r="K270" s="93"/>
      <c r="L270" s="23"/>
      <c r="M270" s="94" t="s">
        <v>1</v>
      </c>
      <c r="N270" s="95" t="s">
        <v>34</v>
      </c>
      <c r="O270" s="96">
        <v>0</v>
      </c>
      <c r="P270" s="96">
        <f>O270*H270</f>
        <v>0</v>
      </c>
      <c r="Q270" s="96">
        <v>0</v>
      </c>
      <c r="R270" s="96">
        <f>Q270*H270</f>
        <v>0</v>
      </c>
      <c r="S270" s="96">
        <v>0</v>
      </c>
      <c r="T270" s="97">
        <f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98" t="s">
        <v>130</v>
      </c>
      <c r="AT270" s="98" t="s">
        <v>126</v>
      </c>
      <c r="AU270" s="98" t="s">
        <v>79</v>
      </c>
      <c r="AY270" s="17" t="s">
        <v>124</v>
      </c>
      <c r="BE270" s="99">
        <f>IF(N270="základní",J270,0)</f>
        <v>0</v>
      </c>
      <c r="BF270" s="99">
        <f>IF(N270="snížená",J270,0)</f>
        <v>0</v>
      </c>
      <c r="BG270" s="99">
        <f>IF(N270="zákl. přenesená",J270,0)</f>
        <v>0</v>
      </c>
      <c r="BH270" s="99">
        <f>IF(N270="sníž. přenesená",J270,0)</f>
        <v>0</v>
      </c>
      <c r="BI270" s="99">
        <f>IF(N270="nulová",J270,0)</f>
        <v>0</v>
      </c>
      <c r="BJ270" s="17" t="s">
        <v>77</v>
      </c>
      <c r="BK270" s="99">
        <f>ROUND(I270*H270,2)</f>
        <v>0</v>
      </c>
      <c r="BL270" s="17" t="s">
        <v>130</v>
      </c>
      <c r="BM270" s="98" t="s">
        <v>300</v>
      </c>
    </row>
    <row r="271" spans="1:65" s="14" customFormat="1">
      <c r="B271" s="105"/>
      <c r="C271" s="195"/>
      <c r="D271" s="192" t="s">
        <v>132</v>
      </c>
      <c r="E271" s="195"/>
      <c r="F271" s="197" t="s">
        <v>301</v>
      </c>
      <c r="G271" s="195"/>
      <c r="H271" s="198">
        <v>1560</v>
      </c>
      <c r="I271" s="240"/>
      <c r="J271" s="195"/>
      <c r="L271" s="105"/>
      <c r="M271" s="107"/>
      <c r="N271" s="108"/>
      <c r="O271" s="108"/>
      <c r="P271" s="108"/>
      <c r="Q271" s="108"/>
      <c r="R271" s="108"/>
      <c r="S271" s="108"/>
      <c r="T271" s="109"/>
      <c r="AT271" s="106" t="s">
        <v>132</v>
      </c>
      <c r="AU271" s="106" t="s">
        <v>79</v>
      </c>
      <c r="AV271" s="14" t="s">
        <v>79</v>
      </c>
      <c r="AW271" s="14" t="s">
        <v>3</v>
      </c>
      <c r="AX271" s="14" t="s">
        <v>77</v>
      </c>
      <c r="AY271" s="106" t="s">
        <v>124</v>
      </c>
    </row>
    <row r="272" spans="1:65" s="2" customFormat="1" ht="37.9" customHeight="1">
      <c r="A272" s="22"/>
      <c r="B272" s="91"/>
      <c r="C272" s="185" t="s">
        <v>302</v>
      </c>
      <c r="D272" s="185" t="s">
        <v>126</v>
      </c>
      <c r="E272" s="186" t="s">
        <v>303</v>
      </c>
      <c r="F272" s="187" t="s">
        <v>304</v>
      </c>
      <c r="G272" s="188" t="s">
        <v>129</v>
      </c>
      <c r="H272" s="189">
        <v>156</v>
      </c>
      <c r="I272" s="92"/>
      <c r="J272" s="190">
        <f>ROUND(I272*H272,2)</f>
        <v>0</v>
      </c>
      <c r="K272" s="93"/>
      <c r="L272" s="23"/>
      <c r="M272" s="94" t="s">
        <v>1</v>
      </c>
      <c r="N272" s="95" t="s">
        <v>34</v>
      </c>
      <c r="O272" s="96">
        <v>9.7000000000000003E-2</v>
      </c>
      <c r="P272" s="96">
        <f>O272*H272</f>
        <v>15.132</v>
      </c>
      <c r="Q272" s="96">
        <v>0</v>
      </c>
      <c r="R272" s="96">
        <f>Q272*H272</f>
        <v>0</v>
      </c>
      <c r="S272" s="96">
        <v>0</v>
      </c>
      <c r="T272" s="97">
        <f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98" t="s">
        <v>130</v>
      </c>
      <c r="AT272" s="98" t="s">
        <v>126</v>
      </c>
      <c r="AU272" s="98" t="s">
        <v>79</v>
      </c>
      <c r="AY272" s="17" t="s">
        <v>124</v>
      </c>
      <c r="BE272" s="99">
        <f>IF(N272="základní",J272,0)</f>
        <v>0</v>
      </c>
      <c r="BF272" s="99">
        <f>IF(N272="snížená",J272,0)</f>
        <v>0</v>
      </c>
      <c r="BG272" s="99">
        <f>IF(N272="zákl. přenesená",J272,0)</f>
        <v>0</v>
      </c>
      <c r="BH272" s="99">
        <f>IF(N272="sníž. přenesená",J272,0)</f>
        <v>0</v>
      </c>
      <c r="BI272" s="99">
        <f>IF(N272="nulová",J272,0)</f>
        <v>0</v>
      </c>
      <c r="BJ272" s="17" t="s">
        <v>77</v>
      </c>
      <c r="BK272" s="99">
        <f>ROUND(I272*H272,2)</f>
        <v>0</v>
      </c>
      <c r="BL272" s="17" t="s">
        <v>130</v>
      </c>
      <c r="BM272" s="98" t="s">
        <v>305</v>
      </c>
    </row>
    <row r="273" spans="1:65" s="2" customFormat="1" ht="24.2" customHeight="1">
      <c r="A273" s="22"/>
      <c r="B273" s="91"/>
      <c r="C273" s="185" t="s">
        <v>306</v>
      </c>
      <c r="D273" s="185" t="s">
        <v>126</v>
      </c>
      <c r="E273" s="186" t="s">
        <v>307</v>
      </c>
      <c r="F273" s="187" t="s">
        <v>308</v>
      </c>
      <c r="G273" s="188" t="s">
        <v>147</v>
      </c>
      <c r="H273" s="189">
        <v>27.923999999999999</v>
      </c>
      <c r="I273" s="92"/>
      <c r="J273" s="190">
        <f>ROUND(I273*H273,2)</f>
        <v>0</v>
      </c>
      <c r="K273" s="93"/>
      <c r="L273" s="23"/>
      <c r="M273" s="94" t="s">
        <v>1</v>
      </c>
      <c r="N273" s="95" t="s">
        <v>34</v>
      </c>
      <c r="O273" s="96">
        <v>1.7010000000000001</v>
      </c>
      <c r="P273" s="96">
        <f>O273*H273</f>
        <v>47.498724000000003</v>
      </c>
      <c r="Q273" s="96">
        <v>0</v>
      </c>
      <c r="R273" s="96">
        <f>Q273*H273</f>
        <v>0</v>
      </c>
      <c r="S273" s="96">
        <v>1.95</v>
      </c>
      <c r="T273" s="97">
        <f>S273*H273</f>
        <v>54.451799999999999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98" t="s">
        <v>130</v>
      </c>
      <c r="AT273" s="98" t="s">
        <v>126</v>
      </c>
      <c r="AU273" s="98" t="s">
        <v>79</v>
      </c>
      <c r="AY273" s="17" t="s">
        <v>124</v>
      </c>
      <c r="BE273" s="99">
        <f>IF(N273="základní",J273,0)</f>
        <v>0</v>
      </c>
      <c r="BF273" s="99">
        <f>IF(N273="snížená",J273,0)</f>
        <v>0</v>
      </c>
      <c r="BG273" s="99">
        <f>IF(N273="zákl. přenesená",J273,0)</f>
        <v>0</v>
      </c>
      <c r="BH273" s="99">
        <f>IF(N273="sníž. přenesená",J273,0)</f>
        <v>0</v>
      </c>
      <c r="BI273" s="99">
        <f>IF(N273="nulová",J273,0)</f>
        <v>0</v>
      </c>
      <c r="BJ273" s="17" t="s">
        <v>77</v>
      </c>
      <c r="BK273" s="99">
        <f>ROUND(I273*H273,2)</f>
        <v>0</v>
      </c>
      <c r="BL273" s="17" t="s">
        <v>130</v>
      </c>
      <c r="BM273" s="98" t="s">
        <v>309</v>
      </c>
    </row>
    <row r="274" spans="1:65" s="13" customFormat="1">
      <c r="B274" s="100"/>
      <c r="C274" s="191"/>
      <c r="D274" s="192" t="s">
        <v>132</v>
      </c>
      <c r="E274" s="193" t="s">
        <v>1</v>
      </c>
      <c r="F274" s="194" t="s">
        <v>139</v>
      </c>
      <c r="G274" s="191"/>
      <c r="H274" s="193" t="s">
        <v>1</v>
      </c>
      <c r="I274" s="239"/>
      <c r="J274" s="191"/>
      <c r="L274" s="100"/>
      <c r="M274" s="102"/>
      <c r="N274" s="103"/>
      <c r="O274" s="103"/>
      <c r="P274" s="103"/>
      <c r="Q274" s="103"/>
      <c r="R274" s="103"/>
      <c r="S274" s="103"/>
      <c r="T274" s="104"/>
      <c r="AT274" s="101" t="s">
        <v>132</v>
      </c>
      <c r="AU274" s="101" t="s">
        <v>79</v>
      </c>
      <c r="AV274" s="13" t="s">
        <v>77</v>
      </c>
      <c r="AW274" s="13" t="s">
        <v>26</v>
      </c>
      <c r="AX274" s="13" t="s">
        <v>69</v>
      </c>
      <c r="AY274" s="101" t="s">
        <v>124</v>
      </c>
    </row>
    <row r="275" spans="1:65" s="14" customFormat="1" ht="22.5">
      <c r="B275" s="105"/>
      <c r="C275" s="195"/>
      <c r="D275" s="192" t="s">
        <v>132</v>
      </c>
      <c r="E275" s="196" t="s">
        <v>1</v>
      </c>
      <c r="F275" s="197" t="s">
        <v>310</v>
      </c>
      <c r="G275" s="195"/>
      <c r="H275" s="198">
        <v>15.407999999999999</v>
      </c>
      <c r="I275" s="240"/>
      <c r="J275" s="195"/>
      <c r="L275" s="105"/>
      <c r="M275" s="107"/>
      <c r="N275" s="108"/>
      <c r="O275" s="108"/>
      <c r="P275" s="108"/>
      <c r="Q275" s="108"/>
      <c r="R275" s="108"/>
      <c r="S275" s="108"/>
      <c r="T275" s="109"/>
      <c r="AT275" s="106" t="s">
        <v>132</v>
      </c>
      <c r="AU275" s="106" t="s">
        <v>79</v>
      </c>
      <c r="AV275" s="14" t="s">
        <v>79</v>
      </c>
      <c r="AW275" s="14" t="s">
        <v>26</v>
      </c>
      <c r="AX275" s="14" t="s">
        <v>69</v>
      </c>
      <c r="AY275" s="106" t="s">
        <v>124</v>
      </c>
    </row>
    <row r="276" spans="1:65" s="14" customFormat="1" ht="22.5">
      <c r="B276" s="105"/>
      <c r="C276" s="195"/>
      <c r="D276" s="192" t="s">
        <v>132</v>
      </c>
      <c r="E276" s="196" t="s">
        <v>1</v>
      </c>
      <c r="F276" s="197" t="s">
        <v>311</v>
      </c>
      <c r="G276" s="195"/>
      <c r="H276" s="198">
        <v>10.98</v>
      </c>
      <c r="I276" s="240"/>
      <c r="J276" s="195"/>
      <c r="L276" s="105"/>
      <c r="M276" s="107"/>
      <c r="N276" s="108"/>
      <c r="O276" s="108"/>
      <c r="P276" s="108"/>
      <c r="Q276" s="108"/>
      <c r="R276" s="108"/>
      <c r="S276" s="108"/>
      <c r="T276" s="109"/>
      <c r="AT276" s="106" t="s">
        <v>132</v>
      </c>
      <c r="AU276" s="106" t="s">
        <v>79</v>
      </c>
      <c r="AV276" s="14" t="s">
        <v>79</v>
      </c>
      <c r="AW276" s="14" t="s">
        <v>26</v>
      </c>
      <c r="AX276" s="14" t="s">
        <v>69</v>
      </c>
      <c r="AY276" s="106" t="s">
        <v>124</v>
      </c>
    </row>
    <row r="277" spans="1:65" s="14" customFormat="1">
      <c r="B277" s="105"/>
      <c r="C277" s="195"/>
      <c r="D277" s="192" t="s">
        <v>132</v>
      </c>
      <c r="E277" s="196" t="s">
        <v>1</v>
      </c>
      <c r="F277" s="197" t="s">
        <v>228</v>
      </c>
      <c r="G277" s="195"/>
      <c r="H277" s="198">
        <v>1.536</v>
      </c>
      <c r="I277" s="240"/>
      <c r="J277" s="195"/>
      <c r="L277" s="105"/>
      <c r="M277" s="107"/>
      <c r="N277" s="108"/>
      <c r="O277" s="108"/>
      <c r="P277" s="108"/>
      <c r="Q277" s="108"/>
      <c r="R277" s="108"/>
      <c r="S277" s="108"/>
      <c r="T277" s="109"/>
      <c r="AT277" s="106" t="s">
        <v>132</v>
      </c>
      <c r="AU277" s="106" t="s">
        <v>79</v>
      </c>
      <c r="AV277" s="14" t="s">
        <v>79</v>
      </c>
      <c r="AW277" s="14" t="s">
        <v>26</v>
      </c>
      <c r="AX277" s="14" t="s">
        <v>69</v>
      </c>
      <c r="AY277" s="106" t="s">
        <v>124</v>
      </c>
    </row>
    <row r="278" spans="1:65" s="15" customFormat="1">
      <c r="B278" s="110"/>
      <c r="C278" s="199"/>
      <c r="D278" s="192" t="s">
        <v>132</v>
      </c>
      <c r="E278" s="200" t="s">
        <v>1</v>
      </c>
      <c r="F278" s="201" t="s">
        <v>135</v>
      </c>
      <c r="G278" s="199"/>
      <c r="H278" s="202">
        <v>27.923999999999999</v>
      </c>
      <c r="I278" s="241"/>
      <c r="J278" s="199"/>
      <c r="L278" s="110"/>
      <c r="M278" s="112"/>
      <c r="N278" s="113"/>
      <c r="O278" s="113"/>
      <c r="P278" s="113"/>
      <c r="Q278" s="113"/>
      <c r="R278" s="113"/>
      <c r="S278" s="113"/>
      <c r="T278" s="114"/>
      <c r="AT278" s="111" t="s">
        <v>132</v>
      </c>
      <c r="AU278" s="111" t="s">
        <v>79</v>
      </c>
      <c r="AV278" s="15" t="s">
        <v>130</v>
      </c>
      <c r="AW278" s="15" t="s">
        <v>26</v>
      </c>
      <c r="AX278" s="15" t="s">
        <v>77</v>
      </c>
      <c r="AY278" s="111" t="s">
        <v>124</v>
      </c>
    </row>
    <row r="279" spans="1:65" s="2" customFormat="1" ht="24.2" customHeight="1">
      <c r="A279" s="22"/>
      <c r="B279" s="91"/>
      <c r="C279" s="185" t="s">
        <v>312</v>
      </c>
      <c r="D279" s="185" t="s">
        <v>126</v>
      </c>
      <c r="E279" s="186" t="s">
        <v>313</v>
      </c>
      <c r="F279" s="187" t="s">
        <v>314</v>
      </c>
      <c r="G279" s="188" t="s">
        <v>147</v>
      </c>
      <c r="H279" s="189">
        <v>8.7959999999999994</v>
      </c>
      <c r="I279" s="92"/>
      <c r="J279" s="190">
        <f>ROUND(I279*H279,2)</f>
        <v>0</v>
      </c>
      <c r="K279" s="93"/>
      <c r="L279" s="23"/>
      <c r="M279" s="94" t="s">
        <v>1</v>
      </c>
      <c r="N279" s="95" t="s">
        <v>34</v>
      </c>
      <c r="O279" s="96">
        <v>5.3860000000000001</v>
      </c>
      <c r="P279" s="96">
        <f>O279*H279</f>
        <v>47.375256</v>
      </c>
      <c r="Q279" s="96">
        <v>0</v>
      </c>
      <c r="R279" s="96">
        <f>Q279*H279</f>
        <v>0</v>
      </c>
      <c r="S279" s="96">
        <v>2.1</v>
      </c>
      <c r="T279" s="97">
        <f>S279*H279</f>
        <v>18.471599999999999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98" t="s">
        <v>130</v>
      </c>
      <c r="AT279" s="98" t="s">
        <v>126</v>
      </c>
      <c r="AU279" s="98" t="s">
        <v>79</v>
      </c>
      <c r="AY279" s="17" t="s">
        <v>124</v>
      </c>
      <c r="BE279" s="99">
        <f>IF(N279="základní",J279,0)</f>
        <v>0</v>
      </c>
      <c r="BF279" s="99">
        <f>IF(N279="snížená",J279,0)</f>
        <v>0</v>
      </c>
      <c r="BG279" s="99">
        <f>IF(N279="zákl. přenesená",J279,0)</f>
        <v>0</v>
      </c>
      <c r="BH279" s="99">
        <f>IF(N279="sníž. přenesená",J279,0)</f>
        <v>0</v>
      </c>
      <c r="BI279" s="99">
        <f>IF(N279="nulová",J279,0)</f>
        <v>0</v>
      </c>
      <c r="BJ279" s="17" t="s">
        <v>77</v>
      </c>
      <c r="BK279" s="99">
        <f>ROUND(I279*H279,2)</f>
        <v>0</v>
      </c>
      <c r="BL279" s="17" t="s">
        <v>130</v>
      </c>
      <c r="BM279" s="98" t="s">
        <v>315</v>
      </c>
    </row>
    <row r="280" spans="1:65" s="13" customFormat="1">
      <c r="B280" s="100"/>
      <c r="C280" s="191"/>
      <c r="D280" s="192" t="s">
        <v>132</v>
      </c>
      <c r="E280" s="193" t="s">
        <v>1</v>
      </c>
      <c r="F280" s="194" t="s">
        <v>139</v>
      </c>
      <c r="G280" s="191"/>
      <c r="H280" s="193" t="s">
        <v>1</v>
      </c>
      <c r="I280" s="239"/>
      <c r="J280" s="191"/>
      <c r="L280" s="100"/>
      <c r="M280" s="102"/>
      <c r="N280" s="103"/>
      <c r="O280" s="103"/>
      <c r="P280" s="103"/>
      <c r="Q280" s="103"/>
      <c r="R280" s="103"/>
      <c r="S280" s="103"/>
      <c r="T280" s="104"/>
      <c r="AT280" s="101" t="s">
        <v>132</v>
      </c>
      <c r="AU280" s="101" t="s">
        <v>79</v>
      </c>
      <c r="AV280" s="13" t="s">
        <v>77</v>
      </c>
      <c r="AW280" s="13" t="s">
        <v>26</v>
      </c>
      <c r="AX280" s="13" t="s">
        <v>69</v>
      </c>
      <c r="AY280" s="101" t="s">
        <v>124</v>
      </c>
    </row>
    <row r="281" spans="1:65" s="14" customFormat="1" ht="22.5">
      <c r="B281" s="105"/>
      <c r="C281" s="195"/>
      <c r="D281" s="192" t="s">
        <v>132</v>
      </c>
      <c r="E281" s="196" t="s">
        <v>1</v>
      </c>
      <c r="F281" s="197" t="s">
        <v>316</v>
      </c>
      <c r="G281" s="195"/>
      <c r="H281" s="198">
        <v>5.1360000000000001</v>
      </c>
      <c r="I281" s="240"/>
      <c r="J281" s="195"/>
      <c r="L281" s="105"/>
      <c r="M281" s="107"/>
      <c r="N281" s="108"/>
      <c r="O281" s="108"/>
      <c r="P281" s="108"/>
      <c r="Q281" s="108"/>
      <c r="R281" s="108"/>
      <c r="S281" s="108"/>
      <c r="T281" s="109"/>
      <c r="AT281" s="106" t="s">
        <v>132</v>
      </c>
      <c r="AU281" s="106" t="s">
        <v>79</v>
      </c>
      <c r="AV281" s="14" t="s">
        <v>79</v>
      </c>
      <c r="AW281" s="14" t="s">
        <v>26</v>
      </c>
      <c r="AX281" s="14" t="s">
        <v>69</v>
      </c>
      <c r="AY281" s="106" t="s">
        <v>124</v>
      </c>
    </row>
    <row r="282" spans="1:65" s="14" customFormat="1" ht="22.5">
      <c r="B282" s="105"/>
      <c r="C282" s="195"/>
      <c r="D282" s="192" t="s">
        <v>132</v>
      </c>
      <c r="E282" s="196" t="s">
        <v>1</v>
      </c>
      <c r="F282" s="197" t="s">
        <v>317</v>
      </c>
      <c r="G282" s="195"/>
      <c r="H282" s="198">
        <v>3.66</v>
      </c>
      <c r="I282" s="240"/>
      <c r="J282" s="195"/>
      <c r="L282" s="105"/>
      <c r="M282" s="107"/>
      <c r="N282" s="108"/>
      <c r="O282" s="108"/>
      <c r="P282" s="108"/>
      <c r="Q282" s="108"/>
      <c r="R282" s="108"/>
      <c r="S282" s="108"/>
      <c r="T282" s="109"/>
      <c r="AT282" s="106" t="s">
        <v>132</v>
      </c>
      <c r="AU282" s="106" t="s">
        <v>79</v>
      </c>
      <c r="AV282" s="14" t="s">
        <v>79</v>
      </c>
      <c r="AW282" s="14" t="s">
        <v>26</v>
      </c>
      <c r="AX282" s="14" t="s">
        <v>69</v>
      </c>
      <c r="AY282" s="106" t="s">
        <v>124</v>
      </c>
    </row>
    <row r="283" spans="1:65" s="15" customFormat="1">
      <c r="B283" s="110"/>
      <c r="C283" s="199"/>
      <c r="D283" s="192" t="s">
        <v>132</v>
      </c>
      <c r="E283" s="200" t="s">
        <v>1</v>
      </c>
      <c r="F283" s="201" t="s">
        <v>135</v>
      </c>
      <c r="G283" s="199"/>
      <c r="H283" s="202">
        <v>8.7959999999999994</v>
      </c>
      <c r="I283" s="241"/>
      <c r="J283" s="199"/>
      <c r="L283" s="110"/>
      <c r="M283" s="112"/>
      <c r="N283" s="113"/>
      <c r="O283" s="113"/>
      <c r="P283" s="113"/>
      <c r="Q283" s="113"/>
      <c r="R283" s="113"/>
      <c r="S283" s="113"/>
      <c r="T283" s="114"/>
      <c r="AT283" s="111" t="s">
        <v>132</v>
      </c>
      <c r="AU283" s="111" t="s">
        <v>79</v>
      </c>
      <c r="AV283" s="15" t="s">
        <v>130</v>
      </c>
      <c r="AW283" s="15" t="s">
        <v>26</v>
      </c>
      <c r="AX283" s="15" t="s">
        <v>77</v>
      </c>
      <c r="AY283" s="111" t="s">
        <v>124</v>
      </c>
    </row>
    <row r="284" spans="1:65" s="2" customFormat="1" ht="33" customHeight="1">
      <c r="A284" s="22"/>
      <c r="B284" s="91"/>
      <c r="C284" s="185" t="s">
        <v>318</v>
      </c>
      <c r="D284" s="185" t="s">
        <v>126</v>
      </c>
      <c r="E284" s="186" t="s">
        <v>319</v>
      </c>
      <c r="F284" s="187" t="s">
        <v>320</v>
      </c>
      <c r="G284" s="188" t="s">
        <v>147</v>
      </c>
      <c r="H284" s="189">
        <v>1.44</v>
      </c>
      <c r="I284" s="92"/>
      <c r="J284" s="190">
        <f>ROUND(I284*H284,2)</f>
        <v>0</v>
      </c>
      <c r="K284" s="93"/>
      <c r="L284" s="23"/>
      <c r="M284" s="94" t="s">
        <v>1</v>
      </c>
      <c r="N284" s="95" t="s">
        <v>34</v>
      </c>
      <c r="O284" s="96">
        <v>10.47</v>
      </c>
      <c r="P284" s="96">
        <f>O284*H284</f>
        <v>15.0768</v>
      </c>
      <c r="Q284" s="96">
        <v>0</v>
      </c>
      <c r="R284" s="96">
        <f>Q284*H284</f>
        <v>0</v>
      </c>
      <c r="S284" s="96">
        <v>2.2000000000000002</v>
      </c>
      <c r="T284" s="97">
        <f>S284*H284</f>
        <v>3.1680000000000001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98" t="s">
        <v>130</v>
      </c>
      <c r="AT284" s="98" t="s">
        <v>126</v>
      </c>
      <c r="AU284" s="98" t="s">
        <v>79</v>
      </c>
      <c r="AY284" s="17" t="s">
        <v>124</v>
      </c>
      <c r="BE284" s="99">
        <f>IF(N284="základní",J284,0)</f>
        <v>0</v>
      </c>
      <c r="BF284" s="99">
        <f>IF(N284="snížená",J284,0)</f>
        <v>0</v>
      </c>
      <c r="BG284" s="99">
        <f>IF(N284="zákl. přenesená",J284,0)</f>
        <v>0</v>
      </c>
      <c r="BH284" s="99">
        <f>IF(N284="sníž. přenesená",J284,0)</f>
        <v>0</v>
      </c>
      <c r="BI284" s="99">
        <f>IF(N284="nulová",J284,0)</f>
        <v>0</v>
      </c>
      <c r="BJ284" s="17" t="s">
        <v>77</v>
      </c>
      <c r="BK284" s="99">
        <f>ROUND(I284*H284,2)</f>
        <v>0</v>
      </c>
      <c r="BL284" s="17" t="s">
        <v>130</v>
      </c>
      <c r="BM284" s="98" t="s">
        <v>321</v>
      </c>
    </row>
    <row r="285" spans="1:65" s="13" customFormat="1">
      <c r="B285" s="100"/>
      <c r="C285" s="191"/>
      <c r="D285" s="192" t="s">
        <v>132</v>
      </c>
      <c r="E285" s="193" t="s">
        <v>1</v>
      </c>
      <c r="F285" s="194" t="s">
        <v>139</v>
      </c>
      <c r="G285" s="191"/>
      <c r="H285" s="193" t="s">
        <v>1</v>
      </c>
      <c r="I285" s="239"/>
      <c r="J285" s="191"/>
      <c r="L285" s="100"/>
      <c r="M285" s="102"/>
      <c r="N285" s="103"/>
      <c r="O285" s="103"/>
      <c r="P285" s="103"/>
      <c r="Q285" s="103"/>
      <c r="R285" s="103"/>
      <c r="S285" s="103"/>
      <c r="T285" s="104"/>
      <c r="AT285" s="101" t="s">
        <v>132</v>
      </c>
      <c r="AU285" s="101" t="s">
        <v>79</v>
      </c>
      <c r="AV285" s="13" t="s">
        <v>77</v>
      </c>
      <c r="AW285" s="13" t="s">
        <v>26</v>
      </c>
      <c r="AX285" s="13" t="s">
        <v>69</v>
      </c>
      <c r="AY285" s="101" t="s">
        <v>124</v>
      </c>
    </row>
    <row r="286" spans="1:65" s="14" customFormat="1">
      <c r="B286" s="105"/>
      <c r="C286" s="195"/>
      <c r="D286" s="192" t="s">
        <v>132</v>
      </c>
      <c r="E286" s="196" t="s">
        <v>1</v>
      </c>
      <c r="F286" s="197" t="s">
        <v>282</v>
      </c>
      <c r="G286" s="195"/>
      <c r="H286" s="198">
        <v>0.57599999999999996</v>
      </c>
      <c r="I286" s="240"/>
      <c r="J286" s="195"/>
      <c r="L286" s="105"/>
      <c r="M286" s="107"/>
      <c r="N286" s="108"/>
      <c r="O286" s="108"/>
      <c r="P286" s="108"/>
      <c r="Q286" s="108"/>
      <c r="R286" s="108"/>
      <c r="S286" s="108"/>
      <c r="T286" s="109"/>
      <c r="AT286" s="106" t="s">
        <v>132</v>
      </c>
      <c r="AU286" s="106" t="s">
        <v>79</v>
      </c>
      <c r="AV286" s="14" t="s">
        <v>79</v>
      </c>
      <c r="AW286" s="14" t="s">
        <v>26</v>
      </c>
      <c r="AX286" s="14" t="s">
        <v>69</v>
      </c>
      <c r="AY286" s="106" t="s">
        <v>124</v>
      </c>
    </row>
    <row r="287" spans="1:65" s="14" customFormat="1">
      <c r="B287" s="105"/>
      <c r="C287" s="195"/>
      <c r="D287" s="192" t="s">
        <v>132</v>
      </c>
      <c r="E287" s="196" t="s">
        <v>1</v>
      </c>
      <c r="F287" s="197" t="s">
        <v>283</v>
      </c>
      <c r="G287" s="195"/>
      <c r="H287" s="198">
        <v>0.86399999999999999</v>
      </c>
      <c r="I287" s="240"/>
      <c r="J287" s="195"/>
      <c r="L287" s="105"/>
      <c r="M287" s="107"/>
      <c r="N287" s="108"/>
      <c r="O287" s="108"/>
      <c r="P287" s="108"/>
      <c r="Q287" s="108"/>
      <c r="R287" s="108"/>
      <c r="S287" s="108"/>
      <c r="T287" s="109"/>
      <c r="AT287" s="106" t="s">
        <v>132</v>
      </c>
      <c r="AU287" s="106" t="s">
        <v>79</v>
      </c>
      <c r="AV287" s="14" t="s">
        <v>79</v>
      </c>
      <c r="AW287" s="14" t="s">
        <v>26</v>
      </c>
      <c r="AX287" s="14" t="s">
        <v>69</v>
      </c>
      <c r="AY287" s="106" t="s">
        <v>124</v>
      </c>
    </row>
    <row r="288" spans="1:65" s="15" customFormat="1">
      <c r="B288" s="110"/>
      <c r="C288" s="199"/>
      <c r="D288" s="192" t="s">
        <v>132</v>
      </c>
      <c r="E288" s="200" t="s">
        <v>1</v>
      </c>
      <c r="F288" s="201" t="s">
        <v>135</v>
      </c>
      <c r="G288" s="199"/>
      <c r="H288" s="202">
        <v>1.44</v>
      </c>
      <c r="I288" s="241"/>
      <c r="J288" s="199"/>
      <c r="L288" s="110"/>
      <c r="M288" s="112"/>
      <c r="N288" s="113"/>
      <c r="O288" s="113"/>
      <c r="P288" s="113"/>
      <c r="Q288" s="113"/>
      <c r="R288" s="113"/>
      <c r="S288" s="113"/>
      <c r="T288" s="114"/>
      <c r="AT288" s="111" t="s">
        <v>132</v>
      </c>
      <c r="AU288" s="111" t="s">
        <v>79</v>
      </c>
      <c r="AV288" s="15" t="s">
        <v>130</v>
      </c>
      <c r="AW288" s="15" t="s">
        <v>26</v>
      </c>
      <c r="AX288" s="15" t="s">
        <v>77</v>
      </c>
      <c r="AY288" s="111" t="s">
        <v>124</v>
      </c>
    </row>
    <row r="289" spans="1:65" s="2" customFormat="1" ht="37.9" customHeight="1">
      <c r="A289" s="22"/>
      <c r="B289" s="91"/>
      <c r="C289" s="185" t="s">
        <v>322</v>
      </c>
      <c r="D289" s="185" t="s">
        <v>126</v>
      </c>
      <c r="E289" s="186" t="s">
        <v>323</v>
      </c>
      <c r="F289" s="187" t="s">
        <v>324</v>
      </c>
      <c r="G289" s="188" t="s">
        <v>203</v>
      </c>
      <c r="H289" s="189">
        <v>30</v>
      </c>
      <c r="I289" s="92"/>
      <c r="J289" s="190">
        <f>ROUND(I289*H289,2)</f>
        <v>0</v>
      </c>
      <c r="K289" s="93"/>
      <c r="L289" s="23"/>
      <c r="M289" s="94" t="s">
        <v>1</v>
      </c>
      <c r="N289" s="95" t="s">
        <v>34</v>
      </c>
      <c r="O289" s="96">
        <v>1.5</v>
      </c>
      <c r="P289" s="96">
        <f>O289*H289</f>
        <v>45</v>
      </c>
      <c r="Q289" s="96">
        <v>1.23E-3</v>
      </c>
      <c r="R289" s="96">
        <f>Q289*H289</f>
        <v>3.6900000000000002E-2</v>
      </c>
      <c r="S289" s="96">
        <v>1.7000000000000001E-2</v>
      </c>
      <c r="T289" s="97">
        <f>S289*H289</f>
        <v>0.51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98" t="s">
        <v>130</v>
      </c>
      <c r="AT289" s="98" t="s">
        <v>126</v>
      </c>
      <c r="AU289" s="98" t="s">
        <v>79</v>
      </c>
      <c r="AY289" s="17" t="s">
        <v>124</v>
      </c>
      <c r="BE289" s="99">
        <f>IF(N289="základní",J289,0)</f>
        <v>0</v>
      </c>
      <c r="BF289" s="99">
        <f>IF(N289="snížená",J289,0)</f>
        <v>0</v>
      </c>
      <c r="BG289" s="99">
        <f>IF(N289="zákl. přenesená",J289,0)</f>
        <v>0</v>
      </c>
      <c r="BH289" s="99">
        <f>IF(N289="sníž. přenesená",J289,0)</f>
        <v>0</v>
      </c>
      <c r="BI289" s="99">
        <f>IF(N289="nulová",J289,0)</f>
        <v>0</v>
      </c>
      <c r="BJ289" s="17" t="s">
        <v>77</v>
      </c>
      <c r="BK289" s="99">
        <f>ROUND(I289*H289,2)</f>
        <v>0</v>
      </c>
      <c r="BL289" s="17" t="s">
        <v>130</v>
      </c>
      <c r="BM289" s="98" t="s">
        <v>325</v>
      </c>
    </row>
    <row r="290" spans="1:65" s="13" customFormat="1">
      <c r="B290" s="100"/>
      <c r="C290" s="191"/>
      <c r="D290" s="192" t="s">
        <v>132</v>
      </c>
      <c r="E290" s="193" t="s">
        <v>1</v>
      </c>
      <c r="F290" s="194" t="s">
        <v>139</v>
      </c>
      <c r="G290" s="191"/>
      <c r="H290" s="193" t="s">
        <v>1</v>
      </c>
      <c r="I290" s="239"/>
      <c r="J290" s="191"/>
      <c r="L290" s="100"/>
      <c r="M290" s="102"/>
      <c r="N290" s="103"/>
      <c r="O290" s="103"/>
      <c r="P290" s="103"/>
      <c r="Q290" s="103"/>
      <c r="R290" s="103"/>
      <c r="S290" s="103"/>
      <c r="T290" s="104"/>
      <c r="AT290" s="101" t="s">
        <v>132</v>
      </c>
      <c r="AU290" s="101" t="s">
        <v>79</v>
      </c>
      <c r="AV290" s="13" t="s">
        <v>77</v>
      </c>
      <c r="AW290" s="13" t="s">
        <v>26</v>
      </c>
      <c r="AX290" s="13" t="s">
        <v>69</v>
      </c>
      <c r="AY290" s="101" t="s">
        <v>124</v>
      </c>
    </row>
    <row r="291" spans="1:65" s="14" customFormat="1">
      <c r="B291" s="105"/>
      <c r="C291" s="195"/>
      <c r="D291" s="192" t="s">
        <v>132</v>
      </c>
      <c r="E291" s="196" t="s">
        <v>1</v>
      </c>
      <c r="F291" s="197" t="s">
        <v>326</v>
      </c>
      <c r="G291" s="195"/>
      <c r="H291" s="198">
        <v>30</v>
      </c>
      <c r="I291" s="240"/>
      <c r="J291" s="195"/>
      <c r="L291" s="105"/>
      <c r="M291" s="107"/>
      <c r="N291" s="108"/>
      <c r="O291" s="108"/>
      <c r="P291" s="108"/>
      <c r="Q291" s="108"/>
      <c r="R291" s="108"/>
      <c r="S291" s="108"/>
      <c r="T291" s="109"/>
      <c r="AT291" s="106" t="s">
        <v>132</v>
      </c>
      <c r="AU291" s="106" t="s">
        <v>79</v>
      </c>
      <c r="AV291" s="14" t="s">
        <v>79</v>
      </c>
      <c r="AW291" s="14" t="s">
        <v>26</v>
      </c>
      <c r="AX291" s="14" t="s">
        <v>69</v>
      </c>
      <c r="AY291" s="106" t="s">
        <v>124</v>
      </c>
    </row>
    <row r="292" spans="1:65" s="15" customFormat="1">
      <c r="B292" s="110"/>
      <c r="C292" s="199"/>
      <c r="D292" s="192" t="s">
        <v>132</v>
      </c>
      <c r="E292" s="200" t="s">
        <v>1</v>
      </c>
      <c r="F292" s="201" t="s">
        <v>135</v>
      </c>
      <c r="G292" s="199"/>
      <c r="H292" s="202">
        <v>30</v>
      </c>
      <c r="I292" s="241"/>
      <c r="J292" s="199"/>
      <c r="L292" s="110"/>
      <c r="M292" s="112"/>
      <c r="N292" s="113"/>
      <c r="O292" s="113"/>
      <c r="P292" s="113"/>
      <c r="Q292" s="113"/>
      <c r="R292" s="113"/>
      <c r="S292" s="113"/>
      <c r="T292" s="114"/>
      <c r="AT292" s="111" t="s">
        <v>132</v>
      </c>
      <c r="AU292" s="111" t="s">
        <v>79</v>
      </c>
      <c r="AV292" s="15" t="s">
        <v>130</v>
      </c>
      <c r="AW292" s="15" t="s">
        <v>26</v>
      </c>
      <c r="AX292" s="15" t="s">
        <v>77</v>
      </c>
      <c r="AY292" s="111" t="s">
        <v>124</v>
      </c>
    </row>
    <row r="293" spans="1:65" s="2" customFormat="1" ht="33" customHeight="1">
      <c r="A293" s="22"/>
      <c r="B293" s="91"/>
      <c r="C293" s="185" t="s">
        <v>327</v>
      </c>
      <c r="D293" s="185" t="s">
        <v>126</v>
      </c>
      <c r="E293" s="186" t="s">
        <v>328</v>
      </c>
      <c r="F293" s="187" t="s">
        <v>329</v>
      </c>
      <c r="G293" s="188" t="s">
        <v>129</v>
      </c>
      <c r="H293" s="189">
        <v>6</v>
      </c>
      <c r="I293" s="92"/>
      <c r="J293" s="190">
        <f>ROUND(I293*H293,2)</f>
        <v>0</v>
      </c>
      <c r="K293" s="93"/>
      <c r="L293" s="23"/>
      <c r="M293" s="94" t="s">
        <v>1</v>
      </c>
      <c r="N293" s="95" t="s">
        <v>34</v>
      </c>
      <c r="O293" s="96">
        <v>0.46400000000000002</v>
      </c>
      <c r="P293" s="96">
        <f>O293*H293</f>
        <v>2.7840000000000003</v>
      </c>
      <c r="Q293" s="96">
        <v>0</v>
      </c>
      <c r="R293" s="96">
        <f>Q293*H293</f>
        <v>0</v>
      </c>
      <c r="S293" s="96">
        <v>0</v>
      </c>
      <c r="T293" s="97">
        <f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98" t="s">
        <v>130</v>
      </c>
      <c r="AT293" s="98" t="s">
        <v>126</v>
      </c>
      <c r="AU293" s="98" t="s">
        <v>79</v>
      </c>
      <c r="AY293" s="17" t="s">
        <v>124</v>
      </c>
      <c r="BE293" s="99">
        <f>IF(N293="základní",J293,0)</f>
        <v>0</v>
      </c>
      <c r="BF293" s="99">
        <f>IF(N293="snížená",J293,0)</f>
        <v>0</v>
      </c>
      <c r="BG293" s="99">
        <f>IF(N293="zákl. přenesená",J293,0)</f>
        <v>0</v>
      </c>
      <c r="BH293" s="99">
        <f>IF(N293="sníž. přenesená",J293,0)</f>
        <v>0</v>
      </c>
      <c r="BI293" s="99">
        <f>IF(N293="nulová",J293,0)</f>
        <v>0</v>
      </c>
      <c r="BJ293" s="17" t="s">
        <v>77</v>
      </c>
      <c r="BK293" s="99">
        <f>ROUND(I293*H293,2)</f>
        <v>0</v>
      </c>
      <c r="BL293" s="17" t="s">
        <v>130</v>
      </c>
      <c r="BM293" s="98" t="s">
        <v>330</v>
      </c>
    </row>
    <row r="294" spans="1:65" s="13" customFormat="1">
      <c r="B294" s="100"/>
      <c r="C294" s="191"/>
      <c r="D294" s="192" t="s">
        <v>132</v>
      </c>
      <c r="E294" s="193" t="s">
        <v>1</v>
      </c>
      <c r="F294" s="194" t="s">
        <v>133</v>
      </c>
      <c r="G294" s="191"/>
      <c r="H294" s="193" t="s">
        <v>1</v>
      </c>
      <c r="I294" s="239"/>
      <c r="J294" s="191"/>
      <c r="L294" s="100"/>
      <c r="M294" s="102"/>
      <c r="N294" s="103"/>
      <c r="O294" s="103"/>
      <c r="P294" s="103"/>
      <c r="Q294" s="103"/>
      <c r="R294" s="103"/>
      <c r="S294" s="103"/>
      <c r="T294" s="104"/>
      <c r="AT294" s="101" t="s">
        <v>132</v>
      </c>
      <c r="AU294" s="101" t="s">
        <v>79</v>
      </c>
      <c r="AV294" s="13" t="s">
        <v>77</v>
      </c>
      <c r="AW294" s="13" t="s">
        <v>26</v>
      </c>
      <c r="AX294" s="13" t="s">
        <v>69</v>
      </c>
      <c r="AY294" s="101" t="s">
        <v>124</v>
      </c>
    </row>
    <row r="295" spans="1:65" s="14" customFormat="1">
      <c r="B295" s="105"/>
      <c r="C295" s="195"/>
      <c r="D295" s="192" t="s">
        <v>132</v>
      </c>
      <c r="E295" s="196" t="s">
        <v>1</v>
      </c>
      <c r="F295" s="197" t="s">
        <v>134</v>
      </c>
      <c r="G295" s="195"/>
      <c r="H295" s="198">
        <v>6</v>
      </c>
      <c r="I295" s="240"/>
      <c r="J295" s="195"/>
      <c r="L295" s="105"/>
      <c r="M295" s="107"/>
      <c r="N295" s="108"/>
      <c r="O295" s="108"/>
      <c r="P295" s="108"/>
      <c r="Q295" s="108"/>
      <c r="R295" s="108"/>
      <c r="S295" s="108"/>
      <c r="T295" s="109"/>
      <c r="AT295" s="106" t="s">
        <v>132</v>
      </c>
      <c r="AU295" s="106" t="s">
        <v>79</v>
      </c>
      <c r="AV295" s="14" t="s">
        <v>79</v>
      </c>
      <c r="AW295" s="14" t="s">
        <v>26</v>
      </c>
      <c r="AX295" s="14" t="s">
        <v>69</v>
      </c>
      <c r="AY295" s="106" t="s">
        <v>124</v>
      </c>
    </row>
    <row r="296" spans="1:65" s="15" customFormat="1">
      <c r="B296" s="110"/>
      <c r="C296" s="199"/>
      <c r="D296" s="192" t="s">
        <v>132</v>
      </c>
      <c r="E296" s="200" t="s">
        <v>1</v>
      </c>
      <c r="F296" s="201" t="s">
        <v>135</v>
      </c>
      <c r="G296" s="199"/>
      <c r="H296" s="202">
        <v>6</v>
      </c>
      <c r="I296" s="241"/>
      <c r="J296" s="199"/>
      <c r="L296" s="110"/>
      <c r="M296" s="112"/>
      <c r="N296" s="113"/>
      <c r="O296" s="113"/>
      <c r="P296" s="113"/>
      <c r="Q296" s="113"/>
      <c r="R296" s="113"/>
      <c r="S296" s="113"/>
      <c r="T296" s="114"/>
      <c r="AT296" s="111" t="s">
        <v>132</v>
      </c>
      <c r="AU296" s="111" t="s">
        <v>79</v>
      </c>
      <c r="AV296" s="15" t="s">
        <v>130</v>
      </c>
      <c r="AW296" s="15" t="s">
        <v>26</v>
      </c>
      <c r="AX296" s="15" t="s">
        <v>77</v>
      </c>
      <c r="AY296" s="111" t="s">
        <v>124</v>
      </c>
    </row>
    <row r="297" spans="1:65" s="2" customFormat="1" ht="16.5" customHeight="1">
      <c r="A297" s="22"/>
      <c r="B297" s="91"/>
      <c r="C297" s="185" t="s">
        <v>331</v>
      </c>
      <c r="D297" s="185" t="s">
        <v>126</v>
      </c>
      <c r="E297" s="186" t="s">
        <v>332</v>
      </c>
      <c r="F297" s="187" t="s">
        <v>333</v>
      </c>
      <c r="G297" s="188" t="s">
        <v>129</v>
      </c>
      <c r="H297" s="189">
        <v>41.6</v>
      </c>
      <c r="I297" s="92"/>
      <c r="J297" s="190">
        <f>ROUND(I297*H297,2)</f>
        <v>0</v>
      </c>
      <c r="K297" s="93"/>
      <c r="L297" s="23"/>
      <c r="M297" s="94" t="s">
        <v>1</v>
      </c>
      <c r="N297" s="95" t="s">
        <v>34</v>
      </c>
      <c r="O297" s="96">
        <v>0.09</v>
      </c>
      <c r="P297" s="96">
        <f>O297*H297</f>
        <v>3.7439999999999998</v>
      </c>
      <c r="Q297" s="96">
        <v>0</v>
      </c>
      <c r="R297" s="96">
        <f>Q297*H297</f>
        <v>0</v>
      </c>
      <c r="S297" s="96">
        <v>0</v>
      </c>
      <c r="T297" s="97">
        <f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98" t="s">
        <v>130</v>
      </c>
      <c r="AT297" s="98" t="s">
        <v>126</v>
      </c>
      <c r="AU297" s="98" t="s">
        <v>79</v>
      </c>
      <c r="AY297" s="17" t="s">
        <v>124</v>
      </c>
      <c r="BE297" s="99">
        <f>IF(N297="základní",J297,0)</f>
        <v>0</v>
      </c>
      <c r="BF297" s="99">
        <f>IF(N297="snížená",J297,0)</f>
        <v>0</v>
      </c>
      <c r="BG297" s="99">
        <f>IF(N297="zákl. přenesená",J297,0)</f>
        <v>0</v>
      </c>
      <c r="BH297" s="99">
        <f>IF(N297="sníž. přenesená",J297,0)</f>
        <v>0</v>
      </c>
      <c r="BI297" s="99">
        <f>IF(N297="nulová",J297,0)</f>
        <v>0</v>
      </c>
      <c r="BJ297" s="17" t="s">
        <v>77</v>
      </c>
      <c r="BK297" s="99">
        <f>ROUND(I297*H297,2)</f>
        <v>0</v>
      </c>
      <c r="BL297" s="17" t="s">
        <v>130</v>
      </c>
      <c r="BM297" s="98" t="s">
        <v>334</v>
      </c>
    </row>
    <row r="298" spans="1:65" s="13" customFormat="1">
      <c r="B298" s="100"/>
      <c r="C298" s="191"/>
      <c r="D298" s="192" t="s">
        <v>132</v>
      </c>
      <c r="E298" s="193" t="s">
        <v>1</v>
      </c>
      <c r="F298" s="194" t="s">
        <v>139</v>
      </c>
      <c r="G298" s="191"/>
      <c r="H298" s="193" t="s">
        <v>1</v>
      </c>
      <c r="I298" s="239"/>
      <c r="J298" s="191"/>
      <c r="L298" s="100"/>
      <c r="M298" s="102"/>
      <c r="N298" s="103"/>
      <c r="O298" s="103"/>
      <c r="P298" s="103"/>
      <c r="Q298" s="103"/>
      <c r="R298" s="103"/>
      <c r="S298" s="103"/>
      <c r="T298" s="104"/>
      <c r="AT298" s="101" t="s">
        <v>132</v>
      </c>
      <c r="AU298" s="101" t="s">
        <v>79</v>
      </c>
      <c r="AV298" s="13" t="s">
        <v>77</v>
      </c>
      <c r="AW298" s="13" t="s">
        <v>26</v>
      </c>
      <c r="AX298" s="13" t="s">
        <v>69</v>
      </c>
      <c r="AY298" s="101" t="s">
        <v>124</v>
      </c>
    </row>
    <row r="299" spans="1:65" s="13" customFormat="1">
      <c r="B299" s="100"/>
      <c r="C299" s="191"/>
      <c r="D299" s="192" t="s">
        <v>132</v>
      </c>
      <c r="E299" s="193" t="s">
        <v>1</v>
      </c>
      <c r="F299" s="194" t="s">
        <v>140</v>
      </c>
      <c r="G299" s="191"/>
      <c r="H299" s="193" t="s">
        <v>1</v>
      </c>
      <c r="I299" s="239"/>
      <c r="J299" s="191"/>
      <c r="L299" s="100"/>
      <c r="M299" s="102"/>
      <c r="N299" s="103"/>
      <c r="O299" s="103"/>
      <c r="P299" s="103"/>
      <c r="Q299" s="103"/>
      <c r="R299" s="103"/>
      <c r="S299" s="103"/>
      <c r="T299" s="104"/>
      <c r="AT299" s="101" t="s">
        <v>132</v>
      </c>
      <c r="AU299" s="101" t="s">
        <v>79</v>
      </c>
      <c r="AV299" s="13" t="s">
        <v>77</v>
      </c>
      <c r="AW299" s="13" t="s">
        <v>26</v>
      </c>
      <c r="AX299" s="13" t="s">
        <v>69</v>
      </c>
      <c r="AY299" s="101" t="s">
        <v>124</v>
      </c>
    </row>
    <row r="300" spans="1:65" s="14" customFormat="1">
      <c r="B300" s="105"/>
      <c r="C300" s="195"/>
      <c r="D300" s="192" t="s">
        <v>132</v>
      </c>
      <c r="E300" s="196" t="s">
        <v>1</v>
      </c>
      <c r="F300" s="197" t="s">
        <v>141</v>
      </c>
      <c r="G300" s="195"/>
      <c r="H300" s="198">
        <v>19.8</v>
      </c>
      <c r="I300" s="240"/>
      <c r="J300" s="195"/>
      <c r="L300" s="105"/>
      <c r="M300" s="107"/>
      <c r="N300" s="108"/>
      <c r="O300" s="108"/>
      <c r="P300" s="108"/>
      <c r="Q300" s="108"/>
      <c r="R300" s="108"/>
      <c r="S300" s="108"/>
      <c r="T300" s="109"/>
      <c r="AT300" s="106" t="s">
        <v>132</v>
      </c>
      <c r="AU300" s="106" t="s">
        <v>79</v>
      </c>
      <c r="AV300" s="14" t="s">
        <v>79</v>
      </c>
      <c r="AW300" s="14" t="s">
        <v>26</v>
      </c>
      <c r="AX300" s="14" t="s">
        <v>69</v>
      </c>
      <c r="AY300" s="106" t="s">
        <v>124</v>
      </c>
    </row>
    <row r="301" spans="1:65" s="14" customFormat="1">
      <c r="B301" s="105"/>
      <c r="C301" s="195"/>
      <c r="D301" s="192" t="s">
        <v>132</v>
      </c>
      <c r="E301" s="196" t="s">
        <v>1</v>
      </c>
      <c r="F301" s="197" t="s">
        <v>142</v>
      </c>
      <c r="G301" s="195"/>
      <c r="H301" s="198">
        <v>14.1</v>
      </c>
      <c r="I301" s="240"/>
      <c r="J301" s="195"/>
      <c r="L301" s="105"/>
      <c r="M301" s="107"/>
      <c r="N301" s="108"/>
      <c r="O301" s="108"/>
      <c r="P301" s="108"/>
      <c r="Q301" s="108"/>
      <c r="R301" s="108"/>
      <c r="S301" s="108"/>
      <c r="T301" s="109"/>
      <c r="AT301" s="106" t="s">
        <v>132</v>
      </c>
      <c r="AU301" s="106" t="s">
        <v>79</v>
      </c>
      <c r="AV301" s="14" t="s">
        <v>79</v>
      </c>
      <c r="AW301" s="14" t="s">
        <v>26</v>
      </c>
      <c r="AX301" s="14" t="s">
        <v>69</v>
      </c>
      <c r="AY301" s="106" t="s">
        <v>124</v>
      </c>
    </row>
    <row r="302" spans="1:65" s="14" customFormat="1" ht="22.5">
      <c r="B302" s="105"/>
      <c r="C302" s="195"/>
      <c r="D302" s="192" t="s">
        <v>132</v>
      </c>
      <c r="E302" s="196" t="s">
        <v>1</v>
      </c>
      <c r="F302" s="197" t="s">
        <v>143</v>
      </c>
      <c r="G302" s="195"/>
      <c r="H302" s="198">
        <v>7.7</v>
      </c>
      <c r="I302" s="240"/>
      <c r="J302" s="195"/>
      <c r="L302" s="105"/>
      <c r="M302" s="107"/>
      <c r="N302" s="108"/>
      <c r="O302" s="108"/>
      <c r="P302" s="108"/>
      <c r="Q302" s="108"/>
      <c r="R302" s="108"/>
      <c r="S302" s="108"/>
      <c r="T302" s="109"/>
      <c r="AT302" s="106" t="s">
        <v>132</v>
      </c>
      <c r="AU302" s="106" t="s">
        <v>79</v>
      </c>
      <c r="AV302" s="14" t="s">
        <v>79</v>
      </c>
      <c r="AW302" s="14" t="s">
        <v>26</v>
      </c>
      <c r="AX302" s="14" t="s">
        <v>69</v>
      </c>
      <c r="AY302" s="106" t="s">
        <v>124</v>
      </c>
    </row>
    <row r="303" spans="1:65" s="15" customFormat="1">
      <c r="B303" s="110"/>
      <c r="C303" s="199"/>
      <c r="D303" s="192" t="s">
        <v>132</v>
      </c>
      <c r="E303" s="200" t="s">
        <v>1</v>
      </c>
      <c r="F303" s="201" t="s">
        <v>135</v>
      </c>
      <c r="G303" s="199"/>
      <c r="H303" s="202">
        <v>41.6</v>
      </c>
      <c r="I303" s="241"/>
      <c r="J303" s="199"/>
      <c r="L303" s="110"/>
      <c r="M303" s="112"/>
      <c r="N303" s="113"/>
      <c r="O303" s="113"/>
      <c r="P303" s="113"/>
      <c r="Q303" s="113"/>
      <c r="R303" s="113"/>
      <c r="S303" s="113"/>
      <c r="T303" s="114"/>
      <c r="AT303" s="111" t="s">
        <v>132</v>
      </c>
      <c r="AU303" s="111" t="s">
        <v>79</v>
      </c>
      <c r="AV303" s="15" t="s">
        <v>130</v>
      </c>
      <c r="AW303" s="15" t="s">
        <v>26</v>
      </c>
      <c r="AX303" s="15" t="s">
        <v>77</v>
      </c>
      <c r="AY303" s="111" t="s">
        <v>124</v>
      </c>
    </row>
    <row r="304" spans="1:65" s="2" customFormat="1" ht="16.5" customHeight="1">
      <c r="A304" s="22"/>
      <c r="B304" s="91"/>
      <c r="C304" s="185" t="s">
        <v>335</v>
      </c>
      <c r="D304" s="185" t="s">
        <v>126</v>
      </c>
      <c r="E304" s="186" t="s">
        <v>336</v>
      </c>
      <c r="F304" s="187" t="s">
        <v>337</v>
      </c>
      <c r="G304" s="188" t="s">
        <v>129</v>
      </c>
      <c r="H304" s="189">
        <v>32.700000000000003</v>
      </c>
      <c r="I304" s="92"/>
      <c r="J304" s="190">
        <f>ROUND(I304*H304,2)</f>
        <v>0</v>
      </c>
      <c r="K304" s="93"/>
      <c r="L304" s="23"/>
      <c r="M304" s="94" t="s">
        <v>1</v>
      </c>
      <c r="N304" s="95" t="s">
        <v>34</v>
      </c>
      <c r="O304" s="96">
        <v>0.45200000000000001</v>
      </c>
      <c r="P304" s="96">
        <f>O304*H304</f>
        <v>14.780400000000002</v>
      </c>
      <c r="Q304" s="96">
        <v>0</v>
      </c>
      <c r="R304" s="96">
        <f>Q304*H304</f>
        <v>0</v>
      </c>
      <c r="S304" s="96">
        <v>0.02</v>
      </c>
      <c r="T304" s="97">
        <f>S304*H304</f>
        <v>0.65400000000000003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98" t="s">
        <v>130</v>
      </c>
      <c r="AT304" s="98" t="s">
        <v>126</v>
      </c>
      <c r="AU304" s="98" t="s">
        <v>79</v>
      </c>
      <c r="AY304" s="17" t="s">
        <v>124</v>
      </c>
      <c r="BE304" s="99">
        <f>IF(N304="základní",J304,0)</f>
        <v>0</v>
      </c>
      <c r="BF304" s="99">
        <f>IF(N304="snížená",J304,0)</f>
        <v>0</v>
      </c>
      <c r="BG304" s="99">
        <f>IF(N304="zákl. přenesená",J304,0)</f>
        <v>0</v>
      </c>
      <c r="BH304" s="99">
        <f>IF(N304="sníž. přenesená",J304,0)</f>
        <v>0</v>
      </c>
      <c r="BI304" s="99">
        <f>IF(N304="nulová",J304,0)</f>
        <v>0</v>
      </c>
      <c r="BJ304" s="17" t="s">
        <v>77</v>
      </c>
      <c r="BK304" s="99">
        <f>ROUND(I304*H304,2)</f>
        <v>0</v>
      </c>
      <c r="BL304" s="17" t="s">
        <v>130</v>
      </c>
      <c r="BM304" s="98" t="s">
        <v>338</v>
      </c>
    </row>
    <row r="305" spans="1:65" s="13" customFormat="1">
      <c r="B305" s="100"/>
      <c r="C305" s="191"/>
      <c r="D305" s="192" t="s">
        <v>132</v>
      </c>
      <c r="E305" s="193" t="s">
        <v>1</v>
      </c>
      <c r="F305" s="194" t="s">
        <v>139</v>
      </c>
      <c r="G305" s="191"/>
      <c r="H305" s="193" t="s">
        <v>1</v>
      </c>
      <c r="I305" s="239"/>
      <c r="J305" s="191"/>
      <c r="L305" s="100"/>
      <c r="M305" s="102"/>
      <c r="N305" s="103"/>
      <c r="O305" s="103"/>
      <c r="P305" s="103"/>
      <c r="Q305" s="103"/>
      <c r="R305" s="103"/>
      <c r="S305" s="103"/>
      <c r="T305" s="104"/>
      <c r="AT305" s="101" t="s">
        <v>132</v>
      </c>
      <c r="AU305" s="101" t="s">
        <v>79</v>
      </c>
      <c r="AV305" s="13" t="s">
        <v>77</v>
      </c>
      <c r="AW305" s="13" t="s">
        <v>26</v>
      </c>
      <c r="AX305" s="13" t="s">
        <v>69</v>
      </c>
      <c r="AY305" s="101" t="s">
        <v>124</v>
      </c>
    </row>
    <row r="306" spans="1:65" s="14" customFormat="1">
      <c r="B306" s="105"/>
      <c r="C306" s="195"/>
      <c r="D306" s="192" t="s">
        <v>132</v>
      </c>
      <c r="E306" s="196" t="s">
        <v>1</v>
      </c>
      <c r="F306" s="197" t="s">
        <v>339</v>
      </c>
      <c r="G306" s="195"/>
      <c r="H306" s="198">
        <v>19.2</v>
      </c>
      <c r="I306" s="240"/>
      <c r="J306" s="195"/>
      <c r="L306" s="105"/>
      <c r="M306" s="107"/>
      <c r="N306" s="108"/>
      <c r="O306" s="108"/>
      <c r="P306" s="108"/>
      <c r="Q306" s="108"/>
      <c r="R306" s="108"/>
      <c r="S306" s="108"/>
      <c r="T306" s="109"/>
      <c r="AT306" s="106" t="s">
        <v>132</v>
      </c>
      <c r="AU306" s="106" t="s">
        <v>79</v>
      </c>
      <c r="AV306" s="14" t="s">
        <v>79</v>
      </c>
      <c r="AW306" s="14" t="s">
        <v>26</v>
      </c>
      <c r="AX306" s="14" t="s">
        <v>69</v>
      </c>
      <c r="AY306" s="106" t="s">
        <v>124</v>
      </c>
    </row>
    <row r="307" spans="1:65" s="14" customFormat="1">
      <c r="B307" s="105"/>
      <c r="C307" s="195"/>
      <c r="D307" s="192" t="s">
        <v>132</v>
      </c>
      <c r="E307" s="196" t="s">
        <v>1</v>
      </c>
      <c r="F307" s="197" t="s">
        <v>340</v>
      </c>
      <c r="G307" s="195"/>
      <c r="H307" s="198">
        <v>13.5</v>
      </c>
      <c r="I307" s="240"/>
      <c r="J307" s="195"/>
      <c r="L307" s="105"/>
      <c r="M307" s="107"/>
      <c r="N307" s="108"/>
      <c r="O307" s="108"/>
      <c r="P307" s="108"/>
      <c r="Q307" s="108"/>
      <c r="R307" s="108"/>
      <c r="S307" s="108"/>
      <c r="T307" s="109"/>
      <c r="AT307" s="106" t="s">
        <v>132</v>
      </c>
      <c r="AU307" s="106" t="s">
        <v>79</v>
      </c>
      <c r="AV307" s="14" t="s">
        <v>79</v>
      </c>
      <c r="AW307" s="14" t="s">
        <v>26</v>
      </c>
      <c r="AX307" s="14" t="s">
        <v>69</v>
      </c>
      <c r="AY307" s="106" t="s">
        <v>124</v>
      </c>
    </row>
    <row r="308" spans="1:65" s="15" customFormat="1">
      <c r="B308" s="110"/>
      <c r="C308" s="199"/>
      <c r="D308" s="192" t="s">
        <v>132</v>
      </c>
      <c r="E308" s="200" t="s">
        <v>1</v>
      </c>
      <c r="F308" s="201" t="s">
        <v>135</v>
      </c>
      <c r="G308" s="199"/>
      <c r="H308" s="202">
        <v>32.700000000000003</v>
      </c>
      <c r="I308" s="241"/>
      <c r="J308" s="199"/>
      <c r="L308" s="110"/>
      <c r="M308" s="112"/>
      <c r="N308" s="113"/>
      <c r="O308" s="113"/>
      <c r="P308" s="113"/>
      <c r="Q308" s="113"/>
      <c r="R308" s="113"/>
      <c r="S308" s="113"/>
      <c r="T308" s="114"/>
      <c r="AT308" s="111" t="s">
        <v>132</v>
      </c>
      <c r="AU308" s="111" t="s">
        <v>79</v>
      </c>
      <c r="AV308" s="15" t="s">
        <v>130</v>
      </c>
      <c r="AW308" s="15" t="s">
        <v>26</v>
      </c>
      <c r="AX308" s="15" t="s">
        <v>77</v>
      </c>
      <c r="AY308" s="111" t="s">
        <v>124</v>
      </c>
    </row>
    <row r="309" spans="1:65" s="2" customFormat="1" ht="24.2" customHeight="1">
      <c r="A309" s="22"/>
      <c r="B309" s="91"/>
      <c r="C309" s="185" t="s">
        <v>341</v>
      </c>
      <c r="D309" s="185" t="s">
        <v>126</v>
      </c>
      <c r="E309" s="186" t="s">
        <v>342</v>
      </c>
      <c r="F309" s="187" t="s">
        <v>343</v>
      </c>
      <c r="G309" s="188" t="s">
        <v>129</v>
      </c>
      <c r="H309" s="189">
        <v>54</v>
      </c>
      <c r="I309" s="92"/>
      <c r="J309" s="190">
        <f>ROUND(I309*H309,2)</f>
        <v>0</v>
      </c>
      <c r="K309" s="93"/>
      <c r="L309" s="23"/>
      <c r="M309" s="94" t="s">
        <v>1</v>
      </c>
      <c r="N309" s="95" t="s">
        <v>34</v>
      </c>
      <c r="O309" s="96">
        <v>0.27300000000000002</v>
      </c>
      <c r="P309" s="96">
        <f>O309*H309</f>
        <v>14.742000000000001</v>
      </c>
      <c r="Q309" s="96">
        <v>0</v>
      </c>
      <c r="R309" s="96">
        <f>Q309*H309</f>
        <v>0</v>
      </c>
      <c r="S309" s="96">
        <v>0</v>
      </c>
      <c r="T309" s="97">
        <f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98" t="s">
        <v>130</v>
      </c>
      <c r="AT309" s="98" t="s">
        <v>126</v>
      </c>
      <c r="AU309" s="98" t="s">
        <v>79</v>
      </c>
      <c r="AY309" s="17" t="s">
        <v>124</v>
      </c>
      <c r="BE309" s="99">
        <f>IF(N309="základní",J309,0)</f>
        <v>0</v>
      </c>
      <c r="BF309" s="99">
        <f>IF(N309="snížená",J309,0)</f>
        <v>0</v>
      </c>
      <c r="BG309" s="99">
        <f>IF(N309="zákl. přenesená",J309,0)</f>
        <v>0</v>
      </c>
      <c r="BH309" s="99">
        <f>IF(N309="sníž. přenesená",J309,0)</f>
        <v>0</v>
      </c>
      <c r="BI309" s="99">
        <f>IF(N309="nulová",J309,0)</f>
        <v>0</v>
      </c>
      <c r="BJ309" s="17" t="s">
        <v>77</v>
      </c>
      <c r="BK309" s="99">
        <f>ROUND(I309*H309,2)</f>
        <v>0</v>
      </c>
      <c r="BL309" s="17" t="s">
        <v>130</v>
      </c>
      <c r="BM309" s="98" t="s">
        <v>344</v>
      </c>
    </row>
    <row r="310" spans="1:65" s="13" customFormat="1">
      <c r="B310" s="100"/>
      <c r="C310" s="191"/>
      <c r="D310" s="192" t="s">
        <v>132</v>
      </c>
      <c r="E310" s="193" t="s">
        <v>1</v>
      </c>
      <c r="F310" s="194" t="s">
        <v>139</v>
      </c>
      <c r="G310" s="191"/>
      <c r="H310" s="193" t="s">
        <v>1</v>
      </c>
      <c r="I310" s="239"/>
      <c r="J310" s="191"/>
      <c r="L310" s="100"/>
      <c r="M310" s="102"/>
      <c r="N310" s="103"/>
      <c r="O310" s="103"/>
      <c r="P310" s="103"/>
      <c r="Q310" s="103"/>
      <c r="R310" s="103"/>
      <c r="S310" s="103"/>
      <c r="T310" s="104"/>
      <c r="AT310" s="101" t="s">
        <v>132</v>
      </c>
      <c r="AU310" s="101" t="s">
        <v>79</v>
      </c>
      <c r="AV310" s="13" t="s">
        <v>77</v>
      </c>
      <c r="AW310" s="13" t="s">
        <v>26</v>
      </c>
      <c r="AX310" s="13" t="s">
        <v>69</v>
      </c>
      <c r="AY310" s="101" t="s">
        <v>124</v>
      </c>
    </row>
    <row r="311" spans="1:65" s="14" customFormat="1">
      <c r="B311" s="105"/>
      <c r="C311" s="195"/>
      <c r="D311" s="192" t="s">
        <v>132</v>
      </c>
      <c r="E311" s="196" t="s">
        <v>1</v>
      </c>
      <c r="F311" s="197" t="s">
        <v>345</v>
      </c>
      <c r="G311" s="195"/>
      <c r="H311" s="198">
        <v>54</v>
      </c>
      <c r="I311" s="240"/>
      <c r="J311" s="195"/>
      <c r="L311" s="105"/>
      <c r="M311" s="107"/>
      <c r="N311" s="108"/>
      <c r="O311" s="108"/>
      <c r="P311" s="108"/>
      <c r="Q311" s="108"/>
      <c r="R311" s="108"/>
      <c r="S311" s="108"/>
      <c r="T311" s="109"/>
      <c r="AT311" s="106" t="s">
        <v>132</v>
      </c>
      <c r="AU311" s="106" t="s">
        <v>79</v>
      </c>
      <c r="AV311" s="14" t="s">
        <v>79</v>
      </c>
      <c r="AW311" s="14" t="s">
        <v>26</v>
      </c>
      <c r="AX311" s="14" t="s">
        <v>69</v>
      </c>
      <c r="AY311" s="106" t="s">
        <v>124</v>
      </c>
    </row>
    <row r="312" spans="1:65" s="15" customFormat="1">
      <c r="B312" s="110"/>
      <c r="C312" s="199"/>
      <c r="D312" s="192" t="s">
        <v>132</v>
      </c>
      <c r="E312" s="200" t="s">
        <v>1</v>
      </c>
      <c r="F312" s="201" t="s">
        <v>135</v>
      </c>
      <c r="G312" s="199"/>
      <c r="H312" s="202">
        <v>54</v>
      </c>
      <c r="I312" s="241"/>
      <c r="J312" s="199"/>
      <c r="L312" s="110"/>
      <c r="M312" s="112"/>
      <c r="N312" s="113"/>
      <c r="O312" s="113"/>
      <c r="P312" s="113"/>
      <c r="Q312" s="113"/>
      <c r="R312" s="113"/>
      <c r="S312" s="113"/>
      <c r="T312" s="114"/>
      <c r="AT312" s="111" t="s">
        <v>132</v>
      </c>
      <c r="AU312" s="111" t="s">
        <v>79</v>
      </c>
      <c r="AV312" s="15" t="s">
        <v>130</v>
      </c>
      <c r="AW312" s="15" t="s">
        <v>26</v>
      </c>
      <c r="AX312" s="15" t="s">
        <v>77</v>
      </c>
      <c r="AY312" s="111" t="s">
        <v>124</v>
      </c>
    </row>
    <row r="313" spans="1:65" s="2" customFormat="1" ht="33" customHeight="1">
      <c r="A313" s="22"/>
      <c r="B313" s="91"/>
      <c r="C313" s="185" t="s">
        <v>346</v>
      </c>
      <c r="D313" s="185" t="s">
        <v>126</v>
      </c>
      <c r="E313" s="186" t="s">
        <v>347</v>
      </c>
      <c r="F313" s="187" t="s">
        <v>348</v>
      </c>
      <c r="G313" s="188" t="s">
        <v>203</v>
      </c>
      <c r="H313" s="189">
        <v>87.2</v>
      </c>
      <c r="I313" s="92"/>
      <c r="J313" s="190">
        <f>ROUND(I313*H313,2)</f>
        <v>0</v>
      </c>
      <c r="K313" s="93"/>
      <c r="L313" s="23"/>
      <c r="M313" s="94" t="s">
        <v>1</v>
      </c>
      <c r="N313" s="95" t="s">
        <v>34</v>
      </c>
      <c r="O313" s="96">
        <v>2.827</v>
      </c>
      <c r="P313" s="96">
        <f>O313*H313</f>
        <v>246.51439999999999</v>
      </c>
      <c r="Q313" s="96">
        <v>3.8999999999999999E-4</v>
      </c>
      <c r="R313" s="96">
        <f>Q313*H313</f>
        <v>3.4008000000000004E-2</v>
      </c>
      <c r="S313" s="96">
        <v>0</v>
      </c>
      <c r="T313" s="97">
        <f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98" t="s">
        <v>130</v>
      </c>
      <c r="AT313" s="98" t="s">
        <v>126</v>
      </c>
      <c r="AU313" s="98" t="s">
        <v>79</v>
      </c>
      <c r="AY313" s="17" t="s">
        <v>124</v>
      </c>
      <c r="BE313" s="99">
        <f>IF(N313="základní",J313,0)</f>
        <v>0</v>
      </c>
      <c r="BF313" s="99">
        <f>IF(N313="snížená",J313,0)</f>
        <v>0</v>
      </c>
      <c r="BG313" s="99">
        <f>IF(N313="zákl. přenesená",J313,0)</f>
        <v>0</v>
      </c>
      <c r="BH313" s="99">
        <f>IF(N313="sníž. přenesená",J313,0)</f>
        <v>0</v>
      </c>
      <c r="BI313" s="99">
        <f>IF(N313="nulová",J313,0)</f>
        <v>0</v>
      </c>
      <c r="BJ313" s="17" t="s">
        <v>77</v>
      </c>
      <c r="BK313" s="99">
        <f>ROUND(I313*H313,2)</f>
        <v>0</v>
      </c>
      <c r="BL313" s="17" t="s">
        <v>130</v>
      </c>
      <c r="BM313" s="98" t="s">
        <v>349</v>
      </c>
    </row>
    <row r="314" spans="1:65" s="13" customFormat="1">
      <c r="B314" s="100"/>
      <c r="C314" s="191"/>
      <c r="D314" s="192" t="s">
        <v>132</v>
      </c>
      <c r="E314" s="193" t="s">
        <v>1</v>
      </c>
      <c r="F314" s="194" t="s">
        <v>350</v>
      </c>
      <c r="G314" s="191"/>
      <c r="H314" s="193" t="s">
        <v>1</v>
      </c>
      <c r="I314" s="239"/>
      <c r="J314" s="191"/>
      <c r="L314" s="100"/>
      <c r="M314" s="102"/>
      <c r="N314" s="103"/>
      <c r="O314" s="103"/>
      <c r="P314" s="103"/>
      <c r="Q314" s="103"/>
      <c r="R314" s="103"/>
      <c r="S314" s="103"/>
      <c r="T314" s="104"/>
      <c r="AT314" s="101" t="s">
        <v>132</v>
      </c>
      <c r="AU314" s="101" t="s">
        <v>79</v>
      </c>
      <c r="AV314" s="13" t="s">
        <v>77</v>
      </c>
      <c r="AW314" s="13" t="s">
        <v>26</v>
      </c>
      <c r="AX314" s="13" t="s">
        <v>69</v>
      </c>
      <c r="AY314" s="101" t="s">
        <v>124</v>
      </c>
    </row>
    <row r="315" spans="1:65" s="14" customFormat="1">
      <c r="B315" s="105"/>
      <c r="C315" s="195"/>
      <c r="D315" s="192" t="s">
        <v>132</v>
      </c>
      <c r="E315" s="196" t="s">
        <v>1</v>
      </c>
      <c r="F315" s="197" t="s">
        <v>351</v>
      </c>
      <c r="G315" s="195"/>
      <c r="H315" s="198">
        <v>87.2</v>
      </c>
      <c r="I315" s="240"/>
      <c r="J315" s="195"/>
      <c r="L315" s="105"/>
      <c r="M315" s="107"/>
      <c r="N315" s="108"/>
      <c r="O315" s="108"/>
      <c r="P315" s="108"/>
      <c r="Q315" s="108"/>
      <c r="R315" s="108"/>
      <c r="S315" s="108"/>
      <c r="T315" s="109"/>
      <c r="AT315" s="106" t="s">
        <v>132</v>
      </c>
      <c r="AU315" s="106" t="s">
        <v>79</v>
      </c>
      <c r="AV315" s="14" t="s">
        <v>79</v>
      </c>
      <c r="AW315" s="14" t="s">
        <v>26</v>
      </c>
      <c r="AX315" s="14" t="s">
        <v>69</v>
      </c>
      <c r="AY315" s="106" t="s">
        <v>124</v>
      </c>
    </row>
    <row r="316" spans="1:65" s="15" customFormat="1">
      <c r="B316" s="110"/>
      <c r="C316" s="199"/>
      <c r="D316" s="192" t="s">
        <v>132</v>
      </c>
      <c r="E316" s="200" t="s">
        <v>1</v>
      </c>
      <c r="F316" s="201" t="s">
        <v>135</v>
      </c>
      <c r="G316" s="199"/>
      <c r="H316" s="202">
        <v>87.2</v>
      </c>
      <c r="I316" s="241"/>
      <c r="J316" s="199"/>
      <c r="L316" s="110"/>
      <c r="M316" s="112"/>
      <c r="N316" s="113"/>
      <c r="O316" s="113"/>
      <c r="P316" s="113"/>
      <c r="Q316" s="113"/>
      <c r="R316" s="113"/>
      <c r="S316" s="113"/>
      <c r="T316" s="114"/>
      <c r="AT316" s="111" t="s">
        <v>132</v>
      </c>
      <c r="AU316" s="111" t="s">
        <v>79</v>
      </c>
      <c r="AV316" s="15" t="s">
        <v>130</v>
      </c>
      <c r="AW316" s="15" t="s">
        <v>26</v>
      </c>
      <c r="AX316" s="15" t="s">
        <v>77</v>
      </c>
      <c r="AY316" s="111" t="s">
        <v>124</v>
      </c>
    </row>
    <row r="317" spans="1:65" s="2" customFormat="1" ht="24.2" customHeight="1">
      <c r="A317" s="22"/>
      <c r="B317" s="91"/>
      <c r="C317" s="203" t="s">
        <v>352</v>
      </c>
      <c r="D317" s="203" t="s">
        <v>178</v>
      </c>
      <c r="E317" s="204" t="s">
        <v>353</v>
      </c>
      <c r="F317" s="205" t="s">
        <v>354</v>
      </c>
      <c r="G317" s="206" t="s">
        <v>219</v>
      </c>
      <c r="H317" s="207">
        <v>0.112</v>
      </c>
      <c r="I317" s="115"/>
      <c r="J317" s="208">
        <f>ROUND(I317*H317,2)</f>
        <v>0</v>
      </c>
      <c r="K317" s="116"/>
      <c r="L317" s="117"/>
      <c r="M317" s="118" t="s">
        <v>1</v>
      </c>
      <c r="N317" s="119" t="s">
        <v>34</v>
      </c>
      <c r="O317" s="96">
        <v>0</v>
      </c>
      <c r="P317" s="96">
        <f>O317*H317</f>
        <v>0</v>
      </c>
      <c r="Q317" s="96">
        <v>1</v>
      </c>
      <c r="R317" s="96">
        <f>Q317*H317</f>
        <v>0.112</v>
      </c>
      <c r="S317" s="96">
        <v>0</v>
      </c>
      <c r="T317" s="97">
        <f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98" t="s">
        <v>177</v>
      </c>
      <c r="AT317" s="98" t="s">
        <v>178</v>
      </c>
      <c r="AU317" s="98" t="s">
        <v>79</v>
      </c>
      <c r="AY317" s="17" t="s">
        <v>124</v>
      </c>
      <c r="BE317" s="99">
        <f>IF(N317="základní",J317,0)</f>
        <v>0</v>
      </c>
      <c r="BF317" s="99">
        <f>IF(N317="snížená",J317,0)</f>
        <v>0</v>
      </c>
      <c r="BG317" s="99">
        <f>IF(N317="zákl. přenesená",J317,0)</f>
        <v>0</v>
      </c>
      <c r="BH317" s="99">
        <f>IF(N317="sníž. přenesená",J317,0)</f>
        <v>0</v>
      </c>
      <c r="BI317" s="99">
        <f>IF(N317="nulová",J317,0)</f>
        <v>0</v>
      </c>
      <c r="BJ317" s="17" t="s">
        <v>77</v>
      </c>
      <c r="BK317" s="99">
        <f>ROUND(I317*H317,2)</f>
        <v>0</v>
      </c>
      <c r="BL317" s="17" t="s">
        <v>130</v>
      </c>
      <c r="BM317" s="98" t="s">
        <v>355</v>
      </c>
    </row>
    <row r="318" spans="1:65" s="14" customFormat="1">
      <c r="B318" s="105"/>
      <c r="C318" s="195"/>
      <c r="D318" s="192" t="s">
        <v>132</v>
      </c>
      <c r="E318" s="196" t="s">
        <v>1</v>
      </c>
      <c r="F318" s="197" t="s">
        <v>356</v>
      </c>
      <c r="G318" s="195"/>
      <c r="H318" s="198">
        <v>0.112</v>
      </c>
      <c r="I318" s="240"/>
      <c r="J318" s="195"/>
      <c r="L318" s="105"/>
      <c r="M318" s="107"/>
      <c r="N318" s="108"/>
      <c r="O318" s="108"/>
      <c r="P318" s="108"/>
      <c r="Q318" s="108"/>
      <c r="R318" s="108"/>
      <c r="S318" s="108"/>
      <c r="T318" s="109"/>
      <c r="AT318" s="106" t="s">
        <v>132</v>
      </c>
      <c r="AU318" s="106" t="s">
        <v>79</v>
      </c>
      <c r="AV318" s="14" t="s">
        <v>79</v>
      </c>
      <c r="AW318" s="14" t="s">
        <v>26</v>
      </c>
      <c r="AX318" s="14" t="s">
        <v>69</v>
      </c>
      <c r="AY318" s="106" t="s">
        <v>124</v>
      </c>
    </row>
    <row r="319" spans="1:65" s="15" customFormat="1">
      <c r="B319" s="110"/>
      <c r="C319" s="199"/>
      <c r="D319" s="192" t="s">
        <v>132</v>
      </c>
      <c r="E319" s="200" t="s">
        <v>1</v>
      </c>
      <c r="F319" s="201" t="s">
        <v>135</v>
      </c>
      <c r="G319" s="199"/>
      <c r="H319" s="202">
        <v>0.112</v>
      </c>
      <c r="I319" s="241"/>
      <c r="J319" s="199"/>
      <c r="L319" s="110"/>
      <c r="M319" s="112"/>
      <c r="N319" s="113"/>
      <c r="O319" s="113"/>
      <c r="P319" s="113"/>
      <c r="Q319" s="113"/>
      <c r="R319" s="113"/>
      <c r="S319" s="113"/>
      <c r="T319" s="114"/>
      <c r="AT319" s="111" t="s">
        <v>132</v>
      </c>
      <c r="AU319" s="111" t="s">
        <v>79</v>
      </c>
      <c r="AV319" s="15" t="s">
        <v>130</v>
      </c>
      <c r="AW319" s="15" t="s">
        <v>26</v>
      </c>
      <c r="AX319" s="15" t="s">
        <v>77</v>
      </c>
      <c r="AY319" s="111" t="s">
        <v>124</v>
      </c>
    </row>
    <row r="320" spans="1:65" s="12" customFormat="1" ht="22.9" customHeight="1">
      <c r="B320" s="83"/>
      <c r="C320" s="179"/>
      <c r="D320" s="180" t="s">
        <v>68</v>
      </c>
      <c r="E320" s="183" t="s">
        <v>357</v>
      </c>
      <c r="F320" s="183" t="s">
        <v>358</v>
      </c>
      <c r="G320" s="179"/>
      <c r="H320" s="179"/>
      <c r="I320" s="242"/>
      <c r="J320" s="184">
        <f>BK320</f>
        <v>0</v>
      </c>
      <c r="L320" s="83"/>
      <c r="M320" s="85"/>
      <c r="N320" s="86"/>
      <c r="O320" s="86"/>
      <c r="P320" s="87">
        <f>SUM(P321:P342)</f>
        <v>13.828824000000001</v>
      </c>
      <c r="Q320" s="86"/>
      <c r="R320" s="87">
        <f>SUM(R321:R342)</f>
        <v>0</v>
      </c>
      <c r="S320" s="86"/>
      <c r="T320" s="88">
        <f>SUM(T321:T342)</f>
        <v>0</v>
      </c>
      <c r="AR320" s="84" t="s">
        <v>77</v>
      </c>
      <c r="AT320" s="89" t="s">
        <v>68</v>
      </c>
      <c r="AU320" s="89" t="s">
        <v>77</v>
      </c>
      <c r="AY320" s="84" t="s">
        <v>124</v>
      </c>
      <c r="BK320" s="90">
        <f>SUM(BK321:BK342)</f>
        <v>0</v>
      </c>
    </row>
    <row r="321" spans="1:65" s="2" customFormat="1" ht="24.2" customHeight="1">
      <c r="A321" s="22"/>
      <c r="B321" s="91"/>
      <c r="C321" s="185" t="s">
        <v>359</v>
      </c>
      <c r="D321" s="185" t="s">
        <v>126</v>
      </c>
      <c r="E321" s="186" t="s">
        <v>360</v>
      </c>
      <c r="F321" s="187" t="s">
        <v>361</v>
      </c>
      <c r="G321" s="188" t="s">
        <v>219</v>
      </c>
      <c r="H321" s="189">
        <v>77.256</v>
      </c>
      <c r="I321" s="92"/>
      <c r="J321" s="190">
        <f>ROUND(I321*H321,2)</f>
        <v>0</v>
      </c>
      <c r="K321" s="93"/>
      <c r="L321" s="23"/>
      <c r="M321" s="94" t="s">
        <v>1</v>
      </c>
      <c r="N321" s="95" t="s">
        <v>34</v>
      </c>
      <c r="O321" s="96">
        <v>0.125</v>
      </c>
      <c r="P321" s="96">
        <f>O321*H321</f>
        <v>9.657</v>
      </c>
      <c r="Q321" s="96">
        <v>0</v>
      </c>
      <c r="R321" s="96">
        <f>Q321*H321</f>
        <v>0</v>
      </c>
      <c r="S321" s="96">
        <v>0</v>
      </c>
      <c r="T321" s="97">
        <f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98" t="s">
        <v>130</v>
      </c>
      <c r="AT321" s="98" t="s">
        <v>126</v>
      </c>
      <c r="AU321" s="98" t="s">
        <v>79</v>
      </c>
      <c r="AY321" s="17" t="s">
        <v>124</v>
      </c>
      <c r="BE321" s="99">
        <f>IF(N321="základní",J321,0)</f>
        <v>0</v>
      </c>
      <c r="BF321" s="99">
        <f>IF(N321="snížená",J321,0)</f>
        <v>0</v>
      </c>
      <c r="BG321" s="99">
        <f>IF(N321="zákl. přenesená",J321,0)</f>
        <v>0</v>
      </c>
      <c r="BH321" s="99">
        <f>IF(N321="sníž. přenesená",J321,0)</f>
        <v>0</v>
      </c>
      <c r="BI321" s="99">
        <f>IF(N321="nulová",J321,0)</f>
        <v>0</v>
      </c>
      <c r="BJ321" s="17" t="s">
        <v>77</v>
      </c>
      <c r="BK321" s="99">
        <f>ROUND(I321*H321,2)</f>
        <v>0</v>
      </c>
      <c r="BL321" s="17" t="s">
        <v>130</v>
      </c>
      <c r="BM321" s="98" t="s">
        <v>362</v>
      </c>
    </row>
    <row r="322" spans="1:65" s="14" customFormat="1">
      <c r="B322" s="105"/>
      <c r="C322" s="195"/>
      <c r="D322" s="192" t="s">
        <v>132</v>
      </c>
      <c r="E322" s="196" t="s">
        <v>1</v>
      </c>
      <c r="F322" s="197" t="s">
        <v>363</v>
      </c>
      <c r="G322" s="195"/>
      <c r="H322" s="198">
        <v>54.451999999999998</v>
      </c>
      <c r="I322" s="240"/>
      <c r="J322" s="195"/>
      <c r="L322" s="105"/>
      <c r="M322" s="107"/>
      <c r="N322" s="108"/>
      <c r="O322" s="108"/>
      <c r="P322" s="108"/>
      <c r="Q322" s="108"/>
      <c r="R322" s="108"/>
      <c r="S322" s="108"/>
      <c r="T322" s="109"/>
      <c r="AT322" s="106" t="s">
        <v>132</v>
      </c>
      <c r="AU322" s="106" t="s">
        <v>79</v>
      </c>
      <c r="AV322" s="14" t="s">
        <v>79</v>
      </c>
      <c r="AW322" s="14" t="s">
        <v>26</v>
      </c>
      <c r="AX322" s="14" t="s">
        <v>69</v>
      </c>
      <c r="AY322" s="106" t="s">
        <v>124</v>
      </c>
    </row>
    <row r="323" spans="1:65" s="14" customFormat="1">
      <c r="B323" s="105"/>
      <c r="C323" s="195"/>
      <c r="D323" s="192" t="s">
        <v>132</v>
      </c>
      <c r="E323" s="196" t="s">
        <v>1</v>
      </c>
      <c r="F323" s="197" t="s">
        <v>364</v>
      </c>
      <c r="G323" s="195"/>
      <c r="H323" s="198">
        <v>18.472000000000001</v>
      </c>
      <c r="I323" s="240"/>
      <c r="J323" s="195"/>
      <c r="L323" s="105"/>
      <c r="M323" s="107"/>
      <c r="N323" s="108"/>
      <c r="O323" s="108"/>
      <c r="P323" s="108"/>
      <c r="Q323" s="108"/>
      <c r="R323" s="108"/>
      <c r="S323" s="108"/>
      <c r="T323" s="109"/>
      <c r="AT323" s="106" t="s">
        <v>132</v>
      </c>
      <c r="AU323" s="106" t="s">
        <v>79</v>
      </c>
      <c r="AV323" s="14" t="s">
        <v>79</v>
      </c>
      <c r="AW323" s="14" t="s">
        <v>26</v>
      </c>
      <c r="AX323" s="14" t="s">
        <v>69</v>
      </c>
      <c r="AY323" s="106" t="s">
        <v>124</v>
      </c>
    </row>
    <row r="324" spans="1:65" s="14" customFormat="1">
      <c r="B324" s="105"/>
      <c r="C324" s="195"/>
      <c r="D324" s="192" t="s">
        <v>132</v>
      </c>
      <c r="E324" s="196" t="s">
        <v>1</v>
      </c>
      <c r="F324" s="197" t="s">
        <v>365</v>
      </c>
      <c r="G324" s="195"/>
      <c r="H324" s="198">
        <v>3.1680000000000001</v>
      </c>
      <c r="I324" s="240"/>
      <c r="J324" s="195"/>
      <c r="L324" s="105"/>
      <c r="M324" s="107"/>
      <c r="N324" s="108"/>
      <c r="O324" s="108"/>
      <c r="P324" s="108"/>
      <c r="Q324" s="108"/>
      <c r="R324" s="108"/>
      <c r="S324" s="108"/>
      <c r="T324" s="109"/>
      <c r="AT324" s="106" t="s">
        <v>132</v>
      </c>
      <c r="AU324" s="106" t="s">
        <v>79</v>
      </c>
      <c r="AV324" s="14" t="s">
        <v>79</v>
      </c>
      <c r="AW324" s="14" t="s">
        <v>26</v>
      </c>
      <c r="AX324" s="14" t="s">
        <v>69</v>
      </c>
      <c r="AY324" s="106" t="s">
        <v>124</v>
      </c>
    </row>
    <row r="325" spans="1:65" s="14" customFormat="1">
      <c r="B325" s="105"/>
      <c r="C325" s="195"/>
      <c r="D325" s="192" t="s">
        <v>132</v>
      </c>
      <c r="E325" s="196" t="s">
        <v>1</v>
      </c>
      <c r="F325" s="197" t="s">
        <v>366</v>
      </c>
      <c r="G325" s="195"/>
      <c r="H325" s="198">
        <v>0.51</v>
      </c>
      <c r="I325" s="240"/>
      <c r="J325" s="195"/>
      <c r="L325" s="105"/>
      <c r="M325" s="107"/>
      <c r="N325" s="108"/>
      <c r="O325" s="108"/>
      <c r="P325" s="108"/>
      <c r="Q325" s="108"/>
      <c r="R325" s="108"/>
      <c r="S325" s="108"/>
      <c r="T325" s="109"/>
      <c r="AT325" s="106" t="s">
        <v>132</v>
      </c>
      <c r="AU325" s="106" t="s">
        <v>79</v>
      </c>
      <c r="AV325" s="14" t="s">
        <v>79</v>
      </c>
      <c r="AW325" s="14" t="s">
        <v>26</v>
      </c>
      <c r="AX325" s="14" t="s">
        <v>69</v>
      </c>
      <c r="AY325" s="106" t="s">
        <v>124</v>
      </c>
    </row>
    <row r="326" spans="1:65" s="14" customFormat="1">
      <c r="B326" s="105"/>
      <c r="C326" s="195"/>
      <c r="D326" s="192" t="s">
        <v>132</v>
      </c>
      <c r="E326" s="196" t="s">
        <v>1</v>
      </c>
      <c r="F326" s="197" t="s">
        <v>367</v>
      </c>
      <c r="G326" s="195"/>
      <c r="H326" s="198">
        <v>0.65400000000000003</v>
      </c>
      <c r="I326" s="240"/>
      <c r="J326" s="195"/>
      <c r="L326" s="105"/>
      <c r="M326" s="107"/>
      <c r="N326" s="108"/>
      <c r="O326" s="108"/>
      <c r="P326" s="108"/>
      <c r="Q326" s="108"/>
      <c r="R326" s="108"/>
      <c r="S326" s="108"/>
      <c r="T326" s="109"/>
      <c r="AT326" s="106" t="s">
        <v>132</v>
      </c>
      <c r="AU326" s="106" t="s">
        <v>79</v>
      </c>
      <c r="AV326" s="14" t="s">
        <v>79</v>
      </c>
      <c r="AW326" s="14" t="s">
        <v>26</v>
      </c>
      <c r="AX326" s="14" t="s">
        <v>69</v>
      </c>
      <c r="AY326" s="106" t="s">
        <v>124</v>
      </c>
    </row>
    <row r="327" spans="1:65" s="15" customFormat="1">
      <c r="B327" s="110"/>
      <c r="C327" s="199"/>
      <c r="D327" s="192" t="s">
        <v>132</v>
      </c>
      <c r="E327" s="200" t="s">
        <v>1</v>
      </c>
      <c r="F327" s="201" t="s">
        <v>135</v>
      </c>
      <c r="G327" s="199"/>
      <c r="H327" s="202">
        <v>77.256</v>
      </c>
      <c r="I327" s="241"/>
      <c r="J327" s="199"/>
      <c r="L327" s="110"/>
      <c r="M327" s="112"/>
      <c r="N327" s="113"/>
      <c r="O327" s="113"/>
      <c r="P327" s="113"/>
      <c r="Q327" s="113"/>
      <c r="R327" s="113"/>
      <c r="S327" s="113"/>
      <c r="T327" s="114"/>
      <c r="AT327" s="111" t="s">
        <v>132</v>
      </c>
      <c r="AU327" s="111" t="s">
        <v>79</v>
      </c>
      <c r="AV327" s="15" t="s">
        <v>130</v>
      </c>
      <c r="AW327" s="15" t="s">
        <v>26</v>
      </c>
      <c r="AX327" s="15" t="s">
        <v>77</v>
      </c>
      <c r="AY327" s="111" t="s">
        <v>124</v>
      </c>
    </row>
    <row r="328" spans="1:65" s="2" customFormat="1" ht="24.2" customHeight="1">
      <c r="A328" s="22"/>
      <c r="B328" s="91"/>
      <c r="C328" s="185" t="s">
        <v>368</v>
      </c>
      <c r="D328" s="185" t="s">
        <v>126</v>
      </c>
      <c r="E328" s="186" t="s">
        <v>369</v>
      </c>
      <c r="F328" s="187" t="s">
        <v>370</v>
      </c>
      <c r="G328" s="188" t="s">
        <v>219</v>
      </c>
      <c r="H328" s="189">
        <v>695.30399999999997</v>
      </c>
      <c r="I328" s="92"/>
      <c r="J328" s="190">
        <f>ROUND(I328*H328,2)</f>
        <v>0</v>
      </c>
      <c r="K328" s="93"/>
      <c r="L328" s="23"/>
      <c r="M328" s="94" t="s">
        <v>1</v>
      </c>
      <c r="N328" s="95" t="s">
        <v>34</v>
      </c>
      <c r="O328" s="96">
        <v>6.0000000000000001E-3</v>
      </c>
      <c r="P328" s="96">
        <f>O328*H328</f>
        <v>4.171824</v>
      </c>
      <c r="Q328" s="96">
        <v>0</v>
      </c>
      <c r="R328" s="96">
        <f>Q328*H328</f>
        <v>0</v>
      </c>
      <c r="S328" s="96">
        <v>0</v>
      </c>
      <c r="T328" s="97">
        <f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98" t="s">
        <v>130</v>
      </c>
      <c r="AT328" s="98" t="s">
        <v>126</v>
      </c>
      <c r="AU328" s="98" t="s">
        <v>79</v>
      </c>
      <c r="AY328" s="17" t="s">
        <v>124</v>
      </c>
      <c r="BE328" s="99">
        <f>IF(N328="základní",J328,0)</f>
        <v>0</v>
      </c>
      <c r="BF328" s="99">
        <f>IF(N328="snížená",J328,0)</f>
        <v>0</v>
      </c>
      <c r="BG328" s="99">
        <f>IF(N328="zákl. přenesená",J328,0)</f>
        <v>0</v>
      </c>
      <c r="BH328" s="99">
        <f>IF(N328="sníž. přenesená",J328,0)</f>
        <v>0</v>
      </c>
      <c r="BI328" s="99">
        <f>IF(N328="nulová",J328,0)</f>
        <v>0</v>
      </c>
      <c r="BJ328" s="17" t="s">
        <v>77</v>
      </c>
      <c r="BK328" s="99">
        <f>ROUND(I328*H328,2)</f>
        <v>0</v>
      </c>
      <c r="BL328" s="17" t="s">
        <v>130</v>
      </c>
      <c r="BM328" s="98" t="s">
        <v>371</v>
      </c>
    </row>
    <row r="329" spans="1:65" s="14" customFormat="1">
      <c r="B329" s="105"/>
      <c r="C329" s="195"/>
      <c r="D329" s="192" t="s">
        <v>132</v>
      </c>
      <c r="E329" s="195"/>
      <c r="F329" s="197" t="s">
        <v>372</v>
      </c>
      <c r="G329" s="195"/>
      <c r="H329" s="198">
        <v>695.30399999999997</v>
      </c>
      <c r="I329" s="240"/>
      <c r="J329" s="195"/>
      <c r="L329" s="105"/>
      <c r="M329" s="107"/>
      <c r="N329" s="108"/>
      <c r="O329" s="108"/>
      <c r="P329" s="108"/>
      <c r="Q329" s="108"/>
      <c r="R329" s="108"/>
      <c r="S329" s="108"/>
      <c r="T329" s="109"/>
      <c r="AT329" s="106" t="s">
        <v>132</v>
      </c>
      <c r="AU329" s="106" t="s">
        <v>79</v>
      </c>
      <c r="AV329" s="14" t="s">
        <v>79</v>
      </c>
      <c r="AW329" s="14" t="s">
        <v>3</v>
      </c>
      <c r="AX329" s="14" t="s">
        <v>77</v>
      </c>
      <c r="AY329" s="106" t="s">
        <v>124</v>
      </c>
    </row>
    <row r="330" spans="1:65" s="2" customFormat="1" ht="37.9" customHeight="1">
      <c r="A330" s="22"/>
      <c r="B330" s="91"/>
      <c r="C330" s="185" t="s">
        <v>373</v>
      </c>
      <c r="D330" s="185" t="s">
        <v>126</v>
      </c>
      <c r="E330" s="186" t="s">
        <v>374</v>
      </c>
      <c r="F330" s="187" t="s">
        <v>375</v>
      </c>
      <c r="G330" s="188" t="s">
        <v>219</v>
      </c>
      <c r="H330" s="189">
        <v>3.1680000000000001</v>
      </c>
      <c r="I330" s="92"/>
      <c r="J330" s="190">
        <f>ROUND(I330*H330,2)</f>
        <v>0</v>
      </c>
      <c r="K330" s="93"/>
      <c r="L330" s="23"/>
      <c r="M330" s="94" t="s">
        <v>1</v>
      </c>
      <c r="N330" s="95" t="s">
        <v>34</v>
      </c>
      <c r="O330" s="96">
        <v>0</v>
      </c>
      <c r="P330" s="96">
        <f>O330*H330</f>
        <v>0</v>
      </c>
      <c r="Q330" s="96">
        <v>0</v>
      </c>
      <c r="R330" s="96">
        <f>Q330*H330</f>
        <v>0</v>
      </c>
      <c r="S330" s="96">
        <v>0</v>
      </c>
      <c r="T330" s="97">
        <f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98" t="s">
        <v>130</v>
      </c>
      <c r="AT330" s="98" t="s">
        <v>126</v>
      </c>
      <c r="AU330" s="98" t="s">
        <v>79</v>
      </c>
      <c r="AY330" s="17" t="s">
        <v>124</v>
      </c>
      <c r="BE330" s="99">
        <f>IF(N330="základní",J330,0)</f>
        <v>0</v>
      </c>
      <c r="BF330" s="99">
        <f>IF(N330="snížená",J330,0)</f>
        <v>0</v>
      </c>
      <c r="BG330" s="99">
        <f>IF(N330="zákl. přenesená",J330,0)</f>
        <v>0</v>
      </c>
      <c r="BH330" s="99">
        <f>IF(N330="sníž. přenesená",J330,0)</f>
        <v>0</v>
      </c>
      <c r="BI330" s="99">
        <f>IF(N330="nulová",J330,0)</f>
        <v>0</v>
      </c>
      <c r="BJ330" s="17" t="s">
        <v>77</v>
      </c>
      <c r="BK330" s="99">
        <f>ROUND(I330*H330,2)</f>
        <v>0</v>
      </c>
      <c r="BL330" s="17" t="s">
        <v>130</v>
      </c>
      <c r="BM330" s="98" t="s">
        <v>376</v>
      </c>
    </row>
    <row r="331" spans="1:65" s="14" customFormat="1">
      <c r="B331" s="105"/>
      <c r="C331" s="195"/>
      <c r="D331" s="192" t="s">
        <v>132</v>
      </c>
      <c r="E331" s="196" t="s">
        <v>1</v>
      </c>
      <c r="F331" s="197" t="s">
        <v>365</v>
      </c>
      <c r="G331" s="195"/>
      <c r="H331" s="198">
        <v>3.1680000000000001</v>
      </c>
      <c r="I331" s="240"/>
      <c r="J331" s="195"/>
      <c r="L331" s="105"/>
      <c r="M331" s="107"/>
      <c r="N331" s="108"/>
      <c r="O331" s="108"/>
      <c r="P331" s="108"/>
      <c r="Q331" s="108"/>
      <c r="R331" s="108"/>
      <c r="S331" s="108"/>
      <c r="T331" s="109"/>
      <c r="AT331" s="106" t="s">
        <v>132</v>
      </c>
      <c r="AU331" s="106" t="s">
        <v>79</v>
      </c>
      <c r="AV331" s="14" t="s">
        <v>79</v>
      </c>
      <c r="AW331" s="14" t="s">
        <v>26</v>
      </c>
      <c r="AX331" s="14" t="s">
        <v>69</v>
      </c>
      <c r="AY331" s="106" t="s">
        <v>124</v>
      </c>
    </row>
    <row r="332" spans="1:65" s="15" customFormat="1">
      <c r="B332" s="110"/>
      <c r="C332" s="199"/>
      <c r="D332" s="192" t="s">
        <v>132</v>
      </c>
      <c r="E332" s="200" t="s">
        <v>1</v>
      </c>
      <c r="F332" s="201" t="s">
        <v>135</v>
      </c>
      <c r="G332" s="199"/>
      <c r="H332" s="202">
        <v>3.1680000000000001</v>
      </c>
      <c r="I332" s="241"/>
      <c r="J332" s="199"/>
      <c r="L332" s="110"/>
      <c r="M332" s="112"/>
      <c r="N332" s="113"/>
      <c r="O332" s="113"/>
      <c r="P332" s="113"/>
      <c r="Q332" s="113"/>
      <c r="R332" s="113"/>
      <c r="S332" s="113"/>
      <c r="T332" s="114"/>
      <c r="AT332" s="111" t="s">
        <v>132</v>
      </c>
      <c r="AU332" s="111" t="s">
        <v>79</v>
      </c>
      <c r="AV332" s="15" t="s">
        <v>130</v>
      </c>
      <c r="AW332" s="15" t="s">
        <v>26</v>
      </c>
      <c r="AX332" s="15" t="s">
        <v>77</v>
      </c>
      <c r="AY332" s="111" t="s">
        <v>124</v>
      </c>
    </row>
    <row r="333" spans="1:65" s="2" customFormat="1" ht="37.9" customHeight="1">
      <c r="A333" s="22"/>
      <c r="B333" s="91"/>
      <c r="C333" s="185" t="s">
        <v>377</v>
      </c>
      <c r="D333" s="185" t="s">
        <v>126</v>
      </c>
      <c r="E333" s="186" t="s">
        <v>378</v>
      </c>
      <c r="F333" s="187" t="s">
        <v>379</v>
      </c>
      <c r="G333" s="188" t="s">
        <v>219</v>
      </c>
      <c r="H333" s="189">
        <v>18.472000000000001</v>
      </c>
      <c r="I333" s="92"/>
      <c r="J333" s="190">
        <f>ROUND(I333*H333,2)</f>
        <v>0</v>
      </c>
      <c r="K333" s="93"/>
      <c r="L333" s="23"/>
      <c r="M333" s="94" t="s">
        <v>1</v>
      </c>
      <c r="N333" s="95" t="s">
        <v>34</v>
      </c>
      <c r="O333" s="96">
        <v>0</v>
      </c>
      <c r="P333" s="96">
        <f>O333*H333</f>
        <v>0</v>
      </c>
      <c r="Q333" s="96">
        <v>0</v>
      </c>
      <c r="R333" s="96">
        <f>Q333*H333</f>
        <v>0</v>
      </c>
      <c r="S333" s="96">
        <v>0</v>
      </c>
      <c r="T333" s="97">
        <f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98" t="s">
        <v>130</v>
      </c>
      <c r="AT333" s="98" t="s">
        <v>126</v>
      </c>
      <c r="AU333" s="98" t="s">
        <v>79</v>
      </c>
      <c r="AY333" s="17" t="s">
        <v>124</v>
      </c>
      <c r="BE333" s="99">
        <f>IF(N333="základní",J333,0)</f>
        <v>0</v>
      </c>
      <c r="BF333" s="99">
        <f>IF(N333="snížená",J333,0)</f>
        <v>0</v>
      </c>
      <c r="BG333" s="99">
        <f>IF(N333="zákl. přenesená",J333,0)</f>
        <v>0</v>
      </c>
      <c r="BH333" s="99">
        <f>IF(N333="sníž. přenesená",J333,0)</f>
        <v>0</v>
      </c>
      <c r="BI333" s="99">
        <f>IF(N333="nulová",J333,0)</f>
        <v>0</v>
      </c>
      <c r="BJ333" s="17" t="s">
        <v>77</v>
      </c>
      <c r="BK333" s="99">
        <f>ROUND(I333*H333,2)</f>
        <v>0</v>
      </c>
      <c r="BL333" s="17" t="s">
        <v>130</v>
      </c>
      <c r="BM333" s="98" t="s">
        <v>380</v>
      </c>
    </row>
    <row r="334" spans="1:65" s="14" customFormat="1">
      <c r="B334" s="105"/>
      <c r="C334" s="195"/>
      <c r="D334" s="192" t="s">
        <v>132</v>
      </c>
      <c r="E334" s="196" t="s">
        <v>1</v>
      </c>
      <c r="F334" s="197" t="s">
        <v>364</v>
      </c>
      <c r="G334" s="195"/>
      <c r="H334" s="198">
        <v>18.472000000000001</v>
      </c>
      <c r="I334" s="240"/>
      <c r="J334" s="195"/>
      <c r="L334" s="105"/>
      <c r="M334" s="107"/>
      <c r="N334" s="108"/>
      <c r="O334" s="108"/>
      <c r="P334" s="108"/>
      <c r="Q334" s="108"/>
      <c r="R334" s="108"/>
      <c r="S334" s="108"/>
      <c r="T334" s="109"/>
      <c r="AT334" s="106" t="s">
        <v>132</v>
      </c>
      <c r="AU334" s="106" t="s">
        <v>79</v>
      </c>
      <c r="AV334" s="14" t="s">
        <v>79</v>
      </c>
      <c r="AW334" s="14" t="s">
        <v>26</v>
      </c>
      <c r="AX334" s="14" t="s">
        <v>69</v>
      </c>
      <c r="AY334" s="106" t="s">
        <v>124</v>
      </c>
    </row>
    <row r="335" spans="1:65" s="15" customFormat="1">
      <c r="B335" s="110"/>
      <c r="C335" s="199"/>
      <c r="D335" s="192" t="s">
        <v>132</v>
      </c>
      <c r="E335" s="200" t="s">
        <v>1</v>
      </c>
      <c r="F335" s="201" t="s">
        <v>135</v>
      </c>
      <c r="G335" s="199"/>
      <c r="H335" s="202">
        <v>18.472000000000001</v>
      </c>
      <c r="I335" s="241"/>
      <c r="J335" s="199"/>
      <c r="L335" s="110"/>
      <c r="M335" s="112"/>
      <c r="N335" s="113"/>
      <c r="O335" s="113"/>
      <c r="P335" s="113"/>
      <c r="Q335" s="113"/>
      <c r="R335" s="113"/>
      <c r="S335" s="113"/>
      <c r="T335" s="114"/>
      <c r="AT335" s="111" t="s">
        <v>132</v>
      </c>
      <c r="AU335" s="111" t="s">
        <v>79</v>
      </c>
      <c r="AV335" s="15" t="s">
        <v>130</v>
      </c>
      <c r="AW335" s="15" t="s">
        <v>26</v>
      </c>
      <c r="AX335" s="15" t="s">
        <v>77</v>
      </c>
      <c r="AY335" s="111" t="s">
        <v>124</v>
      </c>
    </row>
    <row r="336" spans="1:65" s="2" customFormat="1" ht="33" customHeight="1">
      <c r="A336" s="22"/>
      <c r="B336" s="91"/>
      <c r="C336" s="185" t="s">
        <v>381</v>
      </c>
      <c r="D336" s="185" t="s">
        <v>126</v>
      </c>
      <c r="E336" s="186" t="s">
        <v>382</v>
      </c>
      <c r="F336" s="187" t="s">
        <v>383</v>
      </c>
      <c r="G336" s="188" t="s">
        <v>219</v>
      </c>
      <c r="H336" s="189">
        <v>54.451999999999998</v>
      </c>
      <c r="I336" s="92"/>
      <c r="J336" s="190">
        <f>ROUND(I336*H336,2)</f>
        <v>0</v>
      </c>
      <c r="K336" s="93"/>
      <c r="L336" s="23"/>
      <c r="M336" s="94" t="s">
        <v>1</v>
      </c>
      <c r="N336" s="95" t="s">
        <v>34</v>
      </c>
      <c r="O336" s="96">
        <v>0</v>
      </c>
      <c r="P336" s="96">
        <f>O336*H336</f>
        <v>0</v>
      </c>
      <c r="Q336" s="96">
        <v>0</v>
      </c>
      <c r="R336" s="96">
        <f>Q336*H336</f>
        <v>0</v>
      </c>
      <c r="S336" s="96">
        <v>0</v>
      </c>
      <c r="T336" s="97">
        <f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98" t="s">
        <v>130</v>
      </c>
      <c r="AT336" s="98" t="s">
        <v>126</v>
      </c>
      <c r="AU336" s="98" t="s">
        <v>79</v>
      </c>
      <c r="AY336" s="17" t="s">
        <v>124</v>
      </c>
      <c r="BE336" s="99">
        <f>IF(N336="základní",J336,0)</f>
        <v>0</v>
      </c>
      <c r="BF336" s="99">
        <f>IF(N336="snížená",J336,0)</f>
        <v>0</v>
      </c>
      <c r="BG336" s="99">
        <f>IF(N336="zákl. přenesená",J336,0)</f>
        <v>0</v>
      </c>
      <c r="BH336" s="99">
        <f>IF(N336="sníž. přenesená",J336,0)</f>
        <v>0</v>
      </c>
      <c r="BI336" s="99">
        <f>IF(N336="nulová",J336,0)</f>
        <v>0</v>
      </c>
      <c r="BJ336" s="17" t="s">
        <v>77</v>
      </c>
      <c r="BK336" s="99">
        <f>ROUND(I336*H336,2)</f>
        <v>0</v>
      </c>
      <c r="BL336" s="17" t="s">
        <v>130</v>
      </c>
      <c r="BM336" s="98" t="s">
        <v>384</v>
      </c>
    </row>
    <row r="337" spans="1:65" s="14" customFormat="1">
      <c r="B337" s="105"/>
      <c r="C337" s="195"/>
      <c r="D337" s="192" t="s">
        <v>132</v>
      </c>
      <c r="E337" s="196" t="s">
        <v>1</v>
      </c>
      <c r="F337" s="197" t="s">
        <v>363</v>
      </c>
      <c r="G337" s="195"/>
      <c r="H337" s="198">
        <v>54.451999999999998</v>
      </c>
      <c r="I337" s="240"/>
      <c r="J337" s="195"/>
      <c r="L337" s="105"/>
      <c r="M337" s="107"/>
      <c r="N337" s="108"/>
      <c r="O337" s="108"/>
      <c r="P337" s="108"/>
      <c r="Q337" s="108"/>
      <c r="R337" s="108"/>
      <c r="S337" s="108"/>
      <c r="T337" s="109"/>
      <c r="AT337" s="106" t="s">
        <v>132</v>
      </c>
      <c r="AU337" s="106" t="s">
        <v>79</v>
      </c>
      <c r="AV337" s="14" t="s">
        <v>79</v>
      </c>
      <c r="AW337" s="14" t="s">
        <v>26</v>
      </c>
      <c r="AX337" s="14" t="s">
        <v>69</v>
      </c>
      <c r="AY337" s="106" t="s">
        <v>124</v>
      </c>
    </row>
    <row r="338" spans="1:65" s="15" customFormat="1">
      <c r="B338" s="110"/>
      <c r="C338" s="199"/>
      <c r="D338" s="192" t="s">
        <v>132</v>
      </c>
      <c r="E338" s="200" t="s">
        <v>1</v>
      </c>
      <c r="F338" s="201" t="s">
        <v>135</v>
      </c>
      <c r="G338" s="199"/>
      <c r="H338" s="202">
        <v>54.451999999999998</v>
      </c>
      <c r="I338" s="241"/>
      <c r="J338" s="199"/>
      <c r="L338" s="110"/>
      <c r="M338" s="112"/>
      <c r="N338" s="113"/>
      <c r="O338" s="113"/>
      <c r="P338" s="113"/>
      <c r="Q338" s="113"/>
      <c r="R338" s="113"/>
      <c r="S338" s="113"/>
      <c r="T338" s="114"/>
      <c r="AT338" s="111" t="s">
        <v>132</v>
      </c>
      <c r="AU338" s="111" t="s">
        <v>79</v>
      </c>
      <c r="AV338" s="15" t="s">
        <v>130</v>
      </c>
      <c r="AW338" s="15" t="s">
        <v>26</v>
      </c>
      <c r="AX338" s="15" t="s">
        <v>77</v>
      </c>
      <c r="AY338" s="111" t="s">
        <v>124</v>
      </c>
    </row>
    <row r="339" spans="1:65" s="2" customFormat="1" ht="44.25" customHeight="1">
      <c r="A339" s="22"/>
      <c r="B339" s="91"/>
      <c r="C339" s="185" t="s">
        <v>385</v>
      </c>
      <c r="D339" s="185" t="s">
        <v>126</v>
      </c>
      <c r="E339" s="186" t="s">
        <v>386</v>
      </c>
      <c r="F339" s="187" t="s">
        <v>387</v>
      </c>
      <c r="G339" s="188" t="s">
        <v>219</v>
      </c>
      <c r="H339" s="189">
        <v>1.1639999999999999</v>
      </c>
      <c r="I339" s="92"/>
      <c r="J339" s="190">
        <f>ROUND(I339*H339,2)</f>
        <v>0</v>
      </c>
      <c r="K339" s="93"/>
      <c r="L339" s="23"/>
      <c r="M339" s="94" t="s">
        <v>1</v>
      </c>
      <c r="N339" s="95" t="s">
        <v>34</v>
      </c>
      <c r="O339" s="96">
        <v>0</v>
      </c>
      <c r="P339" s="96">
        <f>O339*H339</f>
        <v>0</v>
      </c>
      <c r="Q339" s="96">
        <v>0</v>
      </c>
      <c r="R339" s="96">
        <f>Q339*H339</f>
        <v>0</v>
      </c>
      <c r="S339" s="96">
        <v>0</v>
      </c>
      <c r="T339" s="97">
        <f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98" t="s">
        <v>130</v>
      </c>
      <c r="AT339" s="98" t="s">
        <v>126</v>
      </c>
      <c r="AU339" s="98" t="s">
        <v>79</v>
      </c>
      <c r="AY339" s="17" t="s">
        <v>124</v>
      </c>
      <c r="BE339" s="99">
        <f>IF(N339="základní",J339,0)</f>
        <v>0</v>
      </c>
      <c r="BF339" s="99">
        <f>IF(N339="snížená",J339,0)</f>
        <v>0</v>
      </c>
      <c r="BG339" s="99">
        <f>IF(N339="zákl. přenesená",J339,0)</f>
        <v>0</v>
      </c>
      <c r="BH339" s="99">
        <f>IF(N339="sníž. přenesená",J339,0)</f>
        <v>0</v>
      </c>
      <c r="BI339" s="99">
        <f>IF(N339="nulová",J339,0)</f>
        <v>0</v>
      </c>
      <c r="BJ339" s="17" t="s">
        <v>77</v>
      </c>
      <c r="BK339" s="99">
        <f>ROUND(I339*H339,2)</f>
        <v>0</v>
      </c>
      <c r="BL339" s="17" t="s">
        <v>130</v>
      </c>
      <c r="BM339" s="98" t="s">
        <v>388</v>
      </c>
    </row>
    <row r="340" spans="1:65" s="14" customFormat="1">
      <c r="B340" s="105"/>
      <c r="C340" s="195"/>
      <c r="D340" s="192" t="s">
        <v>132</v>
      </c>
      <c r="E340" s="196" t="s">
        <v>1</v>
      </c>
      <c r="F340" s="197" t="s">
        <v>366</v>
      </c>
      <c r="G340" s="195"/>
      <c r="H340" s="198">
        <v>0.51</v>
      </c>
      <c r="I340" s="240"/>
      <c r="J340" s="195"/>
      <c r="L340" s="105"/>
      <c r="M340" s="107"/>
      <c r="N340" s="108"/>
      <c r="O340" s="108"/>
      <c r="P340" s="108"/>
      <c r="Q340" s="108"/>
      <c r="R340" s="108"/>
      <c r="S340" s="108"/>
      <c r="T340" s="109"/>
      <c r="AT340" s="106" t="s">
        <v>132</v>
      </c>
      <c r="AU340" s="106" t="s">
        <v>79</v>
      </c>
      <c r="AV340" s="14" t="s">
        <v>79</v>
      </c>
      <c r="AW340" s="14" t="s">
        <v>26</v>
      </c>
      <c r="AX340" s="14" t="s">
        <v>69</v>
      </c>
      <c r="AY340" s="106" t="s">
        <v>124</v>
      </c>
    </row>
    <row r="341" spans="1:65" s="14" customFormat="1">
      <c r="B341" s="105"/>
      <c r="C341" s="195"/>
      <c r="D341" s="192" t="s">
        <v>132</v>
      </c>
      <c r="E341" s="196" t="s">
        <v>1</v>
      </c>
      <c r="F341" s="197" t="s">
        <v>367</v>
      </c>
      <c r="G341" s="195"/>
      <c r="H341" s="198">
        <v>0.65400000000000003</v>
      </c>
      <c r="I341" s="240"/>
      <c r="J341" s="195"/>
      <c r="L341" s="105"/>
      <c r="M341" s="107"/>
      <c r="N341" s="108"/>
      <c r="O341" s="108"/>
      <c r="P341" s="108"/>
      <c r="Q341" s="108"/>
      <c r="R341" s="108"/>
      <c r="S341" s="108"/>
      <c r="T341" s="109"/>
      <c r="AT341" s="106" t="s">
        <v>132</v>
      </c>
      <c r="AU341" s="106" t="s">
        <v>79</v>
      </c>
      <c r="AV341" s="14" t="s">
        <v>79</v>
      </c>
      <c r="AW341" s="14" t="s">
        <v>26</v>
      </c>
      <c r="AX341" s="14" t="s">
        <v>69</v>
      </c>
      <c r="AY341" s="106" t="s">
        <v>124</v>
      </c>
    </row>
    <row r="342" spans="1:65" s="15" customFormat="1">
      <c r="B342" s="110"/>
      <c r="C342" s="199"/>
      <c r="D342" s="192" t="s">
        <v>132</v>
      </c>
      <c r="E342" s="200" t="s">
        <v>1</v>
      </c>
      <c r="F342" s="201" t="s">
        <v>135</v>
      </c>
      <c r="G342" s="199"/>
      <c r="H342" s="202">
        <v>1.1639999999999999</v>
      </c>
      <c r="I342" s="241"/>
      <c r="J342" s="199"/>
      <c r="L342" s="110"/>
      <c r="M342" s="112"/>
      <c r="N342" s="113"/>
      <c r="O342" s="113"/>
      <c r="P342" s="113"/>
      <c r="Q342" s="113"/>
      <c r="R342" s="113"/>
      <c r="S342" s="113"/>
      <c r="T342" s="114"/>
      <c r="AT342" s="111" t="s">
        <v>132</v>
      </c>
      <c r="AU342" s="111" t="s">
        <v>79</v>
      </c>
      <c r="AV342" s="15" t="s">
        <v>130</v>
      </c>
      <c r="AW342" s="15" t="s">
        <v>26</v>
      </c>
      <c r="AX342" s="15" t="s">
        <v>77</v>
      </c>
      <c r="AY342" s="111" t="s">
        <v>124</v>
      </c>
    </row>
    <row r="343" spans="1:65" s="12" customFormat="1" ht="22.9" customHeight="1">
      <c r="B343" s="83"/>
      <c r="C343" s="179"/>
      <c r="D343" s="180" t="s">
        <v>68</v>
      </c>
      <c r="E343" s="183" t="s">
        <v>389</v>
      </c>
      <c r="F343" s="183" t="s">
        <v>390</v>
      </c>
      <c r="G343" s="179"/>
      <c r="H343" s="179"/>
      <c r="I343" s="242"/>
      <c r="J343" s="184">
        <f>BK343</f>
        <v>0</v>
      </c>
      <c r="L343" s="83"/>
      <c r="M343" s="85"/>
      <c r="N343" s="86"/>
      <c r="O343" s="86"/>
      <c r="P343" s="87">
        <f>SUM(P344:P345)</f>
        <v>96.926575999999997</v>
      </c>
      <c r="Q343" s="86"/>
      <c r="R343" s="87">
        <f>SUM(R344:R345)</f>
        <v>0</v>
      </c>
      <c r="S343" s="86"/>
      <c r="T343" s="88">
        <f>SUM(T344:T345)</f>
        <v>0</v>
      </c>
      <c r="AR343" s="84" t="s">
        <v>77</v>
      </c>
      <c r="AT343" s="89" t="s">
        <v>68</v>
      </c>
      <c r="AU343" s="89" t="s">
        <v>77</v>
      </c>
      <c r="AY343" s="84" t="s">
        <v>124</v>
      </c>
      <c r="BK343" s="90">
        <f>SUM(BK344:BK345)</f>
        <v>0</v>
      </c>
    </row>
    <row r="344" spans="1:65" s="2" customFormat="1" ht="33" customHeight="1">
      <c r="A344" s="22"/>
      <c r="B344" s="91"/>
      <c r="C344" s="185" t="s">
        <v>391</v>
      </c>
      <c r="D344" s="185" t="s">
        <v>126</v>
      </c>
      <c r="E344" s="186" t="s">
        <v>392</v>
      </c>
      <c r="F344" s="187" t="s">
        <v>393</v>
      </c>
      <c r="G344" s="188" t="s">
        <v>219</v>
      </c>
      <c r="H344" s="189">
        <v>126.536</v>
      </c>
      <c r="I344" s="92"/>
      <c r="J344" s="190">
        <f>ROUND(I344*H344,2)</f>
        <v>0</v>
      </c>
      <c r="K344" s="93"/>
      <c r="L344" s="23"/>
      <c r="M344" s="94" t="s">
        <v>1</v>
      </c>
      <c r="N344" s="95" t="s">
        <v>34</v>
      </c>
      <c r="O344" s="96">
        <v>0.64700000000000002</v>
      </c>
      <c r="P344" s="96">
        <f>O344*H344</f>
        <v>81.868791999999999</v>
      </c>
      <c r="Q344" s="96">
        <v>0</v>
      </c>
      <c r="R344" s="96">
        <f>Q344*H344</f>
        <v>0</v>
      </c>
      <c r="S344" s="96">
        <v>0</v>
      </c>
      <c r="T344" s="97">
        <f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98" t="s">
        <v>130</v>
      </c>
      <c r="AT344" s="98" t="s">
        <v>126</v>
      </c>
      <c r="AU344" s="98" t="s">
        <v>79</v>
      </c>
      <c r="AY344" s="17" t="s">
        <v>124</v>
      </c>
      <c r="BE344" s="99">
        <f>IF(N344="základní",J344,0)</f>
        <v>0</v>
      </c>
      <c r="BF344" s="99">
        <f>IF(N344="snížená",J344,0)</f>
        <v>0</v>
      </c>
      <c r="BG344" s="99">
        <f>IF(N344="zákl. přenesená",J344,0)</f>
        <v>0</v>
      </c>
      <c r="BH344" s="99">
        <f>IF(N344="sníž. přenesená",J344,0)</f>
        <v>0</v>
      </c>
      <c r="BI344" s="99">
        <f>IF(N344="nulová",J344,0)</f>
        <v>0</v>
      </c>
      <c r="BJ344" s="17" t="s">
        <v>77</v>
      </c>
      <c r="BK344" s="99">
        <f>ROUND(I344*H344,2)</f>
        <v>0</v>
      </c>
      <c r="BL344" s="17" t="s">
        <v>130</v>
      </c>
      <c r="BM344" s="98" t="s">
        <v>394</v>
      </c>
    </row>
    <row r="345" spans="1:65" s="2" customFormat="1" ht="33" customHeight="1">
      <c r="A345" s="22"/>
      <c r="B345" s="91"/>
      <c r="C345" s="185" t="s">
        <v>395</v>
      </c>
      <c r="D345" s="185" t="s">
        <v>126</v>
      </c>
      <c r="E345" s="186" t="s">
        <v>396</v>
      </c>
      <c r="F345" s="187" t="s">
        <v>397</v>
      </c>
      <c r="G345" s="188" t="s">
        <v>219</v>
      </c>
      <c r="H345" s="189">
        <v>126.536</v>
      </c>
      <c r="I345" s="92"/>
      <c r="J345" s="190">
        <f>ROUND(I345*H345,2)</f>
        <v>0</v>
      </c>
      <c r="K345" s="93"/>
      <c r="L345" s="23"/>
      <c r="M345" s="94" t="s">
        <v>1</v>
      </c>
      <c r="N345" s="95" t="s">
        <v>34</v>
      </c>
      <c r="O345" s="96">
        <v>0.11899999999999999</v>
      </c>
      <c r="P345" s="96">
        <f>O345*H345</f>
        <v>15.057784</v>
      </c>
      <c r="Q345" s="96">
        <v>0</v>
      </c>
      <c r="R345" s="96">
        <f>Q345*H345</f>
        <v>0</v>
      </c>
      <c r="S345" s="96">
        <v>0</v>
      </c>
      <c r="T345" s="97">
        <f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98" t="s">
        <v>130</v>
      </c>
      <c r="AT345" s="98" t="s">
        <v>126</v>
      </c>
      <c r="AU345" s="98" t="s">
        <v>79</v>
      </c>
      <c r="AY345" s="17" t="s">
        <v>124</v>
      </c>
      <c r="BE345" s="99">
        <f>IF(N345="základní",J345,0)</f>
        <v>0</v>
      </c>
      <c r="BF345" s="99">
        <f>IF(N345="snížená",J345,0)</f>
        <v>0</v>
      </c>
      <c r="BG345" s="99">
        <f>IF(N345="zákl. přenesená",J345,0)</f>
        <v>0</v>
      </c>
      <c r="BH345" s="99">
        <f>IF(N345="sníž. přenesená",J345,0)</f>
        <v>0</v>
      </c>
      <c r="BI345" s="99">
        <f>IF(N345="nulová",J345,0)</f>
        <v>0</v>
      </c>
      <c r="BJ345" s="17" t="s">
        <v>77</v>
      </c>
      <c r="BK345" s="99">
        <f>ROUND(I345*H345,2)</f>
        <v>0</v>
      </c>
      <c r="BL345" s="17" t="s">
        <v>130</v>
      </c>
      <c r="BM345" s="98" t="s">
        <v>398</v>
      </c>
    </row>
    <row r="346" spans="1:65" s="12" customFormat="1" ht="25.9" customHeight="1">
      <c r="B346" s="83"/>
      <c r="C346" s="179"/>
      <c r="D346" s="180" t="s">
        <v>68</v>
      </c>
      <c r="E346" s="181" t="s">
        <v>399</v>
      </c>
      <c r="F346" s="181" t="s">
        <v>400</v>
      </c>
      <c r="G346" s="179"/>
      <c r="H346" s="179"/>
      <c r="I346" s="242"/>
      <c r="J346" s="182">
        <f>BK346</f>
        <v>0</v>
      </c>
      <c r="L346" s="83"/>
      <c r="M346" s="85"/>
      <c r="N346" s="86"/>
      <c r="O346" s="86"/>
      <c r="P346" s="87">
        <f>P347+P377+P384+P388+P399+P420+P432</f>
        <v>93.366200000000021</v>
      </c>
      <c r="Q346" s="86"/>
      <c r="R346" s="87">
        <f>R347+R377+R384+R388+R399+R420+R432</f>
        <v>1.5859328000000001</v>
      </c>
      <c r="S346" s="86"/>
      <c r="T346" s="88">
        <f>T347+T377+T384+T388+T399+T420+T432</f>
        <v>1.2656000000000001</v>
      </c>
      <c r="AR346" s="84" t="s">
        <v>79</v>
      </c>
      <c r="AT346" s="89" t="s">
        <v>68</v>
      </c>
      <c r="AU346" s="89" t="s">
        <v>69</v>
      </c>
      <c r="AY346" s="84" t="s">
        <v>124</v>
      </c>
      <c r="BK346" s="90">
        <f>BK347+BK377+BK384+BK388+BK399+BK420+BK432</f>
        <v>0</v>
      </c>
    </row>
    <row r="347" spans="1:65" s="12" customFormat="1" ht="22.9" customHeight="1">
      <c r="B347" s="83"/>
      <c r="C347" s="179"/>
      <c r="D347" s="180" t="s">
        <v>68</v>
      </c>
      <c r="E347" s="183" t="s">
        <v>401</v>
      </c>
      <c r="F347" s="183" t="s">
        <v>402</v>
      </c>
      <c r="G347" s="179"/>
      <c r="H347" s="179"/>
      <c r="I347" s="242"/>
      <c r="J347" s="184">
        <f>BK347</f>
        <v>0</v>
      </c>
      <c r="L347" s="83"/>
      <c r="M347" s="85"/>
      <c r="N347" s="86"/>
      <c r="O347" s="86"/>
      <c r="P347" s="87">
        <f>SUM(P348:P376)</f>
        <v>41.312200000000004</v>
      </c>
      <c r="Q347" s="86"/>
      <c r="R347" s="87">
        <f>SUM(R348:R376)</f>
        <v>0.89718080000000011</v>
      </c>
      <c r="S347" s="86"/>
      <c r="T347" s="88">
        <f>SUM(T348:T376)</f>
        <v>0</v>
      </c>
      <c r="AR347" s="84" t="s">
        <v>79</v>
      </c>
      <c r="AT347" s="89" t="s">
        <v>68</v>
      </c>
      <c r="AU347" s="89" t="s">
        <v>77</v>
      </c>
      <c r="AY347" s="84" t="s">
        <v>124</v>
      </c>
      <c r="BK347" s="90">
        <f>SUM(BK348:BK376)</f>
        <v>0</v>
      </c>
    </row>
    <row r="348" spans="1:65" s="2" customFormat="1" ht="24.2" customHeight="1">
      <c r="A348" s="22"/>
      <c r="B348" s="91"/>
      <c r="C348" s="185" t="s">
        <v>403</v>
      </c>
      <c r="D348" s="185" t="s">
        <v>126</v>
      </c>
      <c r="E348" s="186" t="s">
        <v>404</v>
      </c>
      <c r="F348" s="187" t="s">
        <v>405</v>
      </c>
      <c r="G348" s="188" t="s">
        <v>129</v>
      </c>
      <c r="H348" s="189">
        <v>32.700000000000003</v>
      </c>
      <c r="I348" s="92"/>
      <c r="J348" s="190">
        <f>ROUND(I348*H348,2)</f>
        <v>0</v>
      </c>
      <c r="K348" s="93"/>
      <c r="L348" s="23"/>
      <c r="M348" s="94" t="s">
        <v>1</v>
      </c>
      <c r="N348" s="95" t="s">
        <v>34</v>
      </c>
      <c r="O348" s="96">
        <v>0.222</v>
      </c>
      <c r="P348" s="96">
        <f>O348*H348</f>
        <v>7.2594000000000003</v>
      </c>
      <c r="Q348" s="96">
        <v>4.0000000000000002E-4</v>
      </c>
      <c r="R348" s="96">
        <f>Q348*H348</f>
        <v>1.3080000000000001E-2</v>
      </c>
      <c r="S348" s="96">
        <v>0</v>
      </c>
      <c r="T348" s="97">
        <f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98" t="s">
        <v>222</v>
      </c>
      <c r="AT348" s="98" t="s">
        <v>126</v>
      </c>
      <c r="AU348" s="98" t="s">
        <v>79</v>
      </c>
      <c r="AY348" s="17" t="s">
        <v>124</v>
      </c>
      <c r="BE348" s="99">
        <f>IF(N348="základní",J348,0)</f>
        <v>0</v>
      </c>
      <c r="BF348" s="99">
        <f>IF(N348="snížená",J348,0)</f>
        <v>0</v>
      </c>
      <c r="BG348" s="99">
        <f>IF(N348="zákl. přenesená",J348,0)</f>
        <v>0</v>
      </c>
      <c r="BH348" s="99">
        <f>IF(N348="sníž. přenesená",J348,0)</f>
        <v>0</v>
      </c>
      <c r="BI348" s="99">
        <f>IF(N348="nulová",J348,0)</f>
        <v>0</v>
      </c>
      <c r="BJ348" s="17" t="s">
        <v>77</v>
      </c>
      <c r="BK348" s="99">
        <f>ROUND(I348*H348,2)</f>
        <v>0</v>
      </c>
      <c r="BL348" s="17" t="s">
        <v>222</v>
      </c>
      <c r="BM348" s="98" t="s">
        <v>406</v>
      </c>
    </row>
    <row r="349" spans="1:65" s="13" customFormat="1">
      <c r="B349" s="100"/>
      <c r="C349" s="191"/>
      <c r="D349" s="192" t="s">
        <v>132</v>
      </c>
      <c r="E349" s="193" t="s">
        <v>1</v>
      </c>
      <c r="F349" s="194" t="s">
        <v>139</v>
      </c>
      <c r="G349" s="191"/>
      <c r="H349" s="193" t="s">
        <v>1</v>
      </c>
      <c r="I349" s="239"/>
      <c r="J349" s="191"/>
      <c r="L349" s="100"/>
      <c r="M349" s="102"/>
      <c r="N349" s="103"/>
      <c r="O349" s="103"/>
      <c r="P349" s="103"/>
      <c r="Q349" s="103"/>
      <c r="R349" s="103"/>
      <c r="S349" s="103"/>
      <c r="T349" s="104"/>
      <c r="AT349" s="101" t="s">
        <v>132</v>
      </c>
      <c r="AU349" s="101" t="s">
        <v>79</v>
      </c>
      <c r="AV349" s="13" t="s">
        <v>77</v>
      </c>
      <c r="AW349" s="13" t="s">
        <v>26</v>
      </c>
      <c r="AX349" s="13" t="s">
        <v>69</v>
      </c>
      <c r="AY349" s="101" t="s">
        <v>124</v>
      </c>
    </row>
    <row r="350" spans="1:65" s="14" customFormat="1">
      <c r="B350" s="105"/>
      <c r="C350" s="195"/>
      <c r="D350" s="192" t="s">
        <v>132</v>
      </c>
      <c r="E350" s="196" t="s">
        <v>1</v>
      </c>
      <c r="F350" s="197" t="s">
        <v>339</v>
      </c>
      <c r="G350" s="195"/>
      <c r="H350" s="198">
        <v>19.2</v>
      </c>
      <c r="I350" s="240"/>
      <c r="J350" s="195"/>
      <c r="L350" s="105"/>
      <c r="M350" s="107"/>
      <c r="N350" s="108"/>
      <c r="O350" s="108"/>
      <c r="P350" s="108"/>
      <c r="Q350" s="108"/>
      <c r="R350" s="108"/>
      <c r="S350" s="108"/>
      <c r="T350" s="109"/>
      <c r="AT350" s="106" t="s">
        <v>132</v>
      </c>
      <c r="AU350" s="106" t="s">
        <v>79</v>
      </c>
      <c r="AV350" s="14" t="s">
        <v>79</v>
      </c>
      <c r="AW350" s="14" t="s">
        <v>26</v>
      </c>
      <c r="AX350" s="14" t="s">
        <v>69</v>
      </c>
      <c r="AY350" s="106" t="s">
        <v>124</v>
      </c>
    </row>
    <row r="351" spans="1:65" s="14" customFormat="1">
      <c r="B351" s="105"/>
      <c r="C351" s="195"/>
      <c r="D351" s="192" t="s">
        <v>132</v>
      </c>
      <c r="E351" s="196" t="s">
        <v>1</v>
      </c>
      <c r="F351" s="197" t="s">
        <v>340</v>
      </c>
      <c r="G351" s="195"/>
      <c r="H351" s="198">
        <v>13.5</v>
      </c>
      <c r="I351" s="240"/>
      <c r="J351" s="195"/>
      <c r="L351" s="105"/>
      <c r="M351" s="107"/>
      <c r="N351" s="108"/>
      <c r="O351" s="108"/>
      <c r="P351" s="108"/>
      <c r="Q351" s="108"/>
      <c r="R351" s="108"/>
      <c r="S351" s="108"/>
      <c r="T351" s="109"/>
      <c r="AT351" s="106" t="s">
        <v>132</v>
      </c>
      <c r="AU351" s="106" t="s">
        <v>79</v>
      </c>
      <c r="AV351" s="14" t="s">
        <v>79</v>
      </c>
      <c r="AW351" s="14" t="s">
        <v>26</v>
      </c>
      <c r="AX351" s="14" t="s">
        <v>69</v>
      </c>
      <c r="AY351" s="106" t="s">
        <v>124</v>
      </c>
    </row>
    <row r="352" spans="1:65" s="15" customFormat="1">
      <c r="B352" s="110"/>
      <c r="C352" s="199"/>
      <c r="D352" s="192" t="s">
        <v>132</v>
      </c>
      <c r="E352" s="200" t="s">
        <v>1</v>
      </c>
      <c r="F352" s="201" t="s">
        <v>135</v>
      </c>
      <c r="G352" s="199"/>
      <c r="H352" s="202">
        <v>32.700000000000003</v>
      </c>
      <c r="I352" s="241"/>
      <c r="J352" s="199"/>
      <c r="L352" s="110"/>
      <c r="M352" s="112"/>
      <c r="N352" s="113"/>
      <c r="O352" s="113"/>
      <c r="P352" s="113"/>
      <c r="Q352" s="113"/>
      <c r="R352" s="113"/>
      <c r="S352" s="113"/>
      <c r="T352" s="114"/>
      <c r="AT352" s="111" t="s">
        <v>132</v>
      </c>
      <c r="AU352" s="111" t="s">
        <v>79</v>
      </c>
      <c r="AV352" s="15" t="s">
        <v>130</v>
      </c>
      <c r="AW352" s="15" t="s">
        <v>26</v>
      </c>
      <c r="AX352" s="15" t="s">
        <v>77</v>
      </c>
      <c r="AY352" s="111" t="s">
        <v>124</v>
      </c>
    </row>
    <row r="353" spans="1:65" s="2" customFormat="1" ht="16.5" customHeight="1">
      <c r="A353" s="22"/>
      <c r="B353" s="91"/>
      <c r="C353" s="203" t="s">
        <v>407</v>
      </c>
      <c r="D353" s="203" t="s">
        <v>178</v>
      </c>
      <c r="E353" s="204" t="s">
        <v>408</v>
      </c>
      <c r="F353" s="205" t="s">
        <v>409</v>
      </c>
      <c r="G353" s="206" t="s">
        <v>129</v>
      </c>
      <c r="H353" s="207">
        <v>38.112000000000002</v>
      </c>
      <c r="I353" s="115"/>
      <c r="J353" s="208">
        <f>ROUND(I353*H353,2)</f>
        <v>0</v>
      </c>
      <c r="K353" s="116"/>
      <c r="L353" s="117"/>
      <c r="M353" s="118" t="s">
        <v>1</v>
      </c>
      <c r="N353" s="119" t="s">
        <v>34</v>
      </c>
      <c r="O353" s="96">
        <v>0</v>
      </c>
      <c r="P353" s="96">
        <f>O353*H353</f>
        <v>0</v>
      </c>
      <c r="Q353" s="96">
        <v>5.4000000000000003E-3</v>
      </c>
      <c r="R353" s="96">
        <f>Q353*H353</f>
        <v>0.20580480000000001</v>
      </c>
      <c r="S353" s="96">
        <v>0</v>
      </c>
      <c r="T353" s="97">
        <f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98" t="s">
        <v>312</v>
      </c>
      <c r="AT353" s="98" t="s">
        <v>178</v>
      </c>
      <c r="AU353" s="98" t="s">
        <v>79</v>
      </c>
      <c r="AY353" s="17" t="s">
        <v>124</v>
      </c>
      <c r="BE353" s="99">
        <f>IF(N353="základní",J353,0)</f>
        <v>0</v>
      </c>
      <c r="BF353" s="99">
        <f>IF(N353="snížená",J353,0)</f>
        <v>0</v>
      </c>
      <c r="BG353" s="99">
        <f>IF(N353="zákl. přenesená",J353,0)</f>
        <v>0</v>
      </c>
      <c r="BH353" s="99">
        <f>IF(N353="sníž. přenesená",J353,0)</f>
        <v>0</v>
      </c>
      <c r="BI353" s="99">
        <f>IF(N353="nulová",J353,0)</f>
        <v>0</v>
      </c>
      <c r="BJ353" s="17" t="s">
        <v>77</v>
      </c>
      <c r="BK353" s="99">
        <f>ROUND(I353*H353,2)</f>
        <v>0</v>
      </c>
      <c r="BL353" s="17" t="s">
        <v>222</v>
      </c>
      <c r="BM353" s="98" t="s">
        <v>410</v>
      </c>
    </row>
    <row r="354" spans="1:65" s="14" customFormat="1">
      <c r="B354" s="105"/>
      <c r="C354" s="195"/>
      <c r="D354" s="192" t="s">
        <v>132</v>
      </c>
      <c r="E354" s="195"/>
      <c r="F354" s="197" t="s">
        <v>411</v>
      </c>
      <c r="G354" s="195"/>
      <c r="H354" s="198">
        <v>38.112000000000002</v>
      </c>
      <c r="I354" s="240"/>
      <c r="J354" s="195"/>
      <c r="L354" s="105"/>
      <c r="M354" s="107"/>
      <c r="N354" s="108"/>
      <c r="O354" s="108"/>
      <c r="P354" s="108"/>
      <c r="Q354" s="108"/>
      <c r="R354" s="108"/>
      <c r="S354" s="108"/>
      <c r="T354" s="109"/>
      <c r="AT354" s="106" t="s">
        <v>132</v>
      </c>
      <c r="AU354" s="106" t="s">
        <v>79</v>
      </c>
      <c r="AV354" s="14" t="s">
        <v>79</v>
      </c>
      <c r="AW354" s="14" t="s">
        <v>3</v>
      </c>
      <c r="AX354" s="14" t="s">
        <v>77</v>
      </c>
      <c r="AY354" s="106" t="s">
        <v>124</v>
      </c>
    </row>
    <row r="355" spans="1:65" s="2" customFormat="1" ht="24.2" customHeight="1">
      <c r="A355" s="22"/>
      <c r="B355" s="91"/>
      <c r="C355" s="185" t="s">
        <v>412</v>
      </c>
      <c r="D355" s="185" t="s">
        <v>126</v>
      </c>
      <c r="E355" s="186" t="s">
        <v>413</v>
      </c>
      <c r="F355" s="187" t="s">
        <v>414</v>
      </c>
      <c r="G355" s="188" t="s">
        <v>129</v>
      </c>
      <c r="H355" s="189">
        <v>52.4</v>
      </c>
      <c r="I355" s="92"/>
      <c r="J355" s="190">
        <f>ROUND(I355*H355,2)</f>
        <v>0</v>
      </c>
      <c r="K355" s="93"/>
      <c r="L355" s="23"/>
      <c r="M355" s="94" t="s">
        <v>1</v>
      </c>
      <c r="N355" s="95" t="s">
        <v>34</v>
      </c>
      <c r="O355" s="96">
        <v>0.26</v>
      </c>
      <c r="P355" s="96">
        <f>O355*H355</f>
        <v>13.624000000000001</v>
      </c>
      <c r="Q355" s="96">
        <v>4.0000000000000002E-4</v>
      </c>
      <c r="R355" s="96">
        <f>Q355*H355</f>
        <v>2.0959999999999999E-2</v>
      </c>
      <c r="S355" s="96">
        <v>0</v>
      </c>
      <c r="T355" s="97">
        <f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98" t="s">
        <v>222</v>
      </c>
      <c r="AT355" s="98" t="s">
        <v>126</v>
      </c>
      <c r="AU355" s="98" t="s">
        <v>79</v>
      </c>
      <c r="AY355" s="17" t="s">
        <v>124</v>
      </c>
      <c r="BE355" s="99">
        <f>IF(N355="základní",J355,0)</f>
        <v>0</v>
      </c>
      <c r="BF355" s="99">
        <f>IF(N355="snížená",J355,0)</f>
        <v>0</v>
      </c>
      <c r="BG355" s="99">
        <f>IF(N355="zákl. přenesená",J355,0)</f>
        <v>0</v>
      </c>
      <c r="BH355" s="99">
        <f>IF(N355="sníž. přenesená",J355,0)</f>
        <v>0</v>
      </c>
      <c r="BI355" s="99">
        <f>IF(N355="nulová",J355,0)</f>
        <v>0</v>
      </c>
      <c r="BJ355" s="17" t="s">
        <v>77</v>
      </c>
      <c r="BK355" s="99">
        <f>ROUND(I355*H355,2)</f>
        <v>0</v>
      </c>
      <c r="BL355" s="17" t="s">
        <v>222</v>
      </c>
      <c r="BM355" s="98" t="s">
        <v>415</v>
      </c>
    </row>
    <row r="356" spans="1:65" s="13" customFormat="1">
      <c r="B356" s="100"/>
      <c r="C356" s="191"/>
      <c r="D356" s="192" t="s">
        <v>132</v>
      </c>
      <c r="E356" s="193" t="s">
        <v>1</v>
      </c>
      <c r="F356" s="194" t="s">
        <v>139</v>
      </c>
      <c r="G356" s="191"/>
      <c r="H356" s="193" t="s">
        <v>1</v>
      </c>
      <c r="I356" s="239"/>
      <c r="J356" s="191"/>
      <c r="L356" s="100"/>
      <c r="M356" s="102"/>
      <c r="N356" s="103"/>
      <c r="O356" s="103"/>
      <c r="P356" s="103"/>
      <c r="Q356" s="103"/>
      <c r="R356" s="103"/>
      <c r="S356" s="103"/>
      <c r="T356" s="104"/>
      <c r="AT356" s="101" t="s">
        <v>132</v>
      </c>
      <c r="AU356" s="101" t="s">
        <v>79</v>
      </c>
      <c r="AV356" s="13" t="s">
        <v>77</v>
      </c>
      <c r="AW356" s="13" t="s">
        <v>26</v>
      </c>
      <c r="AX356" s="13" t="s">
        <v>69</v>
      </c>
      <c r="AY356" s="101" t="s">
        <v>124</v>
      </c>
    </row>
    <row r="357" spans="1:65" s="14" customFormat="1">
      <c r="B357" s="105"/>
      <c r="C357" s="195"/>
      <c r="D357" s="192" t="s">
        <v>132</v>
      </c>
      <c r="E357" s="196" t="s">
        <v>1</v>
      </c>
      <c r="F357" s="197" t="s">
        <v>416</v>
      </c>
      <c r="G357" s="195"/>
      <c r="H357" s="198">
        <v>25.6</v>
      </c>
      <c r="I357" s="240"/>
      <c r="J357" s="195"/>
      <c r="L357" s="105"/>
      <c r="M357" s="107"/>
      <c r="N357" s="108"/>
      <c r="O357" s="108"/>
      <c r="P357" s="108"/>
      <c r="Q357" s="108"/>
      <c r="R357" s="108"/>
      <c r="S357" s="108"/>
      <c r="T357" s="109"/>
      <c r="AT357" s="106" t="s">
        <v>132</v>
      </c>
      <c r="AU357" s="106" t="s">
        <v>79</v>
      </c>
      <c r="AV357" s="14" t="s">
        <v>79</v>
      </c>
      <c r="AW357" s="14" t="s">
        <v>26</v>
      </c>
      <c r="AX357" s="14" t="s">
        <v>69</v>
      </c>
      <c r="AY357" s="106" t="s">
        <v>124</v>
      </c>
    </row>
    <row r="358" spans="1:65" s="14" customFormat="1">
      <c r="B358" s="105"/>
      <c r="C358" s="195"/>
      <c r="D358" s="192" t="s">
        <v>132</v>
      </c>
      <c r="E358" s="196" t="s">
        <v>1</v>
      </c>
      <c r="F358" s="197" t="s">
        <v>417</v>
      </c>
      <c r="G358" s="195"/>
      <c r="H358" s="198">
        <v>18</v>
      </c>
      <c r="I358" s="240"/>
      <c r="J358" s="195"/>
      <c r="L358" s="105"/>
      <c r="M358" s="107"/>
      <c r="N358" s="108"/>
      <c r="O358" s="108"/>
      <c r="P358" s="108"/>
      <c r="Q358" s="108"/>
      <c r="R358" s="108"/>
      <c r="S358" s="108"/>
      <c r="T358" s="109"/>
      <c r="AT358" s="106" t="s">
        <v>132</v>
      </c>
      <c r="AU358" s="106" t="s">
        <v>79</v>
      </c>
      <c r="AV358" s="14" t="s">
        <v>79</v>
      </c>
      <c r="AW358" s="14" t="s">
        <v>26</v>
      </c>
      <c r="AX358" s="14" t="s">
        <v>69</v>
      </c>
      <c r="AY358" s="106" t="s">
        <v>124</v>
      </c>
    </row>
    <row r="359" spans="1:65" s="14" customFormat="1">
      <c r="B359" s="105"/>
      <c r="C359" s="195"/>
      <c r="D359" s="192" t="s">
        <v>132</v>
      </c>
      <c r="E359" s="196" t="s">
        <v>1</v>
      </c>
      <c r="F359" s="197" t="s">
        <v>418</v>
      </c>
      <c r="G359" s="195"/>
      <c r="H359" s="198">
        <v>8.8000000000000007</v>
      </c>
      <c r="I359" s="240"/>
      <c r="J359" s="195"/>
      <c r="L359" s="105"/>
      <c r="M359" s="107"/>
      <c r="N359" s="108"/>
      <c r="O359" s="108"/>
      <c r="P359" s="108"/>
      <c r="Q359" s="108"/>
      <c r="R359" s="108"/>
      <c r="S359" s="108"/>
      <c r="T359" s="109"/>
      <c r="AT359" s="106" t="s">
        <v>132</v>
      </c>
      <c r="AU359" s="106" t="s">
        <v>79</v>
      </c>
      <c r="AV359" s="14" t="s">
        <v>79</v>
      </c>
      <c r="AW359" s="14" t="s">
        <v>26</v>
      </c>
      <c r="AX359" s="14" t="s">
        <v>69</v>
      </c>
      <c r="AY359" s="106" t="s">
        <v>124</v>
      </c>
    </row>
    <row r="360" spans="1:65" s="15" customFormat="1">
      <c r="B360" s="110"/>
      <c r="C360" s="199"/>
      <c r="D360" s="192" t="s">
        <v>132</v>
      </c>
      <c r="E360" s="200" t="s">
        <v>1</v>
      </c>
      <c r="F360" s="201" t="s">
        <v>135</v>
      </c>
      <c r="G360" s="199"/>
      <c r="H360" s="202">
        <v>52.4</v>
      </c>
      <c r="I360" s="241"/>
      <c r="J360" s="199"/>
      <c r="L360" s="110"/>
      <c r="M360" s="112"/>
      <c r="N360" s="113"/>
      <c r="O360" s="113"/>
      <c r="P360" s="113"/>
      <c r="Q360" s="113"/>
      <c r="R360" s="113"/>
      <c r="S360" s="113"/>
      <c r="T360" s="114"/>
      <c r="AT360" s="111" t="s">
        <v>132</v>
      </c>
      <c r="AU360" s="111" t="s">
        <v>79</v>
      </c>
      <c r="AV360" s="15" t="s">
        <v>130</v>
      </c>
      <c r="AW360" s="15" t="s">
        <v>26</v>
      </c>
      <c r="AX360" s="15" t="s">
        <v>77</v>
      </c>
      <c r="AY360" s="111" t="s">
        <v>124</v>
      </c>
    </row>
    <row r="361" spans="1:65" s="2" customFormat="1" ht="16.5" customHeight="1">
      <c r="A361" s="22"/>
      <c r="B361" s="91"/>
      <c r="C361" s="203" t="s">
        <v>419</v>
      </c>
      <c r="D361" s="203" t="s">
        <v>178</v>
      </c>
      <c r="E361" s="204" t="s">
        <v>408</v>
      </c>
      <c r="F361" s="205" t="s">
        <v>409</v>
      </c>
      <c r="G361" s="206" t="s">
        <v>129</v>
      </c>
      <c r="H361" s="207">
        <v>63.98</v>
      </c>
      <c r="I361" s="115"/>
      <c r="J361" s="208">
        <f>ROUND(I361*H361,2)</f>
        <v>0</v>
      </c>
      <c r="K361" s="116"/>
      <c r="L361" s="117"/>
      <c r="M361" s="118" t="s">
        <v>1</v>
      </c>
      <c r="N361" s="119" t="s">
        <v>34</v>
      </c>
      <c r="O361" s="96">
        <v>0</v>
      </c>
      <c r="P361" s="96">
        <f>O361*H361</f>
        <v>0</v>
      </c>
      <c r="Q361" s="96">
        <v>5.4000000000000003E-3</v>
      </c>
      <c r="R361" s="96">
        <f>Q361*H361</f>
        <v>0.34549200000000002</v>
      </c>
      <c r="S361" s="96">
        <v>0</v>
      </c>
      <c r="T361" s="97">
        <f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98" t="s">
        <v>312</v>
      </c>
      <c r="AT361" s="98" t="s">
        <v>178</v>
      </c>
      <c r="AU361" s="98" t="s">
        <v>79</v>
      </c>
      <c r="AY361" s="17" t="s">
        <v>124</v>
      </c>
      <c r="BE361" s="99">
        <f>IF(N361="základní",J361,0)</f>
        <v>0</v>
      </c>
      <c r="BF361" s="99">
        <f>IF(N361="snížená",J361,0)</f>
        <v>0</v>
      </c>
      <c r="BG361" s="99">
        <f>IF(N361="zákl. přenesená",J361,0)</f>
        <v>0</v>
      </c>
      <c r="BH361" s="99">
        <f>IF(N361="sníž. přenesená",J361,0)</f>
        <v>0</v>
      </c>
      <c r="BI361" s="99">
        <f>IF(N361="nulová",J361,0)</f>
        <v>0</v>
      </c>
      <c r="BJ361" s="17" t="s">
        <v>77</v>
      </c>
      <c r="BK361" s="99">
        <f>ROUND(I361*H361,2)</f>
        <v>0</v>
      </c>
      <c r="BL361" s="17" t="s">
        <v>222</v>
      </c>
      <c r="BM361" s="98" t="s">
        <v>420</v>
      </c>
    </row>
    <row r="362" spans="1:65" s="14" customFormat="1">
      <c r="B362" s="105"/>
      <c r="C362" s="195"/>
      <c r="D362" s="192" t="s">
        <v>132</v>
      </c>
      <c r="E362" s="195"/>
      <c r="F362" s="197" t="s">
        <v>421</v>
      </c>
      <c r="G362" s="195"/>
      <c r="H362" s="198">
        <v>63.98</v>
      </c>
      <c r="I362" s="240"/>
      <c r="J362" s="195"/>
      <c r="L362" s="105"/>
      <c r="M362" s="107"/>
      <c r="N362" s="108"/>
      <c r="O362" s="108"/>
      <c r="P362" s="108"/>
      <c r="Q362" s="108"/>
      <c r="R362" s="108"/>
      <c r="S362" s="108"/>
      <c r="T362" s="109"/>
      <c r="AT362" s="106" t="s">
        <v>132</v>
      </c>
      <c r="AU362" s="106" t="s">
        <v>79</v>
      </c>
      <c r="AV362" s="14" t="s">
        <v>79</v>
      </c>
      <c r="AW362" s="14" t="s">
        <v>3</v>
      </c>
      <c r="AX362" s="14" t="s">
        <v>77</v>
      </c>
      <c r="AY362" s="106" t="s">
        <v>124</v>
      </c>
    </row>
    <row r="363" spans="1:65" s="2" customFormat="1" ht="16.5" customHeight="1">
      <c r="A363" s="22"/>
      <c r="B363" s="91"/>
      <c r="C363" s="185" t="s">
        <v>422</v>
      </c>
      <c r="D363" s="185" t="s">
        <v>126</v>
      </c>
      <c r="E363" s="186" t="s">
        <v>423</v>
      </c>
      <c r="F363" s="187" t="s">
        <v>424</v>
      </c>
      <c r="G363" s="188" t="s">
        <v>129</v>
      </c>
      <c r="H363" s="189">
        <v>52.4</v>
      </c>
      <c r="I363" s="92"/>
      <c r="J363" s="190">
        <f>ROUND(I363*H363,2)</f>
        <v>0</v>
      </c>
      <c r="K363" s="93"/>
      <c r="L363" s="23"/>
      <c r="M363" s="94" t="s">
        <v>1</v>
      </c>
      <c r="N363" s="95" t="s">
        <v>34</v>
      </c>
      <c r="O363" s="96">
        <v>0.122</v>
      </c>
      <c r="P363" s="96">
        <f>O363*H363</f>
        <v>6.3927999999999994</v>
      </c>
      <c r="Q363" s="96">
        <v>4.0000000000000002E-4</v>
      </c>
      <c r="R363" s="96">
        <f>Q363*H363</f>
        <v>2.0959999999999999E-2</v>
      </c>
      <c r="S363" s="96">
        <v>0</v>
      </c>
      <c r="T363" s="97">
        <f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98" t="s">
        <v>222</v>
      </c>
      <c r="AT363" s="98" t="s">
        <v>126</v>
      </c>
      <c r="AU363" s="98" t="s">
        <v>79</v>
      </c>
      <c r="AY363" s="17" t="s">
        <v>124</v>
      </c>
      <c r="BE363" s="99">
        <f>IF(N363="základní",J363,0)</f>
        <v>0</v>
      </c>
      <c r="BF363" s="99">
        <f>IF(N363="snížená",J363,0)</f>
        <v>0</v>
      </c>
      <c r="BG363" s="99">
        <f>IF(N363="zákl. přenesená",J363,0)</f>
        <v>0</v>
      </c>
      <c r="BH363" s="99">
        <f>IF(N363="sníž. přenesená",J363,0)</f>
        <v>0</v>
      </c>
      <c r="BI363" s="99">
        <f>IF(N363="nulová",J363,0)</f>
        <v>0</v>
      </c>
      <c r="BJ363" s="17" t="s">
        <v>77</v>
      </c>
      <c r="BK363" s="99">
        <f>ROUND(I363*H363,2)</f>
        <v>0</v>
      </c>
      <c r="BL363" s="17" t="s">
        <v>222</v>
      </c>
      <c r="BM363" s="98" t="s">
        <v>425</v>
      </c>
    </row>
    <row r="364" spans="1:65" s="13" customFormat="1">
      <c r="B364" s="100"/>
      <c r="C364" s="191"/>
      <c r="D364" s="192" t="s">
        <v>132</v>
      </c>
      <c r="E364" s="193" t="s">
        <v>1</v>
      </c>
      <c r="F364" s="194" t="s">
        <v>139</v>
      </c>
      <c r="G364" s="191"/>
      <c r="H364" s="193" t="s">
        <v>1</v>
      </c>
      <c r="I364" s="239"/>
      <c r="J364" s="191"/>
      <c r="L364" s="100"/>
      <c r="M364" s="102"/>
      <c r="N364" s="103"/>
      <c r="O364" s="103"/>
      <c r="P364" s="103"/>
      <c r="Q364" s="103"/>
      <c r="R364" s="103"/>
      <c r="S364" s="103"/>
      <c r="T364" s="104"/>
      <c r="AT364" s="101" t="s">
        <v>132</v>
      </c>
      <c r="AU364" s="101" t="s">
        <v>79</v>
      </c>
      <c r="AV364" s="13" t="s">
        <v>77</v>
      </c>
      <c r="AW364" s="13" t="s">
        <v>26</v>
      </c>
      <c r="AX364" s="13" t="s">
        <v>69</v>
      </c>
      <c r="AY364" s="101" t="s">
        <v>124</v>
      </c>
    </row>
    <row r="365" spans="1:65" s="14" customFormat="1">
      <c r="B365" s="105"/>
      <c r="C365" s="195"/>
      <c r="D365" s="192" t="s">
        <v>132</v>
      </c>
      <c r="E365" s="196" t="s">
        <v>1</v>
      </c>
      <c r="F365" s="197" t="s">
        <v>416</v>
      </c>
      <c r="G365" s="195"/>
      <c r="H365" s="198">
        <v>25.6</v>
      </c>
      <c r="I365" s="240"/>
      <c r="J365" s="195"/>
      <c r="L365" s="105"/>
      <c r="M365" s="107"/>
      <c r="N365" s="108"/>
      <c r="O365" s="108"/>
      <c r="P365" s="108"/>
      <c r="Q365" s="108"/>
      <c r="R365" s="108"/>
      <c r="S365" s="108"/>
      <c r="T365" s="109"/>
      <c r="AT365" s="106" t="s">
        <v>132</v>
      </c>
      <c r="AU365" s="106" t="s">
        <v>79</v>
      </c>
      <c r="AV365" s="14" t="s">
        <v>79</v>
      </c>
      <c r="AW365" s="14" t="s">
        <v>26</v>
      </c>
      <c r="AX365" s="14" t="s">
        <v>69</v>
      </c>
      <c r="AY365" s="106" t="s">
        <v>124</v>
      </c>
    </row>
    <row r="366" spans="1:65" s="14" customFormat="1">
      <c r="B366" s="105"/>
      <c r="C366" s="195"/>
      <c r="D366" s="192" t="s">
        <v>132</v>
      </c>
      <c r="E366" s="196" t="s">
        <v>1</v>
      </c>
      <c r="F366" s="197" t="s">
        <v>417</v>
      </c>
      <c r="G366" s="195"/>
      <c r="H366" s="198">
        <v>18</v>
      </c>
      <c r="I366" s="240"/>
      <c r="J366" s="195"/>
      <c r="L366" s="105"/>
      <c r="M366" s="107"/>
      <c r="N366" s="108"/>
      <c r="O366" s="108"/>
      <c r="P366" s="108"/>
      <c r="Q366" s="108"/>
      <c r="R366" s="108"/>
      <c r="S366" s="108"/>
      <c r="T366" s="109"/>
      <c r="AT366" s="106" t="s">
        <v>132</v>
      </c>
      <c r="AU366" s="106" t="s">
        <v>79</v>
      </c>
      <c r="AV366" s="14" t="s">
        <v>79</v>
      </c>
      <c r="AW366" s="14" t="s">
        <v>26</v>
      </c>
      <c r="AX366" s="14" t="s">
        <v>69</v>
      </c>
      <c r="AY366" s="106" t="s">
        <v>124</v>
      </c>
    </row>
    <row r="367" spans="1:65" s="14" customFormat="1">
      <c r="B367" s="105"/>
      <c r="C367" s="195"/>
      <c r="D367" s="192" t="s">
        <v>132</v>
      </c>
      <c r="E367" s="196" t="s">
        <v>1</v>
      </c>
      <c r="F367" s="197" t="s">
        <v>418</v>
      </c>
      <c r="G367" s="195"/>
      <c r="H367" s="198">
        <v>8.8000000000000007</v>
      </c>
      <c r="I367" s="240"/>
      <c r="J367" s="195"/>
      <c r="L367" s="105"/>
      <c r="M367" s="107"/>
      <c r="N367" s="108"/>
      <c r="O367" s="108"/>
      <c r="P367" s="108"/>
      <c r="Q367" s="108"/>
      <c r="R367" s="108"/>
      <c r="S367" s="108"/>
      <c r="T367" s="109"/>
      <c r="AT367" s="106" t="s">
        <v>132</v>
      </c>
      <c r="AU367" s="106" t="s">
        <v>79</v>
      </c>
      <c r="AV367" s="14" t="s">
        <v>79</v>
      </c>
      <c r="AW367" s="14" t="s">
        <v>26</v>
      </c>
      <c r="AX367" s="14" t="s">
        <v>69</v>
      </c>
      <c r="AY367" s="106" t="s">
        <v>124</v>
      </c>
    </row>
    <row r="368" spans="1:65" s="15" customFormat="1">
      <c r="B368" s="110"/>
      <c r="C368" s="199"/>
      <c r="D368" s="192" t="s">
        <v>132</v>
      </c>
      <c r="E368" s="200" t="s">
        <v>1</v>
      </c>
      <c r="F368" s="201" t="s">
        <v>135</v>
      </c>
      <c r="G368" s="199"/>
      <c r="H368" s="202">
        <v>52.4</v>
      </c>
      <c r="I368" s="241"/>
      <c r="J368" s="199"/>
      <c r="L368" s="110"/>
      <c r="M368" s="112"/>
      <c r="N368" s="113"/>
      <c r="O368" s="113"/>
      <c r="P368" s="113"/>
      <c r="Q368" s="113"/>
      <c r="R368" s="113"/>
      <c r="S368" s="113"/>
      <c r="T368" s="114"/>
      <c r="AT368" s="111" t="s">
        <v>132</v>
      </c>
      <c r="AU368" s="111" t="s">
        <v>79</v>
      </c>
      <c r="AV368" s="15" t="s">
        <v>130</v>
      </c>
      <c r="AW368" s="15" t="s">
        <v>26</v>
      </c>
      <c r="AX368" s="15" t="s">
        <v>77</v>
      </c>
      <c r="AY368" s="111" t="s">
        <v>124</v>
      </c>
    </row>
    <row r="369" spans="1:65" s="2" customFormat="1" ht="16.5" customHeight="1">
      <c r="A369" s="22"/>
      <c r="B369" s="91"/>
      <c r="C369" s="185" t="s">
        <v>426</v>
      </c>
      <c r="D369" s="185" t="s">
        <v>126</v>
      </c>
      <c r="E369" s="186" t="s">
        <v>427</v>
      </c>
      <c r="F369" s="187" t="s">
        <v>428</v>
      </c>
      <c r="G369" s="188" t="s">
        <v>129</v>
      </c>
      <c r="H369" s="189">
        <v>48.4</v>
      </c>
      <c r="I369" s="92"/>
      <c r="J369" s="190">
        <f>ROUND(I369*H369,2)</f>
        <v>0</v>
      </c>
      <c r="K369" s="93"/>
      <c r="L369" s="23"/>
      <c r="M369" s="94" t="s">
        <v>1</v>
      </c>
      <c r="N369" s="95" t="s">
        <v>34</v>
      </c>
      <c r="O369" s="96">
        <v>0.28999999999999998</v>
      </c>
      <c r="P369" s="96">
        <f>O369*H369</f>
        <v>14.035999999999998</v>
      </c>
      <c r="Q369" s="96">
        <v>6.0099999999999997E-3</v>
      </c>
      <c r="R369" s="96">
        <f>Q369*H369</f>
        <v>0.29088399999999998</v>
      </c>
      <c r="S369" s="96">
        <v>0</v>
      </c>
      <c r="T369" s="97">
        <f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98" t="s">
        <v>222</v>
      </c>
      <c r="AT369" s="98" t="s">
        <v>126</v>
      </c>
      <c r="AU369" s="98" t="s">
        <v>79</v>
      </c>
      <c r="AY369" s="17" t="s">
        <v>124</v>
      </c>
      <c r="BE369" s="99">
        <f>IF(N369="základní",J369,0)</f>
        <v>0</v>
      </c>
      <c r="BF369" s="99">
        <f>IF(N369="snížená",J369,0)</f>
        <v>0</v>
      </c>
      <c r="BG369" s="99">
        <f>IF(N369="zákl. přenesená",J369,0)</f>
        <v>0</v>
      </c>
      <c r="BH369" s="99">
        <f>IF(N369="sníž. přenesená",J369,0)</f>
        <v>0</v>
      </c>
      <c r="BI369" s="99">
        <f>IF(N369="nulová",J369,0)</f>
        <v>0</v>
      </c>
      <c r="BJ369" s="17" t="s">
        <v>77</v>
      </c>
      <c r="BK369" s="99">
        <f>ROUND(I369*H369,2)</f>
        <v>0</v>
      </c>
      <c r="BL369" s="17" t="s">
        <v>222</v>
      </c>
      <c r="BM369" s="98" t="s">
        <v>429</v>
      </c>
    </row>
    <row r="370" spans="1:65" s="13" customFormat="1">
      <c r="B370" s="100"/>
      <c r="C370" s="191"/>
      <c r="D370" s="192" t="s">
        <v>132</v>
      </c>
      <c r="E370" s="193" t="s">
        <v>1</v>
      </c>
      <c r="F370" s="194" t="s">
        <v>139</v>
      </c>
      <c r="G370" s="191"/>
      <c r="H370" s="193" t="s">
        <v>1</v>
      </c>
      <c r="I370" s="239"/>
      <c r="J370" s="191"/>
      <c r="L370" s="100"/>
      <c r="M370" s="102"/>
      <c r="N370" s="103"/>
      <c r="O370" s="103"/>
      <c r="P370" s="103"/>
      <c r="Q370" s="103"/>
      <c r="R370" s="103"/>
      <c r="S370" s="103"/>
      <c r="T370" s="104"/>
      <c r="AT370" s="101" t="s">
        <v>132</v>
      </c>
      <c r="AU370" s="101" t="s">
        <v>79</v>
      </c>
      <c r="AV370" s="13" t="s">
        <v>77</v>
      </c>
      <c r="AW370" s="13" t="s">
        <v>26</v>
      </c>
      <c r="AX370" s="13" t="s">
        <v>69</v>
      </c>
      <c r="AY370" s="101" t="s">
        <v>124</v>
      </c>
    </row>
    <row r="371" spans="1:65" s="14" customFormat="1">
      <c r="B371" s="105"/>
      <c r="C371" s="195"/>
      <c r="D371" s="192" t="s">
        <v>132</v>
      </c>
      <c r="E371" s="196" t="s">
        <v>1</v>
      </c>
      <c r="F371" s="197" t="s">
        <v>270</v>
      </c>
      <c r="G371" s="195"/>
      <c r="H371" s="198">
        <v>25.6</v>
      </c>
      <c r="I371" s="240"/>
      <c r="J371" s="195"/>
      <c r="L371" s="105"/>
      <c r="M371" s="107"/>
      <c r="N371" s="108"/>
      <c r="O371" s="108"/>
      <c r="P371" s="108"/>
      <c r="Q371" s="108"/>
      <c r="R371" s="108"/>
      <c r="S371" s="108"/>
      <c r="T371" s="109"/>
      <c r="AT371" s="106" t="s">
        <v>132</v>
      </c>
      <c r="AU371" s="106" t="s">
        <v>79</v>
      </c>
      <c r="AV371" s="14" t="s">
        <v>79</v>
      </c>
      <c r="AW371" s="14" t="s">
        <v>26</v>
      </c>
      <c r="AX371" s="14" t="s">
        <v>69</v>
      </c>
      <c r="AY371" s="106" t="s">
        <v>124</v>
      </c>
    </row>
    <row r="372" spans="1:65" s="14" customFormat="1">
      <c r="B372" s="105"/>
      <c r="C372" s="195"/>
      <c r="D372" s="192" t="s">
        <v>132</v>
      </c>
      <c r="E372" s="196" t="s">
        <v>1</v>
      </c>
      <c r="F372" s="197" t="s">
        <v>271</v>
      </c>
      <c r="G372" s="195"/>
      <c r="H372" s="198">
        <v>18</v>
      </c>
      <c r="I372" s="240"/>
      <c r="J372" s="195"/>
      <c r="L372" s="105"/>
      <c r="M372" s="107"/>
      <c r="N372" s="108"/>
      <c r="O372" s="108"/>
      <c r="P372" s="108"/>
      <c r="Q372" s="108"/>
      <c r="R372" s="108"/>
      <c r="S372" s="108"/>
      <c r="T372" s="109"/>
      <c r="AT372" s="106" t="s">
        <v>132</v>
      </c>
      <c r="AU372" s="106" t="s">
        <v>79</v>
      </c>
      <c r="AV372" s="14" t="s">
        <v>79</v>
      </c>
      <c r="AW372" s="14" t="s">
        <v>26</v>
      </c>
      <c r="AX372" s="14" t="s">
        <v>69</v>
      </c>
      <c r="AY372" s="106" t="s">
        <v>124</v>
      </c>
    </row>
    <row r="373" spans="1:65" s="14" customFormat="1">
      <c r="B373" s="105"/>
      <c r="C373" s="195"/>
      <c r="D373" s="192" t="s">
        <v>132</v>
      </c>
      <c r="E373" s="196" t="s">
        <v>1</v>
      </c>
      <c r="F373" s="197" t="s">
        <v>430</v>
      </c>
      <c r="G373" s="195"/>
      <c r="H373" s="198">
        <v>4.8</v>
      </c>
      <c r="I373" s="240"/>
      <c r="J373" s="195"/>
      <c r="L373" s="105"/>
      <c r="M373" s="107"/>
      <c r="N373" s="108"/>
      <c r="O373" s="108"/>
      <c r="P373" s="108"/>
      <c r="Q373" s="108"/>
      <c r="R373" s="108"/>
      <c r="S373" s="108"/>
      <c r="T373" s="109"/>
      <c r="AT373" s="106" t="s">
        <v>132</v>
      </c>
      <c r="AU373" s="106" t="s">
        <v>79</v>
      </c>
      <c r="AV373" s="14" t="s">
        <v>79</v>
      </c>
      <c r="AW373" s="14" t="s">
        <v>26</v>
      </c>
      <c r="AX373" s="14" t="s">
        <v>69</v>
      </c>
      <c r="AY373" s="106" t="s">
        <v>124</v>
      </c>
    </row>
    <row r="374" spans="1:65" s="15" customFormat="1">
      <c r="B374" s="110"/>
      <c r="C374" s="199"/>
      <c r="D374" s="192" t="s">
        <v>132</v>
      </c>
      <c r="E374" s="200" t="s">
        <v>1</v>
      </c>
      <c r="F374" s="201" t="s">
        <v>135</v>
      </c>
      <c r="G374" s="199"/>
      <c r="H374" s="202">
        <v>48.4</v>
      </c>
      <c r="I374" s="241"/>
      <c r="J374" s="199"/>
      <c r="L374" s="110"/>
      <c r="M374" s="112"/>
      <c r="N374" s="113"/>
      <c r="O374" s="113"/>
      <c r="P374" s="113"/>
      <c r="Q374" s="113"/>
      <c r="R374" s="113"/>
      <c r="S374" s="113"/>
      <c r="T374" s="114"/>
      <c r="AT374" s="111" t="s">
        <v>132</v>
      </c>
      <c r="AU374" s="111" t="s">
        <v>79</v>
      </c>
      <c r="AV374" s="15" t="s">
        <v>130</v>
      </c>
      <c r="AW374" s="15" t="s">
        <v>26</v>
      </c>
      <c r="AX374" s="15" t="s">
        <v>77</v>
      </c>
      <c r="AY374" s="111" t="s">
        <v>124</v>
      </c>
    </row>
    <row r="375" spans="1:65" s="2" customFormat="1" ht="24.2" customHeight="1">
      <c r="A375" s="22"/>
      <c r="B375" s="91"/>
      <c r="C375" s="185" t="s">
        <v>431</v>
      </c>
      <c r="D375" s="185" t="s">
        <v>126</v>
      </c>
      <c r="E375" s="186" t="s">
        <v>432</v>
      </c>
      <c r="F375" s="187" t="s">
        <v>433</v>
      </c>
      <c r="G375" s="188" t="s">
        <v>434</v>
      </c>
      <c r="H375" s="189">
        <v>516.12699999999995</v>
      </c>
      <c r="I375" s="92"/>
      <c r="J375" s="190">
        <f>ROUND(I375*H375,2)</f>
        <v>0</v>
      </c>
      <c r="K375" s="93"/>
      <c r="L375" s="23"/>
      <c r="M375" s="94" t="s">
        <v>1</v>
      </c>
      <c r="N375" s="95" t="s">
        <v>34</v>
      </c>
      <c r="O375" s="96">
        <v>0</v>
      </c>
      <c r="P375" s="96">
        <f>O375*H375</f>
        <v>0</v>
      </c>
      <c r="Q375" s="96">
        <v>0</v>
      </c>
      <c r="R375" s="96">
        <f>Q375*H375</f>
        <v>0</v>
      </c>
      <c r="S375" s="96">
        <v>0</v>
      </c>
      <c r="T375" s="97">
        <f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98" t="s">
        <v>222</v>
      </c>
      <c r="AT375" s="98" t="s">
        <v>126</v>
      </c>
      <c r="AU375" s="98" t="s">
        <v>79</v>
      </c>
      <c r="AY375" s="17" t="s">
        <v>124</v>
      </c>
      <c r="BE375" s="99">
        <f>IF(N375="základní",J375,0)</f>
        <v>0</v>
      </c>
      <c r="BF375" s="99">
        <f>IF(N375="snížená",J375,0)</f>
        <v>0</v>
      </c>
      <c r="BG375" s="99">
        <f>IF(N375="zákl. přenesená",J375,0)</f>
        <v>0</v>
      </c>
      <c r="BH375" s="99">
        <f>IF(N375="sníž. přenesená",J375,0)</f>
        <v>0</v>
      </c>
      <c r="BI375" s="99">
        <f>IF(N375="nulová",J375,0)</f>
        <v>0</v>
      </c>
      <c r="BJ375" s="17" t="s">
        <v>77</v>
      </c>
      <c r="BK375" s="99">
        <f>ROUND(I375*H375,2)</f>
        <v>0</v>
      </c>
      <c r="BL375" s="17" t="s">
        <v>222</v>
      </c>
      <c r="BM375" s="98" t="s">
        <v>435</v>
      </c>
    </row>
    <row r="376" spans="1:65" s="2" customFormat="1" ht="24.2" customHeight="1">
      <c r="A376" s="22"/>
      <c r="B376" s="91"/>
      <c r="C376" s="185" t="s">
        <v>436</v>
      </c>
      <c r="D376" s="185" t="s">
        <v>126</v>
      </c>
      <c r="E376" s="186" t="s">
        <v>437</v>
      </c>
      <c r="F376" s="187" t="s">
        <v>438</v>
      </c>
      <c r="G376" s="188" t="s">
        <v>434</v>
      </c>
      <c r="H376" s="189">
        <v>516.12699999999995</v>
      </c>
      <c r="I376" s="92"/>
      <c r="J376" s="190">
        <f>ROUND(I376*H376,2)</f>
        <v>0</v>
      </c>
      <c r="K376" s="93"/>
      <c r="L376" s="23"/>
      <c r="M376" s="94" t="s">
        <v>1</v>
      </c>
      <c r="N376" s="95" t="s">
        <v>34</v>
      </c>
      <c r="O376" s="96">
        <v>0</v>
      </c>
      <c r="P376" s="96">
        <f>O376*H376</f>
        <v>0</v>
      </c>
      <c r="Q376" s="96">
        <v>0</v>
      </c>
      <c r="R376" s="96">
        <f>Q376*H376</f>
        <v>0</v>
      </c>
      <c r="S376" s="96">
        <v>0</v>
      </c>
      <c r="T376" s="97">
        <f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98" t="s">
        <v>222</v>
      </c>
      <c r="AT376" s="98" t="s">
        <v>126</v>
      </c>
      <c r="AU376" s="98" t="s">
        <v>79</v>
      </c>
      <c r="AY376" s="17" t="s">
        <v>124</v>
      </c>
      <c r="BE376" s="99">
        <f>IF(N376="základní",J376,0)</f>
        <v>0</v>
      </c>
      <c r="BF376" s="99">
        <f>IF(N376="snížená",J376,0)</f>
        <v>0</v>
      </c>
      <c r="BG376" s="99">
        <f>IF(N376="zákl. přenesená",J376,0)</f>
        <v>0</v>
      </c>
      <c r="BH376" s="99">
        <f>IF(N376="sníž. přenesená",J376,0)</f>
        <v>0</v>
      </c>
      <c r="BI376" s="99">
        <f>IF(N376="nulová",J376,0)</f>
        <v>0</v>
      </c>
      <c r="BJ376" s="17" t="s">
        <v>77</v>
      </c>
      <c r="BK376" s="99">
        <f>ROUND(I376*H376,2)</f>
        <v>0</v>
      </c>
      <c r="BL376" s="17" t="s">
        <v>222</v>
      </c>
      <c r="BM376" s="98" t="s">
        <v>439</v>
      </c>
    </row>
    <row r="377" spans="1:65" s="12" customFormat="1" ht="22.9" customHeight="1">
      <c r="B377" s="83"/>
      <c r="C377" s="179"/>
      <c r="D377" s="180" t="s">
        <v>68</v>
      </c>
      <c r="E377" s="183" t="s">
        <v>440</v>
      </c>
      <c r="F377" s="183" t="s">
        <v>441</v>
      </c>
      <c r="G377" s="179"/>
      <c r="H377" s="179"/>
      <c r="I377" s="242"/>
      <c r="J377" s="184">
        <f>BK377</f>
        <v>0</v>
      </c>
      <c r="L377" s="83"/>
      <c r="M377" s="85"/>
      <c r="N377" s="86"/>
      <c r="O377" s="86"/>
      <c r="P377" s="87">
        <f>SUM(P378:P383)</f>
        <v>2.5600000000000005</v>
      </c>
      <c r="Q377" s="86"/>
      <c r="R377" s="87">
        <f>SUM(R378:R383)</f>
        <v>0</v>
      </c>
      <c r="S377" s="86"/>
      <c r="T377" s="88">
        <f>SUM(T378:T383)</f>
        <v>0</v>
      </c>
      <c r="AR377" s="84" t="s">
        <v>79</v>
      </c>
      <c r="AT377" s="89" t="s">
        <v>68</v>
      </c>
      <c r="AU377" s="89" t="s">
        <v>77</v>
      </c>
      <c r="AY377" s="84" t="s">
        <v>124</v>
      </c>
      <c r="BK377" s="90">
        <f>SUM(BK378:BK383)</f>
        <v>0</v>
      </c>
    </row>
    <row r="378" spans="1:65" s="2" customFormat="1" ht="24.2" customHeight="1">
      <c r="A378" s="22"/>
      <c r="B378" s="91"/>
      <c r="C378" s="185" t="s">
        <v>442</v>
      </c>
      <c r="D378" s="185" t="s">
        <v>126</v>
      </c>
      <c r="E378" s="186" t="s">
        <v>443</v>
      </c>
      <c r="F378" s="187" t="s">
        <v>444</v>
      </c>
      <c r="G378" s="188" t="s">
        <v>129</v>
      </c>
      <c r="H378" s="189">
        <v>12.8</v>
      </c>
      <c r="I378" s="92"/>
      <c r="J378" s="190">
        <f>ROUND(I378*H378,2)</f>
        <v>0</v>
      </c>
      <c r="K378" s="93"/>
      <c r="L378" s="23"/>
      <c r="M378" s="94" t="s">
        <v>1</v>
      </c>
      <c r="N378" s="95" t="s">
        <v>34</v>
      </c>
      <c r="O378" s="96">
        <v>0.2</v>
      </c>
      <c r="P378" s="96">
        <f>O378*H378</f>
        <v>2.5600000000000005</v>
      </c>
      <c r="Q378" s="96">
        <v>0</v>
      </c>
      <c r="R378" s="96">
        <f>Q378*H378</f>
        <v>0</v>
      </c>
      <c r="S378" s="96">
        <v>0</v>
      </c>
      <c r="T378" s="97">
        <f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98" t="s">
        <v>222</v>
      </c>
      <c r="AT378" s="98" t="s">
        <v>126</v>
      </c>
      <c r="AU378" s="98" t="s">
        <v>79</v>
      </c>
      <c r="AY378" s="17" t="s">
        <v>124</v>
      </c>
      <c r="BE378" s="99">
        <f>IF(N378="základní",J378,0)</f>
        <v>0</v>
      </c>
      <c r="BF378" s="99">
        <f>IF(N378="snížená",J378,0)</f>
        <v>0</v>
      </c>
      <c r="BG378" s="99">
        <f>IF(N378="zákl. přenesená",J378,0)</f>
        <v>0</v>
      </c>
      <c r="BH378" s="99">
        <f>IF(N378="sníž. přenesená",J378,0)</f>
        <v>0</v>
      </c>
      <c r="BI378" s="99">
        <f>IF(N378="nulová",J378,0)</f>
        <v>0</v>
      </c>
      <c r="BJ378" s="17" t="s">
        <v>77</v>
      </c>
      <c r="BK378" s="99">
        <f>ROUND(I378*H378,2)</f>
        <v>0</v>
      </c>
      <c r="BL378" s="17" t="s">
        <v>222</v>
      </c>
      <c r="BM378" s="98" t="s">
        <v>445</v>
      </c>
    </row>
    <row r="379" spans="1:65" s="13" customFormat="1">
      <c r="B379" s="100"/>
      <c r="C379" s="191"/>
      <c r="D379" s="192" t="s">
        <v>132</v>
      </c>
      <c r="E379" s="193" t="s">
        <v>1</v>
      </c>
      <c r="F379" s="194" t="s">
        <v>139</v>
      </c>
      <c r="G379" s="191"/>
      <c r="H379" s="193" t="s">
        <v>1</v>
      </c>
      <c r="I379" s="239"/>
      <c r="J379" s="191"/>
      <c r="L379" s="100"/>
      <c r="M379" s="102"/>
      <c r="N379" s="103"/>
      <c r="O379" s="103"/>
      <c r="P379" s="103"/>
      <c r="Q379" s="103"/>
      <c r="R379" s="103"/>
      <c r="S379" s="103"/>
      <c r="T379" s="104"/>
      <c r="AT379" s="101" t="s">
        <v>132</v>
      </c>
      <c r="AU379" s="101" t="s">
        <v>79</v>
      </c>
      <c r="AV379" s="13" t="s">
        <v>77</v>
      </c>
      <c r="AW379" s="13" t="s">
        <v>26</v>
      </c>
      <c r="AX379" s="13" t="s">
        <v>69</v>
      </c>
      <c r="AY379" s="101" t="s">
        <v>124</v>
      </c>
    </row>
    <row r="380" spans="1:65" s="14" customFormat="1">
      <c r="B380" s="105"/>
      <c r="C380" s="195"/>
      <c r="D380" s="192" t="s">
        <v>132</v>
      </c>
      <c r="E380" s="196" t="s">
        <v>1</v>
      </c>
      <c r="F380" s="197" t="s">
        <v>446</v>
      </c>
      <c r="G380" s="195"/>
      <c r="H380" s="198">
        <v>12.8</v>
      </c>
      <c r="I380" s="240"/>
      <c r="J380" s="195"/>
      <c r="L380" s="105"/>
      <c r="M380" s="107"/>
      <c r="N380" s="108"/>
      <c r="O380" s="108"/>
      <c r="P380" s="108"/>
      <c r="Q380" s="108"/>
      <c r="R380" s="108"/>
      <c r="S380" s="108"/>
      <c r="T380" s="109"/>
      <c r="AT380" s="106" t="s">
        <v>132</v>
      </c>
      <c r="AU380" s="106" t="s">
        <v>79</v>
      </c>
      <c r="AV380" s="14" t="s">
        <v>79</v>
      </c>
      <c r="AW380" s="14" t="s">
        <v>26</v>
      </c>
      <c r="AX380" s="14" t="s">
        <v>69</v>
      </c>
      <c r="AY380" s="106" t="s">
        <v>124</v>
      </c>
    </row>
    <row r="381" spans="1:65" s="15" customFormat="1">
      <c r="B381" s="110"/>
      <c r="C381" s="199"/>
      <c r="D381" s="192" t="s">
        <v>132</v>
      </c>
      <c r="E381" s="200" t="s">
        <v>1</v>
      </c>
      <c r="F381" s="201" t="s">
        <v>135</v>
      </c>
      <c r="G381" s="199"/>
      <c r="H381" s="202">
        <v>12.8</v>
      </c>
      <c r="I381" s="241"/>
      <c r="J381" s="199"/>
      <c r="L381" s="110"/>
      <c r="M381" s="112"/>
      <c r="N381" s="113"/>
      <c r="O381" s="113"/>
      <c r="P381" s="113"/>
      <c r="Q381" s="113"/>
      <c r="R381" s="113"/>
      <c r="S381" s="113"/>
      <c r="T381" s="114"/>
      <c r="AT381" s="111" t="s">
        <v>132</v>
      </c>
      <c r="AU381" s="111" t="s">
        <v>79</v>
      </c>
      <c r="AV381" s="15" t="s">
        <v>130</v>
      </c>
      <c r="AW381" s="15" t="s">
        <v>26</v>
      </c>
      <c r="AX381" s="15" t="s">
        <v>77</v>
      </c>
      <c r="AY381" s="111" t="s">
        <v>124</v>
      </c>
    </row>
    <row r="382" spans="1:65" s="2" customFormat="1" ht="24.2" customHeight="1">
      <c r="A382" s="22"/>
      <c r="B382" s="91"/>
      <c r="C382" s="185" t="s">
        <v>447</v>
      </c>
      <c r="D382" s="185" t="s">
        <v>126</v>
      </c>
      <c r="E382" s="186" t="s">
        <v>448</v>
      </c>
      <c r="F382" s="187" t="s">
        <v>449</v>
      </c>
      <c r="G382" s="188" t="s">
        <v>434</v>
      </c>
      <c r="H382" s="189">
        <v>192</v>
      </c>
      <c r="I382" s="92"/>
      <c r="J382" s="190">
        <f>ROUND(I382*H382,2)</f>
        <v>0</v>
      </c>
      <c r="K382" s="93"/>
      <c r="L382" s="23"/>
      <c r="M382" s="94" t="s">
        <v>1</v>
      </c>
      <c r="N382" s="95" t="s">
        <v>34</v>
      </c>
      <c r="O382" s="96">
        <v>0</v>
      </c>
      <c r="P382" s="96">
        <f>O382*H382</f>
        <v>0</v>
      </c>
      <c r="Q382" s="96">
        <v>0</v>
      </c>
      <c r="R382" s="96">
        <f>Q382*H382</f>
        <v>0</v>
      </c>
      <c r="S382" s="96">
        <v>0</v>
      </c>
      <c r="T382" s="97">
        <f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98" t="s">
        <v>222</v>
      </c>
      <c r="AT382" s="98" t="s">
        <v>126</v>
      </c>
      <c r="AU382" s="98" t="s">
        <v>79</v>
      </c>
      <c r="AY382" s="17" t="s">
        <v>124</v>
      </c>
      <c r="BE382" s="99">
        <f>IF(N382="základní",J382,0)</f>
        <v>0</v>
      </c>
      <c r="BF382" s="99">
        <f>IF(N382="snížená",J382,0)</f>
        <v>0</v>
      </c>
      <c r="BG382" s="99">
        <f>IF(N382="zákl. přenesená",J382,0)</f>
        <v>0</v>
      </c>
      <c r="BH382" s="99">
        <f>IF(N382="sníž. přenesená",J382,0)</f>
        <v>0</v>
      </c>
      <c r="BI382" s="99">
        <f>IF(N382="nulová",J382,0)</f>
        <v>0</v>
      </c>
      <c r="BJ382" s="17" t="s">
        <v>77</v>
      </c>
      <c r="BK382" s="99">
        <f>ROUND(I382*H382,2)</f>
        <v>0</v>
      </c>
      <c r="BL382" s="17" t="s">
        <v>222</v>
      </c>
      <c r="BM382" s="98" t="s">
        <v>450</v>
      </c>
    </row>
    <row r="383" spans="1:65" s="2" customFormat="1" ht="24.2" customHeight="1">
      <c r="A383" s="22"/>
      <c r="B383" s="91"/>
      <c r="C383" s="185" t="s">
        <v>451</v>
      </c>
      <c r="D383" s="185" t="s">
        <v>126</v>
      </c>
      <c r="E383" s="186" t="s">
        <v>452</v>
      </c>
      <c r="F383" s="187" t="s">
        <v>453</v>
      </c>
      <c r="G383" s="188" t="s">
        <v>434</v>
      </c>
      <c r="H383" s="189">
        <v>192</v>
      </c>
      <c r="I383" s="92"/>
      <c r="J383" s="190">
        <f>ROUND(I383*H383,2)</f>
        <v>0</v>
      </c>
      <c r="K383" s="93"/>
      <c r="L383" s="23"/>
      <c r="M383" s="94" t="s">
        <v>1</v>
      </c>
      <c r="N383" s="95" t="s">
        <v>34</v>
      </c>
      <c r="O383" s="96">
        <v>0</v>
      </c>
      <c r="P383" s="96">
        <f>O383*H383</f>
        <v>0</v>
      </c>
      <c r="Q383" s="96">
        <v>0</v>
      </c>
      <c r="R383" s="96">
        <f>Q383*H383</f>
        <v>0</v>
      </c>
      <c r="S383" s="96">
        <v>0</v>
      </c>
      <c r="T383" s="97">
        <f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98" t="s">
        <v>222</v>
      </c>
      <c r="AT383" s="98" t="s">
        <v>126</v>
      </c>
      <c r="AU383" s="98" t="s">
        <v>79</v>
      </c>
      <c r="AY383" s="17" t="s">
        <v>124</v>
      </c>
      <c r="BE383" s="99">
        <f>IF(N383="základní",J383,0)</f>
        <v>0</v>
      </c>
      <c r="BF383" s="99">
        <f>IF(N383="snížená",J383,0)</f>
        <v>0</v>
      </c>
      <c r="BG383" s="99">
        <f>IF(N383="zákl. přenesená",J383,0)</f>
        <v>0</v>
      </c>
      <c r="BH383" s="99">
        <f>IF(N383="sníž. přenesená",J383,0)</f>
        <v>0</v>
      </c>
      <c r="BI383" s="99">
        <f>IF(N383="nulová",J383,0)</f>
        <v>0</v>
      </c>
      <c r="BJ383" s="17" t="s">
        <v>77</v>
      </c>
      <c r="BK383" s="99">
        <f>ROUND(I383*H383,2)</f>
        <v>0</v>
      </c>
      <c r="BL383" s="17" t="s">
        <v>222</v>
      </c>
      <c r="BM383" s="98" t="s">
        <v>454</v>
      </c>
    </row>
    <row r="384" spans="1:65" s="12" customFormat="1" ht="22.9" customHeight="1">
      <c r="B384" s="83"/>
      <c r="C384" s="179"/>
      <c r="D384" s="180" t="s">
        <v>68</v>
      </c>
      <c r="E384" s="183" t="s">
        <v>455</v>
      </c>
      <c r="F384" s="183" t="s">
        <v>456</v>
      </c>
      <c r="G384" s="179"/>
      <c r="H384" s="179"/>
      <c r="I384" s="242"/>
      <c r="J384" s="184">
        <f>BK384</f>
        <v>0</v>
      </c>
      <c r="L384" s="83"/>
      <c r="M384" s="85"/>
      <c r="N384" s="86"/>
      <c r="O384" s="86"/>
      <c r="P384" s="87">
        <f>SUM(P385:P387)</f>
        <v>2.0880000000000001</v>
      </c>
      <c r="Q384" s="86"/>
      <c r="R384" s="87">
        <f>SUM(R385:R387)</f>
        <v>9.7999999999999997E-4</v>
      </c>
      <c r="S384" s="86"/>
      <c r="T384" s="88">
        <f>SUM(T385:T387)</f>
        <v>0</v>
      </c>
      <c r="AR384" s="84" t="s">
        <v>79</v>
      </c>
      <c r="AT384" s="89" t="s">
        <v>68</v>
      </c>
      <c r="AU384" s="89" t="s">
        <v>77</v>
      </c>
      <c r="AY384" s="84" t="s">
        <v>124</v>
      </c>
      <c r="BK384" s="90">
        <f>SUM(BK385:BK387)</f>
        <v>0</v>
      </c>
    </row>
    <row r="385" spans="1:65" s="2" customFormat="1" ht="16.5" customHeight="1">
      <c r="A385" s="22"/>
      <c r="B385" s="91"/>
      <c r="C385" s="185" t="s">
        <v>457</v>
      </c>
      <c r="D385" s="185" t="s">
        <v>126</v>
      </c>
      <c r="E385" s="186" t="s">
        <v>458</v>
      </c>
      <c r="F385" s="187" t="s">
        <v>459</v>
      </c>
      <c r="G385" s="188" t="s">
        <v>242</v>
      </c>
      <c r="H385" s="189">
        <v>2</v>
      </c>
      <c r="I385" s="92"/>
      <c r="J385" s="190">
        <f>ROUND(I385*H385,2)</f>
        <v>0</v>
      </c>
      <c r="K385" s="93"/>
      <c r="L385" s="23"/>
      <c r="M385" s="94" t="s">
        <v>1</v>
      </c>
      <c r="N385" s="95" t="s">
        <v>34</v>
      </c>
      <c r="O385" s="96">
        <v>1.044</v>
      </c>
      <c r="P385" s="96">
        <f>O385*H385</f>
        <v>2.0880000000000001</v>
      </c>
      <c r="Q385" s="96">
        <v>4.8999999999999998E-4</v>
      </c>
      <c r="R385" s="96">
        <f>Q385*H385</f>
        <v>9.7999999999999997E-4</v>
      </c>
      <c r="S385" s="96">
        <v>0</v>
      </c>
      <c r="T385" s="97">
        <f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98" t="s">
        <v>222</v>
      </c>
      <c r="AT385" s="98" t="s">
        <v>126</v>
      </c>
      <c r="AU385" s="98" t="s">
        <v>79</v>
      </c>
      <c r="AY385" s="17" t="s">
        <v>124</v>
      </c>
      <c r="BE385" s="99">
        <f>IF(N385="základní",J385,0)</f>
        <v>0</v>
      </c>
      <c r="BF385" s="99">
        <f>IF(N385="snížená",J385,0)</f>
        <v>0</v>
      </c>
      <c r="BG385" s="99">
        <f>IF(N385="zákl. přenesená",J385,0)</f>
        <v>0</v>
      </c>
      <c r="BH385" s="99">
        <f>IF(N385="sníž. přenesená",J385,0)</f>
        <v>0</v>
      </c>
      <c r="BI385" s="99">
        <f>IF(N385="nulová",J385,0)</f>
        <v>0</v>
      </c>
      <c r="BJ385" s="17" t="s">
        <v>77</v>
      </c>
      <c r="BK385" s="99">
        <f>ROUND(I385*H385,2)</f>
        <v>0</v>
      </c>
      <c r="BL385" s="17" t="s">
        <v>222</v>
      </c>
      <c r="BM385" s="98" t="s">
        <v>460</v>
      </c>
    </row>
    <row r="386" spans="1:65" s="2" customFormat="1" ht="24.2" customHeight="1">
      <c r="A386" s="22"/>
      <c r="B386" s="91"/>
      <c r="C386" s="185" t="s">
        <v>461</v>
      </c>
      <c r="D386" s="185" t="s">
        <v>126</v>
      </c>
      <c r="E386" s="186" t="s">
        <v>462</v>
      </c>
      <c r="F386" s="187" t="s">
        <v>463</v>
      </c>
      <c r="G386" s="188" t="s">
        <v>434</v>
      </c>
      <c r="H386" s="189">
        <v>40</v>
      </c>
      <c r="I386" s="92"/>
      <c r="J386" s="190">
        <f>ROUND(I386*H386,2)</f>
        <v>0</v>
      </c>
      <c r="K386" s="93"/>
      <c r="L386" s="23"/>
      <c r="M386" s="94" t="s">
        <v>1</v>
      </c>
      <c r="N386" s="95" t="s">
        <v>34</v>
      </c>
      <c r="O386" s="96">
        <v>0</v>
      </c>
      <c r="P386" s="96">
        <f>O386*H386</f>
        <v>0</v>
      </c>
      <c r="Q386" s="96">
        <v>0</v>
      </c>
      <c r="R386" s="96">
        <f>Q386*H386</f>
        <v>0</v>
      </c>
      <c r="S386" s="96">
        <v>0</v>
      </c>
      <c r="T386" s="97">
        <f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98" t="s">
        <v>222</v>
      </c>
      <c r="AT386" s="98" t="s">
        <v>126</v>
      </c>
      <c r="AU386" s="98" t="s">
        <v>79</v>
      </c>
      <c r="AY386" s="17" t="s">
        <v>124</v>
      </c>
      <c r="BE386" s="99">
        <f>IF(N386="základní",J386,0)</f>
        <v>0</v>
      </c>
      <c r="BF386" s="99">
        <f>IF(N386="snížená",J386,0)</f>
        <v>0</v>
      </c>
      <c r="BG386" s="99">
        <f>IF(N386="zákl. přenesená",J386,0)</f>
        <v>0</v>
      </c>
      <c r="BH386" s="99">
        <f>IF(N386="sníž. přenesená",J386,0)</f>
        <v>0</v>
      </c>
      <c r="BI386" s="99">
        <f>IF(N386="nulová",J386,0)</f>
        <v>0</v>
      </c>
      <c r="BJ386" s="17" t="s">
        <v>77</v>
      </c>
      <c r="BK386" s="99">
        <f>ROUND(I386*H386,2)</f>
        <v>0</v>
      </c>
      <c r="BL386" s="17" t="s">
        <v>222</v>
      </c>
      <c r="BM386" s="98" t="s">
        <v>464</v>
      </c>
    </row>
    <row r="387" spans="1:65" s="2" customFormat="1" ht="24.2" customHeight="1">
      <c r="A387" s="22"/>
      <c r="B387" s="91"/>
      <c r="C387" s="185" t="s">
        <v>465</v>
      </c>
      <c r="D387" s="185" t="s">
        <v>126</v>
      </c>
      <c r="E387" s="186" t="s">
        <v>466</v>
      </c>
      <c r="F387" s="187" t="s">
        <v>467</v>
      </c>
      <c r="G387" s="188" t="s">
        <v>434</v>
      </c>
      <c r="H387" s="189">
        <v>40</v>
      </c>
      <c r="I387" s="92"/>
      <c r="J387" s="190">
        <f>ROUND(I387*H387,2)</f>
        <v>0</v>
      </c>
      <c r="K387" s="93"/>
      <c r="L387" s="23"/>
      <c r="M387" s="94" t="s">
        <v>1</v>
      </c>
      <c r="N387" s="95" t="s">
        <v>34</v>
      </c>
      <c r="O387" s="96">
        <v>0</v>
      </c>
      <c r="P387" s="96">
        <f>O387*H387</f>
        <v>0</v>
      </c>
      <c r="Q387" s="96">
        <v>0</v>
      </c>
      <c r="R387" s="96">
        <f>Q387*H387</f>
        <v>0</v>
      </c>
      <c r="S387" s="96">
        <v>0</v>
      </c>
      <c r="T387" s="97">
        <f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98" t="s">
        <v>222</v>
      </c>
      <c r="AT387" s="98" t="s">
        <v>126</v>
      </c>
      <c r="AU387" s="98" t="s">
        <v>79</v>
      </c>
      <c r="AY387" s="17" t="s">
        <v>124</v>
      </c>
      <c r="BE387" s="99">
        <f>IF(N387="základní",J387,0)</f>
        <v>0</v>
      </c>
      <c r="BF387" s="99">
        <f>IF(N387="snížená",J387,0)</f>
        <v>0</v>
      </c>
      <c r="BG387" s="99">
        <f>IF(N387="zákl. přenesená",J387,0)</f>
        <v>0</v>
      </c>
      <c r="BH387" s="99">
        <f>IF(N387="sníž. přenesená",J387,0)</f>
        <v>0</v>
      </c>
      <c r="BI387" s="99">
        <f>IF(N387="nulová",J387,0)</f>
        <v>0</v>
      </c>
      <c r="BJ387" s="17" t="s">
        <v>77</v>
      </c>
      <c r="BK387" s="99">
        <f>ROUND(I387*H387,2)</f>
        <v>0</v>
      </c>
      <c r="BL387" s="17" t="s">
        <v>222</v>
      </c>
      <c r="BM387" s="98" t="s">
        <v>468</v>
      </c>
    </row>
    <row r="388" spans="1:65" s="12" customFormat="1" ht="22.9" customHeight="1">
      <c r="B388" s="83"/>
      <c r="C388" s="179"/>
      <c r="D388" s="180" t="s">
        <v>68</v>
      </c>
      <c r="E388" s="183" t="s">
        <v>469</v>
      </c>
      <c r="F388" s="183" t="s">
        <v>470</v>
      </c>
      <c r="G388" s="179"/>
      <c r="H388" s="179"/>
      <c r="I388" s="242"/>
      <c r="J388" s="184">
        <f>BK388</f>
        <v>0</v>
      </c>
      <c r="L388" s="83"/>
      <c r="M388" s="85"/>
      <c r="N388" s="86"/>
      <c r="O388" s="86"/>
      <c r="P388" s="87">
        <f>SUM(P389:P398)</f>
        <v>5.52</v>
      </c>
      <c r="Q388" s="86"/>
      <c r="R388" s="87">
        <f>SUM(R389:R398)</f>
        <v>6.0000000000000006E-4</v>
      </c>
      <c r="S388" s="86"/>
      <c r="T388" s="88">
        <f>SUM(T389:T398)</f>
        <v>0</v>
      </c>
      <c r="AR388" s="84" t="s">
        <v>79</v>
      </c>
      <c r="AT388" s="89" t="s">
        <v>68</v>
      </c>
      <c r="AU388" s="89" t="s">
        <v>77</v>
      </c>
      <c r="AY388" s="84" t="s">
        <v>124</v>
      </c>
      <c r="BK388" s="90">
        <f>SUM(BK389:BK398)</f>
        <v>0</v>
      </c>
    </row>
    <row r="389" spans="1:65" s="2" customFormat="1" ht="33" customHeight="1">
      <c r="A389" s="22"/>
      <c r="B389" s="91"/>
      <c r="C389" s="185" t="s">
        <v>471</v>
      </c>
      <c r="D389" s="185" t="s">
        <v>126</v>
      </c>
      <c r="E389" s="186" t="s">
        <v>472</v>
      </c>
      <c r="F389" s="187" t="s">
        <v>473</v>
      </c>
      <c r="G389" s="188" t="s">
        <v>203</v>
      </c>
      <c r="H389" s="189">
        <v>9</v>
      </c>
      <c r="I389" s="92"/>
      <c r="J389" s="190">
        <f>ROUND(I389*H389,2)</f>
        <v>0</v>
      </c>
      <c r="K389" s="93"/>
      <c r="L389" s="23"/>
      <c r="M389" s="94" t="s">
        <v>1</v>
      </c>
      <c r="N389" s="95" t="s">
        <v>34</v>
      </c>
      <c r="O389" s="96">
        <v>0.55200000000000005</v>
      </c>
      <c r="P389" s="96">
        <f>O389*H389</f>
        <v>4.968</v>
      </c>
      <c r="Q389" s="96">
        <v>6.0000000000000002E-5</v>
      </c>
      <c r="R389" s="96">
        <f>Q389*H389</f>
        <v>5.4000000000000001E-4</v>
      </c>
      <c r="S389" s="96">
        <v>0</v>
      </c>
      <c r="T389" s="97">
        <f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98" t="s">
        <v>222</v>
      </c>
      <c r="AT389" s="98" t="s">
        <v>126</v>
      </c>
      <c r="AU389" s="98" t="s">
        <v>79</v>
      </c>
      <c r="AY389" s="17" t="s">
        <v>124</v>
      </c>
      <c r="BE389" s="99">
        <f>IF(N389="základní",J389,0)</f>
        <v>0</v>
      </c>
      <c r="BF389" s="99">
        <f>IF(N389="snížená",J389,0)</f>
        <v>0</v>
      </c>
      <c r="BG389" s="99">
        <f>IF(N389="zákl. přenesená",J389,0)</f>
        <v>0</v>
      </c>
      <c r="BH389" s="99">
        <f>IF(N389="sníž. přenesená",J389,0)</f>
        <v>0</v>
      </c>
      <c r="BI389" s="99">
        <f>IF(N389="nulová",J389,0)</f>
        <v>0</v>
      </c>
      <c r="BJ389" s="17" t="s">
        <v>77</v>
      </c>
      <c r="BK389" s="99">
        <f>ROUND(I389*H389,2)</f>
        <v>0</v>
      </c>
      <c r="BL389" s="17" t="s">
        <v>222</v>
      </c>
      <c r="BM389" s="98" t="s">
        <v>474</v>
      </c>
    </row>
    <row r="390" spans="1:65" s="13" customFormat="1">
      <c r="B390" s="100"/>
      <c r="C390" s="191"/>
      <c r="D390" s="192" t="s">
        <v>132</v>
      </c>
      <c r="E390" s="193" t="s">
        <v>1</v>
      </c>
      <c r="F390" s="194" t="s">
        <v>139</v>
      </c>
      <c r="G390" s="191"/>
      <c r="H390" s="193" t="s">
        <v>1</v>
      </c>
      <c r="I390" s="239"/>
      <c r="J390" s="191"/>
      <c r="L390" s="100"/>
      <c r="M390" s="102"/>
      <c r="N390" s="103"/>
      <c r="O390" s="103"/>
      <c r="P390" s="103"/>
      <c r="Q390" s="103"/>
      <c r="R390" s="103"/>
      <c r="S390" s="103"/>
      <c r="T390" s="104"/>
      <c r="AT390" s="101" t="s">
        <v>132</v>
      </c>
      <c r="AU390" s="101" t="s">
        <v>79</v>
      </c>
      <c r="AV390" s="13" t="s">
        <v>77</v>
      </c>
      <c r="AW390" s="13" t="s">
        <v>26</v>
      </c>
      <c r="AX390" s="13" t="s">
        <v>69</v>
      </c>
      <c r="AY390" s="101" t="s">
        <v>124</v>
      </c>
    </row>
    <row r="391" spans="1:65" s="14" customFormat="1">
      <c r="B391" s="105"/>
      <c r="C391" s="195"/>
      <c r="D391" s="192" t="s">
        <v>132</v>
      </c>
      <c r="E391" s="196" t="s">
        <v>1</v>
      </c>
      <c r="F391" s="197" t="s">
        <v>475</v>
      </c>
      <c r="G391" s="195"/>
      <c r="H391" s="198">
        <v>9</v>
      </c>
      <c r="I391" s="240"/>
      <c r="J391" s="195"/>
      <c r="L391" s="105"/>
      <c r="M391" s="107"/>
      <c r="N391" s="108"/>
      <c r="O391" s="108"/>
      <c r="P391" s="108"/>
      <c r="Q391" s="108"/>
      <c r="R391" s="108"/>
      <c r="S391" s="108"/>
      <c r="T391" s="109"/>
      <c r="AT391" s="106" t="s">
        <v>132</v>
      </c>
      <c r="AU391" s="106" t="s">
        <v>79</v>
      </c>
      <c r="AV391" s="14" t="s">
        <v>79</v>
      </c>
      <c r="AW391" s="14" t="s">
        <v>26</v>
      </c>
      <c r="AX391" s="14" t="s">
        <v>69</v>
      </c>
      <c r="AY391" s="106" t="s">
        <v>124</v>
      </c>
    </row>
    <row r="392" spans="1:65" s="15" customFormat="1">
      <c r="B392" s="110"/>
      <c r="C392" s="199"/>
      <c r="D392" s="192" t="s">
        <v>132</v>
      </c>
      <c r="E392" s="200" t="s">
        <v>1</v>
      </c>
      <c r="F392" s="201" t="s">
        <v>135</v>
      </c>
      <c r="G392" s="199"/>
      <c r="H392" s="202">
        <v>9</v>
      </c>
      <c r="I392" s="241"/>
      <c r="J392" s="199"/>
      <c r="L392" s="110"/>
      <c r="M392" s="112"/>
      <c r="N392" s="113"/>
      <c r="O392" s="113"/>
      <c r="P392" s="113"/>
      <c r="Q392" s="113"/>
      <c r="R392" s="113"/>
      <c r="S392" s="113"/>
      <c r="T392" s="114"/>
      <c r="AT392" s="111" t="s">
        <v>132</v>
      </c>
      <c r="AU392" s="111" t="s">
        <v>79</v>
      </c>
      <c r="AV392" s="15" t="s">
        <v>130</v>
      </c>
      <c r="AW392" s="15" t="s">
        <v>26</v>
      </c>
      <c r="AX392" s="15" t="s">
        <v>77</v>
      </c>
      <c r="AY392" s="111" t="s">
        <v>124</v>
      </c>
    </row>
    <row r="393" spans="1:65" s="2" customFormat="1" ht="24.2" customHeight="1">
      <c r="A393" s="22"/>
      <c r="B393" s="91"/>
      <c r="C393" s="185" t="s">
        <v>476</v>
      </c>
      <c r="D393" s="185" t="s">
        <v>126</v>
      </c>
      <c r="E393" s="186" t="s">
        <v>477</v>
      </c>
      <c r="F393" s="187" t="s">
        <v>478</v>
      </c>
      <c r="G393" s="188" t="s">
        <v>275</v>
      </c>
      <c r="H393" s="189">
        <v>1</v>
      </c>
      <c r="I393" s="92"/>
      <c r="J393" s="190">
        <f>ROUND(I393*H393,2)</f>
        <v>0</v>
      </c>
      <c r="K393" s="93"/>
      <c r="L393" s="23"/>
      <c r="M393" s="94" t="s">
        <v>1</v>
      </c>
      <c r="N393" s="95" t="s">
        <v>34</v>
      </c>
      <c r="O393" s="96">
        <v>0.55200000000000005</v>
      </c>
      <c r="P393" s="96">
        <f>O393*H393</f>
        <v>0.55200000000000005</v>
      </c>
      <c r="Q393" s="96">
        <v>6.0000000000000002E-5</v>
      </c>
      <c r="R393" s="96">
        <f>Q393*H393</f>
        <v>6.0000000000000002E-5</v>
      </c>
      <c r="S393" s="96">
        <v>0</v>
      </c>
      <c r="T393" s="97">
        <f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98" t="s">
        <v>222</v>
      </c>
      <c r="AT393" s="98" t="s">
        <v>126</v>
      </c>
      <c r="AU393" s="98" t="s">
        <v>79</v>
      </c>
      <c r="AY393" s="17" t="s">
        <v>124</v>
      </c>
      <c r="BE393" s="99">
        <f>IF(N393="základní",J393,0)</f>
        <v>0</v>
      </c>
      <c r="BF393" s="99">
        <f>IF(N393="snížená",J393,0)</f>
        <v>0</v>
      </c>
      <c r="BG393" s="99">
        <f>IF(N393="zákl. přenesená",J393,0)</f>
        <v>0</v>
      </c>
      <c r="BH393" s="99">
        <f>IF(N393="sníž. přenesená",J393,0)</f>
        <v>0</v>
      </c>
      <c r="BI393" s="99">
        <f>IF(N393="nulová",J393,0)</f>
        <v>0</v>
      </c>
      <c r="BJ393" s="17" t="s">
        <v>77</v>
      </c>
      <c r="BK393" s="99">
        <f>ROUND(I393*H393,2)</f>
        <v>0</v>
      </c>
      <c r="BL393" s="17" t="s">
        <v>222</v>
      </c>
      <c r="BM393" s="98" t="s">
        <v>479</v>
      </c>
    </row>
    <row r="394" spans="1:65" s="13" customFormat="1">
      <c r="B394" s="100"/>
      <c r="C394" s="191"/>
      <c r="D394" s="192" t="s">
        <v>132</v>
      </c>
      <c r="E394" s="193" t="s">
        <v>1</v>
      </c>
      <c r="F394" s="194" t="s">
        <v>139</v>
      </c>
      <c r="G394" s="191"/>
      <c r="H394" s="193" t="s">
        <v>1</v>
      </c>
      <c r="I394" s="239"/>
      <c r="J394" s="191"/>
      <c r="L394" s="100"/>
      <c r="M394" s="102"/>
      <c r="N394" s="103"/>
      <c r="O394" s="103"/>
      <c r="P394" s="103"/>
      <c r="Q394" s="103"/>
      <c r="R394" s="103"/>
      <c r="S394" s="103"/>
      <c r="T394" s="104"/>
      <c r="AT394" s="101" t="s">
        <v>132</v>
      </c>
      <c r="AU394" s="101" t="s">
        <v>79</v>
      </c>
      <c r="AV394" s="13" t="s">
        <v>77</v>
      </c>
      <c r="AW394" s="13" t="s">
        <v>26</v>
      </c>
      <c r="AX394" s="13" t="s">
        <v>69</v>
      </c>
      <c r="AY394" s="101" t="s">
        <v>124</v>
      </c>
    </row>
    <row r="395" spans="1:65" s="14" customFormat="1">
      <c r="B395" s="105"/>
      <c r="C395" s="195"/>
      <c r="D395" s="192" t="s">
        <v>132</v>
      </c>
      <c r="E395" s="196" t="s">
        <v>1</v>
      </c>
      <c r="F395" s="197" t="s">
        <v>77</v>
      </c>
      <c r="G395" s="195"/>
      <c r="H395" s="198">
        <v>1</v>
      </c>
      <c r="I395" s="240"/>
      <c r="J395" s="195"/>
      <c r="L395" s="105"/>
      <c r="M395" s="107"/>
      <c r="N395" s="108"/>
      <c r="O395" s="108"/>
      <c r="P395" s="108"/>
      <c r="Q395" s="108"/>
      <c r="R395" s="108"/>
      <c r="S395" s="108"/>
      <c r="T395" s="109"/>
      <c r="AT395" s="106" t="s">
        <v>132</v>
      </c>
      <c r="AU395" s="106" t="s">
        <v>79</v>
      </c>
      <c r="AV395" s="14" t="s">
        <v>79</v>
      </c>
      <c r="AW395" s="14" t="s">
        <v>26</v>
      </c>
      <c r="AX395" s="14" t="s">
        <v>69</v>
      </c>
      <c r="AY395" s="106" t="s">
        <v>124</v>
      </c>
    </row>
    <row r="396" spans="1:65" s="15" customFormat="1">
      <c r="B396" s="110"/>
      <c r="C396" s="199"/>
      <c r="D396" s="192" t="s">
        <v>132</v>
      </c>
      <c r="E396" s="200" t="s">
        <v>1</v>
      </c>
      <c r="F396" s="201" t="s">
        <v>135</v>
      </c>
      <c r="G396" s="199"/>
      <c r="H396" s="202">
        <v>1</v>
      </c>
      <c r="I396" s="241"/>
      <c r="J396" s="199"/>
      <c r="L396" s="110"/>
      <c r="M396" s="112"/>
      <c r="N396" s="113"/>
      <c r="O396" s="113"/>
      <c r="P396" s="113"/>
      <c r="Q396" s="113"/>
      <c r="R396" s="113"/>
      <c r="S396" s="113"/>
      <c r="T396" s="114"/>
      <c r="AT396" s="111" t="s">
        <v>132</v>
      </c>
      <c r="AU396" s="111" t="s">
        <v>79</v>
      </c>
      <c r="AV396" s="15" t="s">
        <v>130</v>
      </c>
      <c r="AW396" s="15" t="s">
        <v>26</v>
      </c>
      <c r="AX396" s="15" t="s">
        <v>77</v>
      </c>
      <c r="AY396" s="111" t="s">
        <v>124</v>
      </c>
    </row>
    <row r="397" spans="1:65" s="2" customFormat="1" ht="24.2" customHeight="1">
      <c r="A397" s="22"/>
      <c r="B397" s="91"/>
      <c r="C397" s="185" t="s">
        <v>480</v>
      </c>
      <c r="D397" s="185" t="s">
        <v>126</v>
      </c>
      <c r="E397" s="186" t="s">
        <v>481</v>
      </c>
      <c r="F397" s="187" t="s">
        <v>482</v>
      </c>
      <c r="G397" s="188" t="s">
        <v>434</v>
      </c>
      <c r="H397" s="189">
        <v>235</v>
      </c>
      <c r="I397" s="92"/>
      <c r="J397" s="190">
        <f>ROUND(I397*H397,2)</f>
        <v>0</v>
      </c>
      <c r="K397" s="93"/>
      <c r="L397" s="23"/>
      <c r="M397" s="94" t="s">
        <v>1</v>
      </c>
      <c r="N397" s="95" t="s">
        <v>34</v>
      </c>
      <c r="O397" s="96">
        <v>0</v>
      </c>
      <c r="P397" s="96">
        <f>O397*H397</f>
        <v>0</v>
      </c>
      <c r="Q397" s="96">
        <v>0</v>
      </c>
      <c r="R397" s="96">
        <f>Q397*H397</f>
        <v>0</v>
      </c>
      <c r="S397" s="96">
        <v>0</v>
      </c>
      <c r="T397" s="97">
        <f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98" t="s">
        <v>222</v>
      </c>
      <c r="AT397" s="98" t="s">
        <v>126</v>
      </c>
      <c r="AU397" s="98" t="s">
        <v>79</v>
      </c>
      <c r="AY397" s="17" t="s">
        <v>124</v>
      </c>
      <c r="BE397" s="99">
        <f>IF(N397="základní",J397,0)</f>
        <v>0</v>
      </c>
      <c r="BF397" s="99">
        <f>IF(N397="snížená",J397,0)</f>
        <v>0</v>
      </c>
      <c r="BG397" s="99">
        <f>IF(N397="zákl. přenesená",J397,0)</f>
        <v>0</v>
      </c>
      <c r="BH397" s="99">
        <f>IF(N397="sníž. přenesená",J397,0)</f>
        <v>0</v>
      </c>
      <c r="BI397" s="99">
        <f>IF(N397="nulová",J397,0)</f>
        <v>0</v>
      </c>
      <c r="BJ397" s="17" t="s">
        <v>77</v>
      </c>
      <c r="BK397" s="99">
        <f>ROUND(I397*H397,2)</f>
        <v>0</v>
      </c>
      <c r="BL397" s="17" t="s">
        <v>222</v>
      </c>
      <c r="BM397" s="98" t="s">
        <v>483</v>
      </c>
    </row>
    <row r="398" spans="1:65" s="2" customFormat="1" ht="24.2" customHeight="1">
      <c r="A398" s="22"/>
      <c r="B398" s="91"/>
      <c r="C398" s="185" t="s">
        <v>484</v>
      </c>
      <c r="D398" s="185" t="s">
        <v>126</v>
      </c>
      <c r="E398" s="186" t="s">
        <v>485</v>
      </c>
      <c r="F398" s="187" t="s">
        <v>486</v>
      </c>
      <c r="G398" s="188" t="s">
        <v>434</v>
      </c>
      <c r="H398" s="189">
        <v>235</v>
      </c>
      <c r="I398" s="92"/>
      <c r="J398" s="190">
        <f>ROUND(I398*H398,2)</f>
        <v>0</v>
      </c>
      <c r="K398" s="93"/>
      <c r="L398" s="23"/>
      <c r="M398" s="94" t="s">
        <v>1</v>
      </c>
      <c r="N398" s="95" t="s">
        <v>34</v>
      </c>
      <c r="O398" s="96">
        <v>0</v>
      </c>
      <c r="P398" s="96">
        <f>O398*H398</f>
        <v>0</v>
      </c>
      <c r="Q398" s="96">
        <v>0</v>
      </c>
      <c r="R398" s="96">
        <f>Q398*H398</f>
        <v>0</v>
      </c>
      <c r="S398" s="96">
        <v>0</v>
      </c>
      <c r="T398" s="97">
        <f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98" t="s">
        <v>222</v>
      </c>
      <c r="AT398" s="98" t="s">
        <v>126</v>
      </c>
      <c r="AU398" s="98" t="s">
        <v>79</v>
      </c>
      <c r="AY398" s="17" t="s">
        <v>124</v>
      </c>
      <c r="BE398" s="99">
        <f>IF(N398="základní",J398,0)</f>
        <v>0</v>
      </c>
      <c r="BF398" s="99">
        <f>IF(N398="snížená",J398,0)</f>
        <v>0</v>
      </c>
      <c r="BG398" s="99">
        <f>IF(N398="zákl. přenesená",J398,0)</f>
        <v>0</v>
      </c>
      <c r="BH398" s="99">
        <f>IF(N398="sníž. přenesená",J398,0)</f>
        <v>0</v>
      </c>
      <c r="BI398" s="99">
        <f>IF(N398="nulová",J398,0)</f>
        <v>0</v>
      </c>
      <c r="BJ398" s="17" t="s">
        <v>77</v>
      </c>
      <c r="BK398" s="99">
        <f>ROUND(I398*H398,2)</f>
        <v>0</v>
      </c>
      <c r="BL398" s="17" t="s">
        <v>222</v>
      </c>
      <c r="BM398" s="98" t="s">
        <v>487</v>
      </c>
    </row>
    <row r="399" spans="1:65" s="12" customFormat="1" ht="22.9" customHeight="1">
      <c r="B399" s="83"/>
      <c r="C399" s="179"/>
      <c r="D399" s="180" t="s">
        <v>68</v>
      </c>
      <c r="E399" s="183" t="s">
        <v>488</v>
      </c>
      <c r="F399" s="183" t="s">
        <v>489</v>
      </c>
      <c r="G399" s="179"/>
      <c r="H399" s="179"/>
      <c r="I399" s="242"/>
      <c r="J399" s="184">
        <f>BK399</f>
        <v>0</v>
      </c>
      <c r="L399" s="83"/>
      <c r="M399" s="85"/>
      <c r="N399" s="86"/>
      <c r="O399" s="86"/>
      <c r="P399" s="87">
        <f>SUM(P400:P419)</f>
        <v>19.6496</v>
      </c>
      <c r="Q399" s="86"/>
      <c r="R399" s="87">
        <f>SUM(R400:R419)</f>
        <v>0.43996799999999997</v>
      </c>
      <c r="S399" s="86"/>
      <c r="T399" s="88">
        <f>SUM(T400:T419)</f>
        <v>0.88800000000000001</v>
      </c>
      <c r="AR399" s="84" t="s">
        <v>79</v>
      </c>
      <c r="AT399" s="89" t="s">
        <v>68</v>
      </c>
      <c r="AU399" s="89" t="s">
        <v>77</v>
      </c>
      <c r="AY399" s="84" t="s">
        <v>124</v>
      </c>
      <c r="BK399" s="90">
        <f>SUM(BK400:BK419)</f>
        <v>0</v>
      </c>
    </row>
    <row r="400" spans="1:65" s="2" customFormat="1" ht="21.75" customHeight="1">
      <c r="A400" s="22"/>
      <c r="B400" s="91"/>
      <c r="C400" s="185" t="s">
        <v>490</v>
      </c>
      <c r="D400" s="185" t="s">
        <v>126</v>
      </c>
      <c r="E400" s="186" t="s">
        <v>491</v>
      </c>
      <c r="F400" s="187" t="s">
        <v>492</v>
      </c>
      <c r="G400" s="188" t="s">
        <v>129</v>
      </c>
      <c r="H400" s="189">
        <v>4.8</v>
      </c>
      <c r="I400" s="92"/>
      <c r="J400" s="190">
        <f>ROUND(I400*H400,2)</f>
        <v>0</v>
      </c>
      <c r="K400" s="93"/>
      <c r="L400" s="23"/>
      <c r="M400" s="94" t="s">
        <v>1</v>
      </c>
      <c r="N400" s="95" t="s">
        <v>34</v>
      </c>
      <c r="O400" s="96">
        <v>0.91100000000000003</v>
      </c>
      <c r="P400" s="96">
        <f>O400*H400</f>
        <v>4.3727999999999998</v>
      </c>
      <c r="Q400" s="96">
        <v>9.4999999999999998E-3</v>
      </c>
      <c r="R400" s="96">
        <f>Q400*H400</f>
        <v>4.5599999999999995E-2</v>
      </c>
      <c r="S400" s="96">
        <v>0</v>
      </c>
      <c r="T400" s="97">
        <f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98" t="s">
        <v>222</v>
      </c>
      <c r="AT400" s="98" t="s">
        <v>126</v>
      </c>
      <c r="AU400" s="98" t="s">
        <v>79</v>
      </c>
      <c r="AY400" s="17" t="s">
        <v>124</v>
      </c>
      <c r="BE400" s="99">
        <f>IF(N400="základní",J400,0)</f>
        <v>0</v>
      </c>
      <c r="BF400" s="99">
        <f>IF(N400="snížená",J400,0)</f>
        <v>0</v>
      </c>
      <c r="BG400" s="99">
        <f>IF(N400="zákl. přenesená",J400,0)</f>
        <v>0</v>
      </c>
      <c r="BH400" s="99">
        <f>IF(N400="sníž. přenesená",J400,0)</f>
        <v>0</v>
      </c>
      <c r="BI400" s="99">
        <f>IF(N400="nulová",J400,0)</f>
        <v>0</v>
      </c>
      <c r="BJ400" s="17" t="s">
        <v>77</v>
      </c>
      <c r="BK400" s="99">
        <f>ROUND(I400*H400,2)</f>
        <v>0</v>
      </c>
      <c r="BL400" s="17" t="s">
        <v>222</v>
      </c>
      <c r="BM400" s="98" t="s">
        <v>493</v>
      </c>
    </row>
    <row r="401" spans="1:65" s="13" customFormat="1">
      <c r="B401" s="100"/>
      <c r="C401" s="191"/>
      <c r="D401" s="192" t="s">
        <v>132</v>
      </c>
      <c r="E401" s="193" t="s">
        <v>1</v>
      </c>
      <c r="F401" s="194" t="s">
        <v>139</v>
      </c>
      <c r="G401" s="191"/>
      <c r="H401" s="193" t="s">
        <v>1</v>
      </c>
      <c r="I401" s="239"/>
      <c r="J401" s="191"/>
      <c r="L401" s="100"/>
      <c r="M401" s="102"/>
      <c r="N401" s="103"/>
      <c r="O401" s="103"/>
      <c r="P401" s="103"/>
      <c r="Q401" s="103"/>
      <c r="R401" s="103"/>
      <c r="S401" s="103"/>
      <c r="T401" s="104"/>
      <c r="AT401" s="101" t="s">
        <v>132</v>
      </c>
      <c r="AU401" s="101" t="s">
        <v>79</v>
      </c>
      <c r="AV401" s="13" t="s">
        <v>77</v>
      </c>
      <c r="AW401" s="13" t="s">
        <v>26</v>
      </c>
      <c r="AX401" s="13" t="s">
        <v>69</v>
      </c>
      <c r="AY401" s="101" t="s">
        <v>124</v>
      </c>
    </row>
    <row r="402" spans="1:65" s="14" customFormat="1">
      <c r="B402" s="105"/>
      <c r="C402" s="195"/>
      <c r="D402" s="192" t="s">
        <v>132</v>
      </c>
      <c r="E402" s="196" t="s">
        <v>1</v>
      </c>
      <c r="F402" s="197" t="s">
        <v>494</v>
      </c>
      <c r="G402" s="195"/>
      <c r="H402" s="198">
        <v>4.8</v>
      </c>
      <c r="I402" s="240"/>
      <c r="J402" s="195"/>
      <c r="L402" s="105"/>
      <c r="M402" s="107"/>
      <c r="N402" s="108"/>
      <c r="O402" s="108"/>
      <c r="P402" s="108"/>
      <c r="Q402" s="108"/>
      <c r="R402" s="108"/>
      <c r="S402" s="108"/>
      <c r="T402" s="109"/>
      <c r="AT402" s="106" t="s">
        <v>132</v>
      </c>
      <c r="AU402" s="106" t="s">
        <v>79</v>
      </c>
      <c r="AV402" s="14" t="s">
        <v>79</v>
      </c>
      <c r="AW402" s="14" t="s">
        <v>26</v>
      </c>
      <c r="AX402" s="14" t="s">
        <v>69</v>
      </c>
      <c r="AY402" s="106" t="s">
        <v>124</v>
      </c>
    </row>
    <row r="403" spans="1:65" s="15" customFormat="1">
      <c r="B403" s="110"/>
      <c r="C403" s="199"/>
      <c r="D403" s="192" t="s">
        <v>132</v>
      </c>
      <c r="E403" s="200" t="s">
        <v>1</v>
      </c>
      <c r="F403" s="201" t="s">
        <v>135</v>
      </c>
      <c r="G403" s="199"/>
      <c r="H403" s="202">
        <v>4.8</v>
      </c>
      <c r="I403" s="241"/>
      <c r="J403" s="199"/>
      <c r="L403" s="110"/>
      <c r="M403" s="112"/>
      <c r="N403" s="113"/>
      <c r="O403" s="113"/>
      <c r="P403" s="113"/>
      <c r="Q403" s="113"/>
      <c r="R403" s="113"/>
      <c r="S403" s="113"/>
      <c r="T403" s="114"/>
      <c r="AT403" s="111" t="s">
        <v>132</v>
      </c>
      <c r="AU403" s="111" t="s">
        <v>79</v>
      </c>
      <c r="AV403" s="15" t="s">
        <v>130</v>
      </c>
      <c r="AW403" s="15" t="s">
        <v>26</v>
      </c>
      <c r="AX403" s="15" t="s">
        <v>77</v>
      </c>
      <c r="AY403" s="111" t="s">
        <v>124</v>
      </c>
    </row>
    <row r="404" spans="1:65" s="2" customFormat="1" ht="16.5" customHeight="1">
      <c r="A404" s="22"/>
      <c r="B404" s="91"/>
      <c r="C404" s="203" t="s">
        <v>495</v>
      </c>
      <c r="D404" s="203" t="s">
        <v>178</v>
      </c>
      <c r="E404" s="204" t="s">
        <v>496</v>
      </c>
      <c r="F404" s="205" t="s">
        <v>497</v>
      </c>
      <c r="G404" s="206" t="s">
        <v>129</v>
      </c>
      <c r="H404" s="207">
        <v>4.992</v>
      </c>
      <c r="I404" s="115"/>
      <c r="J404" s="208">
        <f>ROUND(I404*H404,2)</f>
        <v>0</v>
      </c>
      <c r="K404" s="116"/>
      <c r="L404" s="117"/>
      <c r="M404" s="118" t="s">
        <v>1</v>
      </c>
      <c r="N404" s="119" t="s">
        <v>34</v>
      </c>
      <c r="O404" s="96">
        <v>0</v>
      </c>
      <c r="P404" s="96">
        <f>O404*H404</f>
        <v>0</v>
      </c>
      <c r="Q404" s="96">
        <v>7.9000000000000001E-2</v>
      </c>
      <c r="R404" s="96">
        <f>Q404*H404</f>
        <v>0.394368</v>
      </c>
      <c r="S404" s="96">
        <v>0</v>
      </c>
      <c r="T404" s="97">
        <f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98" t="s">
        <v>312</v>
      </c>
      <c r="AT404" s="98" t="s">
        <v>178</v>
      </c>
      <c r="AU404" s="98" t="s">
        <v>79</v>
      </c>
      <c r="AY404" s="17" t="s">
        <v>124</v>
      </c>
      <c r="BE404" s="99">
        <f>IF(N404="základní",J404,0)</f>
        <v>0</v>
      </c>
      <c r="BF404" s="99">
        <f>IF(N404="snížená",J404,0)</f>
        <v>0</v>
      </c>
      <c r="BG404" s="99">
        <f>IF(N404="zákl. přenesená",J404,0)</f>
        <v>0</v>
      </c>
      <c r="BH404" s="99">
        <f>IF(N404="sníž. přenesená",J404,0)</f>
        <v>0</v>
      </c>
      <c r="BI404" s="99">
        <f>IF(N404="nulová",J404,0)</f>
        <v>0</v>
      </c>
      <c r="BJ404" s="17" t="s">
        <v>77</v>
      </c>
      <c r="BK404" s="99">
        <f>ROUND(I404*H404,2)</f>
        <v>0</v>
      </c>
      <c r="BL404" s="17" t="s">
        <v>222</v>
      </c>
      <c r="BM404" s="98" t="s">
        <v>498</v>
      </c>
    </row>
    <row r="405" spans="1:65" s="14" customFormat="1">
      <c r="B405" s="105"/>
      <c r="C405" s="195"/>
      <c r="D405" s="192" t="s">
        <v>132</v>
      </c>
      <c r="E405" s="195"/>
      <c r="F405" s="197" t="s">
        <v>499</v>
      </c>
      <c r="G405" s="195"/>
      <c r="H405" s="198">
        <v>4.992</v>
      </c>
      <c r="I405" s="240"/>
      <c r="J405" s="195"/>
      <c r="L405" s="105"/>
      <c r="M405" s="107"/>
      <c r="N405" s="108"/>
      <c r="O405" s="108"/>
      <c r="P405" s="108"/>
      <c r="Q405" s="108"/>
      <c r="R405" s="108"/>
      <c r="S405" s="108"/>
      <c r="T405" s="109"/>
      <c r="AT405" s="106" t="s">
        <v>132</v>
      </c>
      <c r="AU405" s="106" t="s">
        <v>79</v>
      </c>
      <c r="AV405" s="14" t="s">
        <v>79</v>
      </c>
      <c r="AW405" s="14" t="s">
        <v>3</v>
      </c>
      <c r="AX405" s="14" t="s">
        <v>77</v>
      </c>
      <c r="AY405" s="106" t="s">
        <v>124</v>
      </c>
    </row>
    <row r="406" spans="1:65" s="2" customFormat="1" ht="21.75" customHeight="1">
      <c r="A406" s="22"/>
      <c r="B406" s="91"/>
      <c r="C406" s="185" t="s">
        <v>500</v>
      </c>
      <c r="D406" s="185" t="s">
        <v>126</v>
      </c>
      <c r="E406" s="186" t="s">
        <v>501</v>
      </c>
      <c r="F406" s="187" t="s">
        <v>502</v>
      </c>
      <c r="G406" s="188" t="s">
        <v>129</v>
      </c>
      <c r="H406" s="189">
        <v>4.8</v>
      </c>
      <c r="I406" s="92"/>
      <c r="J406" s="190">
        <f>ROUND(I406*H406,2)</f>
        <v>0</v>
      </c>
      <c r="K406" s="93"/>
      <c r="L406" s="23"/>
      <c r="M406" s="94" t="s">
        <v>1</v>
      </c>
      <c r="N406" s="95" t="s">
        <v>34</v>
      </c>
      <c r="O406" s="96">
        <v>0.496</v>
      </c>
      <c r="P406" s="96">
        <f>O406*H406</f>
        <v>2.3807999999999998</v>
      </c>
      <c r="Q406" s="96">
        <v>0</v>
      </c>
      <c r="R406" s="96">
        <f>Q406*H406</f>
        <v>0</v>
      </c>
      <c r="S406" s="96">
        <v>0.185</v>
      </c>
      <c r="T406" s="97">
        <f>S406*H406</f>
        <v>0.88800000000000001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98" t="s">
        <v>222</v>
      </c>
      <c r="AT406" s="98" t="s">
        <v>126</v>
      </c>
      <c r="AU406" s="98" t="s">
        <v>79</v>
      </c>
      <c r="AY406" s="17" t="s">
        <v>124</v>
      </c>
      <c r="BE406" s="99">
        <f>IF(N406="základní",J406,0)</f>
        <v>0</v>
      </c>
      <c r="BF406" s="99">
        <f>IF(N406="snížená",J406,0)</f>
        <v>0</v>
      </c>
      <c r="BG406" s="99">
        <f>IF(N406="zákl. přenesená",J406,0)</f>
        <v>0</v>
      </c>
      <c r="BH406" s="99">
        <f>IF(N406="sníž. přenesená",J406,0)</f>
        <v>0</v>
      </c>
      <c r="BI406" s="99">
        <f>IF(N406="nulová",J406,0)</f>
        <v>0</v>
      </c>
      <c r="BJ406" s="17" t="s">
        <v>77</v>
      </c>
      <c r="BK406" s="99">
        <f>ROUND(I406*H406,2)</f>
        <v>0</v>
      </c>
      <c r="BL406" s="17" t="s">
        <v>222</v>
      </c>
      <c r="BM406" s="98" t="s">
        <v>503</v>
      </c>
    </row>
    <row r="407" spans="1:65" s="13" customFormat="1">
      <c r="B407" s="100"/>
      <c r="C407" s="191"/>
      <c r="D407" s="192" t="s">
        <v>132</v>
      </c>
      <c r="E407" s="193" t="s">
        <v>1</v>
      </c>
      <c r="F407" s="194" t="s">
        <v>139</v>
      </c>
      <c r="G407" s="191"/>
      <c r="H407" s="193" t="s">
        <v>1</v>
      </c>
      <c r="I407" s="239"/>
      <c r="J407" s="191"/>
      <c r="L407" s="100"/>
      <c r="M407" s="102"/>
      <c r="N407" s="103"/>
      <c r="O407" s="103"/>
      <c r="P407" s="103"/>
      <c r="Q407" s="103"/>
      <c r="R407" s="103"/>
      <c r="S407" s="103"/>
      <c r="T407" s="104"/>
      <c r="AT407" s="101" t="s">
        <v>132</v>
      </c>
      <c r="AU407" s="101" t="s">
        <v>79</v>
      </c>
      <c r="AV407" s="13" t="s">
        <v>77</v>
      </c>
      <c r="AW407" s="13" t="s">
        <v>26</v>
      </c>
      <c r="AX407" s="13" t="s">
        <v>69</v>
      </c>
      <c r="AY407" s="101" t="s">
        <v>124</v>
      </c>
    </row>
    <row r="408" spans="1:65" s="14" customFormat="1">
      <c r="B408" s="105"/>
      <c r="C408" s="195"/>
      <c r="D408" s="192" t="s">
        <v>132</v>
      </c>
      <c r="E408" s="196" t="s">
        <v>1</v>
      </c>
      <c r="F408" s="197" t="s">
        <v>494</v>
      </c>
      <c r="G408" s="195"/>
      <c r="H408" s="198">
        <v>4.8</v>
      </c>
      <c r="I408" s="240"/>
      <c r="J408" s="195"/>
      <c r="L408" s="105"/>
      <c r="M408" s="107"/>
      <c r="N408" s="108"/>
      <c r="O408" s="108"/>
      <c r="P408" s="108"/>
      <c r="Q408" s="108"/>
      <c r="R408" s="108"/>
      <c r="S408" s="108"/>
      <c r="T408" s="109"/>
      <c r="AT408" s="106" t="s">
        <v>132</v>
      </c>
      <c r="AU408" s="106" t="s">
        <v>79</v>
      </c>
      <c r="AV408" s="14" t="s">
        <v>79</v>
      </c>
      <c r="AW408" s="14" t="s">
        <v>26</v>
      </c>
      <c r="AX408" s="14" t="s">
        <v>69</v>
      </c>
      <c r="AY408" s="106" t="s">
        <v>124</v>
      </c>
    </row>
    <row r="409" spans="1:65" s="15" customFormat="1">
      <c r="B409" s="110"/>
      <c r="C409" s="199"/>
      <c r="D409" s="192" t="s">
        <v>132</v>
      </c>
      <c r="E409" s="200" t="s">
        <v>1</v>
      </c>
      <c r="F409" s="201" t="s">
        <v>135</v>
      </c>
      <c r="G409" s="199"/>
      <c r="H409" s="202">
        <v>4.8</v>
      </c>
      <c r="I409" s="241"/>
      <c r="J409" s="199"/>
      <c r="L409" s="110"/>
      <c r="M409" s="112"/>
      <c r="N409" s="113"/>
      <c r="O409" s="113"/>
      <c r="P409" s="113"/>
      <c r="Q409" s="113"/>
      <c r="R409" s="113"/>
      <c r="S409" s="113"/>
      <c r="T409" s="114"/>
      <c r="AT409" s="111" t="s">
        <v>132</v>
      </c>
      <c r="AU409" s="111" t="s">
        <v>79</v>
      </c>
      <c r="AV409" s="15" t="s">
        <v>130</v>
      </c>
      <c r="AW409" s="15" t="s">
        <v>26</v>
      </c>
      <c r="AX409" s="15" t="s">
        <v>77</v>
      </c>
      <c r="AY409" s="111" t="s">
        <v>124</v>
      </c>
    </row>
    <row r="410" spans="1:65" s="2" customFormat="1" ht="24.2" customHeight="1">
      <c r="A410" s="22"/>
      <c r="B410" s="91"/>
      <c r="C410" s="185" t="s">
        <v>504</v>
      </c>
      <c r="D410" s="185" t="s">
        <v>126</v>
      </c>
      <c r="E410" s="186" t="s">
        <v>505</v>
      </c>
      <c r="F410" s="187" t="s">
        <v>506</v>
      </c>
      <c r="G410" s="188" t="s">
        <v>242</v>
      </c>
      <c r="H410" s="189">
        <v>18</v>
      </c>
      <c r="I410" s="92"/>
      <c r="J410" s="190">
        <f>ROUND(I410*H410,2)</f>
        <v>0</v>
      </c>
      <c r="K410" s="93"/>
      <c r="L410" s="23"/>
      <c r="M410" s="94" t="s">
        <v>1</v>
      </c>
      <c r="N410" s="95" t="s">
        <v>34</v>
      </c>
      <c r="O410" s="96">
        <v>0.496</v>
      </c>
      <c r="P410" s="96">
        <f>O410*H410</f>
        <v>8.9280000000000008</v>
      </c>
      <c r="Q410" s="96">
        <v>0</v>
      </c>
      <c r="R410" s="96">
        <f>Q410*H410</f>
        <v>0</v>
      </c>
      <c r="S410" s="96">
        <v>0</v>
      </c>
      <c r="T410" s="97">
        <f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98" t="s">
        <v>222</v>
      </c>
      <c r="AT410" s="98" t="s">
        <v>126</v>
      </c>
      <c r="AU410" s="98" t="s">
        <v>79</v>
      </c>
      <c r="AY410" s="17" t="s">
        <v>124</v>
      </c>
      <c r="BE410" s="99">
        <f>IF(N410="základní",J410,0)</f>
        <v>0</v>
      </c>
      <c r="BF410" s="99">
        <f>IF(N410="snížená",J410,0)</f>
        <v>0</v>
      </c>
      <c r="BG410" s="99">
        <f>IF(N410="zákl. přenesená",J410,0)</f>
        <v>0</v>
      </c>
      <c r="BH410" s="99">
        <f>IF(N410="sníž. přenesená",J410,0)</f>
        <v>0</v>
      </c>
      <c r="BI410" s="99">
        <f>IF(N410="nulová",J410,0)</f>
        <v>0</v>
      </c>
      <c r="BJ410" s="17" t="s">
        <v>77</v>
      </c>
      <c r="BK410" s="99">
        <f>ROUND(I410*H410,2)</f>
        <v>0</v>
      </c>
      <c r="BL410" s="17" t="s">
        <v>222</v>
      </c>
      <c r="BM410" s="98" t="s">
        <v>507</v>
      </c>
    </row>
    <row r="411" spans="1:65" s="13" customFormat="1">
      <c r="B411" s="100"/>
      <c r="C411" s="191"/>
      <c r="D411" s="192" t="s">
        <v>132</v>
      </c>
      <c r="E411" s="193" t="s">
        <v>1</v>
      </c>
      <c r="F411" s="194" t="s">
        <v>139</v>
      </c>
      <c r="G411" s="191"/>
      <c r="H411" s="193" t="s">
        <v>1</v>
      </c>
      <c r="I411" s="239"/>
      <c r="J411" s="191"/>
      <c r="L411" s="100"/>
      <c r="M411" s="102"/>
      <c r="N411" s="103"/>
      <c r="O411" s="103"/>
      <c r="P411" s="103"/>
      <c r="Q411" s="103"/>
      <c r="R411" s="103"/>
      <c r="S411" s="103"/>
      <c r="T411" s="104"/>
      <c r="AT411" s="101" t="s">
        <v>132</v>
      </c>
      <c r="AU411" s="101" t="s">
        <v>79</v>
      </c>
      <c r="AV411" s="13" t="s">
        <v>77</v>
      </c>
      <c r="AW411" s="13" t="s">
        <v>26</v>
      </c>
      <c r="AX411" s="13" t="s">
        <v>69</v>
      </c>
      <c r="AY411" s="101" t="s">
        <v>124</v>
      </c>
    </row>
    <row r="412" spans="1:65" s="14" customFormat="1">
      <c r="B412" s="105"/>
      <c r="C412" s="195"/>
      <c r="D412" s="192" t="s">
        <v>132</v>
      </c>
      <c r="E412" s="196" t="s">
        <v>1</v>
      </c>
      <c r="F412" s="197" t="s">
        <v>508</v>
      </c>
      <c r="G412" s="195"/>
      <c r="H412" s="198">
        <v>18</v>
      </c>
      <c r="I412" s="240"/>
      <c r="J412" s="195"/>
      <c r="L412" s="105"/>
      <c r="M412" s="107"/>
      <c r="N412" s="108"/>
      <c r="O412" s="108"/>
      <c r="P412" s="108"/>
      <c r="Q412" s="108"/>
      <c r="R412" s="108"/>
      <c r="S412" s="108"/>
      <c r="T412" s="109"/>
      <c r="AT412" s="106" t="s">
        <v>132</v>
      </c>
      <c r="AU412" s="106" t="s">
        <v>79</v>
      </c>
      <c r="AV412" s="14" t="s">
        <v>79</v>
      </c>
      <c r="AW412" s="14" t="s">
        <v>26</v>
      </c>
      <c r="AX412" s="14" t="s">
        <v>69</v>
      </c>
      <c r="AY412" s="106" t="s">
        <v>124</v>
      </c>
    </row>
    <row r="413" spans="1:65" s="15" customFormat="1">
      <c r="B413" s="110"/>
      <c r="C413" s="199"/>
      <c r="D413" s="192" t="s">
        <v>132</v>
      </c>
      <c r="E413" s="200" t="s">
        <v>1</v>
      </c>
      <c r="F413" s="201" t="s">
        <v>135</v>
      </c>
      <c r="G413" s="199"/>
      <c r="H413" s="202">
        <v>18</v>
      </c>
      <c r="I413" s="241"/>
      <c r="J413" s="199"/>
      <c r="L413" s="110"/>
      <c r="M413" s="112"/>
      <c r="N413" s="113"/>
      <c r="O413" s="113"/>
      <c r="P413" s="113"/>
      <c r="Q413" s="113"/>
      <c r="R413" s="113"/>
      <c r="S413" s="113"/>
      <c r="T413" s="114"/>
      <c r="AT413" s="111" t="s">
        <v>132</v>
      </c>
      <c r="AU413" s="111" t="s">
        <v>79</v>
      </c>
      <c r="AV413" s="15" t="s">
        <v>130</v>
      </c>
      <c r="AW413" s="15" t="s">
        <v>26</v>
      </c>
      <c r="AX413" s="15" t="s">
        <v>77</v>
      </c>
      <c r="AY413" s="111" t="s">
        <v>124</v>
      </c>
    </row>
    <row r="414" spans="1:65" s="2" customFormat="1" ht="24.2" customHeight="1">
      <c r="A414" s="22"/>
      <c r="B414" s="91"/>
      <c r="C414" s="185" t="s">
        <v>509</v>
      </c>
      <c r="D414" s="185" t="s">
        <v>126</v>
      </c>
      <c r="E414" s="186" t="s">
        <v>510</v>
      </c>
      <c r="F414" s="187" t="s">
        <v>511</v>
      </c>
      <c r="G414" s="188" t="s">
        <v>203</v>
      </c>
      <c r="H414" s="189">
        <v>8</v>
      </c>
      <c r="I414" s="92"/>
      <c r="J414" s="190">
        <f>ROUND(I414*H414,2)</f>
        <v>0</v>
      </c>
      <c r="K414" s="93"/>
      <c r="L414" s="23"/>
      <c r="M414" s="94" t="s">
        <v>1</v>
      </c>
      <c r="N414" s="95" t="s">
        <v>34</v>
      </c>
      <c r="O414" s="96">
        <v>0.496</v>
      </c>
      <c r="P414" s="96">
        <f>O414*H414</f>
        <v>3.968</v>
      </c>
      <c r="Q414" s="96">
        <v>0</v>
      </c>
      <c r="R414" s="96">
        <f>Q414*H414</f>
        <v>0</v>
      </c>
      <c r="S414" s="96">
        <v>0</v>
      </c>
      <c r="T414" s="97">
        <f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98" t="s">
        <v>222</v>
      </c>
      <c r="AT414" s="98" t="s">
        <v>126</v>
      </c>
      <c r="AU414" s="98" t="s">
        <v>79</v>
      </c>
      <c r="AY414" s="17" t="s">
        <v>124</v>
      </c>
      <c r="BE414" s="99">
        <f>IF(N414="základní",J414,0)</f>
        <v>0</v>
      </c>
      <c r="BF414" s="99">
        <f>IF(N414="snížená",J414,0)</f>
        <v>0</v>
      </c>
      <c r="BG414" s="99">
        <f>IF(N414="zákl. přenesená",J414,0)</f>
        <v>0</v>
      </c>
      <c r="BH414" s="99">
        <f>IF(N414="sníž. přenesená",J414,0)</f>
        <v>0</v>
      </c>
      <c r="BI414" s="99">
        <f>IF(N414="nulová",J414,0)</f>
        <v>0</v>
      </c>
      <c r="BJ414" s="17" t="s">
        <v>77</v>
      </c>
      <c r="BK414" s="99">
        <f>ROUND(I414*H414,2)</f>
        <v>0</v>
      </c>
      <c r="BL414" s="17" t="s">
        <v>222</v>
      </c>
      <c r="BM414" s="98" t="s">
        <v>512</v>
      </c>
    </row>
    <row r="415" spans="1:65" s="13" customFormat="1">
      <c r="B415" s="100"/>
      <c r="C415" s="191"/>
      <c r="D415" s="192" t="s">
        <v>132</v>
      </c>
      <c r="E415" s="193" t="s">
        <v>1</v>
      </c>
      <c r="F415" s="194" t="s">
        <v>139</v>
      </c>
      <c r="G415" s="191"/>
      <c r="H415" s="193" t="s">
        <v>1</v>
      </c>
      <c r="I415" s="239"/>
      <c r="J415" s="191"/>
      <c r="L415" s="100"/>
      <c r="M415" s="102"/>
      <c r="N415" s="103"/>
      <c r="O415" s="103"/>
      <c r="P415" s="103"/>
      <c r="Q415" s="103"/>
      <c r="R415" s="103"/>
      <c r="S415" s="103"/>
      <c r="T415" s="104"/>
      <c r="AT415" s="101" t="s">
        <v>132</v>
      </c>
      <c r="AU415" s="101" t="s">
        <v>79</v>
      </c>
      <c r="AV415" s="13" t="s">
        <v>77</v>
      </c>
      <c r="AW415" s="13" t="s">
        <v>26</v>
      </c>
      <c r="AX415" s="13" t="s">
        <v>69</v>
      </c>
      <c r="AY415" s="101" t="s">
        <v>124</v>
      </c>
    </row>
    <row r="416" spans="1:65" s="14" customFormat="1">
      <c r="B416" s="105"/>
      <c r="C416" s="195"/>
      <c r="D416" s="192" t="s">
        <v>132</v>
      </c>
      <c r="E416" s="196" t="s">
        <v>1</v>
      </c>
      <c r="F416" s="197" t="s">
        <v>513</v>
      </c>
      <c r="G416" s="195"/>
      <c r="H416" s="198">
        <v>8</v>
      </c>
      <c r="I416" s="240"/>
      <c r="J416" s="195"/>
      <c r="L416" s="105"/>
      <c r="M416" s="107"/>
      <c r="N416" s="108"/>
      <c r="O416" s="108"/>
      <c r="P416" s="108"/>
      <c r="Q416" s="108"/>
      <c r="R416" s="108"/>
      <c r="S416" s="108"/>
      <c r="T416" s="109"/>
      <c r="AT416" s="106" t="s">
        <v>132</v>
      </c>
      <c r="AU416" s="106" t="s">
        <v>79</v>
      </c>
      <c r="AV416" s="14" t="s">
        <v>79</v>
      </c>
      <c r="AW416" s="14" t="s">
        <v>26</v>
      </c>
      <c r="AX416" s="14" t="s">
        <v>69</v>
      </c>
      <c r="AY416" s="106" t="s">
        <v>124</v>
      </c>
    </row>
    <row r="417" spans="1:65" s="15" customFormat="1">
      <c r="B417" s="110"/>
      <c r="C417" s="199"/>
      <c r="D417" s="192" t="s">
        <v>132</v>
      </c>
      <c r="E417" s="200" t="s">
        <v>1</v>
      </c>
      <c r="F417" s="201" t="s">
        <v>135</v>
      </c>
      <c r="G417" s="199"/>
      <c r="H417" s="202">
        <v>8</v>
      </c>
      <c r="I417" s="241"/>
      <c r="J417" s="199"/>
      <c r="L417" s="110"/>
      <c r="M417" s="112"/>
      <c r="N417" s="113"/>
      <c r="O417" s="113"/>
      <c r="P417" s="113"/>
      <c r="Q417" s="113"/>
      <c r="R417" s="113"/>
      <c r="S417" s="113"/>
      <c r="T417" s="114"/>
      <c r="AT417" s="111" t="s">
        <v>132</v>
      </c>
      <c r="AU417" s="111" t="s">
        <v>79</v>
      </c>
      <c r="AV417" s="15" t="s">
        <v>130</v>
      </c>
      <c r="AW417" s="15" t="s">
        <v>26</v>
      </c>
      <c r="AX417" s="15" t="s">
        <v>77</v>
      </c>
      <c r="AY417" s="111" t="s">
        <v>124</v>
      </c>
    </row>
    <row r="418" spans="1:65" s="2" customFormat="1" ht="24.2" customHeight="1">
      <c r="A418" s="22"/>
      <c r="B418" s="91"/>
      <c r="C418" s="185" t="s">
        <v>514</v>
      </c>
      <c r="D418" s="185" t="s">
        <v>126</v>
      </c>
      <c r="E418" s="186" t="s">
        <v>515</v>
      </c>
      <c r="F418" s="187" t="s">
        <v>516</v>
      </c>
      <c r="G418" s="188" t="s">
        <v>434</v>
      </c>
      <c r="H418" s="189">
        <v>596.16</v>
      </c>
      <c r="I418" s="92"/>
      <c r="J418" s="190">
        <f>ROUND(I418*H418,2)</f>
        <v>0</v>
      </c>
      <c r="K418" s="93"/>
      <c r="L418" s="23"/>
      <c r="M418" s="94" t="s">
        <v>1</v>
      </c>
      <c r="N418" s="95" t="s">
        <v>34</v>
      </c>
      <c r="O418" s="96">
        <v>0</v>
      </c>
      <c r="P418" s="96">
        <f>O418*H418</f>
        <v>0</v>
      </c>
      <c r="Q418" s="96">
        <v>0</v>
      </c>
      <c r="R418" s="96">
        <f>Q418*H418</f>
        <v>0</v>
      </c>
      <c r="S418" s="96">
        <v>0</v>
      </c>
      <c r="T418" s="97">
        <f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98" t="s">
        <v>222</v>
      </c>
      <c r="AT418" s="98" t="s">
        <v>126</v>
      </c>
      <c r="AU418" s="98" t="s">
        <v>79</v>
      </c>
      <c r="AY418" s="17" t="s">
        <v>124</v>
      </c>
      <c r="BE418" s="99">
        <f>IF(N418="základní",J418,0)</f>
        <v>0</v>
      </c>
      <c r="BF418" s="99">
        <f>IF(N418="snížená",J418,0)</f>
        <v>0</v>
      </c>
      <c r="BG418" s="99">
        <f>IF(N418="zákl. přenesená",J418,0)</f>
        <v>0</v>
      </c>
      <c r="BH418" s="99">
        <f>IF(N418="sníž. přenesená",J418,0)</f>
        <v>0</v>
      </c>
      <c r="BI418" s="99">
        <f>IF(N418="nulová",J418,0)</f>
        <v>0</v>
      </c>
      <c r="BJ418" s="17" t="s">
        <v>77</v>
      </c>
      <c r="BK418" s="99">
        <f>ROUND(I418*H418,2)</f>
        <v>0</v>
      </c>
      <c r="BL418" s="17" t="s">
        <v>222</v>
      </c>
      <c r="BM418" s="98" t="s">
        <v>517</v>
      </c>
    </row>
    <row r="419" spans="1:65" s="2" customFormat="1" ht="24.2" customHeight="1">
      <c r="A419" s="22"/>
      <c r="B419" s="91"/>
      <c r="C419" s="185" t="s">
        <v>518</v>
      </c>
      <c r="D419" s="185" t="s">
        <v>126</v>
      </c>
      <c r="E419" s="186" t="s">
        <v>519</v>
      </c>
      <c r="F419" s="187" t="s">
        <v>520</v>
      </c>
      <c r="G419" s="188" t="s">
        <v>434</v>
      </c>
      <c r="H419" s="189">
        <v>596.16</v>
      </c>
      <c r="I419" s="92"/>
      <c r="J419" s="190">
        <f>ROUND(I419*H419,2)</f>
        <v>0</v>
      </c>
      <c r="K419" s="93"/>
      <c r="L419" s="23"/>
      <c r="M419" s="94" t="s">
        <v>1</v>
      </c>
      <c r="N419" s="95" t="s">
        <v>34</v>
      </c>
      <c r="O419" s="96">
        <v>0</v>
      </c>
      <c r="P419" s="96">
        <f>O419*H419</f>
        <v>0</v>
      </c>
      <c r="Q419" s="96">
        <v>0</v>
      </c>
      <c r="R419" s="96">
        <f>Q419*H419</f>
        <v>0</v>
      </c>
      <c r="S419" s="96">
        <v>0</v>
      </c>
      <c r="T419" s="97">
        <f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98" t="s">
        <v>222</v>
      </c>
      <c r="AT419" s="98" t="s">
        <v>126</v>
      </c>
      <c r="AU419" s="98" t="s">
        <v>79</v>
      </c>
      <c r="AY419" s="17" t="s">
        <v>124</v>
      </c>
      <c r="BE419" s="99">
        <f>IF(N419="základní",J419,0)</f>
        <v>0</v>
      </c>
      <c r="BF419" s="99">
        <f>IF(N419="snížená",J419,0)</f>
        <v>0</v>
      </c>
      <c r="BG419" s="99">
        <f>IF(N419="zákl. přenesená",J419,0)</f>
        <v>0</v>
      </c>
      <c r="BH419" s="99">
        <f>IF(N419="sníž. přenesená",J419,0)</f>
        <v>0</v>
      </c>
      <c r="BI419" s="99">
        <f>IF(N419="nulová",J419,0)</f>
        <v>0</v>
      </c>
      <c r="BJ419" s="17" t="s">
        <v>77</v>
      </c>
      <c r="BK419" s="99">
        <f>ROUND(I419*H419,2)</f>
        <v>0</v>
      </c>
      <c r="BL419" s="17" t="s">
        <v>222</v>
      </c>
      <c r="BM419" s="98" t="s">
        <v>521</v>
      </c>
    </row>
    <row r="420" spans="1:65" s="12" customFormat="1" ht="22.9" customHeight="1">
      <c r="B420" s="83"/>
      <c r="C420" s="179"/>
      <c r="D420" s="180" t="s">
        <v>68</v>
      </c>
      <c r="E420" s="183" t="s">
        <v>522</v>
      </c>
      <c r="F420" s="183" t="s">
        <v>523</v>
      </c>
      <c r="G420" s="179"/>
      <c r="H420" s="179"/>
      <c r="I420" s="242"/>
      <c r="J420" s="184">
        <f>BK420</f>
        <v>0</v>
      </c>
      <c r="L420" s="83"/>
      <c r="M420" s="85"/>
      <c r="N420" s="86"/>
      <c r="O420" s="86"/>
      <c r="P420" s="87">
        <f>SUM(P421:P431)</f>
        <v>6.8896000000000006</v>
      </c>
      <c r="Q420" s="86"/>
      <c r="R420" s="87">
        <f>SUM(R421:R431)</f>
        <v>0.19936000000000001</v>
      </c>
      <c r="S420" s="86"/>
      <c r="T420" s="88">
        <f>SUM(T421:T431)</f>
        <v>0.37759999999999999</v>
      </c>
      <c r="AR420" s="84" t="s">
        <v>79</v>
      </c>
      <c r="AT420" s="89" t="s">
        <v>68</v>
      </c>
      <c r="AU420" s="89" t="s">
        <v>77</v>
      </c>
      <c r="AY420" s="84" t="s">
        <v>124</v>
      </c>
      <c r="BK420" s="90">
        <f>SUM(BK421:BK431)</f>
        <v>0</v>
      </c>
    </row>
    <row r="421" spans="1:65" s="2" customFormat="1" ht="21.75" customHeight="1">
      <c r="A421" s="22"/>
      <c r="B421" s="91"/>
      <c r="C421" s="185" t="s">
        <v>524</v>
      </c>
      <c r="D421" s="185" t="s">
        <v>126</v>
      </c>
      <c r="E421" s="186" t="s">
        <v>525</v>
      </c>
      <c r="F421" s="187" t="s">
        <v>526</v>
      </c>
      <c r="G421" s="188" t="s">
        <v>129</v>
      </c>
      <c r="H421" s="189">
        <v>3.2</v>
      </c>
      <c r="I421" s="92"/>
      <c r="J421" s="190">
        <f>ROUND(I421*H421,2)</f>
        <v>0</v>
      </c>
      <c r="K421" s="93"/>
      <c r="L421" s="23"/>
      <c r="M421" s="94" t="s">
        <v>1</v>
      </c>
      <c r="N421" s="95" t="s">
        <v>34</v>
      </c>
      <c r="O421" s="96">
        <v>1.476</v>
      </c>
      <c r="P421" s="96">
        <f>O421*H421</f>
        <v>4.7232000000000003</v>
      </c>
      <c r="Q421" s="96">
        <v>8.3000000000000001E-3</v>
      </c>
      <c r="R421" s="96">
        <f>Q421*H421</f>
        <v>2.656E-2</v>
      </c>
      <c r="S421" s="96">
        <v>0</v>
      </c>
      <c r="T421" s="97">
        <f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98" t="s">
        <v>222</v>
      </c>
      <c r="AT421" s="98" t="s">
        <v>126</v>
      </c>
      <c r="AU421" s="98" t="s">
        <v>79</v>
      </c>
      <c r="AY421" s="17" t="s">
        <v>124</v>
      </c>
      <c r="BE421" s="99">
        <f>IF(N421="základní",J421,0)</f>
        <v>0</v>
      </c>
      <c r="BF421" s="99">
        <f>IF(N421="snížená",J421,0)</f>
        <v>0</v>
      </c>
      <c r="BG421" s="99">
        <f>IF(N421="zákl. přenesená",J421,0)</f>
        <v>0</v>
      </c>
      <c r="BH421" s="99">
        <f>IF(N421="sníž. přenesená",J421,0)</f>
        <v>0</v>
      </c>
      <c r="BI421" s="99">
        <f>IF(N421="nulová",J421,0)</f>
        <v>0</v>
      </c>
      <c r="BJ421" s="17" t="s">
        <v>77</v>
      </c>
      <c r="BK421" s="99">
        <f>ROUND(I421*H421,2)</f>
        <v>0</v>
      </c>
      <c r="BL421" s="17" t="s">
        <v>222</v>
      </c>
      <c r="BM421" s="98" t="s">
        <v>527</v>
      </c>
    </row>
    <row r="422" spans="1:65" s="13" customFormat="1">
      <c r="B422" s="100"/>
      <c r="C422" s="191"/>
      <c r="D422" s="192" t="s">
        <v>132</v>
      </c>
      <c r="E422" s="193" t="s">
        <v>1</v>
      </c>
      <c r="F422" s="194" t="s">
        <v>139</v>
      </c>
      <c r="G422" s="191"/>
      <c r="H422" s="193" t="s">
        <v>1</v>
      </c>
      <c r="I422" s="239"/>
      <c r="J422" s="191"/>
      <c r="L422" s="100"/>
      <c r="M422" s="102"/>
      <c r="N422" s="103"/>
      <c r="O422" s="103"/>
      <c r="P422" s="103"/>
      <c r="Q422" s="103"/>
      <c r="R422" s="103"/>
      <c r="S422" s="103"/>
      <c r="T422" s="104"/>
      <c r="AT422" s="101" t="s">
        <v>132</v>
      </c>
      <c r="AU422" s="101" t="s">
        <v>79</v>
      </c>
      <c r="AV422" s="13" t="s">
        <v>77</v>
      </c>
      <c r="AW422" s="13" t="s">
        <v>26</v>
      </c>
      <c r="AX422" s="13" t="s">
        <v>69</v>
      </c>
      <c r="AY422" s="101" t="s">
        <v>124</v>
      </c>
    </row>
    <row r="423" spans="1:65" s="14" customFormat="1">
      <c r="B423" s="105"/>
      <c r="C423" s="195"/>
      <c r="D423" s="192" t="s">
        <v>132</v>
      </c>
      <c r="E423" s="196" t="s">
        <v>1</v>
      </c>
      <c r="F423" s="197" t="s">
        <v>528</v>
      </c>
      <c r="G423" s="195"/>
      <c r="H423" s="198">
        <v>3.2</v>
      </c>
      <c r="I423" s="240"/>
      <c r="J423" s="195"/>
      <c r="L423" s="105"/>
      <c r="M423" s="107"/>
      <c r="N423" s="108"/>
      <c r="O423" s="108"/>
      <c r="P423" s="108"/>
      <c r="Q423" s="108"/>
      <c r="R423" s="108"/>
      <c r="S423" s="108"/>
      <c r="T423" s="109"/>
      <c r="AT423" s="106" t="s">
        <v>132</v>
      </c>
      <c r="AU423" s="106" t="s">
        <v>79</v>
      </c>
      <c r="AV423" s="14" t="s">
        <v>79</v>
      </c>
      <c r="AW423" s="14" t="s">
        <v>26</v>
      </c>
      <c r="AX423" s="14" t="s">
        <v>69</v>
      </c>
      <c r="AY423" s="106" t="s">
        <v>124</v>
      </c>
    </row>
    <row r="424" spans="1:65" s="15" customFormat="1">
      <c r="B424" s="110"/>
      <c r="C424" s="199"/>
      <c r="D424" s="192" t="s">
        <v>132</v>
      </c>
      <c r="E424" s="200" t="s">
        <v>1</v>
      </c>
      <c r="F424" s="201" t="s">
        <v>135</v>
      </c>
      <c r="G424" s="199"/>
      <c r="H424" s="202">
        <v>3.2</v>
      </c>
      <c r="I424" s="241"/>
      <c r="J424" s="199"/>
      <c r="L424" s="110"/>
      <c r="M424" s="112"/>
      <c r="N424" s="113"/>
      <c r="O424" s="113"/>
      <c r="P424" s="113"/>
      <c r="Q424" s="113"/>
      <c r="R424" s="113"/>
      <c r="S424" s="113"/>
      <c r="T424" s="114"/>
      <c r="AT424" s="111" t="s">
        <v>132</v>
      </c>
      <c r="AU424" s="111" t="s">
        <v>79</v>
      </c>
      <c r="AV424" s="15" t="s">
        <v>130</v>
      </c>
      <c r="AW424" s="15" t="s">
        <v>26</v>
      </c>
      <c r="AX424" s="15" t="s">
        <v>77</v>
      </c>
      <c r="AY424" s="111" t="s">
        <v>124</v>
      </c>
    </row>
    <row r="425" spans="1:65" s="2" customFormat="1" ht="16.5" customHeight="1">
      <c r="A425" s="22"/>
      <c r="B425" s="91"/>
      <c r="C425" s="203" t="s">
        <v>529</v>
      </c>
      <c r="D425" s="203" t="s">
        <v>178</v>
      </c>
      <c r="E425" s="204" t="s">
        <v>530</v>
      </c>
      <c r="F425" s="205" t="s">
        <v>531</v>
      </c>
      <c r="G425" s="206" t="s">
        <v>129</v>
      </c>
      <c r="H425" s="207">
        <v>3.2</v>
      </c>
      <c r="I425" s="115"/>
      <c r="J425" s="208">
        <f>ROUND(I425*H425,2)</f>
        <v>0</v>
      </c>
      <c r="K425" s="116"/>
      <c r="L425" s="117"/>
      <c r="M425" s="118" t="s">
        <v>1</v>
      </c>
      <c r="N425" s="119" t="s">
        <v>34</v>
      </c>
      <c r="O425" s="96">
        <v>0</v>
      </c>
      <c r="P425" s="96">
        <f>O425*H425</f>
        <v>0</v>
      </c>
      <c r="Q425" s="96">
        <v>5.3999999999999999E-2</v>
      </c>
      <c r="R425" s="96">
        <f>Q425*H425</f>
        <v>0.17280000000000001</v>
      </c>
      <c r="S425" s="96">
        <v>0</v>
      </c>
      <c r="T425" s="97">
        <f>S425*H425</f>
        <v>0</v>
      </c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R425" s="98" t="s">
        <v>312</v>
      </c>
      <c r="AT425" s="98" t="s">
        <v>178</v>
      </c>
      <c r="AU425" s="98" t="s">
        <v>79</v>
      </c>
      <c r="AY425" s="17" t="s">
        <v>124</v>
      </c>
      <c r="BE425" s="99">
        <f>IF(N425="základní",J425,0)</f>
        <v>0</v>
      </c>
      <c r="BF425" s="99">
        <f>IF(N425="snížená",J425,0)</f>
        <v>0</v>
      </c>
      <c r="BG425" s="99">
        <f>IF(N425="zákl. přenesená",J425,0)</f>
        <v>0</v>
      </c>
      <c r="BH425" s="99">
        <f>IF(N425="sníž. přenesená",J425,0)</f>
        <v>0</v>
      </c>
      <c r="BI425" s="99">
        <f>IF(N425="nulová",J425,0)</f>
        <v>0</v>
      </c>
      <c r="BJ425" s="17" t="s">
        <v>77</v>
      </c>
      <c r="BK425" s="99">
        <f>ROUND(I425*H425,2)</f>
        <v>0</v>
      </c>
      <c r="BL425" s="17" t="s">
        <v>222</v>
      </c>
      <c r="BM425" s="98" t="s">
        <v>532</v>
      </c>
    </row>
    <row r="426" spans="1:65" s="2" customFormat="1" ht="24.2" customHeight="1">
      <c r="A426" s="22"/>
      <c r="B426" s="91"/>
      <c r="C426" s="185" t="s">
        <v>533</v>
      </c>
      <c r="D426" s="185" t="s">
        <v>126</v>
      </c>
      <c r="E426" s="186" t="s">
        <v>534</v>
      </c>
      <c r="F426" s="187" t="s">
        <v>535</v>
      </c>
      <c r="G426" s="188" t="s">
        <v>129</v>
      </c>
      <c r="H426" s="189">
        <v>3.2</v>
      </c>
      <c r="I426" s="92"/>
      <c r="J426" s="190">
        <f>ROUND(I426*H426,2)</f>
        <v>0</v>
      </c>
      <c r="K426" s="93"/>
      <c r="L426" s="23"/>
      <c r="M426" s="94" t="s">
        <v>1</v>
      </c>
      <c r="N426" s="95" t="s">
        <v>34</v>
      </c>
      <c r="O426" s="96">
        <v>0.67700000000000005</v>
      </c>
      <c r="P426" s="96">
        <f>O426*H426</f>
        <v>2.1664000000000003</v>
      </c>
      <c r="Q426" s="96">
        <v>0</v>
      </c>
      <c r="R426" s="96">
        <f>Q426*H426</f>
        <v>0</v>
      </c>
      <c r="S426" s="96">
        <v>0.11799999999999999</v>
      </c>
      <c r="T426" s="97">
        <f>S426*H426</f>
        <v>0.37759999999999999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98" t="s">
        <v>222</v>
      </c>
      <c r="AT426" s="98" t="s">
        <v>126</v>
      </c>
      <c r="AU426" s="98" t="s">
        <v>79</v>
      </c>
      <c r="AY426" s="17" t="s">
        <v>124</v>
      </c>
      <c r="BE426" s="99">
        <f>IF(N426="základní",J426,0)</f>
        <v>0</v>
      </c>
      <c r="BF426" s="99">
        <f>IF(N426="snížená",J426,0)</f>
        <v>0</v>
      </c>
      <c r="BG426" s="99">
        <f>IF(N426="zákl. přenesená",J426,0)</f>
        <v>0</v>
      </c>
      <c r="BH426" s="99">
        <f>IF(N426="sníž. přenesená",J426,0)</f>
        <v>0</v>
      </c>
      <c r="BI426" s="99">
        <f>IF(N426="nulová",J426,0)</f>
        <v>0</v>
      </c>
      <c r="BJ426" s="17" t="s">
        <v>77</v>
      </c>
      <c r="BK426" s="99">
        <f>ROUND(I426*H426,2)</f>
        <v>0</v>
      </c>
      <c r="BL426" s="17" t="s">
        <v>222</v>
      </c>
      <c r="BM426" s="98" t="s">
        <v>536</v>
      </c>
    </row>
    <row r="427" spans="1:65" s="13" customFormat="1">
      <c r="B427" s="100"/>
      <c r="C427" s="191"/>
      <c r="D427" s="192" t="s">
        <v>132</v>
      </c>
      <c r="E427" s="193" t="s">
        <v>1</v>
      </c>
      <c r="F427" s="194" t="s">
        <v>139</v>
      </c>
      <c r="G427" s="191"/>
      <c r="H427" s="193" t="s">
        <v>1</v>
      </c>
      <c r="I427" s="239"/>
      <c r="J427" s="191"/>
      <c r="L427" s="100"/>
      <c r="M427" s="102"/>
      <c r="N427" s="103"/>
      <c r="O427" s="103"/>
      <c r="P427" s="103"/>
      <c r="Q427" s="103"/>
      <c r="R427" s="103"/>
      <c r="S427" s="103"/>
      <c r="T427" s="104"/>
      <c r="AT427" s="101" t="s">
        <v>132</v>
      </c>
      <c r="AU427" s="101" t="s">
        <v>79</v>
      </c>
      <c r="AV427" s="13" t="s">
        <v>77</v>
      </c>
      <c r="AW427" s="13" t="s">
        <v>26</v>
      </c>
      <c r="AX427" s="13" t="s">
        <v>69</v>
      </c>
      <c r="AY427" s="101" t="s">
        <v>124</v>
      </c>
    </row>
    <row r="428" spans="1:65" s="14" customFormat="1">
      <c r="B428" s="105"/>
      <c r="C428" s="195"/>
      <c r="D428" s="192" t="s">
        <v>132</v>
      </c>
      <c r="E428" s="196" t="s">
        <v>1</v>
      </c>
      <c r="F428" s="197" t="s">
        <v>528</v>
      </c>
      <c r="G428" s="195"/>
      <c r="H428" s="198">
        <v>3.2</v>
      </c>
      <c r="I428" s="240"/>
      <c r="J428" s="195"/>
      <c r="L428" s="105"/>
      <c r="M428" s="107"/>
      <c r="N428" s="108"/>
      <c r="O428" s="108"/>
      <c r="P428" s="108"/>
      <c r="Q428" s="108"/>
      <c r="R428" s="108"/>
      <c r="S428" s="108"/>
      <c r="T428" s="109"/>
      <c r="AT428" s="106" t="s">
        <v>132</v>
      </c>
      <c r="AU428" s="106" t="s">
        <v>79</v>
      </c>
      <c r="AV428" s="14" t="s">
        <v>79</v>
      </c>
      <c r="AW428" s="14" t="s">
        <v>26</v>
      </c>
      <c r="AX428" s="14" t="s">
        <v>69</v>
      </c>
      <c r="AY428" s="106" t="s">
        <v>124</v>
      </c>
    </row>
    <row r="429" spans="1:65" s="15" customFormat="1">
      <c r="B429" s="110"/>
      <c r="C429" s="199"/>
      <c r="D429" s="192" t="s">
        <v>132</v>
      </c>
      <c r="E429" s="200" t="s">
        <v>1</v>
      </c>
      <c r="F429" s="201" t="s">
        <v>135</v>
      </c>
      <c r="G429" s="199"/>
      <c r="H429" s="202">
        <v>3.2</v>
      </c>
      <c r="I429" s="241"/>
      <c r="J429" s="199"/>
      <c r="L429" s="110"/>
      <c r="M429" s="112"/>
      <c r="N429" s="113"/>
      <c r="O429" s="113"/>
      <c r="P429" s="113"/>
      <c r="Q429" s="113"/>
      <c r="R429" s="113"/>
      <c r="S429" s="113"/>
      <c r="T429" s="114"/>
      <c r="AT429" s="111" t="s">
        <v>132</v>
      </c>
      <c r="AU429" s="111" t="s">
        <v>79</v>
      </c>
      <c r="AV429" s="15" t="s">
        <v>130</v>
      </c>
      <c r="AW429" s="15" t="s">
        <v>26</v>
      </c>
      <c r="AX429" s="15" t="s">
        <v>77</v>
      </c>
      <c r="AY429" s="111" t="s">
        <v>124</v>
      </c>
    </row>
    <row r="430" spans="1:65" s="2" customFormat="1" ht="24.2" customHeight="1">
      <c r="A430" s="22"/>
      <c r="B430" s="91"/>
      <c r="C430" s="185" t="s">
        <v>537</v>
      </c>
      <c r="D430" s="185" t="s">
        <v>126</v>
      </c>
      <c r="E430" s="186" t="s">
        <v>538</v>
      </c>
      <c r="F430" s="187" t="s">
        <v>539</v>
      </c>
      <c r="G430" s="188" t="s">
        <v>434</v>
      </c>
      <c r="H430" s="189">
        <v>105.44</v>
      </c>
      <c r="I430" s="92"/>
      <c r="J430" s="190">
        <f>ROUND(I430*H430,2)</f>
        <v>0</v>
      </c>
      <c r="K430" s="93"/>
      <c r="L430" s="23"/>
      <c r="M430" s="94" t="s">
        <v>1</v>
      </c>
      <c r="N430" s="95" t="s">
        <v>34</v>
      </c>
      <c r="O430" s="96">
        <v>0</v>
      </c>
      <c r="P430" s="96">
        <f>O430*H430</f>
        <v>0</v>
      </c>
      <c r="Q430" s="96">
        <v>0</v>
      </c>
      <c r="R430" s="96">
        <f>Q430*H430</f>
        <v>0</v>
      </c>
      <c r="S430" s="96">
        <v>0</v>
      </c>
      <c r="T430" s="97">
        <f>S430*H430</f>
        <v>0</v>
      </c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R430" s="98" t="s">
        <v>222</v>
      </c>
      <c r="AT430" s="98" t="s">
        <v>126</v>
      </c>
      <c r="AU430" s="98" t="s">
        <v>79</v>
      </c>
      <c r="AY430" s="17" t="s">
        <v>124</v>
      </c>
      <c r="BE430" s="99">
        <f>IF(N430="základní",J430,0)</f>
        <v>0</v>
      </c>
      <c r="BF430" s="99">
        <f>IF(N430="snížená",J430,0)</f>
        <v>0</v>
      </c>
      <c r="BG430" s="99">
        <f>IF(N430="zákl. přenesená",J430,0)</f>
        <v>0</v>
      </c>
      <c r="BH430" s="99">
        <f>IF(N430="sníž. přenesená",J430,0)</f>
        <v>0</v>
      </c>
      <c r="BI430" s="99">
        <f>IF(N430="nulová",J430,0)</f>
        <v>0</v>
      </c>
      <c r="BJ430" s="17" t="s">
        <v>77</v>
      </c>
      <c r="BK430" s="99">
        <f>ROUND(I430*H430,2)</f>
        <v>0</v>
      </c>
      <c r="BL430" s="17" t="s">
        <v>222</v>
      </c>
      <c r="BM430" s="98" t="s">
        <v>540</v>
      </c>
    </row>
    <row r="431" spans="1:65" s="2" customFormat="1" ht="24.2" customHeight="1">
      <c r="A431" s="22"/>
      <c r="B431" s="91"/>
      <c r="C431" s="185" t="s">
        <v>541</v>
      </c>
      <c r="D431" s="185" t="s">
        <v>126</v>
      </c>
      <c r="E431" s="186" t="s">
        <v>542</v>
      </c>
      <c r="F431" s="187" t="s">
        <v>543</v>
      </c>
      <c r="G431" s="188" t="s">
        <v>434</v>
      </c>
      <c r="H431" s="189">
        <v>105.44</v>
      </c>
      <c r="I431" s="92"/>
      <c r="J431" s="190">
        <f>ROUND(I431*H431,2)</f>
        <v>0</v>
      </c>
      <c r="K431" s="93"/>
      <c r="L431" s="23"/>
      <c r="M431" s="94" t="s">
        <v>1</v>
      </c>
      <c r="N431" s="95" t="s">
        <v>34</v>
      </c>
      <c r="O431" s="96">
        <v>0</v>
      </c>
      <c r="P431" s="96">
        <f>O431*H431</f>
        <v>0</v>
      </c>
      <c r="Q431" s="96">
        <v>0</v>
      </c>
      <c r="R431" s="96">
        <f>Q431*H431</f>
        <v>0</v>
      </c>
      <c r="S431" s="96">
        <v>0</v>
      </c>
      <c r="T431" s="97">
        <f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98" t="s">
        <v>222</v>
      </c>
      <c r="AT431" s="98" t="s">
        <v>126</v>
      </c>
      <c r="AU431" s="98" t="s">
        <v>79</v>
      </c>
      <c r="AY431" s="17" t="s">
        <v>124</v>
      </c>
      <c r="BE431" s="99">
        <f>IF(N431="základní",J431,0)</f>
        <v>0</v>
      </c>
      <c r="BF431" s="99">
        <f>IF(N431="snížená",J431,0)</f>
        <v>0</v>
      </c>
      <c r="BG431" s="99">
        <f>IF(N431="zákl. přenesená",J431,0)</f>
        <v>0</v>
      </c>
      <c r="BH431" s="99">
        <f>IF(N431="sníž. přenesená",J431,0)</f>
        <v>0</v>
      </c>
      <c r="BI431" s="99">
        <f>IF(N431="nulová",J431,0)</f>
        <v>0</v>
      </c>
      <c r="BJ431" s="17" t="s">
        <v>77</v>
      </c>
      <c r="BK431" s="99">
        <f>ROUND(I431*H431,2)</f>
        <v>0</v>
      </c>
      <c r="BL431" s="17" t="s">
        <v>222</v>
      </c>
      <c r="BM431" s="98" t="s">
        <v>544</v>
      </c>
    </row>
    <row r="432" spans="1:65" s="12" customFormat="1" ht="22.9" customHeight="1">
      <c r="B432" s="83"/>
      <c r="C432" s="179"/>
      <c r="D432" s="180" t="s">
        <v>68</v>
      </c>
      <c r="E432" s="183" t="s">
        <v>545</v>
      </c>
      <c r="F432" s="183" t="s">
        <v>546</v>
      </c>
      <c r="G432" s="179"/>
      <c r="H432" s="179"/>
      <c r="I432" s="242"/>
      <c r="J432" s="184">
        <f>BK432</f>
        <v>0</v>
      </c>
      <c r="L432" s="83"/>
      <c r="M432" s="85"/>
      <c r="N432" s="86"/>
      <c r="O432" s="86"/>
      <c r="P432" s="87">
        <f>SUM(P433:P442)</f>
        <v>15.3468</v>
      </c>
      <c r="Q432" s="86"/>
      <c r="R432" s="87">
        <f>SUM(R433:R442)</f>
        <v>4.7844000000000005E-2</v>
      </c>
      <c r="S432" s="86"/>
      <c r="T432" s="88">
        <f>SUM(T433:T442)</f>
        <v>0</v>
      </c>
      <c r="AR432" s="84" t="s">
        <v>79</v>
      </c>
      <c r="AT432" s="89" t="s">
        <v>68</v>
      </c>
      <c r="AU432" s="89" t="s">
        <v>77</v>
      </c>
      <c r="AY432" s="84" t="s">
        <v>124</v>
      </c>
      <c r="BK432" s="90">
        <f>SUM(BK433:BK442)</f>
        <v>0</v>
      </c>
    </row>
    <row r="433" spans="1:65" s="2" customFormat="1" ht="16.5" customHeight="1">
      <c r="A433" s="22"/>
      <c r="B433" s="91"/>
      <c r="C433" s="185" t="s">
        <v>547</v>
      </c>
      <c r="D433" s="185" t="s">
        <v>126</v>
      </c>
      <c r="E433" s="186" t="s">
        <v>548</v>
      </c>
      <c r="F433" s="187" t="s">
        <v>549</v>
      </c>
      <c r="G433" s="188" t="s">
        <v>129</v>
      </c>
      <c r="H433" s="189">
        <v>49.2</v>
      </c>
      <c r="I433" s="92"/>
      <c r="J433" s="190">
        <f>ROUND(I433*H433,2)</f>
        <v>0</v>
      </c>
      <c r="K433" s="93"/>
      <c r="L433" s="23"/>
      <c r="M433" s="94" t="s">
        <v>1</v>
      </c>
      <c r="N433" s="95" t="s">
        <v>34</v>
      </c>
      <c r="O433" s="96">
        <v>0.189</v>
      </c>
      <c r="P433" s="96">
        <f>O433*H433</f>
        <v>9.2988</v>
      </c>
      <c r="Q433" s="96">
        <v>7.2000000000000005E-4</v>
      </c>
      <c r="R433" s="96">
        <f>Q433*H433</f>
        <v>3.5424000000000004E-2</v>
      </c>
      <c r="S433" s="96">
        <v>0</v>
      </c>
      <c r="T433" s="97">
        <f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98" t="s">
        <v>222</v>
      </c>
      <c r="AT433" s="98" t="s">
        <v>126</v>
      </c>
      <c r="AU433" s="98" t="s">
        <v>79</v>
      </c>
      <c r="AY433" s="17" t="s">
        <v>124</v>
      </c>
      <c r="BE433" s="99">
        <f>IF(N433="základní",J433,0)</f>
        <v>0</v>
      </c>
      <c r="BF433" s="99">
        <f>IF(N433="snížená",J433,0)</f>
        <v>0</v>
      </c>
      <c r="BG433" s="99">
        <f>IF(N433="zákl. přenesená",J433,0)</f>
        <v>0</v>
      </c>
      <c r="BH433" s="99">
        <f>IF(N433="sníž. přenesená",J433,0)</f>
        <v>0</v>
      </c>
      <c r="BI433" s="99">
        <f>IF(N433="nulová",J433,0)</f>
        <v>0</v>
      </c>
      <c r="BJ433" s="17" t="s">
        <v>77</v>
      </c>
      <c r="BK433" s="99">
        <f>ROUND(I433*H433,2)</f>
        <v>0</v>
      </c>
      <c r="BL433" s="17" t="s">
        <v>222</v>
      </c>
      <c r="BM433" s="98" t="s">
        <v>550</v>
      </c>
    </row>
    <row r="434" spans="1:65" s="13" customFormat="1">
      <c r="B434" s="100"/>
      <c r="C434" s="191"/>
      <c r="D434" s="192" t="s">
        <v>132</v>
      </c>
      <c r="E434" s="193" t="s">
        <v>1</v>
      </c>
      <c r="F434" s="194" t="s">
        <v>139</v>
      </c>
      <c r="G434" s="191"/>
      <c r="H434" s="193" t="s">
        <v>1</v>
      </c>
      <c r="I434" s="239"/>
      <c r="J434" s="191"/>
      <c r="L434" s="100"/>
      <c r="M434" s="102"/>
      <c r="N434" s="103"/>
      <c r="O434" s="103"/>
      <c r="P434" s="103"/>
      <c r="Q434" s="103"/>
      <c r="R434" s="103"/>
      <c r="S434" s="103"/>
      <c r="T434" s="104"/>
      <c r="AT434" s="101" t="s">
        <v>132</v>
      </c>
      <c r="AU434" s="101" t="s">
        <v>79</v>
      </c>
      <c r="AV434" s="13" t="s">
        <v>77</v>
      </c>
      <c r="AW434" s="13" t="s">
        <v>26</v>
      </c>
      <c r="AX434" s="13" t="s">
        <v>69</v>
      </c>
      <c r="AY434" s="101" t="s">
        <v>124</v>
      </c>
    </row>
    <row r="435" spans="1:65" s="14" customFormat="1">
      <c r="B435" s="105"/>
      <c r="C435" s="195"/>
      <c r="D435" s="192" t="s">
        <v>132</v>
      </c>
      <c r="E435" s="196" t="s">
        <v>1</v>
      </c>
      <c r="F435" s="197" t="s">
        <v>270</v>
      </c>
      <c r="G435" s="195"/>
      <c r="H435" s="198">
        <v>25.6</v>
      </c>
      <c r="I435" s="240"/>
      <c r="J435" s="195"/>
      <c r="L435" s="105"/>
      <c r="M435" s="107"/>
      <c r="N435" s="108"/>
      <c r="O435" s="108"/>
      <c r="P435" s="108"/>
      <c r="Q435" s="108"/>
      <c r="R435" s="108"/>
      <c r="S435" s="108"/>
      <c r="T435" s="109"/>
      <c r="AT435" s="106" t="s">
        <v>132</v>
      </c>
      <c r="AU435" s="106" t="s">
        <v>79</v>
      </c>
      <c r="AV435" s="14" t="s">
        <v>79</v>
      </c>
      <c r="AW435" s="14" t="s">
        <v>26</v>
      </c>
      <c r="AX435" s="14" t="s">
        <v>69</v>
      </c>
      <c r="AY435" s="106" t="s">
        <v>124</v>
      </c>
    </row>
    <row r="436" spans="1:65" s="14" customFormat="1">
      <c r="B436" s="105"/>
      <c r="C436" s="195"/>
      <c r="D436" s="192" t="s">
        <v>132</v>
      </c>
      <c r="E436" s="196" t="s">
        <v>1</v>
      </c>
      <c r="F436" s="197" t="s">
        <v>271</v>
      </c>
      <c r="G436" s="195"/>
      <c r="H436" s="198">
        <v>18</v>
      </c>
      <c r="I436" s="240"/>
      <c r="J436" s="195"/>
      <c r="L436" s="105"/>
      <c r="M436" s="107"/>
      <c r="N436" s="108"/>
      <c r="O436" s="108"/>
      <c r="P436" s="108"/>
      <c r="Q436" s="108"/>
      <c r="R436" s="108"/>
      <c r="S436" s="108"/>
      <c r="T436" s="109"/>
      <c r="AT436" s="106" t="s">
        <v>132</v>
      </c>
      <c r="AU436" s="106" t="s">
        <v>79</v>
      </c>
      <c r="AV436" s="14" t="s">
        <v>79</v>
      </c>
      <c r="AW436" s="14" t="s">
        <v>26</v>
      </c>
      <c r="AX436" s="14" t="s">
        <v>69</v>
      </c>
      <c r="AY436" s="106" t="s">
        <v>124</v>
      </c>
    </row>
    <row r="437" spans="1:65" s="14" customFormat="1">
      <c r="B437" s="105"/>
      <c r="C437" s="195"/>
      <c r="D437" s="192" t="s">
        <v>132</v>
      </c>
      <c r="E437" s="196" t="s">
        <v>1</v>
      </c>
      <c r="F437" s="197" t="s">
        <v>551</v>
      </c>
      <c r="G437" s="195"/>
      <c r="H437" s="198">
        <v>5.6</v>
      </c>
      <c r="I437" s="240"/>
      <c r="J437" s="195"/>
      <c r="L437" s="105"/>
      <c r="M437" s="107"/>
      <c r="N437" s="108"/>
      <c r="O437" s="108"/>
      <c r="P437" s="108"/>
      <c r="Q437" s="108"/>
      <c r="R437" s="108"/>
      <c r="S437" s="108"/>
      <c r="T437" s="109"/>
      <c r="AT437" s="106" t="s">
        <v>132</v>
      </c>
      <c r="AU437" s="106" t="s">
        <v>79</v>
      </c>
      <c r="AV437" s="14" t="s">
        <v>79</v>
      </c>
      <c r="AW437" s="14" t="s">
        <v>26</v>
      </c>
      <c r="AX437" s="14" t="s">
        <v>69</v>
      </c>
      <c r="AY437" s="106" t="s">
        <v>124</v>
      </c>
    </row>
    <row r="438" spans="1:65" s="15" customFormat="1">
      <c r="B438" s="110"/>
      <c r="C438" s="199"/>
      <c r="D438" s="192" t="s">
        <v>132</v>
      </c>
      <c r="E438" s="200" t="s">
        <v>1</v>
      </c>
      <c r="F438" s="201" t="s">
        <v>135</v>
      </c>
      <c r="G438" s="199"/>
      <c r="H438" s="202">
        <v>49.2</v>
      </c>
      <c r="I438" s="241"/>
      <c r="J438" s="199"/>
      <c r="L438" s="110"/>
      <c r="M438" s="112"/>
      <c r="N438" s="113"/>
      <c r="O438" s="113"/>
      <c r="P438" s="113"/>
      <c r="Q438" s="113"/>
      <c r="R438" s="113"/>
      <c r="S438" s="113"/>
      <c r="T438" s="114"/>
      <c r="AT438" s="111" t="s">
        <v>132</v>
      </c>
      <c r="AU438" s="111" t="s">
        <v>79</v>
      </c>
      <c r="AV438" s="15" t="s">
        <v>130</v>
      </c>
      <c r="AW438" s="15" t="s">
        <v>26</v>
      </c>
      <c r="AX438" s="15" t="s">
        <v>77</v>
      </c>
      <c r="AY438" s="111" t="s">
        <v>124</v>
      </c>
    </row>
    <row r="439" spans="1:65" s="2" customFormat="1" ht="24.2" customHeight="1">
      <c r="A439" s="22"/>
      <c r="B439" s="91"/>
      <c r="C439" s="185" t="s">
        <v>552</v>
      </c>
      <c r="D439" s="185" t="s">
        <v>126</v>
      </c>
      <c r="E439" s="186" t="s">
        <v>553</v>
      </c>
      <c r="F439" s="187" t="s">
        <v>554</v>
      </c>
      <c r="G439" s="188" t="s">
        <v>129</v>
      </c>
      <c r="H439" s="189">
        <v>54</v>
      </c>
      <c r="I439" s="92"/>
      <c r="J439" s="190">
        <f>ROUND(I439*H439,2)</f>
        <v>0</v>
      </c>
      <c r="K439" s="93"/>
      <c r="L439" s="23"/>
      <c r="M439" s="94" t="s">
        <v>1</v>
      </c>
      <c r="N439" s="95" t="s">
        <v>34</v>
      </c>
      <c r="O439" s="96">
        <v>0.112</v>
      </c>
      <c r="P439" s="96">
        <f>O439*H439</f>
        <v>6.048</v>
      </c>
      <c r="Q439" s="96">
        <v>2.3000000000000001E-4</v>
      </c>
      <c r="R439" s="96">
        <f>Q439*H439</f>
        <v>1.242E-2</v>
      </c>
      <c r="S439" s="96">
        <v>0</v>
      </c>
      <c r="T439" s="97">
        <f>S439*H439</f>
        <v>0</v>
      </c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R439" s="98" t="s">
        <v>222</v>
      </c>
      <c r="AT439" s="98" t="s">
        <v>126</v>
      </c>
      <c r="AU439" s="98" t="s">
        <v>79</v>
      </c>
      <c r="AY439" s="17" t="s">
        <v>124</v>
      </c>
      <c r="BE439" s="99">
        <f>IF(N439="základní",J439,0)</f>
        <v>0</v>
      </c>
      <c r="BF439" s="99">
        <f>IF(N439="snížená",J439,0)</f>
        <v>0</v>
      </c>
      <c r="BG439" s="99">
        <f>IF(N439="zákl. přenesená",J439,0)</f>
        <v>0</v>
      </c>
      <c r="BH439" s="99">
        <f>IF(N439="sníž. přenesená",J439,0)</f>
        <v>0</v>
      </c>
      <c r="BI439" s="99">
        <f>IF(N439="nulová",J439,0)</f>
        <v>0</v>
      </c>
      <c r="BJ439" s="17" t="s">
        <v>77</v>
      </c>
      <c r="BK439" s="99">
        <f>ROUND(I439*H439,2)</f>
        <v>0</v>
      </c>
      <c r="BL439" s="17" t="s">
        <v>222</v>
      </c>
      <c r="BM439" s="98" t="s">
        <v>555</v>
      </c>
    </row>
    <row r="440" spans="1:65" s="13" customFormat="1">
      <c r="B440" s="100"/>
      <c r="C440" s="191"/>
      <c r="D440" s="192" t="s">
        <v>132</v>
      </c>
      <c r="E440" s="193" t="s">
        <v>1</v>
      </c>
      <c r="F440" s="194" t="s">
        <v>139</v>
      </c>
      <c r="G440" s="191"/>
      <c r="H440" s="193" t="s">
        <v>1</v>
      </c>
      <c r="I440" s="191"/>
      <c r="J440" s="191"/>
      <c r="L440" s="100"/>
      <c r="M440" s="102"/>
      <c r="N440" s="103"/>
      <c r="O440" s="103"/>
      <c r="P440" s="103"/>
      <c r="Q440" s="103"/>
      <c r="R440" s="103"/>
      <c r="S440" s="103"/>
      <c r="T440" s="104"/>
      <c r="AT440" s="101" t="s">
        <v>132</v>
      </c>
      <c r="AU440" s="101" t="s">
        <v>79</v>
      </c>
      <c r="AV440" s="13" t="s">
        <v>77</v>
      </c>
      <c r="AW440" s="13" t="s">
        <v>26</v>
      </c>
      <c r="AX440" s="13" t="s">
        <v>69</v>
      </c>
      <c r="AY440" s="101" t="s">
        <v>124</v>
      </c>
    </row>
    <row r="441" spans="1:65" s="14" customFormat="1">
      <c r="B441" s="105"/>
      <c r="C441" s="195"/>
      <c r="D441" s="192" t="s">
        <v>132</v>
      </c>
      <c r="E441" s="196" t="s">
        <v>1</v>
      </c>
      <c r="F441" s="197" t="s">
        <v>345</v>
      </c>
      <c r="G441" s="195"/>
      <c r="H441" s="198">
        <v>54</v>
      </c>
      <c r="I441" s="195"/>
      <c r="J441" s="195"/>
      <c r="L441" s="105"/>
      <c r="M441" s="107"/>
      <c r="N441" s="108"/>
      <c r="O441" s="108"/>
      <c r="P441" s="108"/>
      <c r="Q441" s="108"/>
      <c r="R441" s="108"/>
      <c r="S441" s="108"/>
      <c r="T441" s="109"/>
      <c r="AT441" s="106" t="s">
        <v>132</v>
      </c>
      <c r="AU441" s="106" t="s">
        <v>79</v>
      </c>
      <c r="AV441" s="14" t="s">
        <v>79</v>
      </c>
      <c r="AW441" s="14" t="s">
        <v>26</v>
      </c>
      <c r="AX441" s="14" t="s">
        <v>69</v>
      </c>
      <c r="AY441" s="106" t="s">
        <v>124</v>
      </c>
    </row>
    <row r="442" spans="1:65" s="15" customFormat="1">
      <c r="B442" s="110"/>
      <c r="C442" s="199"/>
      <c r="D442" s="192" t="s">
        <v>132</v>
      </c>
      <c r="E442" s="200" t="s">
        <v>1</v>
      </c>
      <c r="F442" s="201" t="s">
        <v>135</v>
      </c>
      <c r="G442" s="199"/>
      <c r="H442" s="202">
        <v>54</v>
      </c>
      <c r="I442" s="199"/>
      <c r="J442" s="199"/>
      <c r="L442" s="110"/>
      <c r="M442" s="120"/>
      <c r="N442" s="121"/>
      <c r="O442" s="121"/>
      <c r="P442" s="121"/>
      <c r="Q442" s="121"/>
      <c r="R442" s="121"/>
      <c r="S442" s="121"/>
      <c r="T442" s="122"/>
      <c r="AT442" s="111" t="s">
        <v>132</v>
      </c>
      <c r="AU442" s="111" t="s">
        <v>79</v>
      </c>
      <c r="AV442" s="15" t="s">
        <v>130</v>
      </c>
      <c r="AW442" s="15" t="s">
        <v>26</v>
      </c>
      <c r="AX442" s="15" t="s">
        <v>77</v>
      </c>
      <c r="AY442" s="111" t="s">
        <v>124</v>
      </c>
    </row>
    <row r="443" spans="1:65" s="2" customFormat="1" ht="6.95" customHeight="1">
      <c r="A443" s="22"/>
      <c r="B443" s="30"/>
      <c r="C443" s="160"/>
      <c r="D443" s="160"/>
      <c r="E443" s="160"/>
      <c r="F443" s="160"/>
      <c r="G443" s="160"/>
      <c r="H443" s="160"/>
      <c r="I443" s="160"/>
      <c r="J443" s="160"/>
      <c r="K443" s="31"/>
      <c r="L443" s="23"/>
      <c r="M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</row>
  </sheetData>
  <sheetProtection algorithmName="SHA-512" hashValue="aCSHZppP2BrZnGwCrKDrxZaHE7y5JYIyOgq+ShKhKKpGNbO04mQmlBbvrDRHFjrD8uP/AXd/gmpnSr/m5y6VFQ==" saltValue="+Nln2vePA6kfDXCr7mIRzQ==" spinCount="100000" sheet="1" objects="1" scenarios="1"/>
  <autoFilter ref="C133:K442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5"/>
  <sheetViews>
    <sheetView showGridLines="0" topLeftCell="A104" workbookViewId="0">
      <selection activeCell="I121" sqref="I121:I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67"/>
    </row>
    <row r="2" spans="1:46" s="1" customFormat="1" ht="36.950000000000003" customHeight="1">
      <c r="L2" s="264" t="s">
        <v>5</v>
      </c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82</v>
      </c>
    </row>
    <row r="3" spans="1:46" s="1" customFormat="1" ht="6.95" customHeight="1">
      <c r="B3" s="18"/>
      <c r="C3" s="129"/>
      <c r="D3" s="129"/>
      <c r="E3" s="129"/>
      <c r="F3" s="129"/>
      <c r="G3" s="129"/>
      <c r="H3" s="129"/>
      <c r="I3" s="129"/>
      <c r="J3" s="129"/>
      <c r="K3" s="19"/>
      <c r="L3" s="20"/>
      <c r="AT3" s="17" t="s">
        <v>79</v>
      </c>
    </row>
    <row r="4" spans="1:46" s="1" customFormat="1" ht="24.95" customHeight="1">
      <c r="B4" s="20"/>
      <c r="C4" s="67"/>
      <c r="D4" s="130" t="s">
        <v>83</v>
      </c>
      <c r="E4" s="67"/>
      <c r="F4" s="67"/>
      <c r="G4" s="67"/>
      <c r="H4" s="67"/>
      <c r="I4" s="67"/>
      <c r="J4" s="67"/>
      <c r="L4" s="20"/>
      <c r="M4" s="68" t="s">
        <v>10</v>
      </c>
      <c r="AT4" s="17" t="s">
        <v>3</v>
      </c>
    </row>
    <row r="5" spans="1:46" s="1" customFormat="1" ht="6.95" customHeight="1">
      <c r="B5" s="20"/>
      <c r="C5" s="67"/>
      <c r="D5" s="67"/>
      <c r="E5" s="67"/>
      <c r="F5" s="67"/>
      <c r="G5" s="67"/>
      <c r="H5" s="67"/>
      <c r="I5" s="67"/>
      <c r="J5" s="67"/>
      <c r="L5" s="20"/>
    </row>
    <row r="6" spans="1:46" s="1" customFormat="1" ht="12" customHeight="1">
      <c r="B6" s="20"/>
      <c r="C6" s="67"/>
      <c r="D6" s="131" t="s">
        <v>14</v>
      </c>
      <c r="E6" s="67"/>
      <c r="F6" s="67"/>
      <c r="G6" s="67"/>
      <c r="H6" s="67"/>
      <c r="I6" s="67"/>
      <c r="J6" s="67"/>
      <c r="L6" s="20"/>
    </row>
    <row r="7" spans="1:46" s="1" customFormat="1" ht="16.5" customHeight="1">
      <c r="B7" s="20"/>
      <c r="C7" s="67"/>
      <c r="D7" s="67"/>
      <c r="E7" s="279" t="str">
        <f>'Rekapitulace stavby'!K6</f>
        <v>Oprava brány Hanspaulského zámečku</v>
      </c>
      <c r="F7" s="280"/>
      <c r="G7" s="280"/>
      <c r="H7" s="280"/>
      <c r="I7" s="67"/>
      <c r="J7" s="67"/>
      <c r="L7" s="20"/>
    </row>
    <row r="8" spans="1:46" s="2" customFormat="1" ht="12" customHeight="1">
      <c r="A8" s="22"/>
      <c r="B8" s="23"/>
      <c r="C8" s="133"/>
      <c r="D8" s="131" t="s">
        <v>84</v>
      </c>
      <c r="E8" s="133"/>
      <c r="F8" s="133"/>
      <c r="G8" s="133"/>
      <c r="H8" s="133"/>
      <c r="I8" s="133"/>
      <c r="J8" s="133"/>
      <c r="K8" s="22"/>
      <c r="L8" s="27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pans="1:46" s="2" customFormat="1" ht="16.5" customHeight="1">
      <c r="A9" s="22"/>
      <c r="B9" s="23"/>
      <c r="C9" s="133"/>
      <c r="D9" s="133"/>
      <c r="E9" s="276" t="s">
        <v>556</v>
      </c>
      <c r="F9" s="278"/>
      <c r="G9" s="278"/>
      <c r="H9" s="278"/>
      <c r="I9" s="133"/>
      <c r="J9" s="133"/>
      <c r="K9" s="22"/>
      <c r="L9" s="27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46" s="2" customFormat="1">
      <c r="A10" s="22"/>
      <c r="B10" s="23"/>
      <c r="C10" s="133"/>
      <c r="D10" s="133"/>
      <c r="E10" s="133"/>
      <c r="F10" s="133"/>
      <c r="G10" s="133"/>
      <c r="H10" s="133"/>
      <c r="I10" s="133"/>
      <c r="J10" s="133"/>
      <c r="K10" s="22"/>
      <c r="L10" s="27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46" s="2" customFormat="1" ht="12" customHeight="1">
      <c r="A11" s="22"/>
      <c r="B11" s="23"/>
      <c r="C11" s="133"/>
      <c r="D11" s="131" t="s">
        <v>16</v>
      </c>
      <c r="E11" s="133"/>
      <c r="F11" s="135" t="s">
        <v>1</v>
      </c>
      <c r="G11" s="133"/>
      <c r="H11" s="133"/>
      <c r="I11" s="131" t="s">
        <v>17</v>
      </c>
      <c r="J11" s="135" t="s">
        <v>1</v>
      </c>
      <c r="K11" s="22"/>
      <c r="L11" s="27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46" s="2" customFormat="1" ht="12" customHeight="1">
      <c r="A12" s="22"/>
      <c r="B12" s="23"/>
      <c r="C12" s="133"/>
      <c r="D12" s="131" t="s">
        <v>18</v>
      </c>
      <c r="E12" s="133"/>
      <c r="F12" s="135" t="s">
        <v>19</v>
      </c>
      <c r="G12" s="133"/>
      <c r="H12" s="133"/>
      <c r="I12" s="131" t="s">
        <v>20</v>
      </c>
      <c r="J12" s="136">
        <f>'Rekapitulace stavby'!AN8</f>
        <v>44550</v>
      </c>
      <c r="K12" s="22"/>
      <c r="L12" s="27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46" s="2" customFormat="1" ht="10.9" customHeight="1">
      <c r="A13" s="22"/>
      <c r="B13" s="23"/>
      <c r="C13" s="133"/>
      <c r="D13" s="133"/>
      <c r="E13" s="133"/>
      <c r="F13" s="133"/>
      <c r="G13" s="133"/>
      <c r="H13" s="133"/>
      <c r="I13" s="133"/>
      <c r="J13" s="133"/>
      <c r="K13" s="22"/>
      <c r="L13" s="27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46" s="2" customFormat="1" ht="12" customHeight="1">
      <c r="A14" s="22"/>
      <c r="B14" s="23"/>
      <c r="C14" s="133"/>
      <c r="D14" s="131" t="s">
        <v>21</v>
      </c>
      <c r="E14" s="133"/>
      <c r="F14" s="133"/>
      <c r="G14" s="133"/>
      <c r="H14" s="133"/>
      <c r="I14" s="131" t="s">
        <v>22</v>
      </c>
      <c r="J14" s="135" t="str">
        <f>IF('Rekapitulace stavby'!AN10="","",'Rekapitulace stavby'!AN10)</f>
        <v/>
      </c>
      <c r="K14" s="22"/>
      <c r="L14" s="27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46" s="2" customFormat="1" ht="18" customHeight="1">
      <c r="A15" s="22"/>
      <c r="B15" s="23"/>
      <c r="C15" s="133"/>
      <c r="D15" s="133"/>
      <c r="E15" s="135" t="str">
        <f>IF('Rekapitulace stavby'!E11="","",'Rekapitulace stavby'!E11)</f>
        <v xml:space="preserve"> </v>
      </c>
      <c r="F15" s="133"/>
      <c r="G15" s="133"/>
      <c r="H15" s="133"/>
      <c r="I15" s="131" t="s">
        <v>23</v>
      </c>
      <c r="J15" s="135" t="str">
        <f>IF('Rekapitulace stavby'!AN11="","",'Rekapitulace stavby'!AN11)</f>
        <v/>
      </c>
      <c r="K15" s="22"/>
      <c r="L15" s="27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46" s="2" customFormat="1" ht="6.95" customHeight="1">
      <c r="A16" s="22"/>
      <c r="B16" s="23"/>
      <c r="C16" s="133"/>
      <c r="D16" s="133"/>
      <c r="E16" s="133"/>
      <c r="F16" s="133"/>
      <c r="G16" s="133"/>
      <c r="H16" s="133"/>
      <c r="I16" s="133"/>
      <c r="J16" s="133"/>
      <c r="K16" s="22"/>
      <c r="L16" s="27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2" customFormat="1" ht="12" customHeight="1">
      <c r="A17" s="22"/>
      <c r="B17" s="23"/>
      <c r="C17" s="133"/>
      <c r="D17" s="131" t="s">
        <v>24</v>
      </c>
      <c r="E17" s="133"/>
      <c r="F17" s="133"/>
      <c r="G17" s="133"/>
      <c r="H17" s="133"/>
      <c r="I17" s="131" t="s">
        <v>22</v>
      </c>
      <c r="J17" s="135" t="str">
        <f>'Rekapitulace stavby'!AN13</f>
        <v/>
      </c>
      <c r="K17" s="22"/>
      <c r="L17" s="27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:31" s="2" customFormat="1" ht="18" customHeight="1">
      <c r="A18" s="22"/>
      <c r="B18" s="23"/>
      <c r="C18" s="133"/>
      <c r="D18" s="133"/>
      <c r="E18" s="243" t="str">
        <f>'Rekapitulace stavby'!E14</f>
        <v xml:space="preserve"> </v>
      </c>
      <c r="F18" s="243"/>
      <c r="G18" s="243"/>
      <c r="H18" s="243"/>
      <c r="I18" s="131" t="s">
        <v>23</v>
      </c>
      <c r="J18" s="135" t="str">
        <f>'Rekapitulace stavby'!AN14</f>
        <v/>
      </c>
      <c r="K18" s="22"/>
      <c r="L18" s="27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2" customFormat="1" ht="6.95" customHeight="1">
      <c r="A19" s="22"/>
      <c r="B19" s="23"/>
      <c r="C19" s="133"/>
      <c r="D19" s="133"/>
      <c r="E19" s="133"/>
      <c r="F19" s="133"/>
      <c r="G19" s="133"/>
      <c r="H19" s="133"/>
      <c r="I19" s="133"/>
      <c r="J19" s="133"/>
      <c r="K19" s="22"/>
      <c r="L19" s="27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:31" s="2" customFormat="1" ht="12" customHeight="1">
      <c r="A20" s="22"/>
      <c r="B20" s="23"/>
      <c r="C20" s="133"/>
      <c r="D20" s="131" t="s">
        <v>25</v>
      </c>
      <c r="E20" s="133"/>
      <c r="F20" s="133"/>
      <c r="G20" s="133"/>
      <c r="H20" s="133"/>
      <c r="I20" s="131" t="s">
        <v>22</v>
      </c>
      <c r="J20" s="135" t="str">
        <f>IF('Rekapitulace stavby'!AN16="","",'Rekapitulace stavby'!AN16)</f>
        <v/>
      </c>
      <c r="K20" s="22"/>
      <c r="L20" s="27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:31" s="2" customFormat="1" ht="18" customHeight="1">
      <c r="A21" s="22"/>
      <c r="B21" s="23"/>
      <c r="C21" s="133"/>
      <c r="D21" s="133"/>
      <c r="E21" s="135" t="str">
        <f>IF('Rekapitulace stavby'!E17="","",'Rekapitulace stavby'!E17)</f>
        <v xml:space="preserve"> </v>
      </c>
      <c r="F21" s="133"/>
      <c r="G21" s="133"/>
      <c r="H21" s="133"/>
      <c r="I21" s="131" t="s">
        <v>23</v>
      </c>
      <c r="J21" s="135" t="str">
        <f>IF('Rekapitulace stavby'!AN17="","",'Rekapitulace stavby'!AN17)</f>
        <v/>
      </c>
      <c r="K21" s="22"/>
      <c r="L21" s="27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:31" s="2" customFormat="1" ht="6.95" customHeight="1">
      <c r="A22" s="22"/>
      <c r="B22" s="23"/>
      <c r="C22" s="133"/>
      <c r="D22" s="133"/>
      <c r="E22" s="133"/>
      <c r="F22" s="133"/>
      <c r="G22" s="133"/>
      <c r="H22" s="133"/>
      <c r="I22" s="133"/>
      <c r="J22" s="133"/>
      <c r="K22" s="22"/>
      <c r="L22" s="27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pans="1:31" s="2" customFormat="1" ht="12" customHeight="1">
      <c r="A23" s="22"/>
      <c r="B23" s="23"/>
      <c r="C23" s="133"/>
      <c r="D23" s="131" t="s">
        <v>27</v>
      </c>
      <c r="E23" s="133"/>
      <c r="F23" s="133"/>
      <c r="G23" s="133"/>
      <c r="H23" s="133"/>
      <c r="I23" s="131" t="s">
        <v>22</v>
      </c>
      <c r="J23" s="135" t="str">
        <f>IF('Rekapitulace stavby'!AN19="","",'Rekapitulace stavby'!AN19)</f>
        <v/>
      </c>
      <c r="K23" s="22"/>
      <c r="L23" s="27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pans="1:31" s="2" customFormat="1" ht="18" customHeight="1">
      <c r="A24" s="22"/>
      <c r="B24" s="23"/>
      <c r="C24" s="133"/>
      <c r="D24" s="133"/>
      <c r="E24" s="135" t="str">
        <f>IF('Rekapitulace stavby'!E20="","",'Rekapitulace stavby'!E20)</f>
        <v xml:space="preserve"> </v>
      </c>
      <c r="F24" s="133"/>
      <c r="G24" s="133"/>
      <c r="H24" s="133"/>
      <c r="I24" s="131" t="s">
        <v>23</v>
      </c>
      <c r="J24" s="135" t="str">
        <f>IF('Rekapitulace stavby'!AN20="","",'Rekapitulace stavby'!AN20)</f>
        <v/>
      </c>
      <c r="K24" s="22"/>
      <c r="L24" s="27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" customFormat="1" ht="6.95" customHeight="1">
      <c r="A25" s="22"/>
      <c r="B25" s="23"/>
      <c r="C25" s="133"/>
      <c r="D25" s="133"/>
      <c r="E25" s="133"/>
      <c r="F25" s="133"/>
      <c r="G25" s="133"/>
      <c r="H25" s="133"/>
      <c r="I25" s="133"/>
      <c r="J25" s="133"/>
      <c r="K25" s="22"/>
      <c r="L25" s="27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" customFormat="1" ht="12" customHeight="1">
      <c r="A26" s="22"/>
      <c r="B26" s="23"/>
      <c r="C26" s="133"/>
      <c r="D26" s="131" t="s">
        <v>28</v>
      </c>
      <c r="E26" s="133"/>
      <c r="F26" s="133"/>
      <c r="G26" s="133"/>
      <c r="H26" s="133"/>
      <c r="I26" s="133"/>
      <c r="J26" s="133"/>
      <c r="K26" s="22"/>
      <c r="L26" s="27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8" customFormat="1" ht="16.5" customHeight="1">
      <c r="A27" s="69"/>
      <c r="B27" s="70"/>
      <c r="C27" s="138"/>
      <c r="D27" s="138"/>
      <c r="E27" s="246" t="s">
        <v>1</v>
      </c>
      <c r="F27" s="246"/>
      <c r="G27" s="246"/>
      <c r="H27" s="246"/>
      <c r="I27" s="138"/>
      <c r="J27" s="138"/>
      <c r="K27" s="69"/>
      <c r="L27" s="71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</row>
    <row r="28" spans="1:31" s="2" customFormat="1" ht="6.95" customHeight="1">
      <c r="A28" s="22"/>
      <c r="B28" s="23"/>
      <c r="C28" s="133"/>
      <c r="D28" s="133"/>
      <c r="E28" s="133"/>
      <c r="F28" s="133"/>
      <c r="G28" s="133"/>
      <c r="H28" s="133"/>
      <c r="I28" s="133"/>
      <c r="J28" s="133"/>
      <c r="K28" s="22"/>
      <c r="L28" s="27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pans="1:31" s="2" customFormat="1" ht="6.95" customHeight="1">
      <c r="A29" s="22"/>
      <c r="B29" s="23"/>
      <c r="C29" s="133"/>
      <c r="D29" s="139"/>
      <c r="E29" s="139"/>
      <c r="F29" s="139"/>
      <c r="G29" s="139"/>
      <c r="H29" s="139"/>
      <c r="I29" s="139"/>
      <c r="J29" s="139"/>
      <c r="K29" s="45"/>
      <c r="L29" s="27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pans="1:31" s="2" customFormat="1" ht="25.35" customHeight="1">
      <c r="A30" s="22"/>
      <c r="B30" s="23"/>
      <c r="C30" s="133"/>
      <c r="D30" s="140" t="s">
        <v>29</v>
      </c>
      <c r="E30" s="133"/>
      <c r="F30" s="133"/>
      <c r="G30" s="133"/>
      <c r="H30" s="133"/>
      <c r="I30" s="133"/>
      <c r="J30" s="141">
        <f>ROUND(J118, 2)</f>
        <v>0</v>
      </c>
      <c r="K30" s="22"/>
      <c r="L30" s="27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pans="1:31" s="2" customFormat="1" ht="6.95" customHeight="1">
      <c r="A31" s="22"/>
      <c r="B31" s="23"/>
      <c r="C31" s="133"/>
      <c r="D31" s="139"/>
      <c r="E31" s="139"/>
      <c r="F31" s="139"/>
      <c r="G31" s="139"/>
      <c r="H31" s="139"/>
      <c r="I31" s="139"/>
      <c r="J31" s="139"/>
      <c r="K31" s="45"/>
      <c r="L31" s="27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pans="1:31" s="2" customFormat="1" ht="14.45" customHeight="1">
      <c r="A32" s="22"/>
      <c r="B32" s="23"/>
      <c r="C32" s="133"/>
      <c r="D32" s="133"/>
      <c r="E32" s="133"/>
      <c r="F32" s="142" t="s">
        <v>31</v>
      </c>
      <c r="G32" s="133"/>
      <c r="H32" s="133"/>
      <c r="I32" s="142" t="s">
        <v>30</v>
      </c>
      <c r="J32" s="142" t="s">
        <v>32</v>
      </c>
      <c r="K32" s="22"/>
      <c r="L32" s="27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2" customFormat="1" ht="14.45" customHeight="1">
      <c r="A33" s="22"/>
      <c r="B33" s="23"/>
      <c r="C33" s="133"/>
      <c r="D33" s="143" t="s">
        <v>33</v>
      </c>
      <c r="E33" s="131" t="s">
        <v>34</v>
      </c>
      <c r="F33" s="144">
        <f>ROUND((SUM(BE118:BE124)),  2)</f>
        <v>0</v>
      </c>
      <c r="G33" s="133"/>
      <c r="H33" s="133"/>
      <c r="I33" s="145">
        <v>0.21</v>
      </c>
      <c r="J33" s="144">
        <f>ROUND(((SUM(BE118:BE124))*I33),  2)</f>
        <v>0</v>
      </c>
      <c r="K33" s="22"/>
      <c r="L33" s="27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pans="1:31" s="2" customFormat="1" ht="14.45" customHeight="1">
      <c r="A34" s="22"/>
      <c r="B34" s="23"/>
      <c r="C34" s="133"/>
      <c r="D34" s="133"/>
      <c r="E34" s="131" t="s">
        <v>35</v>
      </c>
      <c r="F34" s="144">
        <f>ROUND((SUM(BF118:BF124)),  2)</f>
        <v>0</v>
      </c>
      <c r="G34" s="133"/>
      <c r="H34" s="133"/>
      <c r="I34" s="145">
        <v>0.15</v>
      </c>
      <c r="J34" s="144">
        <f>ROUND(((SUM(BF118:BF124))*I34),  2)</f>
        <v>0</v>
      </c>
      <c r="K34" s="22"/>
      <c r="L34" s="27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pans="1:31" s="2" customFormat="1" ht="14.45" hidden="1" customHeight="1">
      <c r="A35" s="22"/>
      <c r="B35" s="23"/>
      <c r="C35" s="133"/>
      <c r="D35" s="133"/>
      <c r="E35" s="131" t="s">
        <v>36</v>
      </c>
      <c r="F35" s="144">
        <f>ROUND((SUM(BG118:BG124)),  2)</f>
        <v>0</v>
      </c>
      <c r="G35" s="133"/>
      <c r="H35" s="133"/>
      <c r="I35" s="145">
        <v>0.21</v>
      </c>
      <c r="J35" s="144">
        <f>0</f>
        <v>0</v>
      </c>
      <c r="K35" s="22"/>
      <c r="L35" s="27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pans="1:31" s="2" customFormat="1" ht="14.45" hidden="1" customHeight="1">
      <c r="A36" s="22"/>
      <c r="B36" s="23"/>
      <c r="C36" s="133"/>
      <c r="D36" s="133"/>
      <c r="E36" s="131" t="s">
        <v>37</v>
      </c>
      <c r="F36" s="144">
        <f>ROUND((SUM(BH118:BH124)),  2)</f>
        <v>0</v>
      </c>
      <c r="G36" s="133"/>
      <c r="H36" s="133"/>
      <c r="I36" s="145">
        <v>0.15</v>
      </c>
      <c r="J36" s="144">
        <f>0</f>
        <v>0</v>
      </c>
      <c r="K36" s="22"/>
      <c r="L36" s="27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2" customFormat="1" ht="14.45" hidden="1" customHeight="1">
      <c r="A37" s="22"/>
      <c r="B37" s="23"/>
      <c r="C37" s="133"/>
      <c r="D37" s="133"/>
      <c r="E37" s="131" t="s">
        <v>38</v>
      </c>
      <c r="F37" s="144">
        <f>ROUND((SUM(BI118:BI124)),  2)</f>
        <v>0</v>
      </c>
      <c r="G37" s="133"/>
      <c r="H37" s="133"/>
      <c r="I37" s="145">
        <v>0</v>
      </c>
      <c r="J37" s="144">
        <f>0</f>
        <v>0</v>
      </c>
      <c r="K37" s="22"/>
      <c r="L37" s="27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pans="1:31" s="2" customFormat="1" ht="6.95" customHeight="1">
      <c r="A38" s="22"/>
      <c r="B38" s="23"/>
      <c r="C38" s="133"/>
      <c r="D38" s="133"/>
      <c r="E38" s="133"/>
      <c r="F38" s="133"/>
      <c r="G38" s="133"/>
      <c r="H38" s="133"/>
      <c r="I38" s="133"/>
      <c r="J38" s="133"/>
      <c r="K38" s="22"/>
      <c r="L38" s="27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spans="1:31" s="2" customFormat="1" ht="25.35" customHeight="1">
      <c r="A39" s="22"/>
      <c r="B39" s="23"/>
      <c r="C39" s="146"/>
      <c r="D39" s="147" t="s">
        <v>39</v>
      </c>
      <c r="E39" s="148"/>
      <c r="F39" s="148"/>
      <c r="G39" s="149" t="s">
        <v>40</v>
      </c>
      <c r="H39" s="150" t="s">
        <v>41</v>
      </c>
      <c r="I39" s="148"/>
      <c r="J39" s="151">
        <f>SUM(J30:J37)</f>
        <v>0</v>
      </c>
      <c r="K39" s="73"/>
      <c r="L39" s="27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</row>
    <row r="40" spans="1:31" s="2" customFormat="1" ht="14.45" customHeight="1">
      <c r="A40" s="22"/>
      <c r="B40" s="23"/>
      <c r="C40" s="133"/>
      <c r="D40" s="133"/>
      <c r="E40" s="133"/>
      <c r="F40" s="133"/>
      <c r="G40" s="133"/>
      <c r="H40" s="133"/>
      <c r="I40" s="133"/>
      <c r="J40" s="133"/>
      <c r="K40" s="22"/>
      <c r="L40" s="27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31" s="1" customFormat="1" ht="14.45" customHeight="1">
      <c r="B41" s="20"/>
      <c r="C41" s="67"/>
      <c r="D41" s="67"/>
      <c r="E41" s="67"/>
      <c r="F41" s="67"/>
      <c r="G41" s="67"/>
      <c r="H41" s="67"/>
      <c r="I41" s="67"/>
      <c r="J41" s="67"/>
      <c r="L41" s="20"/>
    </row>
    <row r="42" spans="1:31" s="1" customFormat="1" ht="14.45" customHeight="1">
      <c r="B42" s="20"/>
      <c r="C42" s="67"/>
      <c r="D42" s="67"/>
      <c r="E42" s="67"/>
      <c r="F42" s="67"/>
      <c r="G42" s="67"/>
      <c r="H42" s="67"/>
      <c r="I42" s="67"/>
      <c r="J42" s="67"/>
      <c r="L42" s="20"/>
    </row>
    <row r="43" spans="1:31" s="1" customFormat="1" ht="14.45" customHeight="1">
      <c r="B43" s="20"/>
      <c r="C43" s="67"/>
      <c r="D43" s="67"/>
      <c r="E43" s="67"/>
      <c r="F43" s="67"/>
      <c r="G43" s="67"/>
      <c r="H43" s="67"/>
      <c r="I43" s="67"/>
      <c r="J43" s="67"/>
      <c r="L43" s="20"/>
    </row>
    <row r="44" spans="1:31" s="1" customFormat="1" ht="14.45" customHeight="1">
      <c r="B44" s="20"/>
      <c r="C44" s="67"/>
      <c r="D44" s="67"/>
      <c r="E44" s="67"/>
      <c r="F44" s="67"/>
      <c r="G44" s="67"/>
      <c r="H44" s="67"/>
      <c r="I44" s="67"/>
      <c r="J44" s="67"/>
      <c r="L44" s="20"/>
    </row>
    <row r="45" spans="1:31" s="1" customFormat="1" ht="14.45" customHeight="1">
      <c r="B45" s="20"/>
      <c r="C45" s="67"/>
      <c r="D45" s="67"/>
      <c r="E45" s="67"/>
      <c r="F45" s="67"/>
      <c r="G45" s="67"/>
      <c r="H45" s="67"/>
      <c r="I45" s="67"/>
      <c r="J45" s="67"/>
      <c r="L45" s="20"/>
    </row>
    <row r="46" spans="1:31" s="1" customFormat="1" ht="14.45" customHeight="1">
      <c r="B46" s="20"/>
      <c r="C46" s="67"/>
      <c r="D46" s="67"/>
      <c r="E46" s="67"/>
      <c r="F46" s="67"/>
      <c r="G46" s="67"/>
      <c r="H46" s="67"/>
      <c r="I46" s="67"/>
      <c r="J46" s="67"/>
      <c r="L46" s="20"/>
    </row>
    <row r="47" spans="1:31" s="1" customFormat="1" ht="14.45" customHeight="1">
      <c r="B47" s="20"/>
      <c r="C47" s="67"/>
      <c r="D47" s="67"/>
      <c r="E47" s="67"/>
      <c r="F47" s="67"/>
      <c r="G47" s="67"/>
      <c r="H47" s="67"/>
      <c r="I47" s="67"/>
      <c r="J47" s="67"/>
      <c r="L47" s="20"/>
    </row>
    <row r="48" spans="1:31" s="1" customFormat="1" ht="14.45" customHeight="1">
      <c r="B48" s="20"/>
      <c r="C48" s="67"/>
      <c r="D48" s="67"/>
      <c r="E48" s="67"/>
      <c r="F48" s="67"/>
      <c r="G48" s="67"/>
      <c r="H48" s="67"/>
      <c r="I48" s="67"/>
      <c r="J48" s="67"/>
      <c r="L48" s="20"/>
    </row>
    <row r="49" spans="1:31" s="1" customFormat="1" ht="14.45" customHeight="1">
      <c r="B49" s="20"/>
      <c r="C49" s="67"/>
      <c r="D49" s="67"/>
      <c r="E49" s="67"/>
      <c r="F49" s="67"/>
      <c r="G49" s="67"/>
      <c r="H49" s="67"/>
      <c r="I49" s="67"/>
      <c r="J49" s="67"/>
      <c r="L49" s="20"/>
    </row>
    <row r="50" spans="1:31" s="2" customFormat="1" ht="14.45" customHeight="1">
      <c r="B50" s="27"/>
      <c r="C50" s="152"/>
      <c r="D50" s="153" t="s">
        <v>42</v>
      </c>
      <c r="E50" s="154"/>
      <c r="F50" s="154"/>
      <c r="G50" s="153" t="s">
        <v>43</v>
      </c>
      <c r="H50" s="154"/>
      <c r="I50" s="154"/>
      <c r="J50" s="154"/>
      <c r="K50" s="28"/>
      <c r="L50" s="27"/>
    </row>
    <row r="51" spans="1:31">
      <c r="B51" s="20"/>
      <c r="C51" s="67"/>
      <c r="D51" s="67"/>
      <c r="E51" s="67"/>
      <c r="F51" s="67"/>
      <c r="G51" s="67"/>
      <c r="H51" s="67"/>
      <c r="I51" s="67"/>
      <c r="J51" s="67"/>
      <c r="L51" s="20"/>
    </row>
    <row r="52" spans="1:31">
      <c r="B52" s="20"/>
      <c r="C52" s="67"/>
      <c r="D52" s="67"/>
      <c r="E52" s="67"/>
      <c r="F52" s="67"/>
      <c r="G52" s="67"/>
      <c r="H52" s="67"/>
      <c r="I52" s="67"/>
      <c r="J52" s="67"/>
      <c r="L52" s="20"/>
    </row>
    <row r="53" spans="1:31">
      <c r="B53" s="20"/>
      <c r="C53" s="67"/>
      <c r="D53" s="67"/>
      <c r="E53" s="67"/>
      <c r="F53" s="67"/>
      <c r="G53" s="67"/>
      <c r="H53" s="67"/>
      <c r="I53" s="67"/>
      <c r="J53" s="67"/>
      <c r="L53" s="20"/>
    </row>
    <row r="54" spans="1:31">
      <c r="B54" s="20"/>
      <c r="C54" s="67"/>
      <c r="D54" s="67"/>
      <c r="E54" s="67"/>
      <c r="F54" s="67"/>
      <c r="G54" s="67"/>
      <c r="H54" s="67"/>
      <c r="I54" s="67"/>
      <c r="J54" s="67"/>
      <c r="L54" s="20"/>
    </row>
    <row r="55" spans="1:31">
      <c r="B55" s="20"/>
      <c r="C55" s="67"/>
      <c r="D55" s="67"/>
      <c r="E55" s="67"/>
      <c r="F55" s="67"/>
      <c r="G55" s="67"/>
      <c r="H55" s="67"/>
      <c r="I55" s="67"/>
      <c r="J55" s="67"/>
      <c r="L55" s="20"/>
    </row>
    <row r="56" spans="1:31">
      <c r="B56" s="20"/>
      <c r="C56" s="67"/>
      <c r="D56" s="67"/>
      <c r="E56" s="67"/>
      <c r="F56" s="67"/>
      <c r="G56" s="67"/>
      <c r="H56" s="67"/>
      <c r="I56" s="67"/>
      <c r="J56" s="67"/>
      <c r="L56" s="20"/>
    </row>
    <row r="57" spans="1:31">
      <c r="B57" s="20"/>
      <c r="C57" s="67"/>
      <c r="D57" s="67"/>
      <c r="E57" s="67"/>
      <c r="F57" s="67"/>
      <c r="G57" s="67"/>
      <c r="H57" s="67"/>
      <c r="I57" s="67"/>
      <c r="J57" s="67"/>
      <c r="L57" s="20"/>
    </row>
    <row r="58" spans="1:31">
      <c r="B58" s="20"/>
      <c r="C58" s="67"/>
      <c r="D58" s="67"/>
      <c r="E58" s="67"/>
      <c r="F58" s="67"/>
      <c r="G58" s="67"/>
      <c r="H58" s="67"/>
      <c r="I58" s="67"/>
      <c r="J58" s="67"/>
      <c r="L58" s="20"/>
    </row>
    <row r="59" spans="1:31">
      <c r="B59" s="20"/>
      <c r="C59" s="67"/>
      <c r="D59" s="67"/>
      <c r="E59" s="67"/>
      <c r="F59" s="67"/>
      <c r="G59" s="67"/>
      <c r="H59" s="67"/>
      <c r="I59" s="67"/>
      <c r="J59" s="67"/>
      <c r="L59" s="20"/>
    </row>
    <row r="60" spans="1:31">
      <c r="B60" s="20"/>
      <c r="C60" s="67"/>
      <c r="D60" s="67"/>
      <c r="E60" s="67"/>
      <c r="F60" s="67"/>
      <c r="G60" s="67"/>
      <c r="H60" s="67"/>
      <c r="I60" s="67"/>
      <c r="J60" s="67"/>
      <c r="L60" s="20"/>
    </row>
    <row r="61" spans="1:31" s="2" customFormat="1" ht="12.75">
      <c r="A61" s="22"/>
      <c r="B61" s="23"/>
      <c r="C61" s="133"/>
      <c r="D61" s="155" t="s">
        <v>44</v>
      </c>
      <c r="E61" s="156"/>
      <c r="F61" s="157" t="s">
        <v>45</v>
      </c>
      <c r="G61" s="155" t="s">
        <v>44</v>
      </c>
      <c r="H61" s="156"/>
      <c r="I61" s="156"/>
      <c r="J61" s="158" t="s">
        <v>45</v>
      </c>
      <c r="K61" s="24"/>
      <c r="L61" s="27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spans="1:31">
      <c r="B62" s="20"/>
      <c r="C62" s="67"/>
      <c r="D62" s="67"/>
      <c r="E62" s="67"/>
      <c r="F62" s="67"/>
      <c r="G62" s="67"/>
      <c r="H62" s="67"/>
      <c r="I62" s="67"/>
      <c r="J62" s="67"/>
      <c r="L62" s="20"/>
    </row>
    <row r="63" spans="1:31">
      <c r="B63" s="20"/>
      <c r="C63" s="67"/>
      <c r="D63" s="67"/>
      <c r="E63" s="67"/>
      <c r="F63" s="67"/>
      <c r="G63" s="67"/>
      <c r="H63" s="67"/>
      <c r="I63" s="67"/>
      <c r="J63" s="67"/>
      <c r="L63" s="20"/>
    </row>
    <row r="64" spans="1:31">
      <c r="B64" s="20"/>
      <c r="C64" s="67"/>
      <c r="D64" s="67"/>
      <c r="E64" s="67"/>
      <c r="F64" s="67"/>
      <c r="G64" s="67"/>
      <c r="H64" s="67"/>
      <c r="I64" s="67"/>
      <c r="J64" s="67"/>
      <c r="L64" s="20"/>
    </row>
    <row r="65" spans="1:31" s="2" customFormat="1" ht="12.75">
      <c r="A65" s="22"/>
      <c r="B65" s="23"/>
      <c r="C65" s="133"/>
      <c r="D65" s="153" t="s">
        <v>46</v>
      </c>
      <c r="E65" s="159"/>
      <c r="F65" s="159"/>
      <c r="G65" s="153" t="s">
        <v>47</v>
      </c>
      <c r="H65" s="159"/>
      <c r="I65" s="159"/>
      <c r="J65" s="159"/>
      <c r="K65" s="29"/>
      <c r="L65" s="27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>
      <c r="B66" s="20"/>
      <c r="C66" s="67"/>
      <c r="D66" s="67"/>
      <c r="E66" s="67"/>
      <c r="F66" s="67"/>
      <c r="G66" s="67"/>
      <c r="H66" s="67"/>
      <c r="I66" s="67"/>
      <c r="J66" s="67"/>
      <c r="L66" s="20"/>
    </row>
    <row r="67" spans="1:31">
      <c r="B67" s="20"/>
      <c r="C67" s="67"/>
      <c r="D67" s="67"/>
      <c r="E67" s="67"/>
      <c r="F67" s="67"/>
      <c r="G67" s="67"/>
      <c r="H67" s="67"/>
      <c r="I67" s="67"/>
      <c r="J67" s="67"/>
      <c r="L67" s="20"/>
    </row>
    <row r="68" spans="1:31">
      <c r="B68" s="20"/>
      <c r="C68" s="67"/>
      <c r="D68" s="67"/>
      <c r="E68" s="67"/>
      <c r="F68" s="67"/>
      <c r="G68" s="67"/>
      <c r="H68" s="67"/>
      <c r="I68" s="67"/>
      <c r="J68" s="67"/>
      <c r="L68" s="20"/>
    </row>
    <row r="69" spans="1:31">
      <c r="B69" s="20"/>
      <c r="C69" s="67"/>
      <c r="D69" s="67"/>
      <c r="E69" s="67"/>
      <c r="F69" s="67"/>
      <c r="G69" s="67"/>
      <c r="H69" s="67"/>
      <c r="I69" s="67"/>
      <c r="J69" s="67"/>
      <c r="L69" s="20"/>
    </row>
    <row r="70" spans="1:31">
      <c r="B70" s="20"/>
      <c r="C70" s="67"/>
      <c r="D70" s="67"/>
      <c r="E70" s="67"/>
      <c r="F70" s="67"/>
      <c r="G70" s="67"/>
      <c r="H70" s="67"/>
      <c r="I70" s="67"/>
      <c r="J70" s="67"/>
      <c r="L70" s="20"/>
    </row>
    <row r="71" spans="1:31">
      <c r="B71" s="20"/>
      <c r="C71" s="67"/>
      <c r="D71" s="67"/>
      <c r="E71" s="67"/>
      <c r="F71" s="67"/>
      <c r="G71" s="67"/>
      <c r="H71" s="67"/>
      <c r="I71" s="67"/>
      <c r="J71" s="67"/>
      <c r="L71" s="20"/>
    </row>
    <row r="72" spans="1:31">
      <c r="B72" s="20"/>
      <c r="C72" s="67"/>
      <c r="D72" s="67"/>
      <c r="E72" s="67"/>
      <c r="F72" s="67"/>
      <c r="G72" s="67"/>
      <c r="H72" s="67"/>
      <c r="I72" s="67"/>
      <c r="J72" s="67"/>
      <c r="L72" s="20"/>
    </row>
    <row r="73" spans="1:31">
      <c r="B73" s="20"/>
      <c r="C73" s="67"/>
      <c r="D73" s="67"/>
      <c r="E73" s="67"/>
      <c r="F73" s="67"/>
      <c r="G73" s="67"/>
      <c r="H73" s="67"/>
      <c r="I73" s="67"/>
      <c r="J73" s="67"/>
      <c r="L73" s="20"/>
    </row>
    <row r="74" spans="1:31">
      <c r="B74" s="20"/>
      <c r="C74" s="67"/>
      <c r="D74" s="67"/>
      <c r="E74" s="67"/>
      <c r="F74" s="67"/>
      <c r="G74" s="67"/>
      <c r="H74" s="67"/>
      <c r="I74" s="67"/>
      <c r="J74" s="67"/>
      <c r="L74" s="20"/>
    </row>
    <row r="75" spans="1:31">
      <c r="B75" s="20"/>
      <c r="C75" s="67"/>
      <c r="D75" s="67"/>
      <c r="E75" s="67"/>
      <c r="F75" s="67"/>
      <c r="G75" s="67"/>
      <c r="H75" s="67"/>
      <c r="I75" s="67"/>
      <c r="J75" s="67"/>
      <c r="L75" s="20"/>
    </row>
    <row r="76" spans="1:31" s="2" customFormat="1" ht="12.75">
      <c r="A76" s="22"/>
      <c r="B76" s="23"/>
      <c r="C76" s="133"/>
      <c r="D76" s="155" t="s">
        <v>44</v>
      </c>
      <c r="E76" s="156"/>
      <c r="F76" s="157" t="s">
        <v>45</v>
      </c>
      <c r="G76" s="155" t="s">
        <v>44</v>
      </c>
      <c r="H76" s="156"/>
      <c r="I76" s="156"/>
      <c r="J76" s="158" t="s">
        <v>45</v>
      </c>
      <c r="K76" s="24"/>
      <c r="L76" s="27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pans="1:31" s="2" customFormat="1" ht="14.45" customHeight="1">
      <c r="A77" s="22"/>
      <c r="B77" s="30"/>
      <c r="C77" s="160"/>
      <c r="D77" s="160"/>
      <c r="E77" s="160"/>
      <c r="F77" s="160"/>
      <c r="G77" s="160"/>
      <c r="H77" s="160"/>
      <c r="I77" s="160"/>
      <c r="J77" s="160"/>
      <c r="K77" s="31"/>
      <c r="L77" s="27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78" spans="1:31">
      <c r="C78" s="67"/>
      <c r="D78" s="67"/>
      <c r="E78" s="67"/>
      <c r="F78" s="67"/>
      <c r="G78" s="67"/>
      <c r="H78" s="67"/>
      <c r="I78" s="67"/>
      <c r="J78" s="67"/>
    </row>
    <row r="79" spans="1:31">
      <c r="C79" s="67"/>
      <c r="D79" s="67"/>
      <c r="E79" s="67"/>
      <c r="F79" s="67"/>
      <c r="G79" s="67"/>
      <c r="H79" s="67"/>
      <c r="I79" s="67"/>
      <c r="J79" s="67"/>
    </row>
    <row r="80" spans="1:31">
      <c r="C80" s="67"/>
      <c r="D80" s="67"/>
      <c r="E80" s="67"/>
      <c r="F80" s="67"/>
      <c r="G80" s="67"/>
      <c r="H80" s="67"/>
      <c r="I80" s="67"/>
      <c r="J80" s="67"/>
    </row>
    <row r="81" spans="1:47" s="2" customFormat="1" ht="6.95" customHeight="1">
      <c r="A81" s="22"/>
      <c r="B81" s="32"/>
      <c r="C81" s="161"/>
      <c r="D81" s="161"/>
      <c r="E81" s="161"/>
      <c r="F81" s="161"/>
      <c r="G81" s="161"/>
      <c r="H81" s="161"/>
      <c r="I81" s="161"/>
      <c r="J81" s="161"/>
      <c r="K81" s="33"/>
      <c r="L81" s="27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pans="1:47" s="2" customFormat="1" ht="24.95" customHeight="1">
      <c r="A82" s="22"/>
      <c r="B82" s="23"/>
      <c r="C82" s="130" t="s">
        <v>86</v>
      </c>
      <c r="D82" s="133"/>
      <c r="E82" s="133"/>
      <c r="F82" s="133"/>
      <c r="G82" s="133"/>
      <c r="H82" s="133"/>
      <c r="I82" s="133"/>
      <c r="J82" s="133"/>
      <c r="K82" s="22"/>
      <c r="L82" s="27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pans="1:47" s="2" customFormat="1" ht="6.95" customHeight="1">
      <c r="A83" s="22"/>
      <c r="B83" s="23"/>
      <c r="C83" s="133"/>
      <c r="D83" s="133"/>
      <c r="E83" s="133"/>
      <c r="F83" s="133"/>
      <c r="G83" s="133"/>
      <c r="H83" s="133"/>
      <c r="I83" s="133"/>
      <c r="J83" s="133"/>
      <c r="K83" s="22"/>
      <c r="L83" s="27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pans="1:47" s="2" customFormat="1" ht="12" customHeight="1">
      <c r="A84" s="22"/>
      <c r="B84" s="23"/>
      <c r="C84" s="131" t="s">
        <v>14</v>
      </c>
      <c r="D84" s="133"/>
      <c r="E84" s="133"/>
      <c r="F84" s="133"/>
      <c r="G84" s="133"/>
      <c r="H84" s="133"/>
      <c r="I84" s="133"/>
      <c r="J84" s="133"/>
      <c r="K84" s="22"/>
      <c r="L84" s="27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pans="1:47" s="2" customFormat="1" ht="16.5" customHeight="1">
      <c r="A85" s="22"/>
      <c r="B85" s="23"/>
      <c r="C85" s="133"/>
      <c r="D85" s="133"/>
      <c r="E85" s="279" t="str">
        <f>E7</f>
        <v>Oprava brány Hanspaulského zámečku</v>
      </c>
      <c r="F85" s="280"/>
      <c r="G85" s="280"/>
      <c r="H85" s="280"/>
      <c r="I85" s="133"/>
      <c r="J85" s="133"/>
      <c r="K85" s="22"/>
      <c r="L85" s="27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pans="1:47" s="2" customFormat="1" ht="12" customHeight="1">
      <c r="A86" s="22"/>
      <c r="B86" s="23"/>
      <c r="C86" s="131" t="s">
        <v>84</v>
      </c>
      <c r="D86" s="133"/>
      <c r="E86" s="133"/>
      <c r="F86" s="133"/>
      <c r="G86" s="133"/>
      <c r="H86" s="133"/>
      <c r="I86" s="133"/>
      <c r="J86" s="133"/>
      <c r="K86" s="22"/>
      <c r="L86" s="27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pans="1:47" s="2" customFormat="1" ht="16.5" customHeight="1">
      <c r="A87" s="22"/>
      <c r="B87" s="23"/>
      <c r="C87" s="133"/>
      <c r="D87" s="133"/>
      <c r="E87" s="276" t="str">
        <f>E9</f>
        <v>901 - VON</v>
      </c>
      <c r="F87" s="278"/>
      <c r="G87" s="278"/>
      <c r="H87" s="278"/>
      <c r="I87" s="133"/>
      <c r="J87" s="133"/>
      <c r="K87" s="22"/>
      <c r="L87" s="27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pans="1:47" s="2" customFormat="1" ht="6.95" customHeight="1">
      <c r="A88" s="22"/>
      <c r="B88" s="23"/>
      <c r="C88" s="133"/>
      <c r="D88" s="133"/>
      <c r="E88" s="133"/>
      <c r="F88" s="133"/>
      <c r="G88" s="133"/>
      <c r="H88" s="133"/>
      <c r="I88" s="133"/>
      <c r="J88" s="133"/>
      <c r="K88" s="22"/>
      <c r="L88" s="27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pans="1:47" s="2" customFormat="1" ht="12" customHeight="1">
      <c r="A89" s="22"/>
      <c r="B89" s="23"/>
      <c r="C89" s="131" t="s">
        <v>18</v>
      </c>
      <c r="D89" s="133"/>
      <c r="E89" s="133"/>
      <c r="F89" s="135" t="str">
        <f>F12</f>
        <v xml:space="preserve"> </v>
      </c>
      <c r="G89" s="133"/>
      <c r="H89" s="133"/>
      <c r="I89" s="131" t="s">
        <v>20</v>
      </c>
      <c r="J89" s="136">
        <f>IF(J12="","",J12)</f>
        <v>44550</v>
      </c>
      <c r="K89" s="22"/>
      <c r="L89" s="27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pans="1:47" s="2" customFormat="1" ht="6.95" customHeight="1">
      <c r="A90" s="22"/>
      <c r="B90" s="23"/>
      <c r="C90" s="133"/>
      <c r="D90" s="133"/>
      <c r="E90" s="133"/>
      <c r="F90" s="133"/>
      <c r="G90" s="133"/>
      <c r="H90" s="133"/>
      <c r="I90" s="133"/>
      <c r="J90" s="133"/>
      <c r="K90" s="22"/>
      <c r="L90" s="27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pans="1:47" s="2" customFormat="1" ht="15.2" customHeight="1">
      <c r="A91" s="22"/>
      <c r="B91" s="23"/>
      <c r="C91" s="131" t="s">
        <v>21</v>
      </c>
      <c r="D91" s="133"/>
      <c r="E91" s="133"/>
      <c r="F91" s="135" t="str">
        <f>E15</f>
        <v xml:space="preserve"> </v>
      </c>
      <c r="G91" s="133"/>
      <c r="H91" s="133"/>
      <c r="I91" s="131" t="s">
        <v>25</v>
      </c>
      <c r="J91" s="162" t="str">
        <f>E21</f>
        <v xml:space="preserve"> </v>
      </c>
      <c r="K91" s="22"/>
      <c r="L91" s="27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pans="1:47" s="2" customFormat="1" ht="15.2" customHeight="1">
      <c r="A92" s="22"/>
      <c r="B92" s="23"/>
      <c r="C92" s="131" t="s">
        <v>24</v>
      </c>
      <c r="D92" s="133"/>
      <c r="E92" s="133"/>
      <c r="F92" s="135" t="str">
        <f>IF(E18="","",E18)</f>
        <v xml:space="preserve"> </v>
      </c>
      <c r="G92" s="133"/>
      <c r="H92" s="133"/>
      <c r="I92" s="131" t="s">
        <v>27</v>
      </c>
      <c r="J92" s="162" t="str">
        <f>E24</f>
        <v xml:space="preserve"> </v>
      </c>
      <c r="K92" s="22"/>
      <c r="L92" s="27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pans="1:47" s="2" customFormat="1" ht="10.35" customHeight="1">
      <c r="A93" s="22"/>
      <c r="B93" s="23"/>
      <c r="C93" s="133"/>
      <c r="D93" s="133"/>
      <c r="E93" s="133"/>
      <c r="F93" s="133"/>
      <c r="G93" s="133"/>
      <c r="H93" s="133"/>
      <c r="I93" s="133"/>
      <c r="J93" s="133"/>
      <c r="K93" s="22"/>
      <c r="L93" s="27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pans="1:47" s="2" customFormat="1" ht="29.25" customHeight="1">
      <c r="A94" s="22"/>
      <c r="B94" s="23"/>
      <c r="C94" s="163" t="s">
        <v>87</v>
      </c>
      <c r="D94" s="146"/>
      <c r="E94" s="146"/>
      <c r="F94" s="146"/>
      <c r="G94" s="146"/>
      <c r="H94" s="146"/>
      <c r="I94" s="146"/>
      <c r="J94" s="164" t="s">
        <v>88</v>
      </c>
      <c r="K94" s="72"/>
      <c r="L94" s="27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</row>
    <row r="95" spans="1:47" s="2" customFormat="1" ht="10.35" customHeight="1">
      <c r="A95" s="22"/>
      <c r="B95" s="23"/>
      <c r="C95" s="133"/>
      <c r="D95" s="133"/>
      <c r="E95" s="133"/>
      <c r="F95" s="133"/>
      <c r="G95" s="133"/>
      <c r="H95" s="133"/>
      <c r="I95" s="133"/>
      <c r="J95" s="133"/>
      <c r="K95" s="22"/>
      <c r="L95" s="27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</row>
    <row r="96" spans="1:47" s="2" customFormat="1" ht="22.9" customHeight="1">
      <c r="A96" s="22"/>
      <c r="B96" s="23"/>
      <c r="C96" s="165" t="s">
        <v>89</v>
      </c>
      <c r="D96" s="133"/>
      <c r="E96" s="133"/>
      <c r="F96" s="133"/>
      <c r="G96" s="133"/>
      <c r="H96" s="133"/>
      <c r="I96" s="133"/>
      <c r="J96" s="141">
        <f>J118</f>
        <v>0</v>
      </c>
      <c r="K96" s="22"/>
      <c r="L96" s="27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U96" s="17" t="s">
        <v>90</v>
      </c>
    </row>
    <row r="97" spans="1:31" s="9" customFormat="1" ht="24.95" customHeight="1">
      <c r="B97" s="74"/>
      <c r="C97" s="166"/>
      <c r="D97" s="167" t="s">
        <v>557</v>
      </c>
      <c r="E97" s="168"/>
      <c r="F97" s="168"/>
      <c r="G97" s="168"/>
      <c r="H97" s="168"/>
      <c r="I97" s="168"/>
      <c r="J97" s="169">
        <f>J119</f>
        <v>0</v>
      </c>
      <c r="L97" s="74"/>
    </row>
    <row r="98" spans="1:31" s="10" customFormat="1" ht="19.899999999999999" customHeight="1">
      <c r="B98" s="75"/>
      <c r="C98" s="170"/>
      <c r="D98" s="171" t="s">
        <v>558</v>
      </c>
      <c r="E98" s="172"/>
      <c r="F98" s="172"/>
      <c r="G98" s="172"/>
      <c r="H98" s="172"/>
      <c r="I98" s="172"/>
      <c r="J98" s="173">
        <f>J120</f>
        <v>0</v>
      </c>
      <c r="L98" s="75"/>
    </row>
    <row r="99" spans="1:31" s="2" customFormat="1" ht="21.75" customHeight="1">
      <c r="A99" s="22"/>
      <c r="B99" s="23"/>
      <c r="C99" s="133"/>
      <c r="D99" s="133"/>
      <c r="E99" s="133"/>
      <c r="F99" s="133"/>
      <c r="G99" s="133"/>
      <c r="H99" s="133"/>
      <c r="I99" s="133"/>
      <c r="J99" s="133"/>
      <c r="K99" s="22"/>
      <c r="L99" s="27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</row>
    <row r="100" spans="1:31" s="2" customFormat="1" ht="6.95" customHeight="1">
      <c r="A100" s="22"/>
      <c r="B100" s="30"/>
      <c r="C100" s="160"/>
      <c r="D100" s="160"/>
      <c r="E100" s="160"/>
      <c r="F100" s="160"/>
      <c r="G100" s="160"/>
      <c r="H100" s="160"/>
      <c r="I100" s="160"/>
      <c r="J100" s="160"/>
      <c r="K100" s="31"/>
      <c r="L100" s="27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</row>
    <row r="101" spans="1:31">
      <c r="C101" s="67"/>
      <c r="D101" s="67"/>
      <c r="E101" s="67"/>
      <c r="F101" s="67"/>
      <c r="G101" s="67"/>
      <c r="H101" s="67"/>
      <c r="I101" s="67"/>
      <c r="J101" s="67"/>
    </row>
    <row r="102" spans="1:31">
      <c r="C102" s="67"/>
      <c r="D102" s="67"/>
      <c r="E102" s="67"/>
      <c r="F102" s="67"/>
      <c r="G102" s="67"/>
      <c r="H102" s="67"/>
      <c r="I102" s="67"/>
      <c r="J102" s="67"/>
    </row>
    <row r="103" spans="1:31">
      <c r="C103" s="67"/>
      <c r="D103" s="67"/>
      <c r="E103" s="67"/>
      <c r="F103" s="67"/>
      <c r="G103" s="67"/>
      <c r="H103" s="67"/>
      <c r="I103" s="67"/>
      <c r="J103" s="67"/>
    </row>
    <row r="104" spans="1:31" s="2" customFormat="1" ht="6.95" customHeight="1">
      <c r="A104" s="22"/>
      <c r="B104" s="32"/>
      <c r="C104" s="161"/>
      <c r="D104" s="161"/>
      <c r="E104" s="161"/>
      <c r="F104" s="161"/>
      <c r="G104" s="161"/>
      <c r="H104" s="161"/>
      <c r="I104" s="161"/>
      <c r="J104" s="161"/>
      <c r="K104" s="33"/>
      <c r="L104" s="27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</row>
    <row r="105" spans="1:31" s="2" customFormat="1" ht="24.95" customHeight="1">
      <c r="A105" s="22"/>
      <c r="B105" s="23"/>
      <c r="C105" s="130" t="s">
        <v>109</v>
      </c>
      <c r="D105" s="133"/>
      <c r="E105" s="133"/>
      <c r="F105" s="133"/>
      <c r="G105" s="133"/>
      <c r="H105" s="133"/>
      <c r="I105" s="133"/>
      <c r="J105" s="133"/>
      <c r="K105" s="22"/>
      <c r="L105" s="27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pans="1:31" s="2" customFormat="1" ht="6.95" customHeight="1">
      <c r="A106" s="22"/>
      <c r="B106" s="23"/>
      <c r="C106" s="133"/>
      <c r="D106" s="133"/>
      <c r="E106" s="133"/>
      <c r="F106" s="133"/>
      <c r="G106" s="133"/>
      <c r="H106" s="133"/>
      <c r="I106" s="133"/>
      <c r="J106" s="133"/>
      <c r="K106" s="22"/>
      <c r="L106" s="27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07" spans="1:31" s="2" customFormat="1" ht="12" customHeight="1">
      <c r="A107" s="22"/>
      <c r="B107" s="23"/>
      <c r="C107" s="131" t="s">
        <v>14</v>
      </c>
      <c r="D107" s="133"/>
      <c r="E107" s="133"/>
      <c r="F107" s="133"/>
      <c r="G107" s="133"/>
      <c r="H107" s="133"/>
      <c r="I107" s="133"/>
      <c r="J107" s="133"/>
      <c r="K107" s="22"/>
      <c r="L107" s="27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pans="1:31" s="2" customFormat="1" ht="16.5" customHeight="1">
      <c r="A108" s="22"/>
      <c r="B108" s="23"/>
      <c r="C108" s="133"/>
      <c r="D108" s="133"/>
      <c r="E108" s="279" t="str">
        <f>E7</f>
        <v>Oprava brány Hanspaulského zámečku</v>
      </c>
      <c r="F108" s="280"/>
      <c r="G108" s="280"/>
      <c r="H108" s="280"/>
      <c r="I108" s="133"/>
      <c r="J108" s="133"/>
      <c r="K108" s="22"/>
      <c r="L108" s="27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pans="1:31" s="2" customFormat="1" ht="12" customHeight="1">
      <c r="A109" s="22"/>
      <c r="B109" s="23"/>
      <c r="C109" s="131" t="s">
        <v>84</v>
      </c>
      <c r="D109" s="133"/>
      <c r="E109" s="133"/>
      <c r="F109" s="133"/>
      <c r="G109" s="133"/>
      <c r="H109" s="133"/>
      <c r="I109" s="133"/>
      <c r="J109" s="133"/>
      <c r="K109" s="22"/>
      <c r="L109" s="27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pans="1:31" s="2" customFormat="1" ht="16.5" customHeight="1">
      <c r="A110" s="22"/>
      <c r="B110" s="23"/>
      <c r="C110" s="133"/>
      <c r="D110" s="133"/>
      <c r="E110" s="276" t="str">
        <f>E9</f>
        <v>901 - VON</v>
      </c>
      <c r="F110" s="278"/>
      <c r="G110" s="278"/>
      <c r="H110" s="278"/>
      <c r="I110" s="133"/>
      <c r="J110" s="133"/>
      <c r="K110" s="22"/>
      <c r="L110" s="27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pans="1:31" s="2" customFormat="1" ht="6.95" customHeight="1">
      <c r="A111" s="22"/>
      <c r="B111" s="23"/>
      <c r="C111" s="133"/>
      <c r="D111" s="133"/>
      <c r="E111" s="133"/>
      <c r="F111" s="133"/>
      <c r="G111" s="133"/>
      <c r="H111" s="133"/>
      <c r="I111" s="133"/>
      <c r="J111" s="133"/>
      <c r="K111" s="22"/>
      <c r="L111" s="27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pans="1:31" s="2" customFormat="1" ht="12" customHeight="1">
      <c r="A112" s="22"/>
      <c r="B112" s="23"/>
      <c r="C112" s="131" t="s">
        <v>18</v>
      </c>
      <c r="D112" s="133"/>
      <c r="E112" s="133"/>
      <c r="F112" s="135" t="str">
        <f>F12</f>
        <v xml:space="preserve"> </v>
      </c>
      <c r="G112" s="133"/>
      <c r="H112" s="133"/>
      <c r="I112" s="131" t="s">
        <v>20</v>
      </c>
      <c r="J112" s="136">
        <f>IF(J12="","",J12)</f>
        <v>44550</v>
      </c>
      <c r="K112" s="22"/>
      <c r="L112" s="27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pans="1:65" s="2" customFormat="1" ht="6.95" customHeight="1">
      <c r="A113" s="22"/>
      <c r="B113" s="23"/>
      <c r="C113" s="133"/>
      <c r="D113" s="133"/>
      <c r="E113" s="133"/>
      <c r="F113" s="133"/>
      <c r="G113" s="133"/>
      <c r="H113" s="133"/>
      <c r="I113" s="133"/>
      <c r="J113" s="133"/>
      <c r="K113" s="22"/>
      <c r="L113" s="27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pans="1:65" s="2" customFormat="1" ht="15.2" customHeight="1">
      <c r="A114" s="22"/>
      <c r="B114" s="23"/>
      <c r="C114" s="131" t="s">
        <v>21</v>
      </c>
      <c r="D114" s="133"/>
      <c r="E114" s="133"/>
      <c r="F114" s="135" t="str">
        <f>E15</f>
        <v xml:space="preserve"> </v>
      </c>
      <c r="G114" s="133"/>
      <c r="H114" s="133"/>
      <c r="I114" s="131" t="s">
        <v>25</v>
      </c>
      <c r="J114" s="162" t="str">
        <f>E21</f>
        <v xml:space="preserve"> </v>
      </c>
      <c r="K114" s="22"/>
      <c r="L114" s="27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pans="1:65" s="2" customFormat="1" ht="15.2" customHeight="1">
      <c r="A115" s="22"/>
      <c r="B115" s="23"/>
      <c r="C115" s="131" t="s">
        <v>24</v>
      </c>
      <c r="D115" s="133"/>
      <c r="E115" s="133"/>
      <c r="F115" s="135" t="str">
        <f>IF(E18="","",E18)</f>
        <v xml:space="preserve"> </v>
      </c>
      <c r="G115" s="133"/>
      <c r="H115" s="133"/>
      <c r="I115" s="131" t="s">
        <v>27</v>
      </c>
      <c r="J115" s="162" t="str">
        <f>E24</f>
        <v xml:space="preserve"> </v>
      </c>
      <c r="K115" s="22"/>
      <c r="L115" s="27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pans="1:65" s="2" customFormat="1" ht="10.35" customHeight="1">
      <c r="A116" s="22"/>
      <c r="B116" s="23"/>
      <c r="C116" s="133"/>
      <c r="D116" s="133"/>
      <c r="E116" s="133"/>
      <c r="F116" s="133"/>
      <c r="G116" s="133"/>
      <c r="H116" s="133"/>
      <c r="I116" s="133"/>
      <c r="J116" s="133"/>
      <c r="K116" s="22"/>
      <c r="L116" s="27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pans="1:65" s="11" customFormat="1" ht="29.25" customHeight="1">
      <c r="A117" s="76"/>
      <c r="B117" s="77"/>
      <c r="C117" s="174" t="s">
        <v>110</v>
      </c>
      <c r="D117" s="175" t="s">
        <v>54</v>
      </c>
      <c r="E117" s="175" t="s">
        <v>50</v>
      </c>
      <c r="F117" s="175" t="s">
        <v>51</v>
      </c>
      <c r="G117" s="175" t="s">
        <v>111</v>
      </c>
      <c r="H117" s="175" t="s">
        <v>112</v>
      </c>
      <c r="I117" s="175" t="s">
        <v>113</v>
      </c>
      <c r="J117" s="176" t="s">
        <v>88</v>
      </c>
      <c r="K117" s="78" t="s">
        <v>114</v>
      </c>
      <c r="L117" s="79"/>
      <c r="M117" s="41" t="s">
        <v>1</v>
      </c>
      <c r="N117" s="42" t="s">
        <v>33</v>
      </c>
      <c r="O117" s="42" t="s">
        <v>115</v>
      </c>
      <c r="P117" s="42" t="s">
        <v>116</v>
      </c>
      <c r="Q117" s="42" t="s">
        <v>117</v>
      </c>
      <c r="R117" s="42" t="s">
        <v>118</v>
      </c>
      <c r="S117" s="42" t="s">
        <v>119</v>
      </c>
      <c r="T117" s="43" t="s">
        <v>120</v>
      </c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</row>
    <row r="118" spans="1:65" s="2" customFormat="1" ht="22.9" customHeight="1">
      <c r="A118" s="22"/>
      <c r="B118" s="23"/>
      <c r="C118" s="177" t="s">
        <v>121</v>
      </c>
      <c r="D118" s="133"/>
      <c r="E118" s="133"/>
      <c r="F118" s="133"/>
      <c r="G118" s="133"/>
      <c r="H118" s="133"/>
      <c r="I118" s="133"/>
      <c r="J118" s="178">
        <f>BK118</f>
        <v>0</v>
      </c>
      <c r="K118" s="22"/>
      <c r="L118" s="23"/>
      <c r="M118" s="44"/>
      <c r="N118" s="36"/>
      <c r="O118" s="45"/>
      <c r="P118" s="80">
        <f>P119</f>
        <v>0</v>
      </c>
      <c r="Q118" s="45"/>
      <c r="R118" s="80">
        <f>R119</f>
        <v>0</v>
      </c>
      <c r="S118" s="45"/>
      <c r="T118" s="81">
        <f>T119</f>
        <v>0</v>
      </c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T118" s="17" t="s">
        <v>68</v>
      </c>
      <c r="AU118" s="17" t="s">
        <v>90</v>
      </c>
      <c r="BK118" s="82">
        <f>BK119</f>
        <v>0</v>
      </c>
    </row>
    <row r="119" spans="1:65" s="12" customFormat="1" ht="25.9" customHeight="1">
      <c r="B119" s="83"/>
      <c r="C119" s="179"/>
      <c r="D119" s="180" t="s">
        <v>68</v>
      </c>
      <c r="E119" s="181" t="s">
        <v>559</v>
      </c>
      <c r="F119" s="181" t="s">
        <v>559</v>
      </c>
      <c r="G119" s="179"/>
      <c r="H119" s="179"/>
      <c r="I119" s="179"/>
      <c r="J119" s="182">
        <f>BK119</f>
        <v>0</v>
      </c>
      <c r="L119" s="83"/>
      <c r="M119" s="85"/>
      <c r="N119" s="86"/>
      <c r="O119" s="86"/>
      <c r="P119" s="87">
        <f>P120</f>
        <v>0</v>
      </c>
      <c r="Q119" s="86"/>
      <c r="R119" s="87">
        <f>R120</f>
        <v>0</v>
      </c>
      <c r="S119" s="86"/>
      <c r="T119" s="88">
        <f>T120</f>
        <v>0</v>
      </c>
      <c r="AR119" s="84" t="s">
        <v>130</v>
      </c>
      <c r="AT119" s="89" t="s">
        <v>68</v>
      </c>
      <c r="AU119" s="89" t="s">
        <v>69</v>
      </c>
      <c r="AY119" s="84" t="s">
        <v>124</v>
      </c>
      <c r="BK119" s="90">
        <f>BK120</f>
        <v>0</v>
      </c>
    </row>
    <row r="120" spans="1:65" s="12" customFormat="1" ht="22.9" customHeight="1">
      <c r="B120" s="83"/>
      <c r="C120" s="179"/>
      <c r="D120" s="180" t="s">
        <v>68</v>
      </c>
      <c r="E120" s="183" t="s">
        <v>560</v>
      </c>
      <c r="F120" s="183" t="s">
        <v>81</v>
      </c>
      <c r="G120" s="179"/>
      <c r="H120" s="179"/>
      <c r="I120" s="179"/>
      <c r="J120" s="184">
        <f>BK120</f>
        <v>0</v>
      </c>
      <c r="L120" s="83"/>
      <c r="M120" s="85"/>
      <c r="N120" s="86"/>
      <c r="O120" s="86"/>
      <c r="P120" s="87">
        <f>SUM(P121:P124)</f>
        <v>0</v>
      </c>
      <c r="Q120" s="86"/>
      <c r="R120" s="87">
        <f>SUM(R121:R124)</f>
        <v>0</v>
      </c>
      <c r="S120" s="86"/>
      <c r="T120" s="88">
        <f>SUM(T121:T124)</f>
        <v>0</v>
      </c>
      <c r="AR120" s="84" t="s">
        <v>130</v>
      </c>
      <c r="AT120" s="89" t="s">
        <v>68</v>
      </c>
      <c r="AU120" s="89" t="s">
        <v>77</v>
      </c>
      <c r="AY120" s="84" t="s">
        <v>124</v>
      </c>
      <c r="BK120" s="90">
        <f>SUM(BK121:BK124)</f>
        <v>0</v>
      </c>
    </row>
    <row r="121" spans="1:65" s="2" customFormat="1" ht="37.9" customHeight="1">
      <c r="A121" s="22"/>
      <c r="B121" s="91"/>
      <c r="C121" s="185" t="s">
        <v>77</v>
      </c>
      <c r="D121" s="185" t="s">
        <v>126</v>
      </c>
      <c r="E121" s="186" t="s">
        <v>561</v>
      </c>
      <c r="F121" s="187" t="s">
        <v>562</v>
      </c>
      <c r="G121" s="188" t="s">
        <v>275</v>
      </c>
      <c r="H121" s="189">
        <v>1</v>
      </c>
      <c r="I121" s="92"/>
      <c r="J121" s="190">
        <f>ROUND(I121*H121,2)</f>
        <v>0</v>
      </c>
      <c r="K121" s="93"/>
      <c r="L121" s="23"/>
      <c r="M121" s="94" t="s">
        <v>1</v>
      </c>
      <c r="N121" s="95" t="s">
        <v>34</v>
      </c>
      <c r="O121" s="96">
        <v>0</v>
      </c>
      <c r="P121" s="96">
        <f>O121*H121</f>
        <v>0</v>
      </c>
      <c r="Q121" s="96">
        <v>0</v>
      </c>
      <c r="R121" s="96">
        <f>Q121*H121</f>
        <v>0</v>
      </c>
      <c r="S121" s="96">
        <v>0</v>
      </c>
      <c r="T121" s="97">
        <f>S121*H121</f>
        <v>0</v>
      </c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R121" s="98" t="s">
        <v>130</v>
      </c>
      <c r="AT121" s="98" t="s">
        <v>126</v>
      </c>
      <c r="AU121" s="98" t="s">
        <v>79</v>
      </c>
      <c r="AY121" s="17" t="s">
        <v>124</v>
      </c>
      <c r="BE121" s="99">
        <f>IF(N121="základní",J121,0)</f>
        <v>0</v>
      </c>
      <c r="BF121" s="99">
        <f>IF(N121="snížená",J121,0)</f>
        <v>0</v>
      </c>
      <c r="BG121" s="99">
        <f>IF(N121="zákl. přenesená",J121,0)</f>
        <v>0</v>
      </c>
      <c r="BH121" s="99">
        <f>IF(N121="sníž. přenesená",J121,0)</f>
        <v>0</v>
      </c>
      <c r="BI121" s="99">
        <f>IF(N121="nulová",J121,0)</f>
        <v>0</v>
      </c>
      <c r="BJ121" s="17" t="s">
        <v>77</v>
      </c>
      <c r="BK121" s="99">
        <f>ROUND(I121*H121,2)</f>
        <v>0</v>
      </c>
      <c r="BL121" s="17" t="s">
        <v>130</v>
      </c>
      <c r="BM121" s="98" t="s">
        <v>563</v>
      </c>
    </row>
    <row r="122" spans="1:65" s="2" customFormat="1" ht="16.5" customHeight="1">
      <c r="A122" s="22"/>
      <c r="B122" s="91"/>
      <c r="C122" s="185" t="s">
        <v>79</v>
      </c>
      <c r="D122" s="185" t="s">
        <v>126</v>
      </c>
      <c r="E122" s="186" t="s">
        <v>564</v>
      </c>
      <c r="F122" s="187" t="s">
        <v>565</v>
      </c>
      <c r="G122" s="188" t="s">
        <v>275</v>
      </c>
      <c r="H122" s="189">
        <v>1</v>
      </c>
      <c r="I122" s="92"/>
      <c r="J122" s="190">
        <f>ROUND(I122*H122,2)</f>
        <v>0</v>
      </c>
      <c r="K122" s="93"/>
      <c r="L122" s="23"/>
      <c r="M122" s="94" t="s">
        <v>1</v>
      </c>
      <c r="N122" s="95" t="s">
        <v>34</v>
      </c>
      <c r="O122" s="96">
        <v>0</v>
      </c>
      <c r="P122" s="96">
        <f>O122*H122</f>
        <v>0</v>
      </c>
      <c r="Q122" s="96">
        <v>0</v>
      </c>
      <c r="R122" s="96">
        <f>Q122*H122</f>
        <v>0</v>
      </c>
      <c r="S122" s="96">
        <v>0</v>
      </c>
      <c r="T122" s="97">
        <f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98" t="s">
        <v>130</v>
      </c>
      <c r="AT122" s="98" t="s">
        <v>126</v>
      </c>
      <c r="AU122" s="98" t="s">
        <v>79</v>
      </c>
      <c r="AY122" s="17" t="s">
        <v>124</v>
      </c>
      <c r="BE122" s="99">
        <f>IF(N122="základní",J122,0)</f>
        <v>0</v>
      </c>
      <c r="BF122" s="99">
        <f>IF(N122="snížená",J122,0)</f>
        <v>0</v>
      </c>
      <c r="BG122" s="99">
        <f>IF(N122="zákl. přenesená",J122,0)</f>
        <v>0</v>
      </c>
      <c r="BH122" s="99">
        <f>IF(N122="sníž. přenesená",J122,0)</f>
        <v>0</v>
      </c>
      <c r="BI122" s="99">
        <f>IF(N122="nulová",J122,0)</f>
        <v>0</v>
      </c>
      <c r="BJ122" s="17" t="s">
        <v>77</v>
      </c>
      <c r="BK122" s="99">
        <f>ROUND(I122*H122,2)</f>
        <v>0</v>
      </c>
      <c r="BL122" s="17" t="s">
        <v>130</v>
      </c>
      <c r="BM122" s="98" t="s">
        <v>566</v>
      </c>
    </row>
    <row r="123" spans="1:65" s="2" customFormat="1" ht="16.5" customHeight="1">
      <c r="A123" s="22"/>
      <c r="B123" s="91"/>
      <c r="C123" s="185" t="s">
        <v>144</v>
      </c>
      <c r="D123" s="185" t="s">
        <v>126</v>
      </c>
      <c r="E123" s="186" t="s">
        <v>567</v>
      </c>
      <c r="F123" s="187" t="s">
        <v>568</v>
      </c>
      <c r="G123" s="188" t="s">
        <v>275</v>
      </c>
      <c r="H123" s="189">
        <v>1</v>
      </c>
      <c r="I123" s="92"/>
      <c r="J123" s="190">
        <f>ROUND(I123*H123,2)</f>
        <v>0</v>
      </c>
      <c r="K123" s="93"/>
      <c r="L123" s="23"/>
      <c r="M123" s="94" t="s">
        <v>1</v>
      </c>
      <c r="N123" s="95" t="s">
        <v>34</v>
      </c>
      <c r="O123" s="96">
        <v>0</v>
      </c>
      <c r="P123" s="96">
        <f>O123*H123</f>
        <v>0</v>
      </c>
      <c r="Q123" s="96">
        <v>0</v>
      </c>
      <c r="R123" s="96">
        <f>Q123*H123</f>
        <v>0</v>
      </c>
      <c r="S123" s="96">
        <v>0</v>
      </c>
      <c r="T123" s="97">
        <f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98" t="s">
        <v>130</v>
      </c>
      <c r="AT123" s="98" t="s">
        <v>126</v>
      </c>
      <c r="AU123" s="98" t="s">
        <v>79</v>
      </c>
      <c r="AY123" s="17" t="s">
        <v>124</v>
      </c>
      <c r="BE123" s="99">
        <f>IF(N123="základní",J123,0)</f>
        <v>0</v>
      </c>
      <c r="BF123" s="99">
        <f>IF(N123="snížená",J123,0)</f>
        <v>0</v>
      </c>
      <c r="BG123" s="99">
        <f>IF(N123="zákl. přenesená",J123,0)</f>
        <v>0</v>
      </c>
      <c r="BH123" s="99">
        <f>IF(N123="sníž. přenesená",J123,0)</f>
        <v>0</v>
      </c>
      <c r="BI123" s="99">
        <f>IF(N123="nulová",J123,0)</f>
        <v>0</v>
      </c>
      <c r="BJ123" s="17" t="s">
        <v>77</v>
      </c>
      <c r="BK123" s="99">
        <f>ROUND(I123*H123,2)</f>
        <v>0</v>
      </c>
      <c r="BL123" s="17" t="s">
        <v>130</v>
      </c>
      <c r="BM123" s="98" t="s">
        <v>569</v>
      </c>
    </row>
    <row r="124" spans="1:65" s="2" customFormat="1" ht="16.5" customHeight="1">
      <c r="A124" s="22"/>
      <c r="B124" s="91"/>
      <c r="C124" s="185" t="s">
        <v>130</v>
      </c>
      <c r="D124" s="185" t="s">
        <v>126</v>
      </c>
      <c r="E124" s="186" t="s">
        <v>570</v>
      </c>
      <c r="F124" s="187" t="s">
        <v>571</v>
      </c>
      <c r="G124" s="188" t="s">
        <v>275</v>
      </c>
      <c r="H124" s="189">
        <v>1</v>
      </c>
      <c r="I124" s="92"/>
      <c r="J124" s="190">
        <f>ROUND(I124*H124,2)</f>
        <v>0</v>
      </c>
      <c r="K124" s="93"/>
      <c r="L124" s="23"/>
      <c r="M124" s="123" t="s">
        <v>1</v>
      </c>
      <c r="N124" s="124" t="s">
        <v>34</v>
      </c>
      <c r="O124" s="125">
        <v>0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98" t="s">
        <v>130</v>
      </c>
      <c r="AT124" s="98" t="s">
        <v>126</v>
      </c>
      <c r="AU124" s="98" t="s">
        <v>79</v>
      </c>
      <c r="AY124" s="17" t="s">
        <v>124</v>
      </c>
      <c r="BE124" s="99">
        <f>IF(N124="základní",J124,0)</f>
        <v>0</v>
      </c>
      <c r="BF124" s="99">
        <f>IF(N124="snížená",J124,0)</f>
        <v>0</v>
      </c>
      <c r="BG124" s="99">
        <f>IF(N124="zákl. přenesená",J124,0)</f>
        <v>0</v>
      </c>
      <c r="BH124" s="99">
        <f>IF(N124="sníž. přenesená",J124,0)</f>
        <v>0</v>
      </c>
      <c r="BI124" s="99">
        <f>IF(N124="nulová",J124,0)</f>
        <v>0</v>
      </c>
      <c r="BJ124" s="17" t="s">
        <v>77</v>
      </c>
      <c r="BK124" s="99">
        <f>ROUND(I124*H124,2)</f>
        <v>0</v>
      </c>
      <c r="BL124" s="17" t="s">
        <v>130</v>
      </c>
      <c r="BM124" s="98" t="s">
        <v>572</v>
      </c>
    </row>
    <row r="125" spans="1:65" s="2" customFormat="1" ht="6.95" customHeight="1">
      <c r="A125" s="22"/>
      <c r="B125" s="30"/>
      <c r="C125" s="160"/>
      <c r="D125" s="160"/>
      <c r="E125" s="160"/>
      <c r="F125" s="160"/>
      <c r="G125" s="160"/>
      <c r="H125" s="160"/>
      <c r="I125" s="160"/>
      <c r="J125" s="160"/>
      <c r="K125" s="31"/>
      <c r="L125" s="23"/>
      <c r="M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</sheetData>
  <sheetProtection algorithmName="SHA-512" hashValue="kzH2KojPPOE5LFHRqoDxDvDAL6hpCpXBZ/2pujFmLjS//P5m3MKz5k4tPLq2n02qE1Sj67SqpHCULsWn0+VM7A==" saltValue="F1ZtVw0/b5VlwNEb+ZeZhQ==" spinCount="100000" sheet="1" objects="1" scenarios="1"/>
  <autoFilter ref="C117:K124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SO 01 Oprava brány</vt:lpstr>
      <vt:lpstr>901 - VON</vt:lpstr>
      <vt:lpstr>'01 - SO 01 Oprava brány'!Názvy_tisku</vt:lpstr>
      <vt:lpstr>'901 - VON'!Názvy_tisku</vt:lpstr>
      <vt:lpstr>'Rekapitulace stavby'!Názvy_tisku</vt:lpstr>
      <vt:lpstr>'01 - SO 01 Oprava brány'!Oblast_tisku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David Podhorský</cp:lastModifiedBy>
  <dcterms:created xsi:type="dcterms:W3CDTF">2021-12-20T14:07:36Z</dcterms:created>
  <dcterms:modified xsi:type="dcterms:W3CDTF">2022-06-01T13:45:47Z</dcterms:modified>
</cp:coreProperties>
</file>