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4 - Byt č.20, dveře č.54..." sheetId="2" r:id="rId2"/>
  </sheets>
  <definedNames>
    <definedName name="_xlnm.Print_Area" localSheetId="0">'Rekapitulace stavby'!$D$4:$AO$76,'Rekapitulace stavby'!$C$82:$AQ$104</definedName>
    <definedName name="_xlnm._FilterDatabase" localSheetId="1" hidden="1">'04 - Byt č.20, dveře č.54...'!$C$158:$K$500</definedName>
    <definedName name="_xlnm.Print_Area" localSheetId="1">'04 - Byt č.20, dveře č.54...'!$C$4:$J$76,'04 - Byt č.20, dveře č.54...'!$C$82:$J$138,'04 - Byt č.20, dveře č.54...'!$C$144:$J$500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<sst xmlns="http://schemas.openxmlformats.org/spreadsheetml/2006/main" count="4906" uniqueCount="1466">
  <si>
    <t>Export Komplet</t>
  </si>
  <si>
    <t/>
  </si>
  <si>
    <t>2.0</t>
  </si>
  <si>
    <t>ZAMOK</t>
  </si>
  <si>
    <t>False</t>
  </si>
  <si>
    <t>{6fb542b6-97fe-4df0-a954-6662d68fb5b6}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</si>
  <si>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</si>
  <si>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</si>
  <si>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</si>
  <si>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</si>
  <si>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</si>
  <si>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</si>
  <si>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</si>
  <si>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</si>
  <si>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</si>
  <si>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</si>
  <si>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</si>
  <si>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Byty náměstí Svobody</t>
  </si>
  <si>
    <t>KSO:</t>
  </si>
  <si>
    <t>CC-CZ:</t>
  </si>
  <si>
    <t>Místo:</t>
  </si>
  <si>
    <t xml:space="preserve"> </t>
  </si>
  <si>
    <t>Datum:</t>
  </si>
  <si>
    <t>10. 9. 2020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</si>
  <si>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</si>
  <si>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</si>
  <si>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</si>
  <si>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</si>
  <si>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</si>
  <si>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</si>
  <si>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</si>
  <si>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</si>
  <si>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</si>
  <si>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</si>
  <si>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</si>
  <si>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</si>
  <si>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</si>
  <si>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</si>
  <si>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</si>
  <si>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</si>
  <si>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</si>
  <si>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</si>
  <si>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</si>
  <si>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</si>
  <si>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</si>
  <si>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</si>
  <si>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</si>
  <si>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</si>
  <si>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</si>
  <si>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</si>
  <si>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</si>
  <si>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</si>
  <si>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</si>
  <si>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</si>
  <si>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</si>
  <si>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</si>
  <si>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</si>
  <si>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</si>
  <si>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</si>
  <si>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</si>
  <si>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</si>
  <si>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</si>
  <si>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</si>
  <si>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</si>
  <si>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</si>
  <si>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</si>
  <si>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</si>
  <si>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</si>
  <si>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</si>
  <si>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</si>
  <si>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</si>
  <si>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</si>
  <si>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</si>
  <si>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</si>
  <si>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</si>
  <si>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</si>
  <si>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</si>
  <si>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</si>
  <si>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</si>
  <si>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04</t>
  </si>
  <si>
    <t>Náměstí Svobody</t>
  </si>
  <si>
    <t>STA</t>
  </si>
  <si>
    <t>1</t>
  </si>
  <si>
    <t>{e3e4dbd0-764f-484e-bec2-d80c905d8be1}</t>
  </si>
  <si>
    <t>/</t>
  </si>
  <si>
    <t>Byt č.20, dveře č.54, 6.NP, 4. schodiště</t>
  </si>
  <si>
    <t>Soupis</t>
  </si>
  <si>
    <t>2</t>
  </si>
  <si>
    <t>{d350eefa-affc-427c-903c-7e653054e562}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</si>
  <si>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</si>
  <si>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</si>
  <si>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</si>
  <si>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</si>
  <si>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</si>
  <si>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</si>
  <si>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</si>
  <si>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</si>
  <si>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</si>
  <si>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</si>
  <si>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</si>
  <si>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04 - Náměstí Svobody</t>
  </si>
  <si>
    <t>Soupis:</t>
  </si>
  <si>
    <t>04 - Byt č.20, dveře č.54, 6.NP, 4. schodiště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</si>
  <si>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</si>
  <si>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</si>
  <si>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</si>
  <si>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</si>
  <si>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</si>
  <si>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</si>
  <si>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</si>
  <si>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</si>
  <si>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</si>
  <si>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</si>
  <si>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</si>
  <si>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</si>
  <si>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</si>
  <si>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</si>
  <si>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</si>
  <si>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</si>
  <si>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</si>
  <si>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</si>
  <si>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</si>
  <si>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</si>
  <si>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</si>
  <si>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</si>
  <si>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</si>
  <si>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</si>
  <si>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</si>
  <si>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</si>
  <si>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</si>
  <si>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</si>
  <si>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</si>
  <si>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</si>
  <si>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</si>
  <si>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</si>
  <si>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</si>
  <si>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</si>
  <si>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</si>
  <si>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</si>
  <si>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</si>
  <si>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</si>
  <si>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</si>
  <si>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</si>
  <si>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</si>
  <si>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</si>
  <si>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</si>
  <si>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</si>
  <si>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</si>
  <si>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</si>
  <si>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</si>
  <si>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</si>
  <si>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</si>
  <si>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</si>
  <si>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</si>
  <si>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</si>
  <si>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</si>
  <si>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</si>
  <si>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</si>
  <si>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</si>
  <si>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</si>
  <si>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</si>
  <si>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</si>
  <si>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</si>
  <si>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</si>
  <si>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</si>
  <si>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</si>
  <si>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340238211</t>
  </si>
  <si>
    <t>Zazdívka otvorů v příčkách nebo stěnách plochy do 1 m2 cihlami plnými tl do 100 mm</t>
  </si>
  <si>
    <t>m2</t>
  </si>
  <si>
    <t>4</t>
  </si>
  <si>
    <t>105302315</t>
  </si>
  <si>
    <t>346244354</t>
  </si>
  <si>
    <t>Obezdívka koupelnových van ploch rovných tl 100 mm z pórobetonových přesných tvárnic</t>
  </si>
  <si>
    <t>-125917128</t>
  </si>
  <si>
    <t>346272256.XLA</t>
  </si>
  <si>
    <t>Přizdívka z tvárnic Ytong Klasik tl 150 mm</t>
  </si>
  <si>
    <t>-119335178</t>
  </si>
  <si>
    <t>Vodorovné konstrukce</t>
  </si>
  <si>
    <t>411388621</t>
  </si>
  <si>
    <t>Zabetonování otvorů tl do 150 mm ze suchých směsí pl do 0,25 m2 ve stropech</t>
  </si>
  <si>
    <t>kus</t>
  </si>
  <si>
    <t>511935983</t>
  </si>
  <si>
    <t>6</t>
  </si>
  <si>
    <t>Úpravy povrchů, podlahy a osazování výplní</t>
  </si>
  <si>
    <t>5</t>
  </si>
  <si>
    <t>611131121</t>
  </si>
  <si>
    <t>Penetrační disperzní nátěr vnitřních stropů nanášený ručně</t>
  </si>
  <si>
    <t>1221773083</t>
  </si>
  <si>
    <t>611311131</t>
  </si>
  <si>
    <t>Potažení vnitřních rovných stropů vápenným štukem tloušťky do 3 mm</t>
  </si>
  <si>
    <t>-138305732</t>
  </si>
  <si>
    <t>7</t>
  </si>
  <si>
    <t>611315111</t>
  </si>
  <si>
    <t>Vápenná hladká omítka rýh ve stropech šířky do 150 mm</t>
  </si>
  <si>
    <t>-1523480661</t>
  </si>
  <si>
    <t>8</t>
  </si>
  <si>
    <t>612131101</t>
  </si>
  <si>
    <t>Cementový postřik vnitřních stěn nanášený celoplošně ručně</t>
  </si>
  <si>
    <t>685748051</t>
  </si>
  <si>
    <t>9</t>
  </si>
  <si>
    <t>612131121</t>
  </si>
  <si>
    <t>Penetrační disperzní nátěr vnitřních stěn nanášený ručně</t>
  </si>
  <si>
    <t>-819669279</t>
  </si>
  <si>
    <t>10</t>
  </si>
  <si>
    <t>612311131</t>
  </si>
  <si>
    <t>Potažení vnitřních stěn vápenným štukem tloušťky do 3 mm</t>
  </si>
  <si>
    <t>1696536072</t>
  </si>
  <si>
    <t>11</t>
  </si>
  <si>
    <t>612315111</t>
  </si>
  <si>
    <t>Vápenná hladká omítka rýh ve stěnách šířky do 150 mm</t>
  </si>
  <si>
    <t>-1470621420</t>
  </si>
  <si>
    <t>12</t>
  </si>
  <si>
    <t>612315112</t>
  </si>
  <si>
    <t>Vápenná hladká omítka rýh ve stěnách šířky do 300 mm</t>
  </si>
  <si>
    <t>114789247</t>
  </si>
  <si>
    <t>13</t>
  </si>
  <si>
    <t>612315211</t>
  </si>
  <si>
    <t>Vápenná hladká omítka malých ploch do 0,09 m2 na stěnách</t>
  </si>
  <si>
    <t>-519105115</t>
  </si>
  <si>
    <t>14</t>
  </si>
  <si>
    <t>612321121</t>
  </si>
  <si>
    <t>Vápenocementová omítka hladká jednovrstvá vnitřních stěn nanášená ručně</t>
  </si>
  <si>
    <t>-1035005652</t>
  </si>
  <si>
    <t>619991001</t>
  </si>
  <si>
    <t>Zakrytí podlah fólií přilepenou lepící páskou</t>
  </si>
  <si>
    <t>-1621220798</t>
  </si>
  <si>
    <t>Ostatní konstrukce a práce, bourání</t>
  </si>
  <si>
    <t>16</t>
  </si>
  <si>
    <t>949101111</t>
  </si>
  <si>
    <t>Lešení pomocné pro objekty pozemních staveb s lešeňovou podlahou v do 1,9 m zatížení do 150 kg/m2</t>
  </si>
  <si>
    <t>206745312</t>
  </si>
  <si>
    <t>17</t>
  </si>
  <si>
    <t>952901111</t>
  </si>
  <si>
    <t>Vyčištění budov bytové a občanské výstavby při výšce podlaží do 4 m</t>
  </si>
  <si>
    <t>-121332458</t>
  </si>
  <si>
    <t>18</t>
  </si>
  <si>
    <t>952902021</t>
  </si>
  <si>
    <t>Čištění budov zametení hladkých podlah</t>
  </si>
  <si>
    <t>367009464</t>
  </si>
  <si>
    <t>312</t>
  </si>
  <si>
    <t>962031132</t>
  </si>
  <si>
    <t>Bourání příček z cihel pálených na MVC tl do 100 mm</t>
  </si>
  <si>
    <t>1727251219</t>
  </si>
  <si>
    <t>19</t>
  </si>
  <si>
    <t>965046111</t>
  </si>
  <si>
    <t>Broušení stávajících betonových podlah úběr do 3 mm</t>
  </si>
  <si>
    <t>1971276525</t>
  </si>
  <si>
    <t>20</t>
  </si>
  <si>
    <t>965046119</t>
  </si>
  <si>
    <t>Příplatek k broušení stávajících betonových podlah za každý další 1 mm úběru</t>
  </si>
  <si>
    <t>1840777184</t>
  </si>
  <si>
    <t>971033331</t>
  </si>
  <si>
    <t>Vybourání otvorů ve zdivu cihelném pl do 0,09 m2 na MVC nebo MV tl do 150 mm</t>
  </si>
  <si>
    <t>-581654971</t>
  </si>
  <si>
    <t>22</t>
  </si>
  <si>
    <t>972054311</t>
  </si>
  <si>
    <t>Vybourání otvorů v ŽB stropech nebo klenbách pl do 0,25 m2 tl do 80 mm</t>
  </si>
  <si>
    <t>617450296</t>
  </si>
  <si>
    <t>23</t>
  </si>
  <si>
    <t>973032616</t>
  </si>
  <si>
    <t>Vysekání kapes ve zdivu z dutých cihel nebo tvárnic do 10x100x50 mm</t>
  </si>
  <si>
    <t>140888535</t>
  </si>
  <si>
    <t>24</t>
  </si>
  <si>
    <t>974031143</t>
  </si>
  <si>
    <t>Vysekání rýh ve zdivu cihelném hl do 70 mm š do 100 mm</t>
  </si>
  <si>
    <t>m</t>
  </si>
  <si>
    <t>-1399446458</t>
  </si>
  <si>
    <t>25</t>
  </si>
  <si>
    <t>974031145</t>
  </si>
  <si>
    <t>Vysekání rýh ve zdivu cihelném hl do 70 mm š do 200 mm</t>
  </si>
  <si>
    <t>1224837402</t>
  </si>
  <si>
    <t>26</t>
  </si>
  <si>
    <t>974031157</t>
  </si>
  <si>
    <t>Vysekání rýh ve zdivu cihelném hl do 100 mm š do 300 mm</t>
  </si>
  <si>
    <t>-1295439890</t>
  </si>
  <si>
    <t>27</t>
  </si>
  <si>
    <t>974082114</t>
  </si>
  <si>
    <t>Vysekání rýh pro vodiče v omítce MV nebo MVC stěn š do 70 mm</t>
  </si>
  <si>
    <t>-1067029179</t>
  </si>
  <si>
    <t>28</t>
  </si>
  <si>
    <t>974082116</t>
  </si>
  <si>
    <t>Vysekání rýh pro vodiče v omítce MV nebo MVC stěn š do 150 mm</t>
  </si>
  <si>
    <t>2026978196</t>
  </si>
  <si>
    <t>29</t>
  </si>
  <si>
    <t>974082172</t>
  </si>
  <si>
    <t>Vysekání rýh pro vodiče v omítce MV nebo MVC stropů š do 30 mm</t>
  </si>
  <si>
    <t>90689534</t>
  </si>
  <si>
    <t>30</t>
  </si>
  <si>
    <t>978013191</t>
  </si>
  <si>
    <t>Otlučení (osekání) vnitřní vápenné nebo vápenocementové omítky stěn v rozsahu do 100 %</t>
  </si>
  <si>
    <t>1592635251</t>
  </si>
  <si>
    <t>997</t>
  </si>
  <si>
    <t>Přesun sutě</t>
  </si>
  <si>
    <t>31</t>
  </si>
  <si>
    <t>997013217</t>
  </si>
  <si>
    <t>Vnitrostaveništní doprava suti a vybouraných hmot pro budovy v do 24 m ručně</t>
  </si>
  <si>
    <t>t</t>
  </si>
  <si>
    <t>-591397909</t>
  </si>
  <si>
    <t>32</t>
  </si>
  <si>
    <t>997013219</t>
  </si>
  <si>
    <t>Příplatek k vnitrostaveništní dopravě suti a vybouraných hmot za zvětšenou dopravu suti ZKD 10 m</t>
  </si>
  <si>
    <t>365083736</t>
  </si>
  <si>
    <t>33</t>
  </si>
  <si>
    <t>997013501</t>
  </si>
  <si>
    <t>Odvoz suti a vybouraných hmot na skládku nebo meziskládku do 1 km se složením</t>
  </si>
  <si>
    <t>1001281889</t>
  </si>
  <si>
    <t>34</t>
  </si>
  <si>
    <t>997013509</t>
  </si>
  <si>
    <t>Příplatek k odvozu suti a vybouraných hmot na skládku ZKD 1 km přes 1 km</t>
  </si>
  <si>
    <t>-109850625</t>
  </si>
  <si>
    <t>35</t>
  </si>
  <si>
    <t>997013631</t>
  </si>
  <si>
    <t>Poplatek za uložení na skládce (skládkovné) stavebního odpadu směsného kód odpadu 17 09 04</t>
  </si>
  <si>
    <t>-2063533543</t>
  </si>
  <si>
    <t>998</t>
  </si>
  <si>
    <t>Přesun hmot</t>
  </si>
  <si>
    <t>36</t>
  </si>
  <si>
    <t>998018003</t>
  </si>
  <si>
    <t>Přesun hmot ruční pro budovy v do 24 m</t>
  </si>
  <si>
    <t>-1216279674</t>
  </si>
  <si>
    <t>37</t>
  </si>
  <si>
    <t>998018011</t>
  </si>
  <si>
    <t>Příplatek k ručnímu přesunu hmot pro budovy zděné za zvětšený přesun ZKD 100 m</t>
  </si>
  <si>
    <t>2092365634</t>
  </si>
  <si>
    <t>PSV</t>
  </si>
  <si>
    <t>Práce a dodávky PSV</t>
  </si>
  <si>
    <t>711</t>
  </si>
  <si>
    <t>Izolace proti vodě, vlhkosti a plynům</t>
  </si>
  <si>
    <t>38</t>
  </si>
  <si>
    <t>711493111</t>
  </si>
  <si>
    <t>Izolace proti podpovrchové a tlakové vodě vodorovná těsnicí hmotou dvousložkovou na bázi cementu</t>
  </si>
  <si>
    <t>419870068</t>
  </si>
  <si>
    <t>39</t>
  </si>
  <si>
    <t>711493121</t>
  </si>
  <si>
    <t>Izolace proti podpovrchové a tlakové vodě svislá těsnicí hmotou dvousložkovou na bázi cementu</t>
  </si>
  <si>
    <t>1442285388</t>
  </si>
  <si>
    <t>40</t>
  </si>
  <si>
    <t>998711103</t>
  </si>
  <si>
    <t>Přesun hmot tonážní pro izolace proti vodě, vlhkosti a plynům v objektech výšky do 60 m</t>
  </si>
  <si>
    <t>-2028586529</t>
  </si>
  <si>
    <t>41</t>
  </si>
  <si>
    <t>998711181</t>
  </si>
  <si>
    <t>Příplatek k přesunu hmot tonážní 711 prováděný bez použití mechanizace</t>
  </si>
  <si>
    <t>152683285</t>
  </si>
  <si>
    <t>42</t>
  </si>
  <si>
    <t>998711193</t>
  </si>
  <si>
    <t>Příplatek k přesunu hmot tonážní 711 za zvětšený přesun do 500 m</t>
  </si>
  <si>
    <t>1223564406</t>
  </si>
  <si>
    <t>721</t>
  </si>
  <si>
    <t>Zdravotechnika - vnitřní kanalizace</t>
  </si>
  <si>
    <t>43</t>
  </si>
  <si>
    <t>721100911</t>
  </si>
  <si>
    <t>Zazátkování hrdla potrubí kanalizačního</t>
  </si>
  <si>
    <t>-1839335790</t>
  </si>
  <si>
    <t>44</t>
  </si>
  <si>
    <t>721140802</t>
  </si>
  <si>
    <t>Demontáž potrubí litinové do DN 100</t>
  </si>
  <si>
    <t>-878724271</t>
  </si>
  <si>
    <t>45</t>
  </si>
  <si>
    <t>721140915</t>
  </si>
  <si>
    <t>Potrubí litinové propojení potrubí DN 100</t>
  </si>
  <si>
    <t>-1091357034</t>
  </si>
  <si>
    <t>46</t>
  </si>
  <si>
    <t>M</t>
  </si>
  <si>
    <t>HLE.HL91</t>
  </si>
  <si>
    <t>Přechod DN110 z plastových trub na litinové</t>
  </si>
  <si>
    <t>552231394</t>
  </si>
  <si>
    <t>47</t>
  </si>
  <si>
    <t>721140922</t>
  </si>
  <si>
    <t>Potrubí litinové odpadní krácení trub DN 50</t>
  </si>
  <si>
    <t>1949440265</t>
  </si>
  <si>
    <t>48</t>
  </si>
  <si>
    <t>721140923</t>
  </si>
  <si>
    <t>Potrubí litinové odpadní krácení trub DN 75</t>
  </si>
  <si>
    <t>1608213079</t>
  </si>
  <si>
    <t>49</t>
  </si>
  <si>
    <t>721171803</t>
  </si>
  <si>
    <t>Demontáž potrubí z PVC do D 75</t>
  </si>
  <si>
    <t>1545093833</t>
  </si>
  <si>
    <t>50</t>
  </si>
  <si>
    <t>721171808</t>
  </si>
  <si>
    <t>Demontáž potrubí z PVC do D 114</t>
  </si>
  <si>
    <t>-1694131294</t>
  </si>
  <si>
    <t>51</t>
  </si>
  <si>
    <t>721174025</t>
  </si>
  <si>
    <t>Potrubí kanalizační z PP odpadní DN 110</t>
  </si>
  <si>
    <t>1648959646</t>
  </si>
  <si>
    <t>52</t>
  </si>
  <si>
    <t>721174042</t>
  </si>
  <si>
    <t>Potrubí kanalizační z PP připojovací DN 40</t>
  </si>
  <si>
    <t>-154493352</t>
  </si>
  <si>
    <t>53</t>
  </si>
  <si>
    <t>721174043</t>
  </si>
  <si>
    <t>Potrubí kanalizační z PP připojovací DN 50</t>
  </si>
  <si>
    <t>1579534820</t>
  </si>
  <si>
    <t>54</t>
  </si>
  <si>
    <t>721174044</t>
  </si>
  <si>
    <t>Potrubí kanalizační z PP připojovací DN 75</t>
  </si>
  <si>
    <t>2053505915</t>
  </si>
  <si>
    <t>55</t>
  </si>
  <si>
    <t>721174045</t>
  </si>
  <si>
    <t>Potrubí kanalizační z PP připojovací DN 110</t>
  </si>
  <si>
    <t>-726977538</t>
  </si>
  <si>
    <t>56</t>
  </si>
  <si>
    <t>721194104</t>
  </si>
  <si>
    <t>Vyvedení a upevnění odpadních výpustek DN 40</t>
  </si>
  <si>
    <t>1465453352</t>
  </si>
  <si>
    <t>57</t>
  </si>
  <si>
    <t>721194105</t>
  </si>
  <si>
    <t>Vyvedení a upevnění odpadních výpustek DN 50</t>
  </si>
  <si>
    <t>1126194780</t>
  </si>
  <si>
    <t>58</t>
  </si>
  <si>
    <t>721194107</t>
  </si>
  <si>
    <t>Vyvedení a upevnění odpadních výpustek DN 70</t>
  </si>
  <si>
    <t>-349001186</t>
  </si>
  <si>
    <t>59</t>
  </si>
  <si>
    <t>721194109</t>
  </si>
  <si>
    <t>Vyvedení a upevnění odpadních výpustek DN 110</t>
  </si>
  <si>
    <t>-1007146669</t>
  </si>
  <si>
    <t>60</t>
  </si>
  <si>
    <t>721226512</t>
  </si>
  <si>
    <t>Zápachová uzávěrka podomítková pro pračku a myčku DN 50</t>
  </si>
  <si>
    <t>1312850652</t>
  </si>
  <si>
    <t>61</t>
  </si>
  <si>
    <t>721290111</t>
  </si>
  <si>
    <t>Zkouška těsnosti potrubí kanalizace vodou do DN 125</t>
  </si>
  <si>
    <t>-1491116485</t>
  </si>
  <si>
    <t>62</t>
  </si>
  <si>
    <t>721300912</t>
  </si>
  <si>
    <t>Pročištění odpadů svislých v jednom podlaží do DN 200</t>
  </si>
  <si>
    <t>1110015680</t>
  </si>
  <si>
    <t>63</t>
  </si>
  <si>
    <t>998721103</t>
  </si>
  <si>
    <t>Přesun hmot tonážní pro vnitřní kanalizace v objektech v do 24 m</t>
  </si>
  <si>
    <t>-1642173043</t>
  </si>
  <si>
    <t>64</t>
  </si>
  <si>
    <t>998721181</t>
  </si>
  <si>
    <t>Příplatek k přesunu hmot tonážní 721 prováděný bez použití mechanizace</t>
  </si>
  <si>
    <t>-1011251442</t>
  </si>
  <si>
    <t>65</t>
  </si>
  <si>
    <t>998721193</t>
  </si>
  <si>
    <t>Příplatek k přesunu hmot tonážní 721 za zvětšený přesun do 500 m</t>
  </si>
  <si>
    <t>565412374</t>
  </si>
  <si>
    <t>722</t>
  </si>
  <si>
    <t>Zdravotechnika - vnitřní vodovod</t>
  </si>
  <si>
    <t>66</t>
  </si>
  <si>
    <t>722110821</t>
  </si>
  <si>
    <t>Demontáž potrubí litinového hrdlového do DN 80</t>
  </si>
  <si>
    <t>1130362592</t>
  </si>
  <si>
    <t>67</t>
  </si>
  <si>
    <t>722170801</t>
  </si>
  <si>
    <t>Demontáž rozvodů vody z plastů do D 25</t>
  </si>
  <si>
    <t>-1627686083</t>
  </si>
  <si>
    <t>68</t>
  </si>
  <si>
    <t>722174022</t>
  </si>
  <si>
    <t>Potrubí vodovodní plastové PPR svar polyfuze PN 20 D 20 x 3,4 mm</t>
  </si>
  <si>
    <t>-1402109166</t>
  </si>
  <si>
    <t>69</t>
  </si>
  <si>
    <t>722174024</t>
  </si>
  <si>
    <t>Potrubí vodovodní plastové PPR svar polyfuze PN 20 D 32 x5,4 mm</t>
  </si>
  <si>
    <t>-1451073344</t>
  </si>
  <si>
    <t>70</t>
  </si>
  <si>
    <t>722179191</t>
  </si>
  <si>
    <t>Příplatek k rozvodu vody z plastů za malý rozsah prací na zakázce do 20 m</t>
  </si>
  <si>
    <t>soubor</t>
  </si>
  <si>
    <t>-414257948</t>
  </si>
  <si>
    <t>71</t>
  </si>
  <si>
    <t>722179192</t>
  </si>
  <si>
    <t>Příplatek k rozvodu vody z plastů za potrubí do D 32 mm do 15 svarů</t>
  </si>
  <si>
    <t>2058368340</t>
  </si>
  <si>
    <t>72</t>
  </si>
  <si>
    <t>722181211</t>
  </si>
  <si>
    <t>Ochrana vodovodního potrubí přilepenými termoizolačními trubicemi z PE tl do 6 mm DN do 22 mm</t>
  </si>
  <si>
    <t>-1765100511</t>
  </si>
  <si>
    <t>73</t>
  </si>
  <si>
    <t>722181212</t>
  </si>
  <si>
    <t>Ochrana vodovodního potrubí přilepenými termoizolačními trubicemi z PE tl do 6 mm DN do 32 mm</t>
  </si>
  <si>
    <t>-1318928769</t>
  </si>
  <si>
    <t>74</t>
  </si>
  <si>
    <t>722181812</t>
  </si>
  <si>
    <t>Demontáž plstěných pásů z trub do D 50</t>
  </si>
  <si>
    <t>-2076889340</t>
  </si>
  <si>
    <t>75</t>
  </si>
  <si>
    <t>722181817</t>
  </si>
  <si>
    <t>Demontáž plstěných pásů z trub do D 150</t>
  </si>
  <si>
    <t>-2022676093</t>
  </si>
  <si>
    <t>76</t>
  </si>
  <si>
    <t>722190401</t>
  </si>
  <si>
    <t>Vyvedení a upevnění výpustku do DN 25</t>
  </si>
  <si>
    <t>941689877</t>
  </si>
  <si>
    <t>77</t>
  </si>
  <si>
    <t>722190901</t>
  </si>
  <si>
    <t>Uzavření nebo otevření vodovodního potrubí při opravách</t>
  </si>
  <si>
    <t>-1532841022</t>
  </si>
  <si>
    <t>78</t>
  </si>
  <si>
    <t>722220152</t>
  </si>
  <si>
    <t>Nástěnka závitová plastová PPR PN 20 DN 20 x G 1/2</t>
  </si>
  <si>
    <t>1693158314</t>
  </si>
  <si>
    <t>79</t>
  </si>
  <si>
    <t>722220161</t>
  </si>
  <si>
    <t>Nástěnný komplet plastový PPR PN 20 DN 20 x G 1/2</t>
  </si>
  <si>
    <t>-1862837781</t>
  </si>
  <si>
    <t>80</t>
  </si>
  <si>
    <t>722220861</t>
  </si>
  <si>
    <t>Demontáž armatur závitových se dvěma závity G do 3/4</t>
  </si>
  <si>
    <t>-64629351</t>
  </si>
  <si>
    <t>81</t>
  </si>
  <si>
    <t>722232222</t>
  </si>
  <si>
    <t>Kohout kulový rohový G 3/4 PN 42 do 185°C plnoprůtokový s 2x vnějším závitem</t>
  </si>
  <si>
    <t>298991039</t>
  </si>
  <si>
    <t>319</t>
  </si>
  <si>
    <t>722239101</t>
  </si>
  <si>
    <t>Montáž armatur vodovodních se dvěma závity G 1/2</t>
  </si>
  <si>
    <t>-1898995785</t>
  </si>
  <si>
    <t>320</t>
  </si>
  <si>
    <t>55190006</t>
  </si>
  <si>
    <t>hadice flexibilní sanitární 3/8"</t>
  </si>
  <si>
    <t>2080431628</t>
  </si>
  <si>
    <t>82</t>
  </si>
  <si>
    <t>722240122</t>
  </si>
  <si>
    <t>Kohout kulový plastový PPR DN 20</t>
  </si>
  <si>
    <t>716508809</t>
  </si>
  <si>
    <t>83</t>
  </si>
  <si>
    <t>722260812</t>
  </si>
  <si>
    <t>Demontáž vodoměrů závitových G 3/4</t>
  </si>
  <si>
    <t>-119063601</t>
  </si>
  <si>
    <t>84</t>
  </si>
  <si>
    <t>722262227</t>
  </si>
  <si>
    <t>Vodoměr závitový jednovtokový suchoběžný dálkový odečet do 40°C G3/4x130 R100 Qn 4,0 m3/h horizont</t>
  </si>
  <si>
    <t>782313386</t>
  </si>
  <si>
    <t>85</t>
  </si>
  <si>
    <t>722290226</t>
  </si>
  <si>
    <t>Zkouška těsnosti vodovodního potrubí závitového do DN 50</t>
  </si>
  <si>
    <t>-514628811</t>
  </si>
  <si>
    <t>86</t>
  </si>
  <si>
    <t>722290234</t>
  </si>
  <si>
    <t>Proplach a dezinfekce vodovodního potrubí do DN 80</t>
  </si>
  <si>
    <t>-975921209</t>
  </si>
  <si>
    <t>87</t>
  </si>
  <si>
    <t>998722103</t>
  </si>
  <si>
    <t>Přesun hmot tonážní pro vnitřní vodovod v objektech v do 24 m</t>
  </si>
  <si>
    <t>199251873</t>
  </si>
  <si>
    <t>88</t>
  </si>
  <si>
    <t>998722181</t>
  </si>
  <si>
    <t>Příplatek k přesunu hmot tonážní 722 prováděný bez použití mechanizace</t>
  </si>
  <si>
    <t>351997281</t>
  </si>
  <si>
    <t>723</t>
  </si>
  <si>
    <t>Zdravotechnika - vnitřní plynovod</t>
  </si>
  <si>
    <t>89</t>
  </si>
  <si>
    <t>723120804</t>
  </si>
  <si>
    <t>Demontáž potrubí ocelové závitové svařované do DN 25</t>
  </si>
  <si>
    <t>773473313</t>
  </si>
  <si>
    <t>90</t>
  </si>
  <si>
    <t>723229102</t>
  </si>
  <si>
    <t>Montáž armatur plynovodních s jedním závitem G 1/2 ostatní typ</t>
  </si>
  <si>
    <t>1330822268</t>
  </si>
  <si>
    <t>91</t>
  </si>
  <si>
    <t>31944406</t>
  </si>
  <si>
    <t>zátka litinová s vnějším závitem zinkovaná DN 1"</t>
  </si>
  <si>
    <t>1851838902</t>
  </si>
  <si>
    <t>92</t>
  </si>
  <si>
    <t>998723103</t>
  </si>
  <si>
    <t>Přesun hmot tonážní pro vnitřní plynovod v objektech v do 24 m</t>
  </si>
  <si>
    <t>-1560478215</t>
  </si>
  <si>
    <t>93</t>
  </si>
  <si>
    <t>998723181</t>
  </si>
  <si>
    <t>Příplatek k přesunu hmot tonážní 723 prováděný bez použití mechanizace</t>
  </si>
  <si>
    <t>1478081875</t>
  </si>
  <si>
    <t>94</t>
  </si>
  <si>
    <t>998723193</t>
  </si>
  <si>
    <t>Příplatek k přesunu hmot tonážní 723 za zvětšený přesun do 500 m</t>
  </si>
  <si>
    <t>-344034556</t>
  </si>
  <si>
    <t>725</t>
  </si>
  <si>
    <t>Zdravotechnika - zařizovací předměty</t>
  </si>
  <si>
    <t>95</t>
  </si>
  <si>
    <t>725110811</t>
  </si>
  <si>
    <t>Demontáž klozetů splachovací s nádrží</t>
  </si>
  <si>
    <t>-131510393</t>
  </si>
  <si>
    <t>96</t>
  </si>
  <si>
    <t>725112022</t>
  </si>
  <si>
    <t>Klozet keramický závěsný na nosné stěny s hlubokým splachováním odpad vodorovný</t>
  </si>
  <si>
    <t>1853719258</t>
  </si>
  <si>
    <t>97</t>
  </si>
  <si>
    <t>725119125</t>
  </si>
  <si>
    <t>Montáž klozetových mís závěsných na nosné stěny</t>
  </si>
  <si>
    <t>-1357607329</t>
  </si>
  <si>
    <t>98</t>
  </si>
  <si>
    <t>64240161</t>
  </si>
  <si>
    <t xml:space="preserve">mísa závěsného wc se zabudovanou bidetovou tryskou </t>
  </si>
  <si>
    <t>69916477</t>
  </si>
  <si>
    <t>99</t>
  </si>
  <si>
    <t>55167381</t>
  </si>
  <si>
    <t>sedátko klozetové duroplastové bílé s poklopem</t>
  </si>
  <si>
    <t>827945734</t>
  </si>
  <si>
    <t>313</t>
  </si>
  <si>
    <t>725210821</t>
  </si>
  <si>
    <t>Demontáž umyvadel bez výtokových armatur</t>
  </si>
  <si>
    <t>2128941477</t>
  </si>
  <si>
    <t>100</t>
  </si>
  <si>
    <t>725219101</t>
  </si>
  <si>
    <t>Montáž umyvadla připevněného na konzoly</t>
  </si>
  <si>
    <t>1012099701</t>
  </si>
  <si>
    <t>101</t>
  </si>
  <si>
    <t>LFN.H8147140001041</t>
  </si>
  <si>
    <t>DVOJUMYVADLO 130 x 45 CM BÍLÁ</t>
  </si>
  <si>
    <t>1507392285</t>
  </si>
  <si>
    <t>311</t>
  </si>
  <si>
    <t>725220842</t>
  </si>
  <si>
    <t>Demontáž van ocelových volně stojících</t>
  </si>
  <si>
    <t>-1149914221</t>
  </si>
  <si>
    <t>103</t>
  </si>
  <si>
    <t>725229103</t>
  </si>
  <si>
    <t>Montáž vany se zápachovou uzávěrkou akrylátových</t>
  </si>
  <si>
    <t>-2141904479</t>
  </si>
  <si>
    <t>104</t>
  </si>
  <si>
    <t>55421038</t>
  </si>
  <si>
    <t>vana akrylátová obdélníková vnitřní tvar ergonomický atypický odpad bílá 1800x800mm 170L</t>
  </si>
  <si>
    <t>-15855494</t>
  </si>
  <si>
    <t>105</t>
  </si>
  <si>
    <t>6777700033</t>
  </si>
  <si>
    <t>Automatický vanový sifon Alcaplast A553K, kov</t>
  </si>
  <si>
    <t>1730645201</t>
  </si>
  <si>
    <t>108</t>
  </si>
  <si>
    <t>725320822</t>
  </si>
  <si>
    <t>Demontáž dřez dvojitý vestavěný v kuchyňských sestavách bez výtokových armatur</t>
  </si>
  <si>
    <t>-1255557305</t>
  </si>
  <si>
    <t>109</t>
  </si>
  <si>
    <t>725752811</t>
  </si>
  <si>
    <t>Demontáž armatur laboratorních plynovodních výpustek</t>
  </si>
  <si>
    <t>-1841082534</t>
  </si>
  <si>
    <t>110</t>
  </si>
  <si>
    <t>725810811</t>
  </si>
  <si>
    <t>Demontáž ventilů výtokových nástěnných</t>
  </si>
  <si>
    <t>-322237173</t>
  </si>
  <si>
    <t>111</t>
  </si>
  <si>
    <t>725813112</t>
  </si>
  <si>
    <t>Ventil rohový pračkový G 3/4</t>
  </si>
  <si>
    <t>1430750913</t>
  </si>
  <si>
    <t>112</t>
  </si>
  <si>
    <t>725820801</t>
  </si>
  <si>
    <t>Demontáž baterie nástěnné do G 3 / 4</t>
  </si>
  <si>
    <t>-1448916084</t>
  </si>
  <si>
    <t>113</t>
  </si>
  <si>
    <t>725820802</t>
  </si>
  <si>
    <t>Demontáž baterie stojánkové do jednoho otvoru</t>
  </si>
  <si>
    <t>-2111952953</t>
  </si>
  <si>
    <t>114</t>
  </si>
  <si>
    <t>725822613.RAF</t>
  </si>
  <si>
    <t>Baterie umyvadlová RAF TM21X stojánková páková s výpustí</t>
  </si>
  <si>
    <t>-624740029</t>
  </si>
  <si>
    <t>115</t>
  </si>
  <si>
    <t>725831315</t>
  </si>
  <si>
    <t>Baterie vanová nástěnná páková s automatickým přepínačem a sprchou</t>
  </si>
  <si>
    <t>201749312</t>
  </si>
  <si>
    <t>316</t>
  </si>
  <si>
    <t>725841330</t>
  </si>
  <si>
    <t>Baterie sprchová podomítková kompletní</t>
  </si>
  <si>
    <t>798886602</t>
  </si>
  <si>
    <t>317</t>
  </si>
  <si>
    <t>6777700203</t>
  </si>
  <si>
    <t>Podomítkové těleso Kludi FLEXX.BOXX</t>
  </si>
  <si>
    <t>467936265</t>
  </si>
  <si>
    <t>321</t>
  </si>
  <si>
    <t>725869101</t>
  </si>
  <si>
    <t>Montáž zápachových uzávěrek umyvadlových do DN 40</t>
  </si>
  <si>
    <t>-553810776</t>
  </si>
  <si>
    <t>322</t>
  </si>
  <si>
    <t>55162001</t>
  </si>
  <si>
    <t>uzávěrka zápachová umyvadlová s celokovovým kulatým designem DN 32</t>
  </si>
  <si>
    <t>-924081252</t>
  </si>
  <si>
    <t>117</t>
  </si>
  <si>
    <t>998725103</t>
  </si>
  <si>
    <t>Přesun hmot tonážní pro zařizovací předměty v objektech v do 24 m</t>
  </si>
  <si>
    <t>807350288</t>
  </si>
  <si>
    <t>118</t>
  </si>
  <si>
    <t>998725181</t>
  </si>
  <si>
    <t>Příplatek k přesunu hmot tonážní 725 prováděný bez použití mechanizace</t>
  </si>
  <si>
    <t>472296399</t>
  </si>
  <si>
    <t>119</t>
  </si>
  <si>
    <t>998725193</t>
  </si>
  <si>
    <t>Příplatek k přesunu hmot tonážní 725 za zvětšený přesun do 500 m</t>
  </si>
  <si>
    <t>-1919701611</t>
  </si>
  <si>
    <t>726</t>
  </si>
  <si>
    <t>Zdravotechnika - předstěnové instalace</t>
  </si>
  <si>
    <t>120</t>
  </si>
  <si>
    <t>726111031</t>
  </si>
  <si>
    <t>Instalační předstěna - klozet s ovládáním zepředu v 1080 mm závěsný do masivní zděné kce</t>
  </si>
  <si>
    <t>-1129942604</t>
  </si>
  <si>
    <t>318</t>
  </si>
  <si>
    <t>55281001</t>
  </si>
  <si>
    <t>souprava pro tlumení hluku pro závěsné WC a bidet</t>
  </si>
  <si>
    <t>sada</t>
  </si>
  <si>
    <t>1140979816</t>
  </si>
  <si>
    <t>121</t>
  </si>
  <si>
    <t>998726113</t>
  </si>
  <si>
    <t>Přesun hmot tonážní pro instalační prefabrikáty v objektech v do 24 m</t>
  </si>
  <si>
    <t>1614376263</t>
  </si>
  <si>
    <t>122</t>
  </si>
  <si>
    <t>998726181</t>
  </si>
  <si>
    <t>Příplatek k přesunu hmot tonážní 726 prováděný bez použití mechanizace</t>
  </si>
  <si>
    <t>-558478280</t>
  </si>
  <si>
    <t>123</t>
  </si>
  <si>
    <t>998726193</t>
  </si>
  <si>
    <t>Příplatek k přesunu hmot tonážní 726 za zvětšený přesun do 500 m</t>
  </si>
  <si>
    <t>1245493810</t>
  </si>
  <si>
    <t>735</t>
  </si>
  <si>
    <t>Ústřední vytápění - otopná tělesa</t>
  </si>
  <si>
    <t>124</t>
  </si>
  <si>
    <t>735000912</t>
  </si>
  <si>
    <t>Vyregulování ventilu nebo kohoutu dvojregulačního s termostatickým ovládáním</t>
  </si>
  <si>
    <t>430993581</t>
  </si>
  <si>
    <t>125</t>
  </si>
  <si>
    <t>735141112</t>
  </si>
  <si>
    <t>Montáž tělesa lamelového výšky přes 1400 mm na stěnu</t>
  </si>
  <si>
    <t>-461844515</t>
  </si>
  <si>
    <t>126</t>
  </si>
  <si>
    <t>735151811</t>
  </si>
  <si>
    <t>Demontáž otopného tělesa panelového jednořadého délka do 1500 mm</t>
  </si>
  <si>
    <t>1988835186</t>
  </si>
  <si>
    <t>127</t>
  </si>
  <si>
    <t>735151821</t>
  </si>
  <si>
    <t>Demontáž otopného tělesa panelového dvouřadého délka do 1500 mm</t>
  </si>
  <si>
    <t>1394299309</t>
  </si>
  <si>
    <t>128</t>
  </si>
  <si>
    <t>735159210</t>
  </si>
  <si>
    <t>Montáž otopných těles panelových dvouřadých délky do 1140 mm</t>
  </si>
  <si>
    <t>2140846332</t>
  </si>
  <si>
    <t>129</t>
  </si>
  <si>
    <t>735191910</t>
  </si>
  <si>
    <t>Napuštění vody do otopných těles</t>
  </si>
  <si>
    <t>-1800644438</t>
  </si>
  <si>
    <t>130</t>
  </si>
  <si>
    <t>735494811</t>
  </si>
  <si>
    <t>Vypuštění vody z otopných těles</t>
  </si>
  <si>
    <t>-337730202</t>
  </si>
  <si>
    <t>131</t>
  </si>
  <si>
    <t>998735103</t>
  </si>
  <si>
    <t>Přesun hmot tonážní pro otopná tělesa v objektech v do 24 m</t>
  </si>
  <si>
    <t>1561438014</t>
  </si>
  <si>
    <t>132</t>
  </si>
  <si>
    <t>998735181</t>
  </si>
  <si>
    <t>Příplatek k přesunu hmot tonážní 735 prováděný bez použití mechanizace</t>
  </si>
  <si>
    <t>-1456168186</t>
  </si>
  <si>
    <t>741</t>
  </si>
  <si>
    <t>Elektroinstalace - silnoproud</t>
  </si>
  <si>
    <t>133</t>
  </si>
  <si>
    <t>741-1</t>
  </si>
  <si>
    <t>Demontáž původních rozvodů elektro</t>
  </si>
  <si>
    <t>ks</t>
  </si>
  <si>
    <t>659989001</t>
  </si>
  <si>
    <t>134</t>
  </si>
  <si>
    <t>741110512</t>
  </si>
  <si>
    <t>Montáž lišta a kanálek vkládací šířky přes 60 do 120 mm s víčkem</t>
  </si>
  <si>
    <t>-136088801</t>
  </si>
  <si>
    <t>135</t>
  </si>
  <si>
    <t>34575138</t>
  </si>
  <si>
    <t>žlab kabelový s víkem PVC (120x100)</t>
  </si>
  <si>
    <t>-691623886</t>
  </si>
  <si>
    <t>136</t>
  </si>
  <si>
    <t>741112001</t>
  </si>
  <si>
    <t>Montáž krabice zapuštěná plastová kruhová</t>
  </si>
  <si>
    <t>70770419</t>
  </si>
  <si>
    <t>137</t>
  </si>
  <si>
    <t>34571521</t>
  </si>
  <si>
    <t>krabice univerzální rozvodná z PH s víčkem a svorkovnicí krabicovou šroubovací s vodiči 12x4mm2 D 73,5mmx43mm</t>
  </si>
  <si>
    <t>-559851326</t>
  </si>
  <si>
    <t>138</t>
  </si>
  <si>
    <t>741112061</t>
  </si>
  <si>
    <t>Montáž krabice přístrojová zapuštěná plastová kruhová</t>
  </si>
  <si>
    <t>1687300052</t>
  </si>
  <si>
    <t>139</t>
  </si>
  <si>
    <t>34571511</t>
  </si>
  <si>
    <t>krabice přístrojová instalační 500V, D 69mmx30mm</t>
  </si>
  <si>
    <t>-473575875</t>
  </si>
  <si>
    <t>140</t>
  </si>
  <si>
    <t>741112801</t>
  </si>
  <si>
    <t>Demontáž elektroinstalačních lišt nástěnných vkládacích uložených pevně</t>
  </si>
  <si>
    <t>-1531053480</t>
  </si>
  <si>
    <t>141</t>
  </si>
  <si>
    <t>741122005</t>
  </si>
  <si>
    <t>Montáž kabel Cu bez ukončení uložený pod omítku plný plochý 3x1 až 2,5 mm2 (CYKYLo)</t>
  </si>
  <si>
    <t>960862014</t>
  </si>
  <si>
    <t>142</t>
  </si>
  <si>
    <t>34109515</t>
  </si>
  <si>
    <t>kabel silový s Cu jádrem plochý 1kV 3x1,5mm2</t>
  </si>
  <si>
    <t>-519345945</t>
  </si>
  <si>
    <t>143</t>
  </si>
  <si>
    <t>34109517</t>
  </si>
  <si>
    <t>kabel silový s Cu jádrem plochý 1kV 3x2,5mm2</t>
  </si>
  <si>
    <t>-2026318274</t>
  </si>
  <si>
    <t>144</t>
  </si>
  <si>
    <t>741122031</t>
  </si>
  <si>
    <t>Montáž kabel Cu bez ukončení uložený pod omítku plný kulatý 5x1,5 až 2,5 mm2 (CYKY)</t>
  </si>
  <si>
    <t>-482899910</t>
  </si>
  <si>
    <t>145</t>
  </si>
  <si>
    <t>34111094</t>
  </si>
  <si>
    <t>kabel silový s Cu jádrem 1kV 5x2,5mm2</t>
  </si>
  <si>
    <t>-1001856573</t>
  </si>
  <si>
    <t>146</t>
  </si>
  <si>
    <t>741130001</t>
  </si>
  <si>
    <t>Ukončení vodič izolovaný do 2,5mm2 v rozváděči nebo na přístroji</t>
  </si>
  <si>
    <t>-256591555</t>
  </si>
  <si>
    <t>147</t>
  </si>
  <si>
    <t>741130004</t>
  </si>
  <si>
    <t>Ukončení vodič izolovaný do 6 mm2 v rozváděči nebo na přístroji</t>
  </si>
  <si>
    <t>-2064739143</t>
  </si>
  <si>
    <t>148</t>
  </si>
  <si>
    <t>741130021</t>
  </si>
  <si>
    <t>Ukončení vodič izolovaný do 2,5 mm2 na svorkovnici</t>
  </si>
  <si>
    <t>1594648241</t>
  </si>
  <si>
    <t>149</t>
  </si>
  <si>
    <t>741210001</t>
  </si>
  <si>
    <t>Montáž rozvodnice oceloplechová nebo plastová běžná do 20 kg</t>
  </si>
  <si>
    <t>-1020320489</t>
  </si>
  <si>
    <t>150</t>
  </si>
  <si>
    <t>35713852</t>
  </si>
  <si>
    <t>rozvodnice elektroměrové s jedním 3 fázovým místem bez požární úpravy</t>
  </si>
  <si>
    <t>-1914176962</t>
  </si>
  <si>
    <t>151</t>
  </si>
  <si>
    <t>35713151</t>
  </si>
  <si>
    <t>rozvodnice zapuštěná, průhledné dveře, 1 řada, šířka 18 modulárních jednotek</t>
  </si>
  <si>
    <t>-1424601149</t>
  </si>
  <si>
    <t>152</t>
  </si>
  <si>
    <t>741211827</t>
  </si>
  <si>
    <t>Demontáž rozvodnic kovových pod omítkou s krytím přes IPx4 plochou přes 0,8 m2</t>
  </si>
  <si>
    <t>-1046670392</t>
  </si>
  <si>
    <t>153</t>
  </si>
  <si>
    <t>741213811</t>
  </si>
  <si>
    <t>Demontáž kabelu silového z rozvodnice průřezu žil do 4 mm2 bez zachování funkčnosti</t>
  </si>
  <si>
    <t>-1184372146</t>
  </si>
  <si>
    <t>154</t>
  </si>
  <si>
    <t>741240022</t>
  </si>
  <si>
    <t>Montáž příslušenství rozvoden - tabulka pro přístroje lepená</t>
  </si>
  <si>
    <t>-96820085</t>
  </si>
  <si>
    <t>155</t>
  </si>
  <si>
    <t>741310101</t>
  </si>
  <si>
    <t>Montáž vypínač (polo)zapuštěný bezšroubové připojení 1-jednopólový</t>
  </si>
  <si>
    <t>208071326</t>
  </si>
  <si>
    <t>156</t>
  </si>
  <si>
    <t>34535515</t>
  </si>
  <si>
    <t>spínač jednopólový 10A bílý, slonová kost</t>
  </si>
  <si>
    <t>340801914</t>
  </si>
  <si>
    <t>157</t>
  </si>
  <si>
    <t>741310122</t>
  </si>
  <si>
    <t>Montáž přepínač (polo)zapuštěný bezšroubové připojení 6-střídavý</t>
  </si>
  <si>
    <t>931545172</t>
  </si>
  <si>
    <t>158</t>
  </si>
  <si>
    <t>34535555</t>
  </si>
  <si>
    <t>přepínač střídavý řazení 6 10A bílý, slonová kost</t>
  </si>
  <si>
    <t>-1664606266</t>
  </si>
  <si>
    <t>159</t>
  </si>
  <si>
    <t>741310126</t>
  </si>
  <si>
    <t>Montáž přepínač (polo)zapuštěný bezšroubové připojení 7-křížový</t>
  </si>
  <si>
    <t>-580651512</t>
  </si>
  <si>
    <t>160</t>
  </si>
  <si>
    <t>34535713</t>
  </si>
  <si>
    <t>přepínač křížový řazení 7 10A bílý, slonová kost</t>
  </si>
  <si>
    <t>378382127</t>
  </si>
  <si>
    <t>161</t>
  </si>
  <si>
    <t>741310401</t>
  </si>
  <si>
    <t>Montáž spínač tří/čtyřpólový nástěnný do 16 A prostředí normální</t>
  </si>
  <si>
    <t>-721980794</t>
  </si>
  <si>
    <t>162</t>
  </si>
  <si>
    <t>SCHUNI0303321</t>
  </si>
  <si>
    <t>Univerzální sporákový spínač se sign.kontrolkou, ř. 3Ss, polar</t>
  </si>
  <si>
    <t>680316452</t>
  </si>
  <si>
    <t>163</t>
  </si>
  <si>
    <t>741311875</t>
  </si>
  <si>
    <t>Demontáž spínačů zapuštěných normálních do 10 A šroubových bez zachování funkčnosti do 4 svorek</t>
  </si>
  <si>
    <t>555795434</t>
  </si>
  <si>
    <t>164</t>
  </si>
  <si>
    <t>741312011</t>
  </si>
  <si>
    <t>Montáž odpojovač třípólový do 500 V do 400 A bez zapojení</t>
  </si>
  <si>
    <t>1464880963</t>
  </si>
  <si>
    <t>165</t>
  </si>
  <si>
    <t>11.016.476</t>
  </si>
  <si>
    <t>Spínač MSO 32/3</t>
  </si>
  <si>
    <t>-1247878449</t>
  </si>
  <si>
    <t>166</t>
  </si>
  <si>
    <t>741313001</t>
  </si>
  <si>
    <t>Montáž zásuvka (polo)zapuštěná bezšroubové připojení 2P+PE se zapojením vodičů</t>
  </si>
  <si>
    <t>-475184094</t>
  </si>
  <si>
    <t>167</t>
  </si>
  <si>
    <t>34555103</t>
  </si>
  <si>
    <t>zásuvka 1násobná 16A bílý, slonová kost</t>
  </si>
  <si>
    <t>115632311</t>
  </si>
  <si>
    <t>168</t>
  </si>
  <si>
    <t>34555121</t>
  </si>
  <si>
    <t>zásuvka 2násobná 16A bílý, slonová kost</t>
  </si>
  <si>
    <t>-1358315528</t>
  </si>
  <si>
    <t>169</t>
  </si>
  <si>
    <t>741315823</t>
  </si>
  <si>
    <t>Demontáž zásuvek domovních normálních do 16A zapuštěných šroubových bez zachování funkčnosti 2P+PE</t>
  </si>
  <si>
    <t>598193615</t>
  </si>
  <si>
    <t>170</t>
  </si>
  <si>
    <t>741320105</t>
  </si>
  <si>
    <t>Montáž jistič jednopólový nn do 25 A ve skříni</t>
  </si>
  <si>
    <t>-1529753711</t>
  </si>
  <si>
    <t>171</t>
  </si>
  <si>
    <t>35822111</t>
  </si>
  <si>
    <t>jistič 1pólový-charakteristika B 16A</t>
  </si>
  <si>
    <t>-433865738</t>
  </si>
  <si>
    <t>172</t>
  </si>
  <si>
    <t>741320165</t>
  </si>
  <si>
    <t>Montáž jistič třípólový nn do 25 A ve skříni</t>
  </si>
  <si>
    <t>-1754633021</t>
  </si>
  <si>
    <t>173</t>
  </si>
  <si>
    <t>35822401</t>
  </si>
  <si>
    <t>jistič 3pólový-charakteristika B 16A</t>
  </si>
  <si>
    <t>1685152619</t>
  </si>
  <si>
    <t>174</t>
  </si>
  <si>
    <t>741321003</t>
  </si>
  <si>
    <t>Montáž proudových chráničů dvoupólových nn do 25 A ve skříni</t>
  </si>
  <si>
    <t>775516267</t>
  </si>
  <si>
    <t>175</t>
  </si>
  <si>
    <t>35889206</t>
  </si>
  <si>
    <t>chránič proudový 4pólový 25A pracovního proudu 0,03A</t>
  </si>
  <si>
    <t>-735160129</t>
  </si>
  <si>
    <t>176</t>
  </si>
  <si>
    <t>741370032</t>
  </si>
  <si>
    <t>Montáž svítidlo žárovkové bytové nástěnné přisazené 1 zdroj se sklem</t>
  </si>
  <si>
    <t>1428113928</t>
  </si>
  <si>
    <t>177</t>
  </si>
  <si>
    <t>34821275</t>
  </si>
  <si>
    <t>svítidlo bytové žárovkové IP42, max. 60W E27</t>
  </si>
  <si>
    <t>1075946269</t>
  </si>
  <si>
    <t>178</t>
  </si>
  <si>
    <t>34711200</t>
  </si>
  <si>
    <t>žárovka čirá E27/60W-set 30ks</t>
  </si>
  <si>
    <t>1146264015</t>
  </si>
  <si>
    <t>179</t>
  </si>
  <si>
    <t>741371823</t>
  </si>
  <si>
    <t>Demontáž osvětlovacího modulového systému zářivkového délky přes 1100 mm bez zachováním funkčnosti</t>
  </si>
  <si>
    <t>-1523988923</t>
  </si>
  <si>
    <t>180</t>
  </si>
  <si>
    <t>741371843</t>
  </si>
  <si>
    <t>Demontáž svítidla bytového se standardní paticí přisazeného do 0,36 m2 bez zachováním funkčnosti</t>
  </si>
  <si>
    <t>1338535962</t>
  </si>
  <si>
    <t>181</t>
  </si>
  <si>
    <t>741371863</t>
  </si>
  <si>
    <t>Demontáž svítidla bytového se standardní paticí zavěšeného do 0,36 m2 bez zachováním funkčnosti</t>
  </si>
  <si>
    <t>1967237279</t>
  </si>
  <si>
    <t>182</t>
  </si>
  <si>
    <t>741410071</t>
  </si>
  <si>
    <t>Montáž pospojování ochranné konstrukce ostatní vodičem do 16 mm2 uloženým volně nebo pod omítku</t>
  </si>
  <si>
    <t>-1141997429</t>
  </si>
  <si>
    <t>183</t>
  </si>
  <si>
    <t>34140844</t>
  </si>
  <si>
    <t>vodič izolovaný s Cu jádrem 6mm2</t>
  </si>
  <si>
    <t>918182783</t>
  </si>
  <si>
    <t>184</t>
  </si>
  <si>
    <t>741420021</t>
  </si>
  <si>
    <t>Montáž svorka hromosvodná se 2 šrouby</t>
  </si>
  <si>
    <t>940414129</t>
  </si>
  <si>
    <t>185</t>
  </si>
  <si>
    <t>10.075.962</t>
  </si>
  <si>
    <t>Svorka OBO 927/1 zemnící s páskem</t>
  </si>
  <si>
    <t>1795211520</t>
  </si>
  <si>
    <t>186</t>
  </si>
  <si>
    <t>741810001</t>
  </si>
  <si>
    <t>Celková prohlídka elektrického rozvodu a zařízení do 100 000,- Kč</t>
  </si>
  <si>
    <t>1124630452</t>
  </si>
  <si>
    <t>187</t>
  </si>
  <si>
    <t>998741103</t>
  </si>
  <si>
    <t>Přesun hmot tonážní pro silnoproud v objektech v do 24 m</t>
  </si>
  <si>
    <t>825441664</t>
  </si>
  <si>
    <t>188</t>
  </si>
  <si>
    <t>998741181</t>
  </si>
  <si>
    <t>Příplatek k přesunu hmot tonážní 741 prováděný bez použití mechanizace</t>
  </si>
  <si>
    <t>1954617029</t>
  </si>
  <si>
    <t>189</t>
  </si>
  <si>
    <t>998741193</t>
  </si>
  <si>
    <t>Příplatek k přesunu hmot tonážní 741 za zvětšený přesun do 500 m</t>
  </si>
  <si>
    <t>1878296709</t>
  </si>
  <si>
    <t>742</t>
  </si>
  <si>
    <t>Elektroinstalace - slaboproud</t>
  </si>
  <si>
    <t>190</t>
  </si>
  <si>
    <t>742121001</t>
  </si>
  <si>
    <t>Montáž kabelů sdělovacích pro vnitřní rozvody do 15 žil</t>
  </si>
  <si>
    <t>361086514</t>
  </si>
  <si>
    <t>191</t>
  </si>
  <si>
    <t>2305113500</t>
  </si>
  <si>
    <t>KOAXIÁLNÍ KABEL CB113UV 100M  S5265</t>
  </si>
  <si>
    <t>-1908215769</t>
  </si>
  <si>
    <t>192</t>
  </si>
  <si>
    <t>742330041</t>
  </si>
  <si>
    <t>Montáž datové jednozásuvky</t>
  </si>
  <si>
    <t>1023193272</t>
  </si>
  <si>
    <t>193</t>
  </si>
  <si>
    <t>37451123</t>
  </si>
  <si>
    <t>zásuvka tv+r slonová kost</t>
  </si>
  <si>
    <t>-288065462</t>
  </si>
  <si>
    <t>194</t>
  </si>
  <si>
    <t>998742103</t>
  </si>
  <si>
    <t>Přesun hmot tonážní pro slaboproud v objektech v do 24 m</t>
  </si>
  <si>
    <t>2080806678</t>
  </si>
  <si>
    <t>195</t>
  </si>
  <si>
    <t>998742181</t>
  </si>
  <si>
    <t>Příplatek k přesunu hmot tonážní 742 prováděný bez použití mechanizace</t>
  </si>
  <si>
    <t>-888548684</t>
  </si>
  <si>
    <t>196</t>
  </si>
  <si>
    <t>998742193</t>
  </si>
  <si>
    <t>Příplatek k přesunu hmot tonážní 742 za zvětšený přesun do 500 m</t>
  </si>
  <si>
    <t>-442013168</t>
  </si>
  <si>
    <t>766</t>
  </si>
  <si>
    <t>Konstrukce truhlářské</t>
  </si>
  <si>
    <t>197</t>
  </si>
  <si>
    <t>766-1</t>
  </si>
  <si>
    <t>Vyčištění klik a štítků</t>
  </si>
  <si>
    <t>352159677</t>
  </si>
  <si>
    <t>198</t>
  </si>
  <si>
    <t>766660361</t>
  </si>
  <si>
    <t>Seřízení posuvných dveří čtyřkřídlových průchozí šířky do 3300 mm do pojezdu na stěnu</t>
  </si>
  <si>
    <t>-960999122</t>
  </si>
  <si>
    <t>199</t>
  </si>
  <si>
    <t>766660729</t>
  </si>
  <si>
    <t>Montáž dveřního interiérového kování - štítku s klikou</t>
  </si>
  <si>
    <t>1361308236</t>
  </si>
  <si>
    <t>200</t>
  </si>
  <si>
    <t>54914622</t>
  </si>
  <si>
    <t>Replika původního kování dveří mezi ložnicí a obývacím pokojem</t>
  </si>
  <si>
    <t>-577736267</t>
  </si>
  <si>
    <t>201</t>
  </si>
  <si>
    <t>54914624</t>
  </si>
  <si>
    <t>Replika původního kování skříně v komoře</t>
  </si>
  <si>
    <t>1171982802</t>
  </si>
  <si>
    <t>202</t>
  </si>
  <si>
    <t>766661849</t>
  </si>
  <si>
    <t>Demontáž interiérového štítku s klikou</t>
  </si>
  <si>
    <t>938697330</t>
  </si>
  <si>
    <t>203</t>
  </si>
  <si>
    <t>766661912</t>
  </si>
  <si>
    <t>Oprava kování dveří skříní</t>
  </si>
  <si>
    <t>-1192322749</t>
  </si>
  <si>
    <t>204</t>
  </si>
  <si>
    <t>766662811</t>
  </si>
  <si>
    <t>Demontáž dveřních prahů u dveří jednokřídlových</t>
  </si>
  <si>
    <t>1178371587</t>
  </si>
  <si>
    <t>205</t>
  </si>
  <si>
    <t>766663959</t>
  </si>
  <si>
    <t>Oprava dveřních křídel z měkkého dřeva - vlysu dveří se zámkem</t>
  </si>
  <si>
    <t>613652469</t>
  </si>
  <si>
    <t>206</t>
  </si>
  <si>
    <t>766691914</t>
  </si>
  <si>
    <t>Vyvěšení nebo zavěšení dřevěných křídel dveří pl do 2 m2</t>
  </si>
  <si>
    <t>-586294263</t>
  </si>
  <si>
    <t>207</t>
  </si>
  <si>
    <t>766691931</t>
  </si>
  <si>
    <t>Seřízení dřevěného okenního nebo dveřního otvíracího a sklápěcího křídla</t>
  </si>
  <si>
    <t>1830125961</t>
  </si>
  <si>
    <t>208</t>
  </si>
  <si>
    <t>766695212</t>
  </si>
  <si>
    <t>Montáž truhlářských prahů dveří jednokřídlových šířky do 10 cm</t>
  </si>
  <si>
    <t>-337576785</t>
  </si>
  <si>
    <t>209</t>
  </si>
  <si>
    <t>61187136</t>
  </si>
  <si>
    <t>práh dveřní dřevěný dubový tl 20mm dl 720mm š 100mm</t>
  </si>
  <si>
    <t>862518710</t>
  </si>
  <si>
    <t>210</t>
  </si>
  <si>
    <t>61187176</t>
  </si>
  <si>
    <t>práh dveřní dřevěný dubový tl 20mm dl 920mm š 100mm</t>
  </si>
  <si>
    <t>-1760663939</t>
  </si>
  <si>
    <t>310</t>
  </si>
  <si>
    <t>766821112</t>
  </si>
  <si>
    <t xml:space="preserve">Montáž korpusu vestavěné skříně policové </t>
  </si>
  <si>
    <t>-477458183</t>
  </si>
  <si>
    <t>211</t>
  </si>
  <si>
    <t>766825821</t>
  </si>
  <si>
    <t>Demontáž truhlářských vestavěných skříní dvoukřídlových</t>
  </si>
  <si>
    <t>86125953</t>
  </si>
  <si>
    <t>212</t>
  </si>
  <si>
    <t>998766103</t>
  </si>
  <si>
    <t>Přesun hmot tonážní pro konstrukce truhlářské v objektech v do 24 m</t>
  </si>
  <si>
    <t>435810639</t>
  </si>
  <si>
    <t>213</t>
  </si>
  <si>
    <t>998766181</t>
  </si>
  <si>
    <t>Příplatek k přesunu hmot tonážní 766 prováděný bez použití mechanizace</t>
  </si>
  <si>
    <t>2063707790</t>
  </si>
  <si>
    <t>214</t>
  </si>
  <si>
    <t>998766193</t>
  </si>
  <si>
    <t>Příplatek k přesunu hmot tonážní 766 za zvětšený přesun do 500 m</t>
  </si>
  <si>
    <t>359440778</t>
  </si>
  <si>
    <t>767</t>
  </si>
  <si>
    <t>Konstrukce zámečnické</t>
  </si>
  <si>
    <t>215</t>
  </si>
  <si>
    <t>767996701</t>
  </si>
  <si>
    <t>Demontáž atypických zámečnických konstrukcí řezáním hmotnosti jednotlivých dílů do 50 kg - garnyže, madla</t>
  </si>
  <si>
    <t>kg</t>
  </si>
  <si>
    <t>-695787976</t>
  </si>
  <si>
    <t>771</t>
  </si>
  <si>
    <t>Podlahy z dlaždic</t>
  </si>
  <si>
    <t>216</t>
  </si>
  <si>
    <t>771111011</t>
  </si>
  <si>
    <t>Vysátí podkladu před pokládkou dlažby</t>
  </si>
  <si>
    <t>750348301</t>
  </si>
  <si>
    <t>217</t>
  </si>
  <si>
    <t>771121011</t>
  </si>
  <si>
    <t>Nátěr penetrační na podlahu</t>
  </si>
  <si>
    <t>-1664600726</t>
  </si>
  <si>
    <t>218</t>
  </si>
  <si>
    <t>771151021</t>
  </si>
  <si>
    <t>Samonivelační stěrka podlah pevnosti 30 MPa tl 3 mm</t>
  </si>
  <si>
    <t>161063365</t>
  </si>
  <si>
    <t>219</t>
  </si>
  <si>
    <t>771471810</t>
  </si>
  <si>
    <t>Demontáž soklíků z dlaždic keramických kladených do malty rovných</t>
  </si>
  <si>
    <t>1179085809</t>
  </si>
  <si>
    <t>220</t>
  </si>
  <si>
    <t>771474114</t>
  </si>
  <si>
    <t>Montáž soklů z dlaždic keramických rovných flexibilní lepidlo v do 150 mm</t>
  </si>
  <si>
    <t>-592682198</t>
  </si>
  <si>
    <t>221</t>
  </si>
  <si>
    <t>771571810</t>
  </si>
  <si>
    <t>Demontáž podlah z dlaždic keramických kladených do malty</t>
  </si>
  <si>
    <t>141568022</t>
  </si>
  <si>
    <t>222</t>
  </si>
  <si>
    <t>771574268</t>
  </si>
  <si>
    <t>Montáž podlah keramických pro mechanické zatížení protiskluzných lepených flexibilním lepidlem do 45 ks/m2</t>
  </si>
  <si>
    <t>362955870</t>
  </si>
  <si>
    <t>223</t>
  </si>
  <si>
    <t>771575131</t>
  </si>
  <si>
    <t>Montáž podlah keramických protiskluzných lepených disperzním lepidlem do 50 ks/m2</t>
  </si>
  <si>
    <t>914887948</t>
  </si>
  <si>
    <t>224</t>
  </si>
  <si>
    <t>59761430</t>
  </si>
  <si>
    <t>dlažba keramická slinutá hladká do interiéru i exteriéru pro vysoké mechanické namáhání přes 35 do 45ks/m2</t>
  </si>
  <si>
    <t>-320954476</t>
  </si>
  <si>
    <t>225</t>
  </si>
  <si>
    <t>771577141</t>
  </si>
  <si>
    <t>Příplatek k montáži podlah keramických lepených disperzním lepidlem za plochu do 5 m2</t>
  </si>
  <si>
    <t>-875500505</t>
  </si>
  <si>
    <t>226</t>
  </si>
  <si>
    <t>771591115</t>
  </si>
  <si>
    <t>Podlahy spárování silikonem</t>
  </si>
  <si>
    <t>223541923</t>
  </si>
  <si>
    <t>227</t>
  </si>
  <si>
    <t>771591237</t>
  </si>
  <si>
    <t>Montáž těsnícího pásu pro styčné nebo dilatační spáry</t>
  </si>
  <si>
    <t>-1239638914</t>
  </si>
  <si>
    <t>228</t>
  </si>
  <si>
    <t>28355022</t>
  </si>
  <si>
    <t>páska pružná těsnící hydroizolační š do 125mm</t>
  </si>
  <si>
    <t>754457446</t>
  </si>
  <si>
    <t>229</t>
  </si>
  <si>
    <t>59054004</t>
  </si>
  <si>
    <t>páska pružná těsnící hydroizolační-roh</t>
  </si>
  <si>
    <t>-825118592</t>
  </si>
  <si>
    <t>230</t>
  </si>
  <si>
    <t>59054242</t>
  </si>
  <si>
    <t>páska pružná těsnící hydroizolační -kout</t>
  </si>
  <si>
    <t>-659417979</t>
  </si>
  <si>
    <t>231</t>
  </si>
  <si>
    <t>771592011</t>
  </si>
  <si>
    <t>Čištění vnitřních ploch podlah nebo schodišť po položení dlažby chemickými prostředky</t>
  </si>
  <si>
    <t>1879262868</t>
  </si>
  <si>
    <t>232</t>
  </si>
  <si>
    <t>998771104</t>
  </si>
  <si>
    <t>Přesun hmot tonážní pro podlahy z dlaždic v objektech v do 36 m</t>
  </si>
  <si>
    <t>1500451541</t>
  </si>
  <si>
    <t>233</t>
  </si>
  <si>
    <t>998771181</t>
  </si>
  <si>
    <t>Příplatek k přesunu hmot tonážní 771 prováděný bez použití mechanizace</t>
  </si>
  <si>
    <t>1020608704</t>
  </si>
  <si>
    <t>234</t>
  </si>
  <si>
    <t>998771193</t>
  </si>
  <si>
    <t>Příplatek k přesunu hmot tonážní 771 za zvětšený přesun do 500 m</t>
  </si>
  <si>
    <t>440317873</t>
  </si>
  <si>
    <t>775</t>
  </si>
  <si>
    <t>Podlahy skládané</t>
  </si>
  <si>
    <t>235</t>
  </si>
  <si>
    <t>775411810</t>
  </si>
  <si>
    <t>Demontáž soklíků nebo lišt dřevěných přibíjených</t>
  </si>
  <si>
    <t>1057542552</t>
  </si>
  <si>
    <t>236</t>
  </si>
  <si>
    <t>775413110</t>
  </si>
  <si>
    <t>Montáž podlahové lišty ze dřeva tvrdého nebo měkkého přibíjené s přetmelením</t>
  </si>
  <si>
    <t>-667987179</t>
  </si>
  <si>
    <t>237</t>
  </si>
  <si>
    <t>61418203</t>
  </si>
  <si>
    <t>lišta podlahová dřevěná dub 25x25mm</t>
  </si>
  <si>
    <t>2095581103</t>
  </si>
  <si>
    <t>238</t>
  </si>
  <si>
    <t>775511471</t>
  </si>
  <si>
    <t>Podlahy z vlysů lepených, tl do 22 mm, š do 60 mm, dl do 400 mm, dub I</t>
  </si>
  <si>
    <t>1705276833</t>
  </si>
  <si>
    <t>239</t>
  </si>
  <si>
    <t>775511830</t>
  </si>
  <si>
    <t>Demontáž podlah vlysových přibíjených bez lišt</t>
  </si>
  <si>
    <t>1307144115</t>
  </si>
  <si>
    <t>241</t>
  </si>
  <si>
    <t>775591920</t>
  </si>
  <si>
    <t>Oprava podlah dřevěných - vysátí povrchu</t>
  </si>
  <si>
    <t>334877045</t>
  </si>
  <si>
    <t>246</t>
  </si>
  <si>
    <t>998775103</t>
  </si>
  <si>
    <t>Přesun hmot tonážní pro podlahy dřevěné v objektech v do 24 m</t>
  </si>
  <si>
    <t>147699951</t>
  </si>
  <si>
    <t>247</t>
  </si>
  <si>
    <t>998775181</t>
  </si>
  <si>
    <t>Příplatek k přesunu hmot tonážní 775 prováděný bez použití mechanizace</t>
  </si>
  <si>
    <t>2057204282</t>
  </si>
  <si>
    <t>248</t>
  </si>
  <si>
    <t>998775193</t>
  </si>
  <si>
    <t>Příplatek k přesunu hmot tonážní 775 za zvětšený přesun do 500 m</t>
  </si>
  <si>
    <t>191059520</t>
  </si>
  <si>
    <t>776</t>
  </si>
  <si>
    <t>Podlahy povlakové</t>
  </si>
  <si>
    <t>249</t>
  </si>
  <si>
    <t>776111115</t>
  </si>
  <si>
    <t>Broušení podkladu povlakových podlah před litím stěrky</t>
  </si>
  <si>
    <t>862110561</t>
  </si>
  <si>
    <t>250</t>
  </si>
  <si>
    <t>776111116</t>
  </si>
  <si>
    <t>Odstranění zbytků lepidla z podkladu povlakových podlah broušením</t>
  </si>
  <si>
    <t>-472752887</t>
  </si>
  <si>
    <t>251</t>
  </si>
  <si>
    <t>776111311</t>
  </si>
  <si>
    <t>Vysátí podkladu povlakových podlah</t>
  </si>
  <si>
    <t>-1339716848</t>
  </si>
  <si>
    <t>252</t>
  </si>
  <si>
    <t>776121111</t>
  </si>
  <si>
    <t>Vodou ředitelná penetrace savého podkladu povlakových podlah ředěná v poměru 1:3</t>
  </si>
  <si>
    <t>385595335</t>
  </si>
  <si>
    <t>253</t>
  </si>
  <si>
    <t>776141111</t>
  </si>
  <si>
    <t>Vyrovnání podkladu povlakových podlah stěrkou pevnosti 20 MPa tl 3 mm</t>
  </si>
  <si>
    <t>-1882103716</t>
  </si>
  <si>
    <t>254</t>
  </si>
  <si>
    <t>776201812</t>
  </si>
  <si>
    <t>Demontáž lepených povlakových podlah s podložkou ručně</t>
  </si>
  <si>
    <t>-135621277</t>
  </si>
  <si>
    <t>255</t>
  </si>
  <si>
    <t>776251111</t>
  </si>
  <si>
    <t>Lepení pásů z přírodního linolea (marmolea) standardním lepidlem</t>
  </si>
  <si>
    <t>-840525613</t>
  </si>
  <si>
    <t>256</t>
  </si>
  <si>
    <t>28411068</t>
  </si>
  <si>
    <t>linoleum přírodní ze 100% dřevité moučky tl 2,0mm, zátěž 32/41, R9, hořlavost Cfl S1</t>
  </si>
  <si>
    <t>705785691</t>
  </si>
  <si>
    <t>257</t>
  </si>
  <si>
    <t>776251411</t>
  </si>
  <si>
    <t>Spoj podlah z přírodního linolea (marmolea) svařováním za tepla</t>
  </si>
  <si>
    <t>1226613056</t>
  </si>
  <si>
    <t>258</t>
  </si>
  <si>
    <t>776411111</t>
  </si>
  <si>
    <t>Montáž obvodových soklíků výšky do 80 mm</t>
  </si>
  <si>
    <t>-1308991212</t>
  </si>
  <si>
    <t>259</t>
  </si>
  <si>
    <t>28411009</t>
  </si>
  <si>
    <t>lišta soklová PVC 18x80mm</t>
  </si>
  <si>
    <t>800770871</t>
  </si>
  <si>
    <t>260</t>
  </si>
  <si>
    <t>998776103</t>
  </si>
  <si>
    <t>Přesun hmot tonážní pro podlahy povlakové v objektech v do 24 m</t>
  </si>
  <si>
    <t>-1618295447</t>
  </si>
  <si>
    <t>261</t>
  </si>
  <si>
    <t>998776181</t>
  </si>
  <si>
    <t>Příplatek k přesunu hmot tonážní 776 prováděný bez použití mechanizace</t>
  </si>
  <si>
    <t>-1672750969</t>
  </si>
  <si>
    <t>262</t>
  </si>
  <si>
    <t>998776193</t>
  </si>
  <si>
    <t>Příplatek k přesunu hmot tonážní 776 za zvětšený přesun do 500 m</t>
  </si>
  <si>
    <t>1997775512</t>
  </si>
  <si>
    <t>781</t>
  </si>
  <si>
    <t>Dokončovací práce - obklady</t>
  </si>
  <si>
    <t>263</t>
  </si>
  <si>
    <t>781111011</t>
  </si>
  <si>
    <t>Ometení (oprášení) stěny při přípravě podkladu</t>
  </si>
  <si>
    <t>31089224</t>
  </si>
  <si>
    <t>264</t>
  </si>
  <si>
    <t>781121011</t>
  </si>
  <si>
    <t>Nátěr penetrační na stěnu</t>
  </si>
  <si>
    <t>-306004688</t>
  </si>
  <si>
    <t>265</t>
  </si>
  <si>
    <t>781471810</t>
  </si>
  <si>
    <t>Demontáž obkladů z obkladaček keramických kladených do malty</t>
  </si>
  <si>
    <t>-1434886033</t>
  </si>
  <si>
    <t>266</t>
  </si>
  <si>
    <t>781474114</t>
  </si>
  <si>
    <t>Montáž obkladů vnitřních keramických hladkých do 22 ks/m2 lepených flexibilním lepidlem</t>
  </si>
  <si>
    <t>-10666598</t>
  </si>
  <si>
    <t>267</t>
  </si>
  <si>
    <t>59761040</t>
  </si>
  <si>
    <t>obklad keramický hladký přes 19 do 22ks/m2</t>
  </si>
  <si>
    <t>1638129806</t>
  </si>
  <si>
    <t>268</t>
  </si>
  <si>
    <t>781475111</t>
  </si>
  <si>
    <t>Montáž obkladů vnitřních keramických hladkých do 22 ks/m2 lepených disperzním lepidlem nebo tmelem</t>
  </si>
  <si>
    <t>1106043323</t>
  </si>
  <si>
    <t>269</t>
  </si>
  <si>
    <t>781493611</t>
  </si>
  <si>
    <t>Montáž vanových plastových dvířek s rámem lepených</t>
  </si>
  <si>
    <t>-650811840</t>
  </si>
  <si>
    <t>270</t>
  </si>
  <si>
    <t>ALP.AVD003</t>
  </si>
  <si>
    <t>Vanová dvířka 300×300, bílá</t>
  </si>
  <si>
    <t>-929950895</t>
  </si>
  <si>
    <t>271</t>
  </si>
  <si>
    <t>781494211</t>
  </si>
  <si>
    <t>Plastové profily vanové lepené flexibilním lepidlem</t>
  </si>
  <si>
    <t>-362949780</t>
  </si>
  <si>
    <t>272</t>
  </si>
  <si>
    <t>781495141</t>
  </si>
  <si>
    <t>Průnik obkladem kruhový do DN 30</t>
  </si>
  <si>
    <t>1990637309</t>
  </si>
  <si>
    <t>273</t>
  </si>
  <si>
    <t>781495142</t>
  </si>
  <si>
    <t>Průnik obkladem kruhový do DN 90</t>
  </si>
  <si>
    <t>-1154402624</t>
  </si>
  <si>
    <t>274</t>
  </si>
  <si>
    <t>781495143</t>
  </si>
  <si>
    <t>Průnik obkladem kruhový přes DN 90</t>
  </si>
  <si>
    <t>-1099965110</t>
  </si>
  <si>
    <t>275</t>
  </si>
  <si>
    <t>781495186</t>
  </si>
  <si>
    <t>Řezání pracnější do oblouku keramických obkládaček</t>
  </si>
  <si>
    <t>1983954331</t>
  </si>
  <si>
    <t>276</t>
  </si>
  <si>
    <t>781495211</t>
  </si>
  <si>
    <t>Čištění vnitřních ploch stěn po provedení obkladu chemickými prostředky</t>
  </si>
  <si>
    <t>-62154811</t>
  </si>
  <si>
    <t>277</t>
  </si>
  <si>
    <t>998781104</t>
  </si>
  <si>
    <t>Přesun hmot tonážní pro obklady keramické v objektech v do 36 m</t>
  </si>
  <si>
    <t>-816416831</t>
  </si>
  <si>
    <t>278</t>
  </si>
  <si>
    <t>998781181</t>
  </si>
  <si>
    <t>Příplatek k přesunu hmot tonážní 781 prováděný bez použití mechanizace</t>
  </si>
  <si>
    <t>1960160816</t>
  </si>
  <si>
    <t>279</t>
  </si>
  <si>
    <t>998781193</t>
  </si>
  <si>
    <t>Příplatek k přesunu hmot tonážní 781 za zvětšený přesun do 500 m</t>
  </si>
  <si>
    <t>1936976957</t>
  </si>
  <si>
    <t>783</t>
  </si>
  <si>
    <t>Dokončovací práce - nátěry</t>
  </si>
  <si>
    <t>280</t>
  </si>
  <si>
    <t>783106801</t>
  </si>
  <si>
    <t>Odstranění nátěrů z truhlářských konstrukcí obroušením</t>
  </si>
  <si>
    <t>-511614327</t>
  </si>
  <si>
    <t>281</t>
  </si>
  <si>
    <t>783113101</t>
  </si>
  <si>
    <t>Jednonásobný napouštěcí syntetický nátěr truhlářských konstrukcí</t>
  </si>
  <si>
    <t>-727567284</t>
  </si>
  <si>
    <t>282</t>
  </si>
  <si>
    <t>783114101</t>
  </si>
  <si>
    <t>Základní jednonásobný syntetický nátěr truhlářských konstrukcí</t>
  </si>
  <si>
    <t>-46362707</t>
  </si>
  <si>
    <t>283</t>
  </si>
  <si>
    <t>783117101</t>
  </si>
  <si>
    <t>Krycí jednonásobný syntetický nátěr truhlářských konstrukcí</t>
  </si>
  <si>
    <t>192348762</t>
  </si>
  <si>
    <t>284</t>
  </si>
  <si>
    <t>783118211</t>
  </si>
  <si>
    <t>Lakovací dvojnásobný syntetický nátěr truhlářských konstrukcí s mezibroušením</t>
  </si>
  <si>
    <t>-1824509779</t>
  </si>
  <si>
    <t>285</t>
  </si>
  <si>
    <t>783152101</t>
  </si>
  <si>
    <t>Lokální tmelení truhlářských konstrukcí včetně přebroušení polyesterovým tmelem plochy do 10%</t>
  </si>
  <si>
    <t>-1394564602</t>
  </si>
  <si>
    <t>286</t>
  </si>
  <si>
    <t>783162201</t>
  </si>
  <si>
    <t>Dotmelení skleněných výplní truhlářských konstrukcí sklenářským tmelem</t>
  </si>
  <si>
    <t>1744379419</t>
  </si>
  <si>
    <t>287</t>
  </si>
  <si>
    <t>783301401</t>
  </si>
  <si>
    <t>Ometení zámečnických konstrukcí</t>
  </si>
  <si>
    <t>298431347</t>
  </si>
  <si>
    <t>288</t>
  </si>
  <si>
    <t>783306801</t>
  </si>
  <si>
    <t>Odstranění nátěru ze zámečnických konstrukcí obroušením</t>
  </si>
  <si>
    <t>2003250744</t>
  </si>
  <si>
    <t>290</t>
  </si>
  <si>
    <t>783314101</t>
  </si>
  <si>
    <t>Základní jednonásobný syntetický nátěr zámečnických konstrukcí</t>
  </si>
  <si>
    <t>228973396</t>
  </si>
  <si>
    <t>291</t>
  </si>
  <si>
    <t>783315101</t>
  </si>
  <si>
    <t>Mezinátěr jednonásobný syntetický standardní zámečnických konstrukcí</t>
  </si>
  <si>
    <t>-498360553</t>
  </si>
  <si>
    <t>292</t>
  </si>
  <si>
    <t>783317101</t>
  </si>
  <si>
    <t>Krycí jednonásobný syntetický standardní nátěr zámečnických konstrukcí</t>
  </si>
  <si>
    <t>-1519285316</t>
  </si>
  <si>
    <t>293</t>
  </si>
  <si>
    <t>783352101</t>
  </si>
  <si>
    <t>Tmelení včetně přebroušení zámečnických konstrukcí polyesterovým tmelem</t>
  </si>
  <si>
    <t>903339238</t>
  </si>
  <si>
    <t>314</t>
  </si>
  <si>
    <t>783943103</t>
  </si>
  <si>
    <t>Napouštěcí jednonásobný polyuretanový rozpouštědlový nátěr dřevěných podlah</t>
  </si>
  <si>
    <t>-168421195</t>
  </si>
  <si>
    <t>315</t>
  </si>
  <si>
    <t>783948213</t>
  </si>
  <si>
    <t>Lakovací dvojnásobný polyuretanový rozpouštědlový transparentní nátěr dřevěné podlahy</t>
  </si>
  <si>
    <t>-16449119</t>
  </si>
  <si>
    <t>784</t>
  </si>
  <si>
    <t>Dokončovací práce - malby a tapety</t>
  </si>
  <si>
    <t>294</t>
  </si>
  <si>
    <t>784111001</t>
  </si>
  <si>
    <t>Oprášení (ometení ) podkladu v místnostech výšky do 3,80 m</t>
  </si>
  <si>
    <t>-1919177044</t>
  </si>
  <si>
    <t>295</t>
  </si>
  <si>
    <t>784111011</t>
  </si>
  <si>
    <t>Obroušení podkladu omítnutého v místnostech výšky do 3,80 m</t>
  </si>
  <si>
    <t>-1907153222</t>
  </si>
  <si>
    <t>296</t>
  </si>
  <si>
    <t>784121001</t>
  </si>
  <si>
    <t>Oškrabání malby v mísnostech výšky do 3,80 m</t>
  </si>
  <si>
    <t>-271407626</t>
  </si>
  <si>
    <t>297</t>
  </si>
  <si>
    <t>784121011</t>
  </si>
  <si>
    <t>Rozmývání podkladu po oškrabání malby v místnostech výšky do 3,80 m</t>
  </si>
  <si>
    <t>1289291383</t>
  </si>
  <si>
    <t>298</t>
  </si>
  <si>
    <t>784171101</t>
  </si>
  <si>
    <t>Zakrytí vnitřních podlah včetně pozdějšího odkrytí</t>
  </si>
  <si>
    <t>-1957950477</t>
  </si>
  <si>
    <t>299</t>
  </si>
  <si>
    <t>58124844</t>
  </si>
  <si>
    <t>fólie pro malířské potřeby zakrývací tl 25µ 4x5m</t>
  </si>
  <si>
    <t>-977422286</t>
  </si>
  <si>
    <t>300</t>
  </si>
  <si>
    <t>784171111</t>
  </si>
  <si>
    <t>Zakrytí vnitřních ploch stěn v místnostech výšky do 3,80 m</t>
  </si>
  <si>
    <t>1051284315</t>
  </si>
  <si>
    <t>301</t>
  </si>
  <si>
    <t>-1774026123</t>
  </si>
  <si>
    <t>302</t>
  </si>
  <si>
    <t>784171121</t>
  </si>
  <si>
    <t>Zakrytí vnitřních ploch konstrukcí nebo prvků v místnostech výšky do 3,80 m</t>
  </si>
  <si>
    <t>1022617918</t>
  </si>
  <si>
    <t>303</t>
  </si>
  <si>
    <t>58124842</t>
  </si>
  <si>
    <t>fólie pro malířské potřeby zakrývací tl 7µ 4x5m</t>
  </si>
  <si>
    <t>-1771920608</t>
  </si>
  <si>
    <t>304</t>
  </si>
  <si>
    <t>784181121</t>
  </si>
  <si>
    <t>Hloubková jednonásobná penetrace podkladu v místnostech výšky do 3,80 m</t>
  </si>
  <si>
    <t>259730860</t>
  </si>
  <si>
    <t>305</t>
  </si>
  <si>
    <t>784211101</t>
  </si>
  <si>
    <t>Dvojnásobné bílé malby ze směsí za mokra výborně otěruvzdorných v místnostech výšky do 3,80 m</t>
  </si>
  <si>
    <t>-1799440908</t>
  </si>
  <si>
    <t>306</t>
  </si>
  <si>
    <t>784211141</t>
  </si>
  <si>
    <t>Příplatek k cenám 2x maleb ze směsí za mokra za provádění plochy do 5m2</t>
  </si>
  <si>
    <t>517196459</t>
  </si>
  <si>
    <t>HZS</t>
  </si>
  <si>
    <t>Hodinové zúčtovací sazby</t>
  </si>
  <si>
    <t>307</t>
  </si>
  <si>
    <t>HZS4212</t>
  </si>
  <si>
    <t>Hodinová zúčtovací sazba revizní technik specialista-revize plyn</t>
  </si>
  <si>
    <t>hod</t>
  </si>
  <si>
    <t>512</t>
  </si>
  <si>
    <t>-386467015</t>
  </si>
  <si>
    <t>Vedlejší rozpočtové náklady</t>
  </si>
  <si>
    <t>VRN3</t>
  </si>
  <si>
    <t>308</t>
  </si>
  <si>
    <t>030001000</t>
  </si>
  <si>
    <t>den</t>
  </si>
  <si>
    <t>1024</t>
  </si>
  <si>
    <t>-1043574097</t>
  </si>
  <si>
    <t>VRN7</t>
  </si>
  <si>
    <t>309</t>
  </si>
  <si>
    <t>070001000</t>
  </si>
  <si>
    <t>-711357675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</si>
</sst>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3" xfId="0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167" fontId="21" fillId="0" borderId="23" xfId="0" applyNumberFormat="1" applyFont="1" applyBorder="1" applyAlignment="1" applyProtection="1">
      <alignment vertical="center"/>
      <protection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/>
    </xf>
    <xf numFmtId="49" fontId="34" fillId="0" borderId="23" xfId="0" applyNumberFormat="1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167" fontId="34" fillId="0" borderId="23" xfId="0" applyNumberFormat="1" applyFont="1" applyBorder="1" applyAlignment="1" applyProtection="1">
      <alignment vertical="center"/>
      <protection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/>
    </xf>
    <xf numFmtId="0" fontId="35" fillId="0" borderId="23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14.4" customHeight="1">
      <c r="B26" s="18"/>
      <c r="C26" s="19"/>
      <c r="D26" s="35" t="s">
        <v>33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pans="2:57" s="1" customFormat="1" ht="14.4" customHeight="1">
      <c r="B27" s="18"/>
      <c r="C27" s="19"/>
      <c r="D27" s="35" t="s">
        <v>34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ROUND(AG98,2)</f>
        <v>0</v>
      </c>
      <c r="AL27" s="36"/>
      <c r="AM27" s="36"/>
      <c r="AN27" s="36"/>
      <c r="AO27" s="36"/>
      <c r="AP27" s="19"/>
      <c r="AQ27" s="19"/>
      <c r="AR27" s="17"/>
      <c r="BE27" s="28"/>
    </row>
    <row r="28" spans="1:57" s="2" customFormat="1" ht="6.9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pans="1:57" s="2" customFormat="1" ht="25.9" customHeight="1">
      <c r="A29" s="37"/>
      <c r="B29" s="38"/>
      <c r="C29" s="39"/>
      <c r="D29" s="41" t="s">
        <v>35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39"/>
      <c r="AR29" s="40"/>
      <c r="BE29" s="28"/>
    </row>
    <row r="30" spans="1:57" s="2" customFormat="1" ht="6.95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pans="1:57" s="2" customFormat="1" ht="12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36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37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38</v>
      </c>
      <c r="AL31" s="44"/>
      <c r="AM31" s="44"/>
      <c r="AN31" s="44"/>
      <c r="AO31" s="44"/>
      <c r="AP31" s="39"/>
      <c r="AQ31" s="39"/>
      <c r="AR31" s="40"/>
      <c r="BE31" s="28"/>
    </row>
    <row r="32" spans="1:57" s="3" customFormat="1" ht="14.4" customHeight="1">
      <c r="A32" s="3"/>
      <c r="B32" s="45"/>
      <c r="C32" s="46"/>
      <c r="D32" s="29" t="s">
        <v>39</v>
      </c>
      <c r="E32" s="46"/>
      <c r="F32" s="29" t="s">
        <v>40</v>
      </c>
      <c r="G32" s="46"/>
      <c r="H32" s="46"/>
      <c r="I32" s="46"/>
      <c r="J32" s="46"/>
      <c r="K32" s="46"/>
      <c r="L32" s="47">
        <v>0.21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ROUND(AZ94+SUM(CD98:CD102),2)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ROUND(AV94+SUM(BY98:BY102),2)</f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>
      <c r="A33" s="3"/>
      <c r="B33" s="45"/>
      <c r="C33" s="46"/>
      <c r="D33" s="46"/>
      <c r="E33" s="46"/>
      <c r="F33" s="29" t="s">
        <v>41</v>
      </c>
      <c r="G33" s="46"/>
      <c r="H33" s="46"/>
      <c r="I33" s="46"/>
      <c r="J33" s="46"/>
      <c r="K33" s="46"/>
      <c r="L33" s="47">
        <v>0.15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ROUND(BA94+SUM(CE98:CE102),2)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ROUND(AW94+SUM(BZ98:BZ102),2)</f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3" customFormat="1" ht="14.4" customHeight="1" hidden="1">
      <c r="A34" s="3"/>
      <c r="B34" s="45"/>
      <c r="C34" s="46"/>
      <c r="D34" s="46"/>
      <c r="E34" s="46"/>
      <c r="F34" s="29" t="s">
        <v>42</v>
      </c>
      <c r="G34" s="46"/>
      <c r="H34" s="46"/>
      <c r="I34" s="46"/>
      <c r="J34" s="46"/>
      <c r="K34" s="46"/>
      <c r="L34" s="47">
        <v>0.21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ROUND(BB94+SUM(CF98:CF102),2)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50"/>
    </row>
    <row r="35" spans="1:57" s="3" customFormat="1" ht="14.4" customHeight="1" hidden="1">
      <c r="A35" s="3"/>
      <c r="B35" s="45"/>
      <c r="C35" s="46"/>
      <c r="D35" s="46"/>
      <c r="E35" s="46"/>
      <c r="F35" s="29" t="s">
        <v>43</v>
      </c>
      <c r="G35" s="46"/>
      <c r="H35" s="46"/>
      <c r="I35" s="46"/>
      <c r="J35" s="46"/>
      <c r="K35" s="46"/>
      <c r="L35" s="47">
        <v>0.15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ROUND(BC94+SUM(CG98:CG102),2)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  <c r="BE35" s="3"/>
    </row>
    <row r="36" spans="1:57" s="3" customFormat="1" ht="14.4" customHeight="1" hidden="1">
      <c r="A36" s="3"/>
      <c r="B36" s="45"/>
      <c r="C36" s="46"/>
      <c r="D36" s="46"/>
      <c r="E36" s="46"/>
      <c r="F36" s="29" t="s">
        <v>44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ROUND(BD94+SUM(CH98:CH102),2)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  <c r="BE36" s="3"/>
    </row>
    <row r="37" spans="1:57" s="2" customFormat="1" ht="6.95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pans="1:57" s="2" customFormat="1" ht="25.9" customHeight="1">
      <c r="A38" s="37"/>
      <c r="B38" s="38"/>
      <c r="C38" s="51"/>
      <c r="D38" s="52" t="s">
        <v>45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46</v>
      </c>
      <c r="U38" s="53"/>
      <c r="V38" s="53"/>
      <c r="W38" s="53"/>
      <c r="X38" s="55" t="s">
        <v>47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40"/>
      <c r="BE38" s="37"/>
    </row>
    <row r="39" spans="1:57" s="2" customFormat="1" ht="6.95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pans="1:57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7"/>
      <c r="B60" s="38"/>
      <c r="C60" s="39"/>
      <c r="D60" s="63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3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3" t="s">
        <v>50</v>
      </c>
      <c r="AI60" s="42"/>
      <c r="AJ60" s="42"/>
      <c r="AK60" s="42"/>
      <c r="AL60" s="42"/>
      <c r="AM60" s="63" t="s">
        <v>51</v>
      </c>
      <c r="AN60" s="42"/>
      <c r="AO60" s="42"/>
      <c r="AP60" s="39"/>
      <c r="AQ60" s="39"/>
      <c r="AR60" s="40"/>
      <c r="BE60" s="37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0"/>
      <c r="BE64" s="37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7"/>
      <c r="B75" s="38"/>
      <c r="C75" s="39"/>
      <c r="D75" s="63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3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3" t="s">
        <v>50</v>
      </c>
      <c r="AI75" s="42"/>
      <c r="AJ75" s="42"/>
      <c r="AK75" s="42"/>
      <c r="AL75" s="42"/>
      <c r="AM75" s="63" t="s">
        <v>51</v>
      </c>
      <c r="AN75" s="42"/>
      <c r="AO75" s="42"/>
      <c r="AP75" s="39"/>
      <c r="AQ75" s="39"/>
      <c r="AR75" s="40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0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0"/>
      <c r="BE81" s="37"/>
    </row>
    <row r="82" spans="1:57" s="2" customFormat="1" ht="24.95" customHeight="1">
      <c r="A82" s="37"/>
      <c r="B82" s="38"/>
      <c r="C82" s="20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pans="1:57" s="4" customFormat="1" ht="12" customHeight="1">
      <c r="A84" s="4"/>
      <c r="B84" s="69"/>
      <c r="C84" s="29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Byty náměstí Svobody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pans="1:57" s="2" customFormat="1" ht="12" customHeight="1">
      <c r="A87" s="37"/>
      <c r="B87" s="38"/>
      <c r="C87" s="29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22</v>
      </c>
      <c r="AJ87" s="39"/>
      <c r="AK87" s="39"/>
      <c r="AL87" s="39"/>
      <c r="AM87" s="78" t="str">
        <f>IF(AN8="","",AN8)</f>
        <v>10. 9. 2020</v>
      </c>
      <c r="AN87" s="78"/>
      <c r="AO87" s="39"/>
      <c r="AP87" s="39"/>
      <c r="AQ87" s="39"/>
      <c r="AR87" s="40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pans="1:57" s="2" customFormat="1" ht="15.15" customHeight="1">
      <c r="A89" s="37"/>
      <c r="B89" s="38"/>
      <c r="C89" s="29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0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29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0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0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ROUND(AZ94*L32,2)</f>
        <v>0</v>
      </c>
      <c r="AW94" s="113">
        <f>ROUND(BA94*L33,2)</f>
        <v>0</v>
      </c>
      <c r="AX94" s="113">
        <f>ROUND(BB94*L32,2)</f>
        <v>0</v>
      </c>
      <c r="AY94" s="113">
        <f>ROUND(BC94*L33,2)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79</v>
      </c>
      <c r="E95" s="120"/>
      <c r="F95" s="120"/>
      <c r="G95" s="120"/>
      <c r="H95" s="120"/>
      <c r="I95" s="121"/>
      <c r="J95" s="120" t="s">
        <v>80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81</v>
      </c>
      <c r="AR95" s="125"/>
      <c r="AS95" s="126">
        <f>ROUND(AS96,2)</f>
        <v>0</v>
      </c>
      <c r="AT95" s="127">
        <f>ROUND(SUM(AV95:AW95),2)</f>
        <v>0</v>
      </c>
      <c r="AU95" s="128">
        <f>ROUND(AU96,5)</f>
        <v>0</v>
      </c>
      <c r="AV95" s="127">
        <f>ROUND(AZ95*L32,2)</f>
        <v>0</v>
      </c>
      <c r="AW95" s="127">
        <f>ROUND(BA95*L33,2)</f>
        <v>0</v>
      </c>
      <c r="AX95" s="127">
        <f>ROUND(BB95*L32,2)</f>
        <v>0</v>
      </c>
      <c r="AY95" s="127">
        <f>ROUND(BC95*L33,2)</f>
        <v>0</v>
      </c>
      <c r="AZ95" s="127">
        <f>ROUND(AZ96,2)</f>
        <v>0</v>
      </c>
      <c r="BA95" s="127">
        <f>ROUND(BA96,2)</f>
        <v>0</v>
      </c>
      <c r="BB95" s="127">
        <f>ROUND(BB96,2)</f>
        <v>0</v>
      </c>
      <c r="BC95" s="127">
        <f>ROUND(BC96,2)</f>
        <v>0</v>
      </c>
      <c r="BD95" s="129">
        <f>ROUND(BD96,2)</f>
        <v>0</v>
      </c>
      <c r="BE95" s="7"/>
      <c r="BS95" s="130" t="s">
        <v>74</v>
      </c>
      <c r="BT95" s="130" t="s">
        <v>82</v>
      </c>
      <c r="BU95" s="130" t="s">
        <v>76</v>
      </c>
      <c r="BV95" s="130" t="s">
        <v>77</v>
      </c>
      <c r="BW95" s="130" t="s">
        <v>83</v>
      </c>
      <c r="BX95" s="130" t="s">
        <v>5</v>
      </c>
      <c r="CL95" s="130" t="s">
        <v>1</v>
      </c>
      <c r="CM95" s="130" t="s">
        <v>82</v>
      </c>
    </row>
    <row r="96" spans="1:90" s="4" customFormat="1" ht="16.5" customHeight="1">
      <c r="A96" s="131" t="s">
        <v>84</v>
      </c>
      <c r="B96" s="69"/>
      <c r="C96" s="132"/>
      <c r="D96" s="132"/>
      <c r="E96" s="133" t="s">
        <v>79</v>
      </c>
      <c r="F96" s="133"/>
      <c r="G96" s="133"/>
      <c r="H96" s="133"/>
      <c r="I96" s="133"/>
      <c r="J96" s="132"/>
      <c r="K96" s="133" t="s">
        <v>85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'04 - Byt č.20, dveře č.54...'!J34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86</v>
      </c>
      <c r="AR96" s="71"/>
      <c r="AS96" s="136">
        <v>0</v>
      </c>
      <c r="AT96" s="137">
        <f>ROUND(SUM(AV96:AW96),2)</f>
        <v>0</v>
      </c>
      <c r="AU96" s="138">
        <f>'04 - Byt č.20, dveře č.54...'!P159</f>
        <v>0</v>
      </c>
      <c r="AV96" s="137">
        <f>'04 - Byt č.20, dveře č.54...'!J37</f>
        <v>0</v>
      </c>
      <c r="AW96" s="137">
        <f>'04 - Byt č.20, dveře č.54...'!J38</f>
        <v>0</v>
      </c>
      <c r="AX96" s="137">
        <f>'04 - Byt č.20, dveře č.54...'!J39</f>
        <v>0</v>
      </c>
      <c r="AY96" s="137">
        <f>'04 - Byt č.20, dveře č.54...'!J40</f>
        <v>0</v>
      </c>
      <c r="AZ96" s="137">
        <f>'04 - Byt č.20, dveře č.54...'!F37</f>
        <v>0</v>
      </c>
      <c r="BA96" s="137">
        <f>'04 - Byt č.20, dveře č.54...'!F38</f>
        <v>0</v>
      </c>
      <c r="BB96" s="137">
        <f>'04 - Byt č.20, dveře č.54...'!F39</f>
        <v>0</v>
      </c>
      <c r="BC96" s="137">
        <f>'04 - Byt č.20, dveře č.54...'!F40</f>
        <v>0</v>
      </c>
      <c r="BD96" s="139">
        <f>'04 - Byt č.20, dveře č.54...'!F41</f>
        <v>0</v>
      </c>
      <c r="BE96" s="4"/>
      <c r="BT96" s="140" t="s">
        <v>87</v>
      </c>
      <c r="BV96" s="140" t="s">
        <v>77</v>
      </c>
      <c r="BW96" s="140" t="s">
        <v>88</v>
      </c>
      <c r="BX96" s="140" t="s">
        <v>83</v>
      </c>
      <c r="CL96" s="140" t="s">
        <v>1</v>
      </c>
    </row>
    <row r="97" spans="2:44" ht="12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7"/>
    </row>
    <row r="98" spans="1:57" s="2" customFormat="1" ht="30" customHeight="1">
      <c r="A98" s="37"/>
      <c r="B98" s="38"/>
      <c r="C98" s="106" t="s">
        <v>89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109">
        <f>ROUND(SUM(AG99:AG102),2)</f>
        <v>0</v>
      </c>
      <c r="AH98" s="109"/>
      <c r="AI98" s="109"/>
      <c r="AJ98" s="109"/>
      <c r="AK98" s="109"/>
      <c r="AL98" s="109"/>
      <c r="AM98" s="109"/>
      <c r="AN98" s="109">
        <f>ROUND(SUM(AN99:AN102),2)</f>
        <v>0</v>
      </c>
      <c r="AO98" s="109"/>
      <c r="AP98" s="109"/>
      <c r="AQ98" s="141"/>
      <c r="AR98" s="40"/>
      <c r="AS98" s="99" t="s">
        <v>90</v>
      </c>
      <c r="AT98" s="100" t="s">
        <v>91</v>
      </c>
      <c r="AU98" s="100" t="s">
        <v>39</v>
      </c>
      <c r="AV98" s="101" t="s">
        <v>62</v>
      </c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89" s="2" customFormat="1" ht="19.9" customHeight="1">
      <c r="A99" s="37"/>
      <c r="B99" s="38"/>
      <c r="C99" s="39"/>
      <c r="D99" s="142" t="s">
        <v>92</v>
      </c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39"/>
      <c r="AD99" s="39"/>
      <c r="AE99" s="39"/>
      <c r="AF99" s="39"/>
      <c r="AG99" s="143">
        <f>ROUND(AG94*AS99,2)</f>
        <v>0</v>
      </c>
      <c r="AH99" s="134"/>
      <c r="AI99" s="134"/>
      <c r="AJ99" s="134"/>
      <c r="AK99" s="134"/>
      <c r="AL99" s="134"/>
      <c r="AM99" s="134"/>
      <c r="AN99" s="134">
        <f>ROUND(AG99+AV99,2)</f>
        <v>0</v>
      </c>
      <c r="AO99" s="134"/>
      <c r="AP99" s="134"/>
      <c r="AQ99" s="39"/>
      <c r="AR99" s="40"/>
      <c r="AS99" s="144">
        <v>0</v>
      </c>
      <c r="AT99" s="145" t="s">
        <v>93</v>
      </c>
      <c r="AU99" s="145" t="s">
        <v>40</v>
      </c>
      <c r="AV99" s="146">
        <f>ROUND(IF(AU99="základní",AG99*L32,IF(AU99="snížená",AG99*L33,0)),2)</f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V99" s="14" t="s">
        <v>94</v>
      </c>
      <c r="BY99" s="147">
        <f>IF(AU99="základní",AV99,0)</f>
        <v>0</v>
      </c>
      <c r="BZ99" s="147">
        <f>IF(AU99="snížená",AV99,0)</f>
        <v>0</v>
      </c>
      <c r="CA99" s="147">
        <v>0</v>
      </c>
      <c r="CB99" s="147">
        <v>0</v>
      </c>
      <c r="CC99" s="147">
        <v>0</v>
      </c>
      <c r="CD99" s="147">
        <f>IF(AU99="základní",AG99,0)</f>
        <v>0</v>
      </c>
      <c r="CE99" s="147">
        <f>IF(AU99="snížená",AG99,0)</f>
        <v>0</v>
      </c>
      <c r="CF99" s="147">
        <f>IF(AU99="zákl. přenesená",AG99,0)</f>
        <v>0</v>
      </c>
      <c r="CG99" s="147">
        <f>IF(AU99="sníž. přenesená",AG99,0)</f>
        <v>0</v>
      </c>
      <c r="CH99" s="147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>x</v>
      </c>
    </row>
    <row r="100" spans="1:89" s="2" customFormat="1" ht="19.9" customHeight="1">
      <c r="A100" s="37"/>
      <c r="B100" s="38"/>
      <c r="C100" s="39"/>
      <c r="D100" s="148" t="s">
        <v>95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39"/>
      <c r="AD100" s="39"/>
      <c r="AE100" s="39"/>
      <c r="AF100" s="39"/>
      <c r="AG100" s="143">
        <f>ROUND(AG94*AS100,2)</f>
        <v>0</v>
      </c>
      <c r="AH100" s="134"/>
      <c r="AI100" s="134"/>
      <c r="AJ100" s="134"/>
      <c r="AK100" s="134"/>
      <c r="AL100" s="134"/>
      <c r="AM100" s="134"/>
      <c r="AN100" s="134">
        <f>ROUND(AG100+AV100,2)</f>
        <v>0</v>
      </c>
      <c r="AO100" s="134"/>
      <c r="AP100" s="134"/>
      <c r="AQ100" s="39"/>
      <c r="AR100" s="40"/>
      <c r="AS100" s="144">
        <v>0</v>
      </c>
      <c r="AT100" s="145" t="s">
        <v>93</v>
      </c>
      <c r="AU100" s="145" t="s">
        <v>40</v>
      </c>
      <c r="AV100" s="146">
        <f>ROUND(IF(AU100="základní",AG100*L32,IF(AU100="snížená",AG100*L33,0)),2)</f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V100" s="14" t="s">
        <v>96</v>
      </c>
      <c r="BY100" s="147">
        <f>IF(AU100="základní",AV100,0)</f>
        <v>0</v>
      </c>
      <c r="BZ100" s="147">
        <f>IF(AU100="snížená",AV100,0)</f>
        <v>0</v>
      </c>
      <c r="CA100" s="147">
        <v>0</v>
      </c>
      <c r="CB100" s="147">
        <v>0</v>
      </c>
      <c r="CC100" s="147">
        <v>0</v>
      </c>
      <c r="CD100" s="147">
        <f>IF(AU100="základní",AG100,0)</f>
        <v>0</v>
      </c>
      <c r="CE100" s="147">
        <f>IF(AU100="snížená",AG100,0)</f>
        <v>0</v>
      </c>
      <c r="CF100" s="147">
        <f>IF(AU100="zákl. přenesená",AG100,0)</f>
        <v>0</v>
      </c>
      <c r="CG100" s="147">
        <f>IF(AU100="sníž. přenesená",AG100,0)</f>
        <v>0</v>
      </c>
      <c r="CH100" s="147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9" customHeight="1">
      <c r="A101" s="37"/>
      <c r="B101" s="38"/>
      <c r="C101" s="39"/>
      <c r="D101" s="148" t="s">
        <v>95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39"/>
      <c r="AD101" s="39"/>
      <c r="AE101" s="39"/>
      <c r="AF101" s="39"/>
      <c r="AG101" s="143">
        <f>ROUND(AG94*AS101,2)</f>
        <v>0</v>
      </c>
      <c r="AH101" s="134"/>
      <c r="AI101" s="134"/>
      <c r="AJ101" s="134"/>
      <c r="AK101" s="134"/>
      <c r="AL101" s="134"/>
      <c r="AM101" s="134"/>
      <c r="AN101" s="134">
        <f>ROUND(AG101+AV101,2)</f>
        <v>0</v>
      </c>
      <c r="AO101" s="134"/>
      <c r="AP101" s="134"/>
      <c r="AQ101" s="39"/>
      <c r="AR101" s="40"/>
      <c r="AS101" s="144">
        <v>0</v>
      </c>
      <c r="AT101" s="145" t="s">
        <v>93</v>
      </c>
      <c r="AU101" s="145" t="s">
        <v>40</v>
      </c>
      <c r="AV101" s="146">
        <f>ROUND(IF(AU101="základní",AG101*L32,IF(AU101="snížená",AG101*L33,0)),2)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4" t="s">
        <v>96</v>
      </c>
      <c r="BY101" s="147">
        <f>IF(AU101="základní",AV101,0)</f>
        <v>0</v>
      </c>
      <c r="BZ101" s="147">
        <f>IF(AU101="snížená",AV101,0)</f>
        <v>0</v>
      </c>
      <c r="CA101" s="147">
        <v>0</v>
      </c>
      <c r="CB101" s="147">
        <v>0</v>
      </c>
      <c r="CC101" s="147">
        <v>0</v>
      </c>
      <c r="CD101" s="147">
        <f>IF(AU101="základní",AG101,0)</f>
        <v>0</v>
      </c>
      <c r="CE101" s="147">
        <f>IF(AU101="snížená",AG101,0)</f>
        <v>0</v>
      </c>
      <c r="CF101" s="147">
        <f>IF(AU101="zákl. přenesená",AG101,0)</f>
        <v>0</v>
      </c>
      <c r="CG101" s="147">
        <f>IF(AU101="sníž. přenesená",AG101,0)</f>
        <v>0</v>
      </c>
      <c r="CH101" s="147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89" s="2" customFormat="1" ht="19.9" customHeight="1">
      <c r="A102" s="37"/>
      <c r="B102" s="38"/>
      <c r="C102" s="39"/>
      <c r="D102" s="148" t="s">
        <v>95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39"/>
      <c r="AD102" s="39"/>
      <c r="AE102" s="39"/>
      <c r="AF102" s="39"/>
      <c r="AG102" s="143">
        <f>ROUND(AG94*AS102,2)</f>
        <v>0</v>
      </c>
      <c r="AH102" s="134"/>
      <c r="AI102" s="134"/>
      <c r="AJ102" s="134"/>
      <c r="AK102" s="134"/>
      <c r="AL102" s="134"/>
      <c r="AM102" s="134"/>
      <c r="AN102" s="134">
        <f>ROUND(AG102+AV102,2)</f>
        <v>0</v>
      </c>
      <c r="AO102" s="134"/>
      <c r="AP102" s="134"/>
      <c r="AQ102" s="39"/>
      <c r="AR102" s="40"/>
      <c r="AS102" s="149">
        <v>0</v>
      </c>
      <c r="AT102" s="150" t="s">
        <v>93</v>
      </c>
      <c r="AU102" s="150" t="s">
        <v>40</v>
      </c>
      <c r="AV102" s="139">
        <f>ROUND(IF(AU102="základní",AG102*L32,IF(AU102="snížená",AG102*L33,0)),2)</f>
        <v>0</v>
      </c>
      <c r="AW102" s="37"/>
      <c r="AX102" s="37"/>
      <c r="AY102" s="37"/>
      <c r="AZ102" s="37"/>
      <c r="BA102" s="37"/>
      <c r="BB102" s="37"/>
      <c r="BC102" s="37"/>
      <c r="BD102" s="37"/>
      <c r="BE102" s="37"/>
      <c r="BV102" s="14" t="s">
        <v>96</v>
      </c>
      <c r="BY102" s="147">
        <f>IF(AU102="základní",AV102,0)</f>
        <v>0</v>
      </c>
      <c r="BZ102" s="147">
        <f>IF(AU102="snížená",AV102,0)</f>
        <v>0</v>
      </c>
      <c r="CA102" s="147">
        <v>0</v>
      </c>
      <c r="CB102" s="147">
        <v>0</v>
      </c>
      <c r="CC102" s="147">
        <v>0</v>
      </c>
      <c r="CD102" s="147">
        <f>IF(AU102="základní",AG102,0)</f>
        <v>0</v>
      </c>
      <c r="CE102" s="147">
        <f>IF(AU102="snížená",AG102,0)</f>
        <v>0</v>
      </c>
      <c r="CF102" s="147">
        <f>IF(AU102="zákl. přenesená",AG102,0)</f>
        <v>0</v>
      </c>
      <c r="CG102" s="147">
        <f>IF(AU102="sníž. přenesená",AG102,0)</f>
        <v>0</v>
      </c>
      <c r="CH102" s="147">
        <f>IF(AU102="nulová",AG102,0)</f>
        <v>0</v>
      </c>
      <c r="CI102" s="14">
        <f>IF(AU102="základní",1,IF(AU102="snížená",2,IF(AU102="zákl. přenesená",4,IF(AU102="sníž. přenesená",5,3))))</f>
        <v>1</v>
      </c>
      <c r="CJ102" s="14">
        <f>IF(AT102="stavební čast",1,IF(AT102="investiční čast",2,3))</f>
        <v>1</v>
      </c>
      <c r="CK102" s="14" t="str">
        <f>IF(D102="Vyplň vlastní","","x")</f>
        <v/>
      </c>
    </row>
    <row r="103" spans="1:57" s="2" customFormat="1" ht="10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0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30" customHeight="1">
      <c r="A104" s="37"/>
      <c r="B104" s="38"/>
      <c r="C104" s="151" t="s">
        <v>97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3">
        <f>ROUND(AG94+AG98,2)</f>
        <v>0</v>
      </c>
      <c r="AH104" s="153"/>
      <c r="AI104" s="153"/>
      <c r="AJ104" s="153"/>
      <c r="AK104" s="153"/>
      <c r="AL104" s="153"/>
      <c r="AM104" s="153"/>
      <c r="AN104" s="153">
        <f>ROUND(AN94+AN98,2)</f>
        <v>0</v>
      </c>
      <c r="AO104" s="153"/>
      <c r="AP104" s="153"/>
      <c r="AQ104" s="152"/>
      <c r="AR104" s="40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40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</sheetData>
  <sheetProtection password="CC35" sheet="1" objects="1" scenarios="1" formatColumns="0" formatRows="0"/>
  <mergeCells count="64">
    <mergeCell ref="L85:AO85"/>
    <mergeCell ref="AM87:AN87"/>
    <mergeCell ref="AS89:AT91"/>
    <mergeCell ref="AM89:AP89"/>
    <mergeCell ref="AM90:AP90"/>
    <mergeCell ref="AG92:AM92"/>
    <mergeCell ref="AN92:AP92"/>
    <mergeCell ref="I92:AF92"/>
    <mergeCell ref="C92:G92"/>
    <mergeCell ref="D95:H95"/>
    <mergeCell ref="AG95:AM95"/>
    <mergeCell ref="AN95:AP95"/>
    <mergeCell ref="J95:AF95"/>
    <mergeCell ref="E96:I96"/>
    <mergeCell ref="K96:AF96"/>
    <mergeCell ref="AG96:AM96"/>
    <mergeCell ref="AN96:AP96"/>
    <mergeCell ref="AG99:AM99"/>
    <mergeCell ref="AN99:AP99"/>
    <mergeCell ref="D99:AB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4:AM94"/>
    <mergeCell ref="AN94:AP94"/>
    <mergeCell ref="AG98:AM98"/>
    <mergeCell ref="AN98:AP98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W34:AE34"/>
    <mergeCell ref="L34:P34"/>
    <mergeCell ref="AK34:AO34"/>
    <mergeCell ref="AK35:AO35"/>
    <mergeCell ref="W35:AE35"/>
    <mergeCell ref="L35:P35"/>
    <mergeCell ref="L36:P36"/>
    <mergeCell ref="AK36:AO36"/>
    <mergeCell ref="W36:AE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6" location="'04 - Byt č.20, dveře č.54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7"/>
      <c r="AT3" s="14" t="s">
        <v>82</v>
      </c>
    </row>
    <row r="4" spans="2:46" s="1" customFormat="1" ht="24.95" customHeight="1">
      <c r="B4" s="17"/>
      <c r="D4" s="156" t="s">
        <v>98</v>
      </c>
      <c r="L4" s="17"/>
      <c r="M4" s="157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58" t="s">
        <v>16</v>
      </c>
      <c r="L6" s="17"/>
    </row>
    <row r="7" spans="2:12" s="1" customFormat="1" ht="16.5" customHeight="1">
      <c r="B7" s="17"/>
      <c r="E7" s="159" t="str">
        <f>'Rekapitulace stavby'!K6</f>
        <v>Byty náměstí Svobody</v>
      </c>
      <c r="F7" s="158"/>
      <c r="G7" s="158"/>
      <c r="H7" s="158"/>
      <c r="L7" s="17"/>
    </row>
    <row r="8" spans="2:12" s="1" customFormat="1" ht="12" customHeight="1">
      <c r="B8" s="17"/>
      <c r="D8" s="158" t="s">
        <v>99</v>
      </c>
      <c r="L8" s="17"/>
    </row>
    <row r="9" spans="1:31" s="2" customFormat="1" ht="16.5" customHeight="1">
      <c r="A9" s="37"/>
      <c r="B9" s="40"/>
      <c r="C9" s="37"/>
      <c r="D9" s="37"/>
      <c r="E9" s="159" t="s">
        <v>100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0"/>
      <c r="C10" s="37"/>
      <c r="D10" s="158" t="s">
        <v>101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0"/>
      <c r="C11" s="37"/>
      <c r="D11" s="37"/>
      <c r="E11" s="160" t="s">
        <v>102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0"/>
      <c r="C13" s="37"/>
      <c r="D13" s="158" t="s">
        <v>18</v>
      </c>
      <c r="E13" s="37"/>
      <c r="F13" s="140" t="s">
        <v>1</v>
      </c>
      <c r="G13" s="37"/>
      <c r="H13" s="37"/>
      <c r="I13" s="158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0"/>
      <c r="C14" s="37"/>
      <c r="D14" s="158" t="s">
        <v>20</v>
      </c>
      <c r="E14" s="37"/>
      <c r="F14" s="140" t="s">
        <v>21</v>
      </c>
      <c r="G14" s="37"/>
      <c r="H14" s="37"/>
      <c r="I14" s="158" t="s">
        <v>22</v>
      </c>
      <c r="J14" s="161" t="str">
        <f>'Rekapitulace stavby'!AN8</f>
        <v>10. 9. 2020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0"/>
      <c r="C16" s="37"/>
      <c r="D16" s="158" t="s">
        <v>24</v>
      </c>
      <c r="E16" s="37"/>
      <c r="F16" s="37"/>
      <c r="G16" s="37"/>
      <c r="H16" s="37"/>
      <c r="I16" s="158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0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8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0"/>
      <c r="C19" s="37"/>
      <c r="D19" s="158" t="s">
        <v>27</v>
      </c>
      <c r="E19" s="37"/>
      <c r="F19" s="37"/>
      <c r="G19" s="37"/>
      <c r="H19" s="37"/>
      <c r="I19" s="158" t="s">
        <v>25</v>
      </c>
      <c r="J19" s="30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0"/>
      <c r="C20" s="37"/>
      <c r="D20" s="37"/>
      <c r="E20" s="30" t="str">
        <f>'Rekapitulace stavby'!E14</f>
        <v>Vyplň údaj</v>
      </c>
      <c r="F20" s="140"/>
      <c r="G20" s="140"/>
      <c r="H20" s="140"/>
      <c r="I20" s="158" t="s">
        <v>26</v>
      </c>
      <c r="J20" s="30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0"/>
      <c r="C22" s="37"/>
      <c r="D22" s="158" t="s">
        <v>29</v>
      </c>
      <c r="E22" s="37"/>
      <c r="F22" s="37"/>
      <c r="G22" s="37"/>
      <c r="H22" s="37"/>
      <c r="I22" s="158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0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8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0"/>
      <c r="C25" s="37"/>
      <c r="D25" s="158" t="s">
        <v>31</v>
      </c>
      <c r="E25" s="37"/>
      <c r="F25" s="37"/>
      <c r="G25" s="37"/>
      <c r="H25" s="37"/>
      <c r="I25" s="158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0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8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0"/>
      <c r="C28" s="37"/>
      <c r="D28" s="158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s="2" customFormat="1" ht="6.95" customHeight="1">
      <c r="A30" s="37"/>
      <c r="B30" s="40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0"/>
      <c r="C31" s="37"/>
      <c r="D31" s="166"/>
      <c r="E31" s="166"/>
      <c r="F31" s="166"/>
      <c r="G31" s="166"/>
      <c r="H31" s="166"/>
      <c r="I31" s="166"/>
      <c r="J31" s="166"/>
      <c r="K31" s="166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0"/>
      <c r="C32" s="37"/>
      <c r="D32" s="140" t="s">
        <v>103</v>
      </c>
      <c r="E32" s="37"/>
      <c r="F32" s="37"/>
      <c r="G32" s="37"/>
      <c r="H32" s="37"/>
      <c r="I32" s="37"/>
      <c r="J32" s="167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0"/>
      <c r="C33" s="37"/>
      <c r="D33" s="168" t="s">
        <v>92</v>
      </c>
      <c r="E33" s="37"/>
      <c r="F33" s="37"/>
      <c r="G33" s="37"/>
      <c r="H33" s="37"/>
      <c r="I33" s="37"/>
      <c r="J33" s="167">
        <f>J130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0"/>
      <c r="C34" s="37"/>
      <c r="D34" s="169" t="s">
        <v>35</v>
      </c>
      <c r="E34" s="37"/>
      <c r="F34" s="37"/>
      <c r="G34" s="37"/>
      <c r="H34" s="37"/>
      <c r="I34" s="37"/>
      <c r="J34" s="170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0"/>
      <c r="C35" s="37"/>
      <c r="D35" s="166"/>
      <c r="E35" s="166"/>
      <c r="F35" s="166"/>
      <c r="G35" s="166"/>
      <c r="H35" s="166"/>
      <c r="I35" s="166"/>
      <c r="J35" s="166"/>
      <c r="K35" s="166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0"/>
      <c r="C36" s="37"/>
      <c r="D36" s="37"/>
      <c r="E36" s="37"/>
      <c r="F36" s="171" t="s">
        <v>37</v>
      </c>
      <c r="G36" s="37"/>
      <c r="H36" s="37"/>
      <c r="I36" s="171" t="s">
        <v>36</v>
      </c>
      <c r="J36" s="171" t="s">
        <v>38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0"/>
      <c r="C37" s="37"/>
      <c r="D37" s="172" t="s">
        <v>39</v>
      </c>
      <c r="E37" s="158" t="s">
        <v>40</v>
      </c>
      <c r="F37" s="173">
        <f>ROUND((SUM(BE130:BE137)+SUM(BE159:BE500)),2)</f>
        <v>0</v>
      </c>
      <c r="G37" s="37"/>
      <c r="H37" s="37"/>
      <c r="I37" s="174">
        <v>0.21</v>
      </c>
      <c r="J37" s="173">
        <f>ROUND(((SUM(BE130:BE137)+SUM(BE159:BE500))*I37),2)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0"/>
      <c r="C38" s="37"/>
      <c r="D38" s="37"/>
      <c r="E38" s="158" t="s">
        <v>41</v>
      </c>
      <c r="F38" s="173">
        <f>ROUND((SUM(BF130:BF137)+SUM(BF159:BF500)),2)</f>
        <v>0</v>
      </c>
      <c r="G38" s="37"/>
      <c r="H38" s="37"/>
      <c r="I38" s="174">
        <v>0.15</v>
      </c>
      <c r="J38" s="173">
        <f>ROUND(((SUM(BF130:BF137)+SUM(BF159:BF500))*I38),2)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0"/>
      <c r="C39" s="37"/>
      <c r="D39" s="37"/>
      <c r="E39" s="158" t="s">
        <v>42</v>
      </c>
      <c r="F39" s="173">
        <f>ROUND((SUM(BG130:BG137)+SUM(BG159:BG500)),2)</f>
        <v>0</v>
      </c>
      <c r="G39" s="37"/>
      <c r="H39" s="37"/>
      <c r="I39" s="174">
        <v>0.21</v>
      </c>
      <c r="J39" s="17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0"/>
      <c r="C40" s="37"/>
      <c r="D40" s="37"/>
      <c r="E40" s="158" t="s">
        <v>43</v>
      </c>
      <c r="F40" s="173">
        <f>ROUND((SUM(BH130:BH137)+SUM(BH159:BH500)),2)</f>
        <v>0</v>
      </c>
      <c r="G40" s="37"/>
      <c r="H40" s="37"/>
      <c r="I40" s="174">
        <v>0.15</v>
      </c>
      <c r="J40" s="17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0"/>
      <c r="C41" s="37"/>
      <c r="D41" s="37"/>
      <c r="E41" s="158" t="s">
        <v>44</v>
      </c>
      <c r="F41" s="173">
        <f>ROUND((SUM(BI130:BI137)+SUM(BI159:BI500)),2)</f>
        <v>0</v>
      </c>
      <c r="G41" s="37"/>
      <c r="H41" s="37"/>
      <c r="I41" s="174">
        <v>0</v>
      </c>
      <c r="J41" s="17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0"/>
      <c r="C43" s="175"/>
      <c r="D43" s="176" t="s">
        <v>45</v>
      </c>
      <c r="E43" s="177"/>
      <c r="F43" s="177"/>
      <c r="G43" s="178" t="s">
        <v>46</v>
      </c>
      <c r="H43" s="179" t="s">
        <v>47</v>
      </c>
      <c r="I43" s="177"/>
      <c r="J43" s="180">
        <f>SUM(J34:J41)</f>
        <v>0</v>
      </c>
      <c r="K43" s="18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0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2"/>
      <c r="D50" s="182" t="s">
        <v>48</v>
      </c>
      <c r="E50" s="183"/>
      <c r="F50" s="183"/>
      <c r="G50" s="182" t="s">
        <v>49</v>
      </c>
      <c r="H50" s="183"/>
      <c r="I50" s="183"/>
      <c r="J50" s="183"/>
      <c r="K50" s="183"/>
      <c r="L50" s="62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7"/>
      <c r="B61" s="40"/>
      <c r="C61" s="37"/>
      <c r="D61" s="184" t="s">
        <v>50</v>
      </c>
      <c r="E61" s="185"/>
      <c r="F61" s="186" t="s">
        <v>51</v>
      </c>
      <c r="G61" s="184" t="s">
        <v>50</v>
      </c>
      <c r="H61" s="185"/>
      <c r="I61" s="185"/>
      <c r="J61" s="187" t="s">
        <v>51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7"/>
      <c r="B65" s="40"/>
      <c r="C65" s="37"/>
      <c r="D65" s="182" t="s">
        <v>52</v>
      </c>
      <c r="E65" s="188"/>
      <c r="F65" s="188"/>
      <c r="G65" s="182" t="s">
        <v>53</v>
      </c>
      <c r="H65" s="188"/>
      <c r="I65" s="188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7"/>
      <c r="B76" s="40"/>
      <c r="C76" s="37"/>
      <c r="D76" s="184" t="s">
        <v>50</v>
      </c>
      <c r="E76" s="185"/>
      <c r="F76" s="186" t="s">
        <v>51</v>
      </c>
      <c r="G76" s="184" t="s">
        <v>50</v>
      </c>
      <c r="H76" s="185"/>
      <c r="I76" s="185"/>
      <c r="J76" s="187" t="s">
        <v>51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0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29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3" t="str">
        <f>E7</f>
        <v>Byty náměstí Svobody</v>
      </c>
      <c r="F85" s="29"/>
      <c r="G85" s="29"/>
      <c r="H85" s="2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18"/>
      <c r="C86" s="29" t="s">
        <v>99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7"/>
      <c r="B87" s="38"/>
      <c r="C87" s="39"/>
      <c r="D87" s="39"/>
      <c r="E87" s="193" t="s">
        <v>100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29" t="s">
        <v>101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04 - Byt č.20, dveře č.54, 6.NP, 4. schodiště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29" t="s">
        <v>20</v>
      </c>
      <c r="D91" s="39"/>
      <c r="E91" s="39"/>
      <c r="F91" s="24" t="str">
        <f>F14</f>
        <v xml:space="preserve"> </v>
      </c>
      <c r="G91" s="39"/>
      <c r="H91" s="39"/>
      <c r="I91" s="29" t="s">
        <v>22</v>
      </c>
      <c r="J91" s="78" t="str">
        <f>IF(J14="","",J14)</f>
        <v>10. 9. 2020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29" t="s">
        <v>24</v>
      </c>
      <c r="D93" s="39"/>
      <c r="E93" s="39"/>
      <c r="F93" s="24" t="str">
        <f>E17</f>
        <v xml:space="preserve"> </v>
      </c>
      <c r="G93" s="39"/>
      <c r="H93" s="39"/>
      <c r="I93" s="29" t="s">
        <v>29</v>
      </c>
      <c r="J93" s="33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29" t="s">
        <v>27</v>
      </c>
      <c r="D94" s="39"/>
      <c r="E94" s="39"/>
      <c r="F94" s="24" t="str">
        <f>IF(E20="","",E20)</f>
        <v>Vyplň údaj</v>
      </c>
      <c r="G94" s="39"/>
      <c r="H94" s="39"/>
      <c r="I94" s="29" t="s">
        <v>31</v>
      </c>
      <c r="J94" s="33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4" t="s">
        <v>105</v>
      </c>
      <c r="D96" s="152"/>
      <c r="E96" s="152"/>
      <c r="F96" s="152"/>
      <c r="G96" s="152"/>
      <c r="H96" s="152"/>
      <c r="I96" s="152"/>
      <c r="J96" s="195" t="s">
        <v>106</v>
      </c>
      <c r="K96" s="152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96" t="s">
        <v>107</v>
      </c>
      <c r="D98" s="39"/>
      <c r="E98" s="39"/>
      <c r="F98" s="39"/>
      <c r="G98" s="39"/>
      <c r="H98" s="39"/>
      <c r="I98" s="39"/>
      <c r="J98" s="109">
        <f>J159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4" t="s">
        <v>108</v>
      </c>
    </row>
    <row r="99" spans="1:31" s="9" customFormat="1" ht="24.95" customHeight="1">
      <c r="A99" s="9"/>
      <c r="B99" s="197"/>
      <c r="C99" s="198"/>
      <c r="D99" s="199" t="s">
        <v>109</v>
      </c>
      <c r="E99" s="200"/>
      <c r="F99" s="200"/>
      <c r="G99" s="200"/>
      <c r="H99" s="200"/>
      <c r="I99" s="200"/>
      <c r="J99" s="201">
        <f>J160</f>
        <v>0</v>
      </c>
      <c r="K99" s="198"/>
      <c r="L99" s="20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3"/>
      <c r="C100" s="132"/>
      <c r="D100" s="204" t="s">
        <v>110</v>
      </c>
      <c r="E100" s="205"/>
      <c r="F100" s="205"/>
      <c r="G100" s="205"/>
      <c r="H100" s="205"/>
      <c r="I100" s="205"/>
      <c r="J100" s="206">
        <f>J161</f>
        <v>0</v>
      </c>
      <c r="K100" s="13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3"/>
      <c r="C101" s="132"/>
      <c r="D101" s="204" t="s">
        <v>111</v>
      </c>
      <c r="E101" s="205"/>
      <c r="F101" s="205"/>
      <c r="G101" s="205"/>
      <c r="H101" s="205"/>
      <c r="I101" s="205"/>
      <c r="J101" s="206">
        <f>J165</f>
        <v>0</v>
      </c>
      <c r="K101" s="13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3"/>
      <c r="C102" s="132"/>
      <c r="D102" s="204" t="s">
        <v>112</v>
      </c>
      <c r="E102" s="205"/>
      <c r="F102" s="205"/>
      <c r="G102" s="205"/>
      <c r="H102" s="205"/>
      <c r="I102" s="205"/>
      <c r="J102" s="206">
        <f>J167</f>
        <v>0</v>
      </c>
      <c r="K102" s="13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3"/>
      <c r="C103" s="132"/>
      <c r="D103" s="204" t="s">
        <v>113</v>
      </c>
      <c r="E103" s="205"/>
      <c r="F103" s="205"/>
      <c r="G103" s="205"/>
      <c r="H103" s="205"/>
      <c r="I103" s="205"/>
      <c r="J103" s="206">
        <f>J179</f>
        <v>0</v>
      </c>
      <c r="K103" s="13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3"/>
      <c r="C104" s="132"/>
      <c r="D104" s="204" t="s">
        <v>114</v>
      </c>
      <c r="E104" s="205"/>
      <c r="F104" s="205"/>
      <c r="G104" s="205"/>
      <c r="H104" s="205"/>
      <c r="I104" s="205"/>
      <c r="J104" s="206">
        <f>J196</f>
        <v>0</v>
      </c>
      <c r="K104" s="13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3"/>
      <c r="C105" s="132"/>
      <c r="D105" s="204" t="s">
        <v>115</v>
      </c>
      <c r="E105" s="205"/>
      <c r="F105" s="205"/>
      <c r="G105" s="205"/>
      <c r="H105" s="205"/>
      <c r="I105" s="205"/>
      <c r="J105" s="206">
        <f>J202</f>
        <v>0</v>
      </c>
      <c r="K105" s="13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7"/>
      <c r="C106" s="198"/>
      <c r="D106" s="199" t="s">
        <v>116</v>
      </c>
      <c r="E106" s="200"/>
      <c r="F106" s="200"/>
      <c r="G106" s="200"/>
      <c r="H106" s="200"/>
      <c r="I106" s="200"/>
      <c r="J106" s="201">
        <f>J205</f>
        <v>0</v>
      </c>
      <c r="K106" s="198"/>
      <c r="L106" s="20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3"/>
      <c r="C107" s="132"/>
      <c r="D107" s="204" t="s">
        <v>117</v>
      </c>
      <c r="E107" s="205"/>
      <c r="F107" s="205"/>
      <c r="G107" s="205"/>
      <c r="H107" s="205"/>
      <c r="I107" s="205"/>
      <c r="J107" s="206">
        <f>J206</f>
        <v>0</v>
      </c>
      <c r="K107" s="13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3"/>
      <c r="C108" s="132"/>
      <c r="D108" s="204" t="s">
        <v>118</v>
      </c>
      <c r="E108" s="205"/>
      <c r="F108" s="205"/>
      <c r="G108" s="205"/>
      <c r="H108" s="205"/>
      <c r="I108" s="205"/>
      <c r="J108" s="206">
        <f>J212</f>
        <v>0</v>
      </c>
      <c r="K108" s="13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3"/>
      <c r="C109" s="132"/>
      <c r="D109" s="204" t="s">
        <v>119</v>
      </c>
      <c r="E109" s="205"/>
      <c r="F109" s="205"/>
      <c r="G109" s="205"/>
      <c r="H109" s="205"/>
      <c r="I109" s="205"/>
      <c r="J109" s="206">
        <f>J236</f>
        <v>0</v>
      </c>
      <c r="K109" s="13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3"/>
      <c r="C110" s="132"/>
      <c r="D110" s="204" t="s">
        <v>120</v>
      </c>
      <c r="E110" s="205"/>
      <c r="F110" s="205"/>
      <c r="G110" s="205"/>
      <c r="H110" s="205"/>
      <c r="I110" s="205"/>
      <c r="J110" s="206">
        <f>J262</f>
        <v>0</v>
      </c>
      <c r="K110" s="132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3"/>
      <c r="C111" s="132"/>
      <c r="D111" s="204" t="s">
        <v>121</v>
      </c>
      <c r="E111" s="205"/>
      <c r="F111" s="205"/>
      <c r="G111" s="205"/>
      <c r="H111" s="205"/>
      <c r="I111" s="205"/>
      <c r="J111" s="206">
        <f>J269</f>
        <v>0</v>
      </c>
      <c r="K111" s="132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3"/>
      <c r="C112" s="132"/>
      <c r="D112" s="204" t="s">
        <v>122</v>
      </c>
      <c r="E112" s="205"/>
      <c r="F112" s="205"/>
      <c r="G112" s="205"/>
      <c r="H112" s="205"/>
      <c r="I112" s="205"/>
      <c r="J112" s="206">
        <f>J297</f>
        <v>0</v>
      </c>
      <c r="K112" s="132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3"/>
      <c r="C113" s="132"/>
      <c r="D113" s="204" t="s">
        <v>123</v>
      </c>
      <c r="E113" s="205"/>
      <c r="F113" s="205"/>
      <c r="G113" s="205"/>
      <c r="H113" s="205"/>
      <c r="I113" s="205"/>
      <c r="J113" s="206">
        <f>J303</f>
        <v>0</v>
      </c>
      <c r="K113" s="132"/>
      <c r="L113" s="20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3"/>
      <c r="C114" s="132"/>
      <c r="D114" s="204" t="s">
        <v>124</v>
      </c>
      <c r="E114" s="205"/>
      <c r="F114" s="205"/>
      <c r="G114" s="205"/>
      <c r="H114" s="205"/>
      <c r="I114" s="205"/>
      <c r="J114" s="206">
        <f>J313</f>
        <v>0</v>
      </c>
      <c r="K114" s="132"/>
      <c r="L114" s="20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3"/>
      <c r="C115" s="132"/>
      <c r="D115" s="204" t="s">
        <v>125</v>
      </c>
      <c r="E115" s="205"/>
      <c r="F115" s="205"/>
      <c r="G115" s="205"/>
      <c r="H115" s="205"/>
      <c r="I115" s="205"/>
      <c r="J115" s="206">
        <f>J371</f>
        <v>0</v>
      </c>
      <c r="K115" s="132"/>
      <c r="L115" s="20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3"/>
      <c r="C116" s="132"/>
      <c r="D116" s="204" t="s">
        <v>126</v>
      </c>
      <c r="E116" s="205"/>
      <c r="F116" s="205"/>
      <c r="G116" s="205"/>
      <c r="H116" s="205"/>
      <c r="I116" s="205"/>
      <c r="J116" s="206">
        <f>J379</f>
        <v>0</v>
      </c>
      <c r="K116" s="132"/>
      <c r="L116" s="20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3"/>
      <c r="C117" s="132"/>
      <c r="D117" s="204" t="s">
        <v>127</v>
      </c>
      <c r="E117" s="205"/>
      <c r="F117" s="205"/>
      <c r="G117" s="205"/>
      <c r="H117" s="205"/>
      <c r="I117" s="205"/>
      <c r="J117" s="206">
        <f>J399</f>
        <v>0</v>
      </c>
      <c r="K117" s="132"/>
      <c r="L117" s="20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3"/>
      <c r="C118" s="132"/>
      <c r="D118" s="204" t="s">
        <v>128</v>
      </c>
      <c r="E118" s="205"/>
      <c r="F118" s="205"/>
      <c r="G118" s="205"/>
      <c r="H118" s="205"/>
      <c r="I118" s="205"/>
      <c r="J118" s="206">
        <f>J401</f>
        <v>0</v>
      </c>
      <c r="K118" s="132"/>
      <c r="L118" s="20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3"/>
      <c r="C119" s="132"/>
      <c r="D119" s="204" t="s">
        <v>129</v>
      </c>
      <c r="E119" s="205"/>
      <c r="F119" s="205"/>
      <c r="G119" s="205"/>
      <c r="H119" s="205"/>
      <c r="I119" s="205"/>
      <c r="J119" s="206">
        <f>J421</f>
        <v>0</v>
      </c>
      <c r="K119" s="132"/>
      <c r="L119" s="20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3"/>
      <c r="C120" s="132"/>
      <c r="D120" s="204" t="s">
        <v>130</v>
      </c>
      <c r="E120" s="205"/>
      <c r="F120" s="205"/>
      <c r="G120" s="205"/>
      <c r="H120" s="205"/>
      <c r="I120" s="205"/>
      <c r="J120" s="206">
        <f>J431</f>
        <v>0</v>
      </c>
      <c r="K120" s="132"/>
      <c r="L120" s="20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3"/>
      <c r="C121" s="132"/>
      <c r="D121" s="204" t="s">
        <v>131</v>
      </c>
      <c r="E121" s="205"/>
      <c r="F121" s="205"/>
      <c r="G121" s="205"/>
      <c r="H121" s="205"/>
      <c r="I121" s="205"/>
      <c r="J121" s="206">
        <f>J446</f>
        <v>0</v>
      </c>
      <c r="K121" s="132"/>
      <c r="L121" s="20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3"/>
      <c r="C122" s="132"/>
      <c r="D122" s="204" t="s">
        <v>132</v>
      </c>
      <c r="E122" s="205"/>
      <c r="F122" s="205"/>
      <c r="G122" s="205"/>
      <c r="H122" s="205"/>
      <c r="I122" s="205"/>
      <c r="J122" s="206">
        <f>J464</f>
        <v>0</v>
      </c>
      <c r="K122" s="132"/>
      <c r="L122" s="20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3"/>
      <c r="C123" s="132"/>
      <c r="D123" s="204" t="s">
        <v>133</v>
      </c>
      <c r="E123" s="205"/>
      <c r="F123" s="205"/>
      <c r="G123" s="205"/>
      <c r="H123" s="205"/>
      <c r="I123" s="205"/>
      <c r="J123" s="206">
        <f>J480</f>
        <v>0</v>
      </c>
      <c r="K123" s="132"/>
      <c r="L123" s="20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97"/>
      <c r="C124" s="198"/>
      <c r="D124" s="199" t="s">
        <v>134</v>
      </c>
      <c r="E124" s="200"/>
      <c r="F124" s="200"/>
      <c r="G124" s="200"/>
      <c r="H124" s="200"/>
      <c r="I124" s="200"/>
      <c r="J124" s="201">
        <f>J494</f>
        <v>0</v>
      </c>
      <c r="K124" s="198"/>
      <c r="L124" s="202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9" customFormat="1" ht="24.95" customHeight="1">
      <c r="A125" s="9"/>
      <c r="B125" s="197"/>
      <c r="C125" s="198"/>
      <c r="D125" s="199" t="s">
        <v>135</v>
      </c>
      <c r="E125" s="200"/>
      <c r="F125" s="200"/>
      <c r="G125" s="200"/>
      <c r="H125" s="200"/>
      <c r="I125" s="200"/>
      <c r="J125" s="201">
        <f>J496</f>
        <v>0</v>
      </c>
      <c r="K125" s="198"/>
      <c r="L125" s="202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203"/>
      <c r="C126" s="132"/>
      <c r="D126" s="204" t="s">
        <v>136</v>
      </c>
      <c r="E126" s="205"/>
      <c r="F126" s="205"/>
      <c r="G126" s="205"/>
      <c r="H126" s="205"/>
      <c r="I126" s="205"/>
      <c r="J126" s="206">
        <f>J497</f>
        <v>0</v>
      </c>
      <c r="K126" s="132"/>
      <c r="L126" s="20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3"/>
      <c r="C127" s="132"/>
      <c r="D127" s="204" t="s">
        <v>137</v>
      </c>
      <c r="E127" s="205"/>
      <c r="F127" s="205"/>
      <c r="G127" s="205"/>
      <c r="H127" s="205"/>
      <c r="I127" s="205"/>
      <c r="J127" s="206">
        <f>J499</f>
        <v>0</v>
      </c>
      <c r="K127" s="132"/>
      <c r="L127" s="207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29.25" customHeight="1">
      <c r="A130" s="37"/>
      <c r="B130" s="38"/>
      <c r="C130" s="196" t="s">
        <v>138</v>
      </c>
      <c r="D130" s="39"/>
      <c r="E130" s="39"/>
      <c r="F130" s="39"/>
      <c r="G130" s="39"/>
      <c r="H130" s="39"/>
      <c r="I130" s="39"/>
      <c r="J130" s="208">
        <f>ROUND(J131+J132+J133+J134+J135+J136,2)</f>
        <v>0</v>
      </c>
      <c r="K130" s="39"/>
      <c r="L130" s="62"/>
      <c r="N130" s="209" t="s">
        <v>39</v>
      </c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65" s="2" customFormat="1" ht="18" customHeight="1">
      <c r="A131" s="37"/>
      <c r="B131" s="38"/>
      <c r="C131" s="39"/>
      <c r="D131" s="148" t="s">
        <v>139</v>
      </c>
      <c r="E131" s="142"/>
      <c r="F131" s="142"/>
      <c r="G131" s="39"/>
      <c r="H131" s="39"/>
      <c r="I131" s="39"/>
      <c r="J131" s="143">
        <v>0</v>
      </c>
      <c r="K131" s="39"/>
      <c r="L131" s="210"/>
      <c r="M131" s="211"/>
      <c r="N131" s="212" t="s">
        <v>41</v>
      </c>
      <c r="O131" s="211"/>
      <c r="P131" s="211"/>
      <c r="Q131" s="211"/>
      <c r="R131" s="211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4" t="s">
        <v>140</v>
      </c>
      <c r="AZ131" s="211"/>
      <c r="BA131" s="211"/>
      <c r="BB131" s="211"/>
      <c r="BC131" s="211"/>
      <c r="BD131" s="211"/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14" t="s">
        <v>87</v>
      </c>
      <c r="BK131" s="211"/>
      <c r="BL131" s="211"/>
      <c r="BM131" s="211"/>
    </row>
    <row r="132" spans="1:65" s="2" customFormat="1" ht="18" customHeight="1">
      <c r="A132" s="37"/>
      <c r="B132" s="38"/>
      <c r="C132" s="39"/>
      <c r="D132" s="148" t="s">
        <v>141</v>
      </c>
      <c r="E132" s="142"/>
      <c r="F132" s="142"/>
      <c r="G132" s="39"/>
      <c r="H132" s="39"/>
      <c r="I132" s="39"/>
      <c r="J132" s="143">
        <v>0</v>
      </c>
      <c r="K132" s="39"/>
      <c r="L132" s="210"/>
      <c r="M132" s="211"/>
      <c r="N132" s="212" t="s">
        <v>41</v>
      </c>
      <c r="O132" s="211"/>
      <c r="P132" s="211"/>
      <c r="Q132" s="211"/>
      <c r="R132" s="211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4" t="s">
        <v>140</v>
      </c>
      <c r="AZ132" s="211"/>
      <c r="BA132" s="211"/>
      <c r="BB132" s="211"/>
      <c r="BC132" s="211"/>
      <c r="BD132" s="211"/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14" t="s">
        <v>87</v>
      </c>
      <c r="BK132" s="211"/>
      <c r="BL132" s="211"/>
      <c r="BM132" s="211"/>
    </row>
    <row r="133" spans="1:65" s="2" customFormat="1" ht="18" customHeight="1">
      <c r="A133" s="37"/>
      <c r="B133" s="38"/>
      <c r="C133" s="39"/>
      <c r="D133" s="148" t="s">
        <v>142</v>
      </c>
      <c r="E133" s="142"/>
      <c r="F133" s="142"/>
      <c r="G133" s="39"/>
      <c r="H133" s="39"/>
      <c r="I133" s="39"/>
      <c r="J133" s="143">
        <v>0</v>
      </c>
      <c r="K133" s="39"/>
      <c r="L133" s="210"/>
      <c r="M133" s="211"/>
      <c r="N133" s="212" t="s">
        <v>41</v>
      </c>
      <c r="O133" s="211"/>
      <c r="P133" s="211"/>
      <c r="Q133" s="211"/>
      <c r="R133" s="211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4" t="s">
        <v>140</v>
      </c>
      <c r="AZ133" s="211"/>
      <c r="BA133" s="211"/>
      <c r="BB133" s="211"/>
      <c r="BC133" s="211"/>
      <c r="BD133" s="211"/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14" t="s">
        <v>87</v>
      </c>
      <c r="BK133" s="211"/>
      <c r="BL133" s="211"/>
      <c r="BM133" s="211"/>
    </row>
    <row r="134" spans="1:65" s="2" customFormat="1" ht="18" customHeight="1">
      <c r="A134" s="37"/>
      <c r="B134" s="38"/>
      <c r="C134" s="39"/>
      <c r="D134" s="148" t="s">
        <v>143</v>
      </c>
      <c r="E134" s="142"/>
      <c r="F134" s="142"/>
      <c r="G134" s="39"/>
      <c r="H134" s="39"/>
      <c r="I134" s="39"/>
      <c r="J134" s="143">
        <v>0</v>
      </c>
      <c r="K134" s="39"/>
      <c r="L134" s="210"/>
      <c r="M134" s="211"/>
      <c r="N134" s="212" t="s">
        <v>41</v>
      </c>
      <c r="O134" s="211"/>
      <c r="P134" s="211"/>
      <c r="Q134" s="211"/>
      <c r="R134" s="211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4" t="s">
        <v>140</v>
      </c>
      <c r="AZ134" s="211"/>
      <c r="BA134" s="211"/>
      <c r="BB134" s="211"/>
      <c r="BC134" s="211"/>
      <c r="BD134" s="211"/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14" t="s">
        <v>87</v>
      </c>
      <c r="BK134" s="211"/>
      <c r="BL134" s="211"/>
      <c r="BM134" s="211"/>
    </row>
    <row r="135" spans="1:65" s="2" customFormat="1" ht="18" customHeight="1">
      <c r="A135" s="37"/>
      <c r="B135" s="38"/>
      <c r="C135" s="39"/>
      <c r="D135" s="148" t="s">
        <v>144</v>
      </c>
      <c r="E135" s="142"/>
      <c r="F135" s="142"/>
      <c r="G135" s="39"/>
      <c r="H135" s="39"/>
      <c r="I135" s="39"/>
      <c r="J135" s="143">
        <v>0</v>
      </c>
      <c r="K135" s="39"/>
      <c r="L135" s="210"/>
      <c r="M135" s="211"/>
      <c r="N135" s="212" t="s">
        <v>41</v>
      </c>
      <c r="O135" s="211"/>
      <c r="P135" s="211"/>
      <c r="Q135" s="211"/>
      <c r="R135" s="211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4" t="s">
        <v>140</v>
      </c>
      <c r="AZ135" s="211"/>
      <c r="BA135" s="211"/>
      <c r="BB135" s="211"/>
      <c r="BC135" s="211"/>
      <c r="BD135" s="211"/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14" t="s">
        <v>87</v>
      </c>
      <c r="BK135" s="211"/>
      <c r="BL135" s="211"/>
      <c r="BM135" s="211"/>
    </row>
    <row r="136" spans="1:65" s="2" customFormat="1" ht="18" customHeight="1">
      <c r="A136" s="37"/>
      <c r="B136" s="38"/>
      <c r="C136" s="39"/>
      <c r="D136" s="142" t="s">
        <v>145</v>
      </c>
      <c r="E136" s="39"/>
      <c r="F136" s="39"/>
      <c r="G136" s="39"/>
      <c r="H136" s="39"/>
      <c r="I136" s="39"/>
      <c r="J136" s="143">
        <f>ROUND(J32*T136,2)</f>
        <v>0</v>
      </c>
      <c r="K136" s="39"/>
      <c r="L136" s="210"/>
      <c r="M136" s="211"/>
      <c r="N136" s="212" t="s">
        <v>41</v>
      </c>
      <c r="O136" s="211"/>
      <c r="P136" s="211"/>
      <c r="Q136" s="211"/>
      <c r="R136" s="211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4" t="s">
        <v>146</v>
      </c>
      <c r="AZ136" s="211"/>
      <c r="BA136" s="211"/>
      <c r="BB136" s="211"/>
      <c r="BC136" s="211"/>
      <c r="BD136" s="211"/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14" t="s">
        <v>87</v>
      </c>
      <c r="BK136" s="211"/>
      <c r="BL136" s="211"/>
      <c r="BM136" s="211"/>
    </row>
    <row r="137" spans="1:31" s="2" customFormat="1" ht="12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29.25" customHeight="1">
      <c r="A138" s="37"/>
      <c r="B138" s="38"/>
      <c r="C138" s="151" t="s">
        <v>97</v>
      </c>
      <c r="D138" s="152"/>
      <c r="E138" s="152"/>
      <c r="F138" s="152"/>
      <c r="G138" s="152"/>
      <c r="H138" s="152"/>
      <c r="I138" s="152"/>
      <c r="J138" s="153">
        <f>ROUND(J98+J130,2)</f>
        <v>0</v>
      </c>
      <c r="K138" s="152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3" spans="1:31" s="2" customFormat="1" ht="6.95" customHeight="1">
      <c r="A143" s="37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24.95" customHeight="1">
      <c r="A144" s="37"/>
      <c r="B144" s="38"/>
      <c r="C144" s="20" t="s">
        <v>147</v>
      </c>
      <c r="D144" s="39"/>
      <c r="E144" s="39"/>
      <c r="F144" s="39"/>
      <c r="G144" s="39"/>
      <c r="H144" s="39"/>
      <c r="I144" s="39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6.95" customHeight="1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2" customHeight="1">
      <c r="A146" s="37"/>
      <c r="B146" s="38"/>
      <c r="C146" s="29" t="s">
        <v>16</v>
      </c>
      <c r="D146" s="39"/>
      <c r="E146" s="39"/>
      <c r="F146" s="39"/>
      <c r="G146" s="39"/>
      <c r="H146" s="39"/>
      <c r="I146" s="39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6.5" customHeight="1">
      <c r="A147" s="37"/>
      <c r="B147" s="38"/>
      <c r="C147" s="39"/>
      <c r="D147" s="39"/>
      <c r="E147" s="193" t="str">
        <f>E7</f>
        <v>Byty náměstí Svobody</v>
      </c>
      <c r="F147" s="29"/>
      <c r="G147" s="29"/>
      <c r="H147" s="29"/>
      <c r="I147" s="39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2:12" s="1" customFormat="1" ht="12" customHeight="1">
      <c r="B148" s="18"/>
      <c r="C148" s="29" t="s">
        <v>99</v>
      </c>
      <c r="D148" s="19"/>
      <c r="E148" s="19"/>
      <c r="F148" s="19"/>
      <c r="G148" s="19"/>
      <c r="H148" s="19"/>
      <c r="I148" s="19"/>
      <c r="J148" s="19"/>
      <c r="K148" s="19"/>
      <c r="L148" s="17"/>
    </row>
    <row r="149" spans="1:31" s="2" customFormat="1" ht="16.5" customHeight="1">
      <c r="A149" s="37"/>
      <c r="B149" s="38"/>
      <c r="C149" s="39"/>
      <c r="D149" s="39"/>
      <c r="E149" s="193" t="s">
        <v>100</v>
      </c>
      <c r="F149" s="39"/>
      <c r="G149" s="39"/>
      <c r="H149" s="39"/>
      <c r="I149" s="39"/>
      <c r="J149" s="39"/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2" customHeight="1">
      <c r="A150" s="37"/>
      <c r="B150" s="38"/>
      <c r="C150" s="29" t="s">
        <v>101</v>
      </c>
      <c r="D150" s="39"/>
      <c r="E150" s="39"/>
      <c r="F150" s="39"/>
      <c r="G150" s="39"/>
      <c r="H150" s="39"/>
      <c r="I150" s="39"/>
      <c r="J150" s="39"/>
      <c r="K150" s="39"/>
      <c r="L150" s="6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2" customFormat="1" ht="16.5" customHeight="1">
      <c r="A151" s="37"/>
      <c r="B151" s="38"/>
      <c r="C151" s="39"/>
      <c r="D151" s="39"/>
      <c r="E151" s="75" t="str">
        <f>E11</f>
        <v>04 - Byt č.20, dveře č.54, 6.NP, 4. schodiště</v>
      </c>
      <c r="F151" s="39"/>
      <c r="G151" s="39"/>
      <c r="H151" s="39"/>
      <c r="I151" s="39"/>
      <c r="J151" s="39"/>
      <c r="K151" s="39"/>
      <c r="L151" s="6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s="2" customFormat="1" ht="6.95" customHeight="1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6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 s="2" customFormat="1" ht="12" customHeight="1">
      <c r="A153" s="37"/>
      <c r="B153" s="38"/>
      <c r="C153" s="29" t="s">
        <v>20</v>
      </c>
      <c r="D153" s="39"/>
      <c r="E153" s="39"/>
      <c r="F153" s="24" t="str">
        <f>F14</f>
        <v xml:space="preserve"> </v>
      </c>
      <c r="G153" s="39"/>
      <c r="H153" s="39"/>
      <c r="I153" s="29" t="s">
        <v>22</v>
      </c>
      <c r="J153" s="78" t="str">
        <f>IF(J14="","",J14)</f>
        <v>10. 9. 2020</v>
      </c>
      <c r="K153" s="39"/>
      <c r="L153" s="6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 s="2" customFormat="1" ht="6.95" customHeight="1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6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s="2" customFormat="1" ht="15.15" customHeight="1">
      <c r="A155" s="37"/>
      <c r="B155" s="38"/>
      <c r="C155" s="29" t="s">
        <v>24</v>
      </c>
      <c r="D155" s="39"/>
      <c r="E155" s="39"/>
      <c r="F155" s="24" t="str">
        <f>E17</f>
        <v xml:space="preserve"> </v>
      </c>
      <c r="G155" s="39"/>
      <c r="H155" s="39"/>
      <c r="I155" s="29" t="s">
        <v>29</v>
      </c>
      <c r="J155" s="33" t="str">
        <f>E23</f>
        <v xml:space="preserve"> </v>
      </c>
      <c r="K155" s="39"/>
      <c r="L155" s="6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1:31" s="2" customFormat="1" ht="15.15" customHeight="1">
      <c r="A156" s="37"/>
      <c r="B156" s="38"/>
      <c r="C156" s="29" t="s">
        <v>27</v>
      </c>
      <c r="D156" s="39"/>
      <c r="E156" s="39"/>
      <c r="F156" s="24" t="str">
        <f>IF(E20="","",E20)</f>
        <v>Vyplň údaj</v>
      </c>
      <c r="G156" s="39"/>
      <c r="H156" s="39"/>
      <c r="I156" s="29" t="s">
        <v>31</v>
      </c>
      <c r="J156" s="33" t="str">
        <f>E26</f>
        <v xml:space="preserve"> </v>
      </c>
      <c r="K156" s="39"/>
      <c r="L156" s="6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1:31" s="2" customFormat="1" ht="10.3" customHeight="1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6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1:31" s="11" customFormat="1" ht="29.25" customHeight="1">
      <c r="A158" s="216"/>
      <c r="B158" s="217"/>
      <c r="C158" s="218" t="s">
        <v>148</v>
      </c>
      <c r="D158" s="219" t="s">
        <v>60</v>
      </c>
      <c r="E158" s="219" t="s">
        <v>56</v>
      </c>
      <c r="F158" s="219" t="s">
        <v>57</v>
      </c>
      <c r="G158" s="219" t="s">
        <v>149</v>
      </c>
      <c r="H158" s="219" t="s">
        <v>150</v>
      </c>
      <c r="I158" s="219" t="s">
        <v>151</v>
      </c>
      <c r="J158" s="220" t="s">
        <v>106</v>
      </c>
      <c r="K158" s="221" t="s">
        <v>152</v>
      </c>
      <c r="L158" s="222"/>
      <c r="M158" s="99" t="s">
        <v>1</v>
      </c>
      <c r="N158" s="100" t="s">
        <v>39</v>
      </c>
      <c r="O158" s="100" t="s">
        <v>153</v>
      </c>
      <c r="P158" s="100" t="s">
        <v>154</v>
      </c>
      <c r="Q158" s="100" t="s">
        <v>155</v>
      </c>
      <c r="R158" s="100" t="s">
        <v>156</v>
      </c>
      <c r="S158" s="100" t="s">
        <v>157</v>
      </c>
      <c r="T158" s="101" t="s">
        <v>158</v>
      </c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</row>
    <row r="159" spans="1:63" s="2" customFormat="1" ht="22.8" customHeight="1">
      <c r="A159" s="37"/>
      <c r="B159" s="38"/>
      <c r="C159" s="106" t="s">
        <v>159</v>
      </c>
      <c r="D159" s="39"/>
      <c r="E159" s="39"/>
      <c r="F159" s="39"/>
      <c r="G159" s="39"/>
      <c r="H159" s="39"/>
      <c r="I159" s="39"/>
      <c r="J159" s="223">
        <f>BK159</f>
        <v>0</v>
      </c>
      <c r="K159" s="39"/>
      <c r="L159" s="40"/>
      <c r="M159" s="102"/>
      <c r="N159" s="224"/>
      <c r="O159" s="103"/>
      <c r="P159" s="225">
        <f>P160+P205+P494+P496</f>
        <v>0</v>
      </c>
      <c r="Q159" s="103"/>
      <c r="R159" s="225">
        <f>R160+R205+R494+R496</f>
        <v>13.659066890000002</v>
      </c>
      <c r="S159" s="103"/>
      <c r="T159" s="226">
        <f>T160+T205+T494+T496</f>
        <v>13.4401622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4" t="s">
        <v>74</v>
      </c>
      <c r="AU159" s="14" t="s">
        <v>108</v>
      </c>
      <c r="BK159" s="227">
        <f>BK160+BK205+BK494+BK496</f>
        <v>0</v>
      </c>
    </row>
    <row r="160" spans="1:63" s="12" customFormat="1" ht="25.9" customHeight="1">
      <c r="A160" s="12"/>
      <c r="B160" s="228"/>
      <c r="C160" s="229"/>
      <c r="D160" s="230" t="s">
        <v>74</v>
      </c>
      <c r="E160" s="231" t="s">
        <v>160</v>
      </c>
      <c r="F160" s="231" t="s">
        <v>161</v>
      </c>
      <c r="G160" s="229"/>
      <c r="H160" s="229"/>
      <c r="I160" s="232"/>
      <c r="J160" s="233">
        <f>BK160</f>
        <v>0</v>
      </c>
      <c r="K160" s="229"/>
      <c r="L160" s="234"/>
      <c r="M160" s="235"/>
      <c r="N160" s="236"/>
      <c r="O160" s="236"/>
      <c r="P160" s="237">
        <f>P161+P165+P167+P179+P196+P202</f>
        <v>0</v>
      </c>
      <c r="Q160" s="236"/>
      <c r="R160" s="237">
        <f>R161+R165+R167+R179+R196+R202</f>
        <v>7.2897829</v>
      </c>
      <c r="S160" s="236"/>
      <c r="T160" s="238">
        <f>T161+T165+T167+T179+T196+T202</f>
        <v>4.960654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9" t="s">
        <v>82</v>
      </c>
      <c r="AT160" s="240" t="s">
        <v>74</v>
      </c>
      <c r="AU160" s="240" t="s">
        <v>75</v>
      </c>
      <c r="AY160" s="239" t="s">
        <v>162</v>
      </c>
      <c r="BK160" s="241">
        <f>BK161+BK165+BK167+BK179+BK196+BK202</f>
        <v>0</v>
      </c>
    </row>
    <row r="161" spans="1:63" s="12" customFormat="1" ht="22.8" customHeight="1">
      <c r="A161" s="12"/>
      <c r="B161" s="228"/>
      <c r="C161" s="229"/>
      <c r="D161" s="230" t="s">
        <v>74</v>
      </c>
      <c r="E161" s="242" t="s">
        <v>163</v>
      </c>
      <c r="F161" s="242" t="s">
        <v>164</v>
      </c>
      <c r="G161" s="229"/>
      <c r="H161" s="229"/>
      <c r="I161" s="232"/>
      <c r="J161" s="243">
        <f>BK161</f>
        <v>0</v>
      </c>
      <c r="K161" s="229"/>
      <c r="L161" s="234"/>
      <c r="M161" s="235"/>
      <c r="N161" s="236"/>
      <c r="O161" s="236"/>
      <c r="P161" s="237">
        <f>SUM(P162:P164)</f>
        <v>0</v>
      </c>
      <c r="Q161" s="236"/>
      <c r="R161" s="237">
        <f>SUM(R162:R164)</f>
        <v>2.21065053</v>
      </c>
      <c r="S161" s="236"/>
      <c r="T161" s="238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9" t="s">
        <v>82</v>
      </c>
      <c r="AT161" s="240" t="s">
        <v>74</v>
      </c>
      <c r="AU161" s="240" t="s">
        <v>82</v>
      </c>
      <c r="AY161" s="239" t="s">
        <v>162</v>
      </c>
      <c r="BK161" s="241">
        <f>SUM(BK162:BK164)</f>
        <v>0</v>
      </c>
    </row>
    <row r="162" spans="1:65" s="2" customFormat="1" ht="24.15" customHeight="1">
      <c r="A162" s="37"/>
      <c r="B162" s="38"/>
      <c r="C162" s="244" t="s">
        <v>82</v>
      </c>
      <c r="D162" s="244" t="s">
        <v>165</v>
      </c>
      <c r="E162" s="245" t="s">
        <v>166</v>
      </c>
      <c r="F162" s="246" t="s">
        <v>167</v>
      </c>
      <c r="G162" s="247" t="s">
        <v>168</v>
      </c>
      <c r="H162" s="248">
        <v>16</v>
      </c>
      <c r="I162" s="249"/>
      <c r="J162" s="250">
        <f>ROUND(I162*H162,2)</f>
        <v>0</v>
      </c>
      <c r="K162" s="251"/>
      <c r="L162" s="40"/>
      <c r="M162" s="252" t="s">
        <v>1</v>
      </c>
      <c r="N162" s="253" t="s">
        <v>41</v>
      </c>
      <c r="O162" s="90"/>
      <c r="P162" s="254">
        <f>O162*H162</f>
        <v>0</v>
      </c>
      <c r="Q162" s="254">
        <v>0.12335</v>
      </c>
      <c r="R162" s="254">
        <f>Q162*H162</f>
        <v>1.9736</v>
      </c>
      <c r="S162" s="254">
        <v>0</v>
      </c>
      <c r="T162" s="25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6" t="s">
        <v>169</v>
      </c>
      <c r="AT162" s="256" t="s">
        <v>165</v>
      </c>
      <c r="AU162" s="256" t="s">
        <v>87</v>
      </c>
      <c r="AY162" s="14" t="s">
        <v>162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4" t="s">
        <v>87</v>
      </c>
      <c r="BK162" s="147">
        <f>ROUND(I162*H162,2)</f>
        <v>0</v>
      </c>
      <c r="BL162" s="14" t="s">
        <v>169</v>
      </c>
      <c r="BM162" s="256" t="s">
        <v>170</v>
      </c>
    </row>
    <row r="163" spans="1:65" s="2" customFormat="1" ht="24.15" customHeight="1">
      <c r="A163" s="37"/>
      <c r="B163" s="38"/>
      <c r="C163" s="244" t="s">
        <v>87</v>
      </c>
      <c r="D163" s="244" t="s">
        <v>165</v>
      </c>
      <c r="E163" s="245" t="s">
        <v>171</v>
      </c>
      <c r="F163" s="246" t="s">
        <v>172</v>
      </c>
      <c r="G163" s="247" t="s">
        <v>168</v>
      </c>
      <c r="H163" s="248">
        <v>1.14</v>
      </c>
      <c r="I163" s="249"/>
      <c r="J163" s="250">
        <f>ROUND(I163*H163,2)</f>
        <v>0</v>
      </c>
      <c r="K163" s="251"/>
      <c r="L163" s="40"/>
      <c r="M163" s="252" t="s">
        <v>1</v>
      </c>
      <c r="N163" s="253" t="s">
        <v>41</v>
      </c>
      <c r="O163" s="90"/>
      <c r="P163" s="254">
        <f>O163*H163</f>
        <v>0</v>
      </c>
      <c r="Q163" s="254">
        <v>0.07325</v>
      </c>
      <c r="R163" s="254">
        <f>Q163*H163</f>
        <v>0.08350499999999998</v>
      </c>
      <c r="S163" s="254">
        <v>0</v>
      </c>
      <c r="T163" s="25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6" t="s">
        <v>169</v>
      </c>
      <c r="AT163" s="256" t="s">
        <v>165</v>
      </c>
      <c r="AU163" s="256" t="s">
        <v>87</v>
      </c>
      <c r="AY163" s="14" t="s">
        <v>162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4" t="s">
        <v>87</v>
      </c>
      <c r="BK163" s="147">
        <f>ROUND(I163*H163,2)</f>
        <v>0</v>
      </c>
      <c r="BL163" s="14" t="s">
        <v>169</v>
      </c>
      <c r="BM163" s="256" t="s">
        <v>173</v>
      </c>
    </row>
    <row r="164" spans="1:65" s="2" customFormat="1" ht="14.4" customHeight="1">
      <c r="A164" s="37"/>
      <c r="B164" s="38"/>
      <c r="C164" s="244" t="s">
        <v>163</v>
      </c>
      <c r="D164" s="244" t="s">
        <v>165</v>
      </c>
      <c r="E164" s="245" t="s">
        <v>174</v>
      </c>
      <c r="F164" s="246" t="s">
        <v>175</v>
      </c>
      <c r="G164" s="247" t="s">
        <v>168</v>
      </c>
      <c r="H164" s="248">
        <v>1.921</v>
      </c>
      <c r="I164" s="249"/>
      <c r="J164" s="250">
        <f>ROUND(I164*H164,2)</f>
        <v>0</v>
      </c>
      <c r="K164" s="251"/>
      <c r="L164" s="40"/>
      <c r="M164" s="252" t="s">
        <v>1</v>
      </c>
      <c r="N164" s="253" t="s">
        <v>41</v>
      </c>
      <c r="O164" s="90"/>
      <c r="P164" s="254">
        <f>O164*H164</f>
        <v>0</v>
      </c>
      <c r="Q164" s="254">
        <v>0.07993</v>
      </c>
      <c r="R164" s="254">
        <f>Q164*H164</f>
        <v>0.15354553</v>
      </c>
      <c r="S164" s="254">
        <v>0</v>
      </c>
      <c r="T164" s="25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6" t="s">
        <v>169</v>
      </c>
      <c r="AT164" s="256" t="s">
        <v>165</v>
      </c>
      <c r="AU164" s="256" t="s">
        <v>87</v>
      </c>
      <c r="AY164" s="14" t="s">
        <v>162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4" t="s">
        <v>87</v>
      </c>
      <c r="BK164" s="147">
        <f>ROUND(I164*H164,2)</f>
        <v>0</v>
      </c>
      <c r="BL164" s="14" t="s">
        <v>169</v>
      </c>
      <c r="BM164" s="256" t="s">
        <v>176</v>
      </c>
    </row>
    <row r="165" spans="1:63" s="12" customFormat="1" ht="22.8" customHeight="1">
      <c r="A165" s="12"/>
      <c r="B165" s="228"/>
      <c r="C165" s="229"/>
      <c r="D165" s="230" t="s">
        <v>74</v>
      </c>
      <c r="E165" s="242" t="s">
        <v>169</v>
      </c>
      <c r="F165" s="242" t="s">
        <v>177</v>
      </c>
      <c r="G165" s="229"/>
      <c r="H165" s="229"/>
      <c r="I165" s="232"/>
      <c r="J165" s="243">
        <f>BK165</f>
        <v>0</v>
      </c>
      <c r="K165" s="229"/>
      <c r="L165" s="234"/>
      <c r="M165" s="235"/>
      <c r="N165" s="236"/>
      <c r="O165" s="236"/>
      <c r="P165" s="237">
        <f>P166</f>
        <v>0</v>
      </c>
      <c r="Q165" s="236"/>
      <c r="R165" s="237">
        <f>R166</f>
        <v>0.5328</v>
      </c>
      <c r="S165" s="236"/>
      <c r="T165" s="238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9" t="s">
        <v>82</v>
      </c>
      <c r="AT165" s="240" t="s">
        <v>74</v>
      </c>
      <c r="AU165" s="240" t="s">
        <v>82</v>
      </c>
      <c r="AY165" s="239" t="s">
        <v>162</v>
      </c>
      <c r="BK165" s="241">
        <f>BK166</f>
        <v>0</v>
      </c>
    </row>
    <row r="166" spans="1:65" s="2" customFormat="1" ht="24.15" customHeight="1">
      <c r="A166" s="37"/>
      <c r="B166" s="38"/>
      <c r="C166" s="244" t="s">
        <v>169</v>
      </c>
      <c r="D166" s="244" t="s">
        <v>165</v>
      </c>
      <c r="E166" s="245" t="s">
        <v>178</v>
      </c>
      <c r="F166" s="246" t="s">
        <v>179</v>
      </c>
      <c r="G166" s="247" t="s">
        <v>180</v>
      </c>
      <c r="H166" s="248">
        <v>10</v>
      </c>
      <c r="I166" s="249"/>
      <c r="J166" s="250">
        <f>ROUND(I166*H166,2)</f>
        <v>0</v>
      </c>
      <c r="K166" s="251"/>
      <c r="L166" s="40"/>
      <c r="M166" s="252" t="s">
        <v>1</v>
      </c>
      <c r="N166" s="253" t="s">
        <v>41</v>
      </c>
      <c r="O166" s="90"/>
      <c r="P166" s="254">
        <f>O166*H166</f>
        <v>0</v>
      </c>
      <c r="Q166" s="254">
        <v>0.05328</v>
      </c>
      <c r="R166" s="254">
        <f>Q166*H166</f>
        <v>0.5328</v>
      </c>
      <c r="S166" s="254">
        <v>0</v>
      </c>
      <c r="T166" s="25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6" t="s">
        <v>169</v>
      </c>
      <c r="AT166" s="256" t="s">
        <v>165</v>
      </c>
      <c r="AU166" s="256" t="s">
        <v>87</v>
      </c>
      <c r="AY166" s="14" t="s">
        <v>162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4" t="s">
        <v>87</v>
      </c>
      <c r="BK166" s="147">
        <f>ROUND(I166*H166,2)</f>
        <v>0</v>
      </c>
      <c r="BL166" s="14" t="s">
        <v>169</v>
      </c>
      <c r="BM166" s="256" t="s">
        <v>181</v>
      </c>
    </row>
    <row r="167" spans="1:63" s="12" customFormat="1" ht="22.8" customHeight="1">
      <c r="A167" s="12"/>
      <c r="B167" s="228"/>
      <c r="C167" s="229"/>
      <c r="D167" s="230" t="s">
        <v>74</v>
      </c>
      <c r="E167" s="242" t="s">
        <v>182</v>
      </c>
      <c r="F167" s="242" t="s">
        <v>183</v>
      </c>
      <c r="G167" s="229"/>
      <c r="H167" s="229"/>
      <c r="I167" s="232"/>
      <c r="J167" s="243">
        <f>BK167</f>
        <v>0</v>
      </c>
      <c r="K167" s="229"/>
      <c r="L167" s="234"/>
      <c r="M167" s="235"/>
      <c r="N167" s="236"/>
      <c r="O167" s="236"/>
      <c r="P167" s="237">
        <f>SUM(P168:P178)</f>
        <v>0</v>
      </c>
      <c r="Q167" s="236"/>
      <c r="R167" s="237">
        <f>SUM(R168:R178)</f>
        <v>4.5229531099999996</v>
      </c>
      <c r="S167" s="236"/>
      <c r="T167" s="238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9" t="s">
        <v>82</v>
      </c>
      <c r="AT167" s="240" t="s">
        <v>74</v>
      </c>
      <c r="AU167" s="240" t="s">
        <v>82</v>
      </c>
      <c r="AY167" s="239" t="s">
        <v>162</v>
      </c>
      <c r="BK167" s="241">
        <f>SUM(BK168:BK178)</f>
        <v>0</v>
      </c>
    </row>
    <row r="168" spans="1:65" s="2" customFormat="1" ht="24.15" customHeight="1">
      <c r="A168" s="37"/>
      <c r="B168" s="38"/>
      <c r="C168" s="244" t="s">
        <v>184</v>
      </c>
      <c r="D168" s="244" t="s">
        <v>165</v>
      </c>
      <c r="E168" s="245" t="s">
        <v>185</v>
      </c>
      <c r="F168" s="246" t="s">
        <v>186</v>
      </c>
      <c r="G168" s="247" t="s">
        <v>168</v>
      </c>
      <c r="H168" s="248">
        <v>134.182</v>
      </c>
      <c r="I168" s="249"/>
      <c r="J168" s="250">
        <f>ROUND(I168*H168,2)</f>
        <v>0</v>
      </c>
      <c r="K168" s="251"/>
      <c r="L168" s="40"/>
      <c r="M168" s="252" t="s">
        <v>1</v>
      </c>
      <c r="N168" s="253" t="s">
        <v>41</v>
      </c>
      <c r="O168" s="90"/>
      <c r="P168" s="254">
        <f>O168*H168</f>
        <v>0</v>
      </c>
      <c r="Q168" s="254">
        <v>0.00026</v>
      </c>
      <c r="R168" s="254">
        <f>Q168*H168</f>
        <v>0.03488731999999999</v>
      </c>
      <c r="S168" s="254">
        <v>0</v>
      </c>
      <c r="T168" s="25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6" t="s">
        <v>169</v>
      </c>
      <c r="AT168" s="256" t="s">
        <v>165</v>
      </c>
      <c r="AU168" s="256" t="s">
        <v>87</v>
      </c>
      <c r="AY168" s="14" t="s">
        <v>162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4" t="s">
        <v>87</v>
      </c>
      <c r="BK168" s="147">
        <f>ROUND(I168*H168,2)</f>
        <v>0</v>
      </c>
      <c r="BL168" s="14" t="s">
        <v>169</v>
      </c>
      <c r="BM168" s="256" t="s">
        <v>187</v>
      </c>
    </row>
    <row r="169" spans="1:65" s="2" customFormat="1" ht="24.15" customHeight="1">
      <c r="A169" s="37"/>
      <c r="B169" s="38"/>
      <c r="C169" s="244" t="s">
        <v>182</v>
      </c>
      <c r="D169" s="244" t="s">
        <v>165</v>
      </c>
      <c r="E169" s="245" t="s">
        <v>188</v>
      </c>
      <c r="F169" s="246" t="s">
        <v>189</v>
      </c>
      <c r="G169" s="247" t="s">
        <v>168</v>
      </c>
      <c r="H169" s="248">
        <v>134.182</v>
      </c>
      <c r="I169" s="249"/>
      <c r="J169" s="250">
        <f>ROUND(I169*H169,2)</f>
        <v>0</v>
      </c>
      <c r="K169" s="251"/>
      <c r="L169" s="40"/>
      <c r="M169" s="252" t="s">
        <v>1</v>
      </c>
      <c r="N169" s="253" t="s">
        <v>41</v>
      </c>
      <c r="O169" s="90"/>
      <c r="P169" s="254">
        <f>O169*H169</f>
        <v>0</v>
      </c>
      <c r="Q169" s="254">
        <v>0.003</v>
      </c>
      <c r="R169" s="254">
        <f>Q169*H169</f>
        <v>0.40254599999999996</v>
      </c>
      <c r="S169" s="254">
        <v>0</v>
      </c>
      <c r="T169" s="25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6" t="s">
        <v>169</v>
      </c>
      <c r="AT169" s="256" t="s">
        <v>165</v>
      </c>
      <c r="AU169" s="256" t="s">
        <v>87</v>
      </c>
      <c r="AY169" s="14" t="s">
        <v>162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4" t="s">
        <v>87</v>
      </c>
      <c r="BK169" s="147">
        <f>ROUND(I169*H169,2)</f>
        <v>0</v>
      </c>
      <c r="BL169" s="14" t="s">
        <v>169</v>
      </c>
      <c r="BM169" s="256" t="s">
        <v>190</v>
      </c>
    </row>
    <row r="170" spans="1:65" s="2" customFormat="1" ht="24.15" customHeight="1">
      <c r="A170" s="37"/>
      <c r="B170" s="38"/>
      <c r="C170" s="244" t="s">
        <v>191</v>
      </c>
      <c r="D170" s="244" t="s">
        <v>165</v>
      </c>
      <c r="E170" s="245" t="s">
        <v>192</v>
      </c>
      <c r="F170" s="246" t="s">
        <v>193</v>
      </c>
      <c r="G170" s="247" t="s">
        <v>168</v>
      </c>
      <c r="H170" s="248">
        <v>3</v>
      </c>
      <c r="I170" s="249"/>
      <c r="J170" s="250">
        <f>ROUND(I170*H170,2)</f>
        <v>0</v>
      </c>
      <c r="K170" s="251"/>
      <c r="L170" s="40"/>
      <c r="M170" s="252" t="s">
        <v>1</v>
      </c>
      <c r="N170" s="253" t="s">
        <v>41</v>
      </c>
      <c r="O170" s="90"/>
      <c r="P170" s="254">
        <f>O170*H170</f>
        <v>0</v>
      </c>
      <c r="Q170" s="254">
        <v>0.0373</v>
      </c>
      <c r="R170" s="254">
        <f>Q170*H170</f>
        <v>0.1119</v>
      </c>
      <c r="S170" s="254">
        <v>0</v>
      </c>
      <c r="T170" s="25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6" t="s">
        <v>169</v>
      </c>
      <c r="AT170" s="256" t="s">
        <v>165</v>
      </c>
      <c r="AU170" s="256" t="s">
        <v>87</v>
      </c>
      <c r="AY170" s="14" t="s">
        <v>162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4" t="s">
        <v>87</v>
      </c>
      <c r="BK170" s="147">
        <f>ROUND(I170*H170,2)</f>
        <v>0</v>
      </c>
      <c r="BL170" s="14" t="s">
        <v>169</v>
      </c>
      <c r="BM170" s="256" t="s">
        <v>194</v>
      </c>
    </row>
    <row r="171" spans="1:65" s="2" customFormat="1" ht="24.15" customHeight="1">
      <c r="A171" s="37"/>
      <c r="B171" s="38"/>
      <c r="C171" s="244" t="s">
        <v>195</v>
      </c>
      <c r="D171" s="244" t="s">
        <v>165</v>
      </c>
      <c r="E171" s="245" t="s">
        <v>196</v>
      </c>
      <c r="F171" s="246" t="s">
        <v>197</v>
      </c>
      <c r="G171" s="247" t="s">
        <v>168</v>
      </c>
      <c r="H171" s="248">
        <v>88.709</v>
      </c>
      <c r="I171" s="249"/>
      <c r="J171" s="250">
        <f>ROUND(I171*H171,2)</f>
        <v>0</v>
      </c>
      <c r="K171" s="251"/>
      <c r="L171" s="40"/>
      <c r="M171" s="252" t="s">
        <v>1</v>
      </c>
      <c r="N171" s="253" t="s">
        <v>41</v>
      </c>
      <c r="O171" s="90"/>
      <c r="P171" s="254">
        <f>O171*H171</f>
        <v>0</v>
      </c>
      <c r="Q171" s="254">
        <v>0.00735</v>
      </c>
      <c r="R171" s="254">
        <f>Q171*H171</f>
        <v>0.65201115</v>
      </c>
      <c r="S171" s="254">
        <v>0</v>
      </c>
      <c r="T171" s="25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6" t="s">
        <v>169</v>
      </c>
      <c r="AT171" s="256" t="s">
        <v>165</v>
      </c>
      <c r="AU171" s="256" t="s">
        <v>87</v>
      </c>
      <c r="AY171" s="14" t="s">
        <v>162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4" t="s">
        <v>87</v>
      </c>
      <c r="BK171" s="147">
        <f>ROUND(I171*H171,2)</f>
        <v>0</v>
      </c>
      <c r="BL171" s="14" t="s">
        <v>169</v>
      </c>
      <c r="BM171" s="256" t="s">
        <v>198</v>
      </c>
    </row>
    <row r="172" spans="1:65" s="2" customFormat="1" ht="24.15" customHeight="1">
      <c r="A172" s="37"/>
      <c r="B172" s="38"/>
      <c r="C172" s="244" t="s">
        <v>199</v>
      </c>
      <c r="D172" s="244" t="s">
        <v>165</v>
      </c>
      <c r="E172" s="245" t="s">
        <v>200</v>
      </c>
      <c r="F172" s="246" t="s">
        <v>201</v>
      </c>
      <c r="G172" s="247" t="s">
        <v>168</v>
      </c>
      <c r="H172" s="248">
        <v>275.704</v>
      </c>
      <c r="I172" s="249"/>
      <c r="J172" s="250">
        <f>ROUND(I172*H172,2)</f>
        <v>0</v>
      </c>
      <c r="K172" s="251"/>
      <c r="L172" s="40"/>
      <c r="M172" s="252" t="s">
        <v>1</v>
      </c>
      <c r="N172" s="253" t="s">
        <v>41</v>
      </c>
      <c r="O172" s="90"/>
      <c r="P172" s="254">
        <f>O172*H172</f>
        <v>0</v>
      </c>
      <c r="Q172" s="254">
        <v>0.00026</v>
      </c>
      <c r="R172" s="254">
        <f>Q172*H172</f>
        <v>0.07168303999999999</v>
      </c>
      <c r="S172" s="254">
        <v>0</v>
      </c>
      <c r="T172" s="25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6" t="s">
        <v>169</v>
      </c>
      <c r="AT172" s="256" t="s">
        <v>165</v>
      </c>
      <c r="AU172" s="256" t="s">
        <v>87</v>
      </c>
      <c r="AY172" s="14" t="s">
        <v>162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4" t="s">
        <v>87</v>
      </c>
      <c r="BK172" s="147">
        <f>ROUND(I172*H172,2)</f>
        <v>0</v>
      </c>
      <c r="BL172" s="14" t="s">
        <v>169</v>
      </c>
      <c r="BM172" s="256" t="s">
        <v>202</v>
      </c>
    </row>
    <row r="173" spans="1:65" s="2" customFormat="1" ht="24.15" customHeight="1">
      <c r="A173" s="37"/>
      <c r="B173" s="38"/>
      <c r="C173" s="244" t="s">
        <v>203</v>
      </c>
      <c r="D173" s="244" t="s">
        <v>165</v>
      </c>
      <c r="E173" s="245" t="s">
        <v>204</v>
      </c>
      <c r="F173" s="246" t="s">
        <v>205</v>
      </c>
      <c r="G173" s="247" t="s">
        <v>168</v>
      </c>
      <c r="H173" s="248">
        <v>275.704</v>
      </c>
      <c r="I173" s="249"/>
      <c r="J173" s="250">
        <f>ROUND(I173*H173,2)</f>
        <v>0</v>
      </c>
      <c r="K173" s="251"/>
      <c r="L173" s="40"/>
      <c r="M173" s="252" t="s">
        <v>1</v>
      </c>
      <c r="N173" s="253" t="s">
        <v>41</v>
      </c>
      <c r="O173" s="90"/>
      <c r="P173" s="254">
        <f>O173*H173</f>
        <v>0</v>
      </c>
      <c r="Q173" s="254">
        <v>0.003</v>
      </c>
      <c r="R173" s="254">
        <f>Q173*H173</f>
        <v>0.8271120000000001</v>
      </c>
      <c r="S173" s="254">
        <v>0</v>
      </c>
      <c r="T173" s="25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6" t="s">
        <v>169</v>
      </c>
      <c r="AT173" s="256" t="s">
        <v>165</v>
      </c>
      <c r="AU173" s="256" t="s">
        <v>87</v>
      </c>
      <c r="AY173" s="14" t="s">
        <v>162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4" t="s">
        <v>87</v>
      </c>
      <c r="BK173" s="147">
        <f>ROUND(I173*H173,2)</f>
        <v>0</v>
      </c>
      <c r="BL173" s="14" t="s">
        <v>169</v>
      </c>
      <c r="BM173" s="256" t="s">
        <v>206</v>
      </c>
    </row>
    <row r="174" spans="1:65" s="2" customFormat="1" ht="24.15" customHeight="1">
      <c r="A174" s="37"/>
      <c r="B174" s="38"/>
      <c r="C174" s="244" t="s">
        <v>207</v>
      </c>
      <c r="D174" s="244" t="s">
        <v>165</v>
      </c>
      <c r="E174" s="245" t="s">
        <v>208</v>
      </c>
      <c r="F174" s="246" t="s">
        <v>209</v>
      </c>
      <c r="G174" s="247" t="s">
        <v>168</v>
      </c>
      <c r="H174" s="248">
        <v>36.2</v>
      </c>
      <c r="I174" s="249"/>
      <c r="J174" s="250">
        <f>ROUND(I174*H174,2)</f>
        <v>0</v>
      </c>
      <c r="K174" s="251"/>
      <c r="L174" s="40"/>
      <c r="M174" s="252" t="s">
        <v>1</v>
      </c>
      <c r="N174" s="253" t="s">
        <v>41</v>
      </c>
      <c r="O174" s="90"/>
      <c r="P174" s="254">
        <f>O174*H174</f>
        <v>0</v>
      </c>
      <c r="Q174" s="254">
        <v>0.0373</v>
      </c>
      <c r="R174" s="254">
        <f>Q174*H174</f>
        <v>1.35026</v>
      </c>
      <c r="S174" s="254">
        <v>0</v>
      </c>
      <c r="T174" s="25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6" t="s">
        <v>169</v>
      </c>
      <c r="AT174" s="256" t="s">
        <v>165</v>
      </c>
      <c r="AU174" s="256" t="s">
        <v>87</v>
      </c>
      <c r="AY174" s="14" t="s">
        <v>162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4" t="s">
        <v>87</v>
      </c>
      <c r="BK174" s="147">
        <f>ROUND(I174*H174,2)</f>
        <v>0</v>
      </c>
      <c r="BL174" s="14" t="s">
        <v>169</v>
      </c>
      <c r="BM174" s="256" t="s">
        <v>210</v>
      </c>
    </row>
    <row r="175" spans="1:65" s="2" customFormat="1" ht="24.15" customHeight="1">
      <c r="A175" s="37"/>
      <c r="B175" s="38"/>
      <c r="C175" s="244" t="s">
        <v>211</v>
      </c>
      <c r="D175" s="244" t="s">
        <v>165</v>
      </c>
      <c r="E175" s="245" t="s">
        <v>212</v>
      </c>
      <c r="F175" s="246" t="s">
        <v>213</v>
      </c>
      <c r="G175" s="247" t="s">
        <v>168</v>
      </c>
      <c r="H175" s="248">
        <v>13.85</v>
      </c>
      <c r="I175" s="249"/>
      <c r="J175" s="250">
        <f>ROUND(I175*H175,2)</f>
        <v>0</v>
      </c>
      <c r="K175" s="251"/>
      <c r="L175" s="40"/>
      <c r="M175" s="252" t="s">
        <v>1</v>
      </c>
      <c r="N175" s="253" t="s">
        <v>41</v>
      </c>
      <c r="O175" s="90"/>
      <c r="P175" s="254">
        <f>O175*H175</f>
        <v>0</v>
      </c>
      <c r="Q175" s="254">
        <v>0.0373</v>
      </c>
      <c r="R175" s="254">
        <f>Q175*H175</f>
        <v>0.516605</v>
      </c>
      <c r="S175" s="254">
        <v>0</v>
      </c>
      <c r="T175" s="25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6" t="s">
        <v>169</v>
      </c>
      <c r="AT175" s="256" t="s">
        <v>165</v>
      </c>
      <c r="AU175" s="256" t="s">
        <v>87</v>
      </c>
      <c r="AY175" s="14" t="s">
        <v>162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4" t="s">
        <v>87</v>
      </c>
      <c r="BK175" s="147">
        <f>ROUND(I175*H175,2)</f>
        <v>0</v>
      </c>
      <c r="BL175" s="14" t="s">
        <v>169</v>
      </c>
      <c r="BM175" s="256" t="s">
        <v>214</v>
      </c>
    </row>
    <row r="176" spans="1:65" s="2" customFormat="1" ht="24.15" customHeight="1">
      <c r="A176" s="37"/>
      <c r="B176" s="38"/>
      <c r="C176" s="244" t="s">
        <v>215</v>
      </c>
      <c r="D176" s="244" t="s">
        <v>165</v>
      </c>
      <c r="E176" s="245" t="s">
        <v>216</v>
      </c>
      <c r="F176" s="246" t="s">
        <v>217</v>
      </c>
      <c r="G176" s="247" t="s">
        <v>180</v>
      </c>
      <c r="H176" s="248">
        <v>2</v>
      </c>
      <c r="I176" s="249"/>
      <c r="J176" s="250">
        <f>ROUND(I176*H176,2)</f>
        <v>0</v>
      </c>
      <c r="K176" s="251"/>
      <c r="L176" s="40"/>
      <c r="M176" s="252" t="s">
        <v>1</v>
      </c>
      <c r="N176" s="253" t="s">
        <v>41</v>
      </c>
      <c r="O176" s="90"/>
      <c r="P176" s="254">
        <f>O176*H176</f>
        <v>0</v>
      </c>
      <c r="Q176" s="254">
        <v>0.0034</v>
      </c>
      <c r="R176" s="254">
        <f>Q176*H176</f>
        <v>0.0068</v>
      </c>
      <c r="S176" s="254">
        <v>0</v>
      </c>
      <c r="T176" s="25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6" t="s">
        <v>169</v>
      </c>
      <c r="AT176" s="256" t="s">
        <v>165</v>
      </c>
      <c r="AU176" s="256" t="s">
        <v>87</v>
      </c>
      <c r="AY176" s="14" t="s">
        <v>162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4" t="s">
        <v>87</v>
      </c>
      <c r="BK176" s="147">
        <f>ROUND(I176*H176,2)</f>
        <v>0</v>
      </c>
      <c r="BL176" s="14" t="s">
        <v>169</v>
      </c>
      <c r="BM176" s="256" t="s">
        <v>218</v>
      </c>
    </row>
    <row r="177" spans="1:65" s="2" customFormat="1" ht="24.15" customHeight="1">
      <c r="A177" s="37"/>
      <c r="B177" s="38"/>
      <c r="C177" s="244" t="s">
        <v>219</v>
      </c>
      <c r="D177" s="244" t="s">
        <v>165</v>
      </c>
      <c r="E177" s="245" t="s">
        <v>220</v>
      </c>
      <c r="F177" s="246" t="s">
        <v>221</v>
      </c>
      <c r="G177" s="247" t="s">
        <v>168</v>
      </c>
      <c r="H177" s="248">
        <v>35.659</v>
      </c>
      <c r="I177" s="249"/>
      <c r="J177" s="250">
        <f>ROUND(I177*H177,2)</f>
        <v>0</v>
      </c>
      <c r="K177" s="251"/>
      <c r="L177" s="40"/>
      <c r="M177" s="252" t="s">
        <v>1</v>
      </c>
      <c r="N177" s="253" t="s">
        <v>41</v>
      </c>
      <c r="O177" s="90"/>
      <c r="P177" s="254">
        <f>O177*H177</f>
        <v>0</v>
      </c>
      <c r="Q177" s="254">
        <v>0.0154</v>
      </c>
      <c r="R177" s="254">
        <f>Q177*H177</f>
        <v>0.5491486</v>
      </c>
      <c r="S177" s="254">
        <v>0</v>
      </c>
      <c r="T177" s="25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6" t="s">
        <v>169</v>
      </c>
      <c r="AT177" s="256" t="s">
        <v>165</v>
      </c>
      <c r="AU177" s="256" t="s">
        <v>87</v>
      </c>
      <c r="AY177" s="14" t="s">
        <v>162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4" t="s">
        <v>87</v>
      </c>
      <c r="BK177" s="147">
        <f>ROUND(I177*H177,2)</f>
        <v>0</v>
      </c>
      <c r="BL177" s="14" t="s">
        <v>169</v>
      </c>
      <c r="BM177" s="256" t="s">
        <v>222</v>
      </c>
    </row>
    <row r="178" spans="1:65" s="2" customFormat="1" ht="14.4" customHeight="1">
      <c r="A178" s="37"/>
      <c r="B178" s="38"/>
      <c r="C178" s="244" t="s">
        <v>8</v>
      </c>
      <c r="D178" s="244" t="s">
        <v>165</v>
      </c>
      <c r="E178" s="245" t="s">
        <v>223</v>
      </c>
      <c r="F178" s="246" t="s">
        <v>224</v>
      </c>
      <c r="G178" s="247" t="s">
        <v>168</v>
      </c>
      <c r="H178" s="248">
        <v>148.39</v>
      </c>
      <c r="I178" s="249"/>
      <c r="J178" s="250">
        <f>ROUND(I178*H178,2)</f>
        <v>0</v>
      </c>
      <c r="K178" s="251"/>
      <c r="L178" s="40"/>
      <c r="M178" s="252" t="s">
        <v>1</v>
      </c>
      <c r="N178" s="253" t="s">
        <v>41</v>
      </c>
      <c r="O178" s="90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6" t="s">
        <v>169</v>
      </c>
      <c r="AT178" s="256" t="s">
        <v>165</v>
      </c>
      <c r="AU178" s="256" t="s">
        <v>87</v>
      </c>
      <c r="AY178" s="14" t="s">
        <v>162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4" t="s">
        <v>87</v>
      </c>
      <c r="BK178" s="147">
        <f>ROUND(I178*H178,2)</f>
        <v>0</v>
      </c>
      <c r="BL178" s="14" t="s">
        <v>169</v>
      </c>
      <c r="BM178" s="256" t="s">
        <v>225</v>
      </c>
    </row>
    <row r="179" spans="1:63" s="12" customFormat="1" ht="22.8" customHeight="1">
      <c r="A179" s="12"/>
      <c r="B179" s="228"/>
      <c r="C179" s="229"/>
      <c r="D179" s="230" t="s">
        <v>74</v>
      </c>
      <c r="E179" s="242" t="s">
        <v>199</v>
      </c>
      <c r="F179" s="242" t="s">
        <v>226</v>
      </c>
      <c r="G179" s="229"/>
      <c r="H179" s="229"/>
      <c r="I179" s="232"/>
      <c r="J179" s="243">
        <f>BK179</f>
        <v>0</v>
      </c>
      <c r="K179" s="229"/>
      <c r="L179" s="234"/>
      <c r="M179" s="235"/>
      <c r="N179" s="236"/>
      <c r="O179" s="236"/>
      <c r="P179" s="237">
        <f>SUM(P180:P195)</f>
        <v>0</v>
      </c>
      <c r="Q179" s="236"/>
      <c r="R179" s="237">
        <f>SUM(R180:R195)</f>
        <v>0.023379259999999995</v>
      </c>
      <c r="S179" s="236"/>
      <c r="T179" s="238">
        <f>SUM(T180:T195)</f>
        <v>4.960654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9" t="s">
        <v>82</v>
      </c>
      <c r="AT179" s="240" t="s">
        <v>74</v>
      </c>
      <c r="AU179" s="240" t="s">
        <v>82</v>
      </c>
      <c r="AY179" s="239" t="s">
        <v>162</v>
      </c>
      <c r="BK179" s="241">
        <f>SUM(BK180:BK195)</f>
        <v>0</v>
      </c>
    </row>
    <row r="180" spans="1:65" s="2" customFormat="1" ht="24.15" customHeight="1">
      <c r="A180" s="37"/>
      <c r="B180" s="38"/>
      <c r="C180" s="244" t="s">
        <v>227</v>
      </c>
      <c r="D180" s="244" t="s">
        <v>165</v>
      </c>
      <c r="E180" s="245" t="s">
        <v>228</v>
      </c>
      <c r="F180" s="246" t="s">
        <v>229</v>
      </c>
      <c r="G180" s="247" t="s">
        <v>168</v>
      </c>
      <c r="H180" s="248">
        <v>134.182</v>
      </c>
      <c r="I180" s="249"/>
      <c r="J180" s="250">
        <f>ROUND(I180*H180,2)</f>
        <v>0</v>
      </c>
      <c r="K180" s="251"/>
      <c r="L180" s="40"/>
      <c r="M180" s="252" t="s">
        <v>1</v>
      </c>
      <c r="N180" s="253" t="s">
        <v>41</v>
      </c>
      <c r="O180" s="90"/>
      <c r="P180" s="254">
        <f>O180*H180</f>
        <v>0</v>
      </c>
      <c r="Q180" s="254">
        <v>0.00013</v>
      </c>
      <c r="R180" s="254">
        <f>Q180*H180</f>
        <v>0.017443659999999996</v>
      </c>
      <c r="S180" s="254">
        <v>0</v>
      </c>
      <c r="T180" s="25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6" t="s">
        <v>169</v>
      </c>
      <c r="AT180" s="256" t="s">
        <v>165</v>
      </c>
      <c r="AU180" s="256" t="s">
        <v>87</v>
      </c>
      <c r="AY180" s="14" t="s">
        <v>162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4" t="s">
        <v>87</v>
      </c>
      <c r="BK180" s="147">
        <f>ROUND(I180*H180,2)</f>
        <v>0</v>
      </c>
      <c r="BL180" s="14" t="s">
        <v>169</v>
      </c>
      <c r="BM180" s="256" t="s">
        <v>230</v>
      </c>
    </row>
    <row r="181" spans="1:65" s="2" customFormat="1" ht="24.15" customHeight="1">
      <c r="A181" s="37"/>
      <c r="B181" s="38"/>
      <c r="C181" s="244" t="s">
        <v>231</v>
      </c>
      <c r="D181" s="244" t="s">
        <v>165</v>
      </c>
      <c r="E181" s="245" t="s">
        <v>232</v>
      </c>
      <c r="F181" s="246" t="s">
        <v>233</v>
      </c>
      <c r="G181" s="247" t="s">
        <v>168</v>
      </c>
      <c r="H181" s="248">
        <v>148.39</v>
      </c>
      <c r="I181" s="249"/>
      <c r="J181" s="250">
        <f>ROUND(I181*H181,2)</f>
        <v>0</v>
      </c>
      <c r="K181" s="251"/>
      <c r="L181" s="40"/>
      <c r="M181" s="252" t="s">
        <v>1</v>
      </c>
      <c r="N181" s="253" t="s">
        <v>41</v>
      </c>
      <c r="O181" s="90"/>
      <c r="P181" s="254">
        <f>O181*H181</f>
        <v>0</v>
      </c>
      <c r="Q181" s="254">
        <v>4E-05</v>
      </c>
      <c r="R181" s="254">
        <f>Q181*H181</f>
        <v>0.0059356</v>
      </c>
      <c r="S181" s="254">
        <v>0</v>
      </c>
      <c r="T181" s="25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6" t="s">
        <v>169</v>
      </c>
      <c r="AT181" s="256" t="s">
        <v>165</v>
      </c>
      <c r="AU181" s="256" t="s">
        <v>87</v>
      </c>
      <c r="AY181" s="14" t="s">
        <v>162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4" t="s">
        <v>87</v>
      </c>
      <c r="BK181" s="147">
        <f>ROUND(I181*H181,2)</f>
        <v>0</v>
      </c>
      <c r="BL181" s="14" t="s">
        <v>169</v>
      </c>
      <c r="BM181" s="256" t="s">
        <v>234</v>
      </c>
    </row>
    <row r="182" spans="1:65" s="2" customFormat="1" ht="14.4" customHeight="1">
      <c r="A182" s="37"/>
      <c r="B182" s="38"/>
      <c r="C182" s="244" t="s">
        <v>235</v>
      </c>
      <c r="D182" s="244" t="s">
        <v>165</v>
      </c>
      <c r="E182" s="245" t="s">
        <v>236</v>
      </c>
      <c r="F182" s="246" t="s">
        <v>237</v>
      </c>
      <c r="G182" s="247" t="s">
        <v>168</v>
      </c>
      <c r="H182" s="248">
        <v>6500</v>
      </c>
      <c r="I182" s="249"/>
      <c r="J182" s="250">
        <f>ROUND(I182*H182,2)</f>
        <v>0</v>
      </c>
      <c r="K182" s="251"/>
      <c r="L182" s="40"/>
      <c r="M182" s="252" t="s">
        <v>1</v>
      </c>
      <c r="N182" s="253" t="s">
        <v>41</v>
      </c>
      <c r="O182" s="90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6" t="s">
        <v>169</v>
      </c>
      <c r="AT182" s="256" t="s">
        <v>165</v>
      </c>
      <c r="AU182" s="256" t="s">
        <v>87</v>
      </c>
      <c r="AY182" s="14" t="s">
        <v>162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4" t="s">
        <v>87</v>
      </c>
      <c r="BK182" s="147">
        <f>ROUND(I182*H182,2)</f>
        <v>0</v>
      </c>
      <c r="BL182" s="14" t="s">
        <v>169</v>
      </c>
      <c r="BM182" s="256" t="s">
        <v>238</v>
      </c>
    </row>
    <row r="183" spans="1:65" s="2" customFormat="1" ht="14.4" customHeight="1">
      <c r="A183" s="37"/>
      <c r="B183" s="38"/>
      <c r="C183" s="244" t="s">
        <v>239</v>
      </c>
      <c r="D183" s="244" t="s">
        <v>165</v>
      </c>
      <c r="E183" s="245" t="s">
        <v>240</v>
      </c>
      <c r="F183" s="246" t="s">
        <v>241</v>
      </c>
      <c r="G183" s="247" t="s">
        <v>168</v>
      </c>
      <c r="H183" s="248">
        <v>1.14</v>
      </c>
      <c r="I183" s="249"/>
      <c r="J183" s="250">
        <f>ROUND(I183*H183,2)</f>
        <v>0</v>
      </c>
      <c r="K183" s="251"/>
      <c r="L183" s="40"/>
      <c r="M183" s="252" t="s">
        <v>1</v>
      </c>
      <c r="N183" s="253" t="s">
        <v>41</v>
      </c>
      <c r="O183" s="90"/>
      <c r="P183" s="254">
        <f>O183*H183</f>
        <v>0</v>
      </c>
      <c r="Q183" s="254">
        <v>0</v>
      </c>
      <c r="R183" s="254">
        <f>Q183*H183</f>
        <v>0</v>
      </c>
      <c r="S183" s="254">
        <v>0.131</v>
      </c>
      <c r="T183" s="255">
        <f>S183*H183</f>
        <v>0.14934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6" t="s">
        <v>169</v>
      </c>
      <c r="AT183" s="256" t="s">
        <v>165</v>
      </c>
      <c r="AU183" s="256" t="s">
        <v>87</v>
      </c>
      <c r="AY183" s="14" t="s">
        <v>162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4" t="s">
        <v>87</v>
      </c>
      <c r="BK183" s="147">
        <f>ROUND(I183*H183,2)</f>
        <v>0</v>
      </c>
      <c r="BL183" s="14" t="s">
        <v>169</v>
      </c>
      <c r="BM183" s="256" t="s">
        <v>242</v>
      </c>
    </row>
    <row r="184" spans="1:65" s="2" customFormat="1" ht="14.4" customHeight="1">
      <c r="A184" s="37"/>
      <c r="B184" s="38"/>
      <c r="C184" s="244" t="s">
        <v>243</v>
      </c>
      <c r="D184" s="244" t="s">
        <v>165</v>
      </c>
      <c r="E184" s="245" t="s">
        <v>244</v>
      </c>
      <c r="F184" s="246" t="s">
        <v>245</v>
      </c>
      <c r="G184" s="247" t="s">
        <v>168</v>
      </c>
      <c r="H184" s="248">
        <v>17.645</v>
      </c>
      <c r="I184" s="249"/>
      <c r="J184" s="250">
        <f>ROUND(I184*H184,2)</f>
        <v>0</v>
      </c>
      <c r="K184" s="251"/>
      <c r="L184" s="40"/>
      <c r="M184" s="252" t="s">
        <v>1</v>
      </c>
      <c r="N184" s="253" t="s">
        <v>41</v>
      </c>
      <c r="O184" s="90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6" t="s">
        <v>169</v>
      </c>
      <c r="AT184" s="256" t="s">
        <v>165</v>
      </c>
      <c r="AU184" s="256" t="s">
        <v>87</v>
      </c>
      <c r="AY184" s="14" t="s">
        <v>162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4" t="s">
        <v>87</v>
      </c>
      <c r="BK184" s="147">
        <f>ROUND(I184*H184,2)</f>
        <v>0</v>
      </c>
      <c r="BL184" s="14" t="s">
        <v>169</v>
      </c>
      <c r="BM184" s="256" t="s">
        <v>246</v>
      </c>
    </row>
    <row r="185" spans="1:65" s="2" customFormat="1" ht="24.15" customHeight="1">
      <c r="A185" s="37"/>
      <c r="B185" s="38"/>
      <c r="C185" s="244" t="s">
        <v>247</v>
      </c>
      <c r="D185" s="244" t="s">
        <v>165</v>
      </c>
      <c r="E185" s="245" t="s">
        <v>248</v>
      </c>
      <c r="F185" s="246" t="s">
        <v>249</v>
      </c>
      <c r="G185" s="247" t="s">
        <v>168</v>
      </c>
      <c r="H185" s="248">
        <v>17.645</v>
      </c>
      <c r="I185" s="249"/>
      <c r="J185" s="250">
        <f>ROUND(I185*H185,2)</f>
        <v>0</v>
      </c>
      <c r="K185" s="251"/>
      <c r="L185" s="40"/>
      <c r="M185" s="252" t="s">
        <v>1</v>
      </c>
      <c r="N185" s="253" t="s">
        <v>41</v>
      </c>
      <c r="O185" s="90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6" t="s">
        <v>169</v>
      </c>
      <c r="AT185" s="256" t="s">
        <v>165</v>
      </c>
      <c r="AU185" s="256" t="s">
        <v>87</v>
      </c>
      <c r="AY185" s="14" t="s">
        <v>162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4" t="s">
        <v>87</v>
      </c>
      <c r="BK185" s="147">
        <f>ROUND(I185*H185,2)</f>
        <v>0</v>
      </c>
      <c r="BL185" s="14" t="s">
        <v>169</v>
      </c>
      <c r="BM185" s="256" t="s">
        <v>250</v>
      </c>
    </row>
    <row r="186" spans="1:65" s="2" customFormat="1" ht="24.15" customHeight="1">
      <c r="A186" s="37"/>
      <c r="B186" s="38"/>
      <c r="C186" s="244" t="s">
        <v>7</v>
      </c>
      <c r="D186" s="244" t="s">
        <v>165</v>
      </c>
      <c r="E186" s="245" t="s">
        <v>251</v>
      </c>
      <c r="F186" s="246" t="s">
        <v>252</v>
      </c>
      <c r="G186" s="247" t="s">
        <v>180</v>
      </c>
      <c r="H186" s="248">
        <v>16</v>
      </c>
      <c r="I186" s="249"/>
      <c r="J186" s="250">
        <f>ROUND(I186*H186,2)</f>
        <v>0</v>
      </c>
      <c r="K186" s="251"/>
      <c r="L186" s="40"/>
      <c r="M186" s="252" t="s">
        <v>1</v>
      </c>
      <c r="N186" s="253" t="s">
        <v>41</v>
      </c>
      <c r="O186" s="90"/>
      <c r="P186" s="254">
        <f>O186*H186</f>
        <v>0</v>
      </c>
      <c r="Q186" s="254">
        <v>0</v>
      </c>
      <c r="R186" s="254">
        <f>Q186*H186</f>
        <v>0</v>
      </c>
      <c r="S186" s="254">
        <v>0.025</v>
      </c>
      <c r="T186" s="255">
        <f>S186*H186</f>
        <v>0.4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6" t="s">
        <v>169</v>
      </c>
      <c r="AT186" s="256" t="s">
        <v>165</v>
      </c>
      <c r="AU186" s="256" t="s">
        <v>87</v>
      </c>
      <c r="AY186" s="14" t="s">
        <v>162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4" t="s">
        <v>87</v>
      </c>
      <c r="BK186" s="147">
        <f>ROUND(I186*H186,2)</f>
        <v>0</v>
      </c>
      <c r="BL186" s="14" t="s">
        <v>169</v>
      </c>
      <c r="BM186" s="256" t="s">
        <v>253</v>
      </c>
    </row>
    <row r="187" spans="1:65" s="2" customFormat="1" ht="24.15" customHeight="1">
      <c r="A187" s="37"/>
      <c r="B187" s="38"/>
      <c r="C187" s="244" t="s">
        <v>254</v>
      </c>
      <c r="D187" s="244" t="s">
        <v>165</v>
      </c>
      <c r="E187" s="245" t="s">
        <v>255</v>
      </c>
      <c r="F187" s="246" t="s">
        <v>256</v>
      </c>
      <c r="G187" s="247" t="s">
        <v>180</v>
      </c>
      <c r="H187" s="248">
        <v>10</v>
      </c>
      <c r="I187" s="249"/>
      <c r="J187" s="250">
        <f>ROUND(I187*H187,2)</f>
        <v>0</v>
      </c>
      <c r="K187" s="251"/>
      <c r="L187" s="40"/>
      <c r="M187" s="252" t="s">
        <v>1</v>
      </c>
      <c r="N187" s="253" t="s">
        <v>41</v>
      </c>
      <c r="O187" s="90"/>
      <c r="P187" s="254">
        <f>O187*H187</f>
        <v>0</v>
      </c>
      <c r="Q187" s="254">
        <v>0</v>
      </c>
      <c r="R187" s="254">
        <f>Q187*H187</f>
        <v>0</v>
      </c>
      <c r="S187" s="254">
        <v>0.048</v>
      </c>
      <c r="T187" s="255">
        <f>S187*H187</f>
        <v>0.48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6" t="s">
        <v>169</v>
      </c>
      <c r="AT187" s="256" t="s">
        <v>165</v>
      </c>
      <c r="AU187" s="256" t="s">
        <v>87</v>
      </c>
      <c r="AY187" s="14" t="s">
        <v>162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4" t="s">
        <v>87</v>
      </c>
      <c r="BK187" s="147">
        <f>ROUND(I187*H187,2)</f>
        <v>0</v>
      </c>
      <c r="BL187" s="14" t="s">
        <v>169</v>
      </c>
      <c r="BM187" s="256" t="s">
        <v>257</v>
      </c>
    </row>
    <row r="188" spans="1:65" s="2" customFormat="1" ht="24.15" customHeight="1">
      <c r="A188" s="37"/>
      <c r="B188" s="38"/>
      <c r="C188" s="244" t="s">
        <v>258</v>
      </c>
      <c r="D188" s="244" t="s">
        <v>165</v>
      </c>
      <c r="E188" s="245" t="s">
        <v>259</v>
      </c>
      <c r="F188" s="246" t="s">
        <v>260</v>
      </c>
      <c r="G188" s="247" t="s">
        <v>180</v>
      </c>
      <c r="H188" s="248">
        <v>113</v>
      </c>
      <c r="I188" s="249"/>
      <c r="J188" s="250">
        <f>ROUND(I188*H188,2)</f>
        <v>0</v>
      </c>
      <c r="K188" s="251"/>
      <c r="L188" s="40"/>
      <c r="M188" s="252" t="s">
        <v>1</v>
      </c>
      <c r="N188" s="253" t="s">
        <v>41</v>
      </c>
      <c r="O188" s="90"/>
      <c r="P188" s="254">
        <f>O188*H188</f>
        <v>0</v>
      </c>
      <c r="Q188" s="254">
        <v>0</v>
      </c>
      <c r="R188" s="254">
        <f>Q188*H188</f>
        <v>0</v>
      </c>
      <c r="S188" s="254">
        <v>0.001</v>
      </c>
      <c r="T188" s="255">
        <f>S188*H188</f>
        <v>0.113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6" t="s">
        <v>169</v>
      </c>
      <c r="AT188" s="256" t="s">
        <v>165</v>
      </c>
      <c r="AU188" s="256" t="s">
        <v>87</v>
      </c>
      <c r="AY188" s="14" t="s">
        <v>162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4" t="s">
        <v>87</v>
      </c>
      <c r="BK188" s="147">
        <f>ROUND(I188*H188,2)</f>
        <v>0</v>
      </c>
      <c r="BL188" s="14" t="s">
        <v>169</v>
      </c>
      <c r="BM188" s="256" t="s">
        <v>261</v>
      </c>
    </row>
    <row r="189" spans="1:65" s="2" customFormat="1" ht="24.15" customHeight="1">
      <c r="A189" s="37"/>
      <c r="B189" s="38"/>
      <c r="C189" s="244" t="s">
        <v>262</v>
      </c>
      <c r="D189" s="244" t="s">
        <v>165</v>
      </c>
      <c r="E189" s="245" t="s">
        <v>263</v>
      </c>
      <c r="F189" s="246" t="s">
        <v>264</v>
      </c>
      <c r="G189" s="247" t="s">
        <v>265</v>
      </c>
      <c r="H189" s="248">
        <v>21</v>
      </c>
      <c r="I189" s="249"/>
      <c r="J189" s="250">
        <f>ROUND(I189*H189,2)</f>
        <v>0</v>
      </c>
      <c r="K189" s="251"/>
      <c r="L189" s="40"/>
      <c r="M189" s="252" t="s">
        <v>1</v>
      </c>
      <c r="N189" s="253" t="s">
        <v>41</v>
      </c>
      <c r="O189" s="90"/>
      <c r="P189" s="254">
        <f>O189*H189</f>
        <v>0</v>
      </c>
      <c r="Q189" s="254">
        <v>0</v>
      </c>
      <c r="R189" s="254">
        <f>Q189*H189</f>
        <v>0</v>
      </c>
      <c r="S189" s="254">
        <v>0.013</v>
      </c>
      <c r="T189" s="255">
        <f>S189*H189</f>
        <v>0.27299999999999996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6" t="s">
        <v>169</v>
      </c>
      <c r="AT189" s="256" t="s">
        <v>165</v>
      </c>
      <c r="AU189" s="256" t="s">
        <v>87</v>
      </c>
      <c r="AY189" s="14" t="s">
        <v>162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4" t="s">
        <v>87</v>
      </c>
      <c r="BK189" s="147">
        <f>ROUND(I189*H189,2)</f>
        <v>0</v>
      </c>
      <c r="BL189" s="14" t="s">
        <v>169</v>
      </c>
      <c r="BM189" s="256" t="s">
        <v>266</v>
      </c>
    </row>
    <row r="190" spans="1:65" s="2" customFormat="1" ht="24.15" customHeight="1">
      <c r="A190" s="37"/>
      <c r="B190" s="38"/>
      <c r="C190" s="244" t="s">
        <v>267</v>
      </c>
      <c r="D190" s="244" t="s">
        <v>165</v>
      </c>
      <c r="E190" s="245" t="s">
        <v>268</v>
      </c>
      <c r="F190" s="246" t="s">
        <v>269</v>
      </c>
      <c r="G190" s="247" t="s">
        <v>265</v>
      </c>
      <c r="H190" s="248">
        <v>12</v>
      </c>
      <c r="I190" s="249"/>
      <c r="J190" s="250">
        <f>ROUND(I190*H190,2)</f>
        <v>0</v>
      </c>
      <c r="K190" s="251"/>
      <c r="L190" s="40"/>
      <c r="M190" s="252" t="s">
        <v>1</v>
      </c>
      <c r="N190" s="253" t="s">
        <v>41</v>
      </c>
      <c r="O190" s="90"/>
      <c r="P190" s="254">
        <f>O190*H190</f>
        <v>0</v>
      </c>
      <c r="Q190" s="254">
        <v>0</v>
      </c>
      <c r="R190" s="254">
        <f>Q190*H190</f>
        <v>0</v>
      </c>
      <c r="S190" s="254">
        <v>0.025</v>
      </c>
      <c r="T190" s="255">
        <f>S190*H190</f>
        <v>0.30000000000000004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6" t="s">
        <v>169</v>
      </c>
      <c r="AT190" s="256" t="s">
        <v>165</v>
      </c>
      <c r="AU190" s="256" t="s">
        <v>87</v>
      </c>
      <c r="AY190" s="14" t="s">
        <v>162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4" t="s">
        <v>87</v>
      </c>
      <c r="BK190" s="147">
        <f>ROUND(I190*H190,2)</f>
        <v>0</v>
      </c>
      <c r="BL190" s="14" t="s">
        <v>169</v>
      </c>
      <c r="BM190" s="256" t="s">
        <v>270</v>
      </c>
    </row>
    <row r="191" spans="1:65" s="2" customFormat="1" ht="24.15" customHeight="1">
      <c r="A191" s="37"/>
      <c r="B191" s="38"/>
      <c r="C191" s="244" t="s">
        <v>271</v>
      </c>
      <c r="D191" s="244" t="s">
        <v>165</v>
      </c>
      <c r="E191" s="245" t="s">
        <v>272</v>
      </c>
      <c r="F191" s="246" t="s">
        <v>273</v>
      </c>
      <c r="G191" s="247" t="s">
        <v>265</v>
      </c>
      <c r="H191" s="248">
        <v>15</v>
      </c>
      <c r="I191" s="249"/>
      <c r="J191" s="250">
        <f>ROUND(I191*H191,2)</f>
        <v>0</v>
      </c>
      <c r="K191" s="251"/>
      <c r="L191" s="40"/>
      <c r="M191" s="252" t="s">
        <v>1</v>
      </c>
      <c r="N191" s="253" t="s">
        <v>41</v>
      </c>
      <c r="O191" s="90"/>
      <c r="P191" s="254">
        <f>O191*H191</f>
        <v>0</v>
      </c>
      <c r="Q191" s="254">
        <v>0</v>
      </c>
      <c r="R191" s="254">
        <f>Q191*H191</f>
        <v>0</v>
      </c>
      <c r="S191" s="254">
        <v>0.054</v>
      </c>
      <c r="T191" s="255">
        <f>S191*H191</f>
        <v>0.8099999999999999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6" t="s">
        <v>169</v>
      </c>
      <c r="AT191" s="256" t="s">
        <v>165</v>
      </c>
      <c r="AU191" s="256" t="s">
        <v>87</v>
      </c>
      <c r="AY191" s="14" t="s">
        <v>162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4" t="s">
        <v>87</v>
      </c>
      <c r="BK191" s="147">
        <f>ROUND(I191*H191,2)</f>
        <v>0</v>
      </c>
      <c r="BL191" s="14" t="s">
        <v>169</v>
      </c>
      <c r="BM191" s="256" t="s">
        <v>274</v>
      </c>
    </row>
    <row r="192" spans="1:65" s="2" customFormat="1" ht="24.15" customHeight="1">
      <c r="A192" s="37"/>
      <c r="B192" s="38"/>
      <c r="C192" s="244" t="s">
        <v>275</v>
      </c>
      <c r="D192" s="244" t="s">
        <v>165</v>
      </c>
      <c r="E192" s="245" t="s">
        <v>276</v>
      </c>
      <c r="F192" s="246" t="s">
        <v>277</v>
      </c>
      <c r="G192" s="247" t="s">
        <v>265</v>
      </c>
      <c r="H192" s="248">
        <v>320</v>
      </c>
      <c r="I192" s="249"/>
      <c r="J192" s="250">
        <f>ROUND(I192*H192,2)</f>
        <v>0</v>
      </c>
      <c r="K192" s="251"/>
      <c r="L192" s="40"/>
      <c r="M192" s="252" t="s">
        <v>1</v>
      </c>
      <c r="N192" s="253" t="s">
        <v>41</v>
      </c>
      <c r="O192" s="90"/>
      <c r="P192" s="254">
        <f>O192*H192</f>
        <v>0</v>
      </c>
      <c r="Q192" s="254">
        <v>0</v>
      </c>
      <c r="R192" s="254">
        <f>Q192*H192</f>
        <v>0</v>
      </c>
      <c r="S192" s="254">
        <v>0.002</v>
      </c>
      <c r="T192" s="255">
        <f>S192*H192</f>
        <v>0.64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6" t="s">
        <v>169</v>
      </c>
      <c r="AT192" s="256" t="s">
        <v>165</v>
      </c>
      <c r="AU192" s="256" t="s">
        <v>87</v>
      </c>
      <c r="AY192" s="14" t="s">
        <v>162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4" t="s">
        <v>87</v>
      </c>
      <c r="BK192" s="147">
        <f>ROUND(I192*H192,2)</f>
        <v>0</v>
      </c>
      <c r="BL192" s="14" t="s">
        <v>169</v>
      </c>
      <c r="BM192" s="256" t="s">
        <v>278</v>
      </c>
    </row>
    <row r="193" spans="1:65" s="2" customFormat="1" ht="24.15" customHeight="1">
      <c r="A193" s="37"/>
      <c r="B193" s="38"/>
      <c r="C193" s="244" t="s">
        <v>279</v>
      </c>
      <c r="D193" s="244" t="s">
        <v>165</v>
      </c>
      <c r="E193" s="245" t="s">
        <v>280</v>
      </c>
      <c r="F193" s="246" t="s">
        <v>281</v>
      </c>
      <c r="G193" s="247" t="s">
        <v>265</v>
      </c>
      <c r="H193" s="248">
        <v>25</v>
      </c>
      <c r="I193" s="249"/>
      <c r="J193" s="250">
        <f>ROUND(I193*H193,2)</f>
        <v>0</v>
      </c>
      <c r="K193" s="251"/>
      <c r="L193" s="40"/>
      <c r="M193" s="252" t="s">
        <v>1</v>
      </c>
      <c r="N193" s="253" t="s">
        <v>41</v>
      </c>
      <c r="O193" s="90"/>
      <c r="P193" s="254">
        <f>O193*H193</f>
        <v>0</v>
      </c>
      <c r="Q193" s="254">
        <v>0</v>
      </c>
      <c r="R193" s="254">
        <f>Q193*H193</f>
        <v>0</v>
      </c>
      <c r="S193" s="254">
        <v>0.005</v>
      </c>
      <c r="T193" s="255">
        <f>S193*H193</f>
        <v>0.125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6" t="s">
        <v>169</v>
      </c>
      <c r="AT193" s="256" t="s">
        <v>165</v>
      </c>
      <c r="AU193" s="256" t="s">
        <v>87</v>
      </c>
      <c r="AY193" s="14" t="s">
        <v>162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4" t="s">
        <v>87</v>
      </c>
      <c r="BK193" s="147">
        <f>ROUND(I193*H193,2)</f>
        <v>0</v>
      </c>
      <c r="BL193" s="14" t="s">
        <v>169</v>
      </c>
      <c r="BM193" s="256" t="s">
        <v>282</v>
      </c>
    </row>
    <row r="194" spans="1:65" s="2" customFormat="1" ht="24.15" customHeight="1">
      <c r="A194" s="37"/>
      <c r="B194" s="38"/>
      <c r="C194" s="244" t="s">
        <v>283</v>
      </c>
      <c r="D194" s="244" t="s">
        <v>165</v>
      </c>
      <c r="E194" s="245" t="s">
        <v>284</v>
      </c>
      <c r="F194" s="246" t="s">
        <v>285</v>
      </c>
      <c r="G194" s="247" t="s">
        <v>265</v>
      </c>
      <c r="H194" s="248">
        <v>30</v>
      </c>
      <c r="I194" s="249"/>
      <c r="J194" s="250">
        <f>ROUND(I194*H194,2)</f>
        <v>0</v>
      </c>
      <c r="K194" s="251"/>
      <c r="L194" s="40"/>
      <c r="M194" s="252" t="s">
        <v>1</v>
      </c>
      <c r="N194" s="253" t="s">
        <v>41</v>
      </c>
      <c r="O194" s="90"/>
      <c r="P194" s="254">
        <f>O194*H194</f>
        <v>0</v>
      </c>
      <c r="Q194" s="254">
        <v>0</v>
      </c>
      <c r="R194" s="254">
        <f>Q194*H194</f>
        <v>0</v>
      </c>
      <c r="S194" s="254">
        <v>0.001</v>
      </c>
      <c r="T194" s="255">
        <f>S194*H194</f>
        <v>0.03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6" t="s">
        <v>169</v>
      </c>
      <c r="AT194" s="256" t="s">
        <v>165</v>
      </c>
      <c r="AU194" s="256" t="s">
        <v>87</v>
      </c>
      <c r="AY194" s="14" t="s">
        <v>162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4" t="s">
        <v>87</v>
      </c>
      <c r="BK194" s="147">
        <f>ROUND(I194*H194,2)</f>
        <v>0</v>
      </c>
      <c r="BL194" s="14" t="s">
        <v>169</v>
      </c>
      <c r="BM194" s="256" t="s">
        <v>286</v>
      </c>
    </row>
    <row r="195" spans="1:65" s="2" customFormat="1" ht="24.15" customHeight="1">
      <c r="A195" s="37"/>
      <c r="B195" s="38"/>
      <c r="C195" s="244" t="s">
        <v>287</v>
      </c>
      <c r="D195" s="244" t="s">
        <v>165</v>
      </c>
      <c r="E195" s="245" t="s">
        <v>288</v>
      </c>
      <c r="F195" s="246" t="s">
        <v>289</v>
      </c>
      <c r="G195" s="247" t="s">
        <v>168</v>
      </c>
      <c r="H195" s="248">
        <v>35.659</v>
      </c>
      <c r="I195" s="249"/>
      <c r="J195" s="250">
        <f>ROUND(I195*H195,2)</f>
        <v>0</v>
      </c>
      <c r="K195" s="251"/>
      <c r="L195" s="40"/>
      <c r="M195" s="252" t="s">
        <v>1</v>
      </c>
      <c r="N195" s="253" t="s">
        <v>41</v>
      </c>
      <c r="O195" s="90"/>
      <c r="P195" s="254">
        <f>O195*H195</f>
        <v>0</v>
      </c>
      <c r="Q195" s="254">
        <v>0</v>
      </c>
      <c r="R195" s="254">
        <f>Q195*H195</f>
        <v>0</v>
      </c>
      <c r="S195" s="254">
        <v>0.046</v>
      </c>
      <c r="T195" s="255">
        <f>S195*H195</f>
        <v>1.6403139999999998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6" t="s">
        <v>169</v>
      </c>
      <c r="AT195" s="256" t="s">
        <v>165</v>
      </c>
      <c r="AU195" s="256" t="s">
        <v>87</v>
      </c>
      <c r="AY195" s="14" t="s">
        <v>162</v>
      </c>
      <c r="BE195" s="147">
        <f>IF(N195="základní",J195,0)</f>
        <v>0</v>
      </c>
      <c r="BF195" s="147">
        <f>IF(N195="snížená",J195,0)</f>
        <v>0</v>
      </c>
      <c r="BG195" s="147">
        <f>IF(N195="zákl. přenesená",J195,0)</f>
        <v>0</v>
      </c>
      <c r="BH195" s="147">
        <f>IF(N195="sníž. přenesená",J195,0)</f>
        <v>0</v>
      </c>
      <c r="BI195" s="147">
        <f>IF(N195="nulová",J195,0)</f>
        <v>0</v>
      </c>
      <c r="BJ195" s="14" t="s">
        <v>87</v>
      </c>
      <c r="BK195" s="147">
        <f>ROUND(I195*H195,2)</f>
        <v>0</v>
      </c>
      <c r="BL195" s="14" t="s">
        <v>169</v>
      </c>
      <c r="BM195" s="256" t="s">
        <v>290</v>
      </c>
    </row>
    <row r="196" spans="1:63" s="12" customFormat="1" ht="22.8" customHeight="1">
      <c r="A196" s="12"/>
      <c r="B196" s="228"/>
      <c r="C196" s="229"/>
      <c r="D196" s="230" t="s">
        <v>74</v>
      </c>
      <c r="E196" s="242" t="s">
        <v>291</v>
      </c>
      <c r="F196" s="242" t="s">
        <v>292</v>
      </c>
      <c r="G196" s="229"/>
      <c r="H196" s="229"/>
      <c r="I196" s="232"/>
      <c r="J196" s="243">
        <f>BK196</f>
        <v>0</v>
      </c>
      <c r="K196" s="229"/>
      <c r="L196" s="234"/>
      <c r="M196" s="235"/>
      <c r="N196" s="236"/>
      <c r="O196" s="236"/>
      <c r="P196" s="237">
        <f>SUM(P197:P201)</f>
        <v>0</v>
      </c>
      <c r="Q196" s="236"/>
      <c r="R196" s="237">
        <f>SUM(R197:R201)</f>
        <v>0</v>
      </c>
      <c r="S196" s="236"/>
      <c r="T196" s="238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9" t="s">
        <v>82</v>
      </c>
      <c r="AT196" s="240" t="s">
        <v>74</v>
      </c>
      <c r="AU196" s="240" t="s">
        <v>82</v>
      </c>
      <c r="AY196" s="239" t="s">
        <v>162</v>
      </c>
      <c r="BK196" s="241">
        <f>SUM(BK197:BK201)</f>
        <v>0</v>
      </c>
    </row>
    <row r="197" spans="1:65" s="2" customFormat="1" ht="24.15" customHeight="1">
      <c r="A197" s="37"/>
      <c r="B197" s="38"/>
      <c r="C197" s="244" t="s">
        <v>293</v>
      </c>
      <c r="D197" s="244" t="s">
        <v>165</v>
      </c>
      <c r="E197" s="245" t="s">
        <v>294</v>
      </c>
      <c r="F197" s="246" t="s">
        <v>295</v>
      </c>
      <c r="G197" s="247" t="s">
        <v>296</v>
      </c>
      <c r="H197" s="248">
        <v>13.44</v>
      </c>
      <c r="I197" s="249"/>
      <c r="J197" s="250">
        <f>ROUND(I197*H197,2)</f>
        <v>0</v>
      </c>
      <c r="K197" s="251"/>
      <c r="L197" s="40"/>
      <c r="M197" s="252" t="s">
        <v>1</v>
      </c>
      <c r="N197" s="253" t="s">
        <v>41</v>
      </c>
      <c r="O197" s="90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6" t="s">
        <v>169</v>
      </c>
      <c r="AT197" s="256" t="s">
        <v>165</v>
      </c>
      <c r="AU197" s="256" t="s">
        <v>87</v>
      </c>
      <c r="AY197" s="14" t="s">
        <v>162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4" t="s">
        <v>87</v>
      </c>
      <c r="BK197" s="147">
        <f>ROUND(I197*H197,2)</f>
        <v>0</v>
      </c>
      <c r="BL197" s="14" t="s">
        <v>169</v>
      </c>
      <c r="BM197" s="256" t="s">
        <v>297</v>
      </c>
    </row>
    <row r="198" spans="1:65" s="2" customFormat="1" ht="24.15" customHeight="1">
      <c r="A198" s="37"/>
      <c r="B198" s="38"/>
      <c r="C198" s="244" t="s">
        <v>298</v>
      </c>
      <c r="D198" s="244" t="s">
        <v>165</v>
      </c>
      <c r="E198" s="245" t="s">
        <v>299</v>
      </c>
      <c r="F198" s="246" t="s">
        <v>300</v>
      </c>
      <c r="G198" s="247" t="s">
        <v>296</v>
      </c>
      <c r="H198" s="248">
        <v>336</v>
      </c>
      <c r="I198" s="249"/>
      <c r="J198" s="250">
        <f>ROUND(I198*H198,2)</f>
        <v>0</v>
      </c>
      <c r="K198" s="251"/>
      <c r="L198" s="40"/>
      <c r="M198" s="252" t="s">
        <v>1</v>
      </c>
      <c r="N198" s="253" t="s">
        <v>41</v>
      </c>
      <c r="O198" s="90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6" t="s">
        <v>169</v>
      </c>
      <c r="AT198" s="256" t="s">
        <v>165</v>
      </c>
      <c r="AU198" s="256" t="s">
        <v>87</v>
      </c>
      <c r="AY198" s="14" t="s">
        <v>162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4" t="s">
        <v>87</v>
      </c>
      <c r="BK198" s="147">
        <f>ROUND(I198*H198,2)</f>
        <v>0</v>
      </c>
      <c r="BL198" s="14" t="s">
        <v>169</v>
      </c>
      <c r="BM198" s="256" t="s">
        <v>301</v>
      </c>
    </row>
    <row r="199" spans="1:65" s="2" customFormat="1" ht="24.15" customHeight="1">
      <c r="A199" s="37"/>
      <c r="B199" s="38"/>
      <c r="C199" s="244" t="s">
        <v>302</v>
      </c>
      <c r="D199" s="244" t="s">
        <v>165</v>
      </c>
      <c r="E199" s="245" t="s">
        <v>303</v>
      </c>
      <c r="F199" s="246" t="s">
        <v>304</v>
      </c>
      <c r="G199" s="247" t="s">
        <v>296</v>
      </c>
      <c r="H199" s="248">
        <v>13.44</v>
      </c>
      <c r="I199" s="249"/>
      <c r="J199" s="250">
        <f>ROUND(I199*H199,2)</f>
        <v>0</v>
      </c>
      <c r="K199" s="251"/>
      <c r="L199" s="40"/>
      <c r="M199" s="252" t="s">
        <v>1</v>
      </c>
      <c r="N199" s="253" t="s">
        <v>41</v>
      </c>
      <c r="O199" s="90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6" t="s">
        <v>169</v>
      </c>
      <c r="AT199" s="256" t="s">
        <v>165</v>
      </c>
      <c r="AU199" s="256" t="s">
        <v>87</v>
      </c>
      <c r="AY199" s="14" t="s">
        <v>162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4" t="s">
        <v>87</v>
      </c>
      <c r="BK199" s="147">
        <f>ROUND(I199*H199,2)</f>
        <v>0</v>
      </c>
      <c r="BL199" s="14" t="s">
        <v>169</v>
      </c>
      <c r="BM199" s="256" t="s">
        <v>305</v>
      </c>
    </row>
    <row r="200" spans="1:65" s="2" customFormat="1" ht="24.15" customHeight="1">
      <c r="A200" s="37"/>
      <c r="B200" s="38"/>
      <c r="C200" s="244" t="s">
        <v>306</v>
      </c>
      <c r="D200" s="244" t="s">
        <v>165</v>
      </c>
      <c r="E200" s="245" t="s">
        <v>307</v>
      </c>
      <c r="F200" s="246" t="s">
        <v>308</v>
      </c>
      <c r="G200" s="247" t="s">
        <v>296</v>
      </c>
      <c r="H200" s="248">
        <v>255.36</v>
      </c>
      <c r="I200" s="249"/>
      <c r="J200" s="250">
        <f>ROUND(I200*H200,2)</f>
        <v>0</v>
      </c>
      <c r="K200" s="251"/>
      <c r="L200" s="40"/>
      <c r="M200" s="252" t="s">
        <v>1</v>
      </c>
      <c r="N200" s="253" t="s">
        <v>41</v>
      </c>
      <c r="O200" s="90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6" t="s">
        <v>169</v>
      </c>
      <c r="AT200" s="256" t="s">
        <v>165</v>
      </c>
      <c r="AU200" s="256" t="s">
        <v>87</v>
      </c>
      <c r="AY200" s="14" t="s">
        <v>162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4" t="s">
        <v>87</v>
      </c>
      <c r="BK200" s="147">
        <f>ROUND(I200*H200,2)</f>
        <v>0</v>
      </c>
      <c r="BL200" s="14" t="s">
        <v>169</v>
      </c>
      <c r="BM200" s="256" t="s">
        <v>309</v>
      </c>
    </row>
    <row r="201" spans="1:65" s="2" customFormat="1" ht="24.15" customHeight="1">
      <c r="A201" s="37"/>
      <c r="B201" s="38"/>
      <c r="C201" s="244" t="s">
        <v>310</v>
      </c>
      <c r="D201" s="244" t="s">
        <v>165</v>
      </c>
      <c r="E201" s="245" t="s">
        <v>311</v>
      </c>
      <c r="F201" s="246" t="s">
        <v>312</v>
      </c>
      <c r="G201" s="247" t="s">
        <v>296</v>
      </c>
      <c r="H201" s="248">
        <v>13.44</v>
      </c>
      <c r="I201" s="249"/>
      <c r="J201" s="250">
        <f>ROUND(I201*H201,2)</f>
        <v>0</v>
      </c>
      <c r="K201" s="251"/>
      <c r="L201" s="40"/>
      <c r="M201" s="252" t="s">
        <v>1</v>
      </c>
      <c r="N201" s="253" t="s">
        <v>41</v>
      </c>
      <c r="O201" s="90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6" t="s">
        <v>169</v>
      </c>
      <c r="AT201" s="256" t="s">
        <v>165</v>
      </c>
      <c r="AU201" s="256" t="s">
        <v>87</v>
      </c>
      <c r="AY201" s="14" t="s">
        <v>162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4" t="s">
        <v>87</v>
      </c>
      <c r="BK201" s="147">
        <f>ROUND(I201*H201,2)</f>
        <v>0</v>
      </c>
      <c r="BL201" s="14" t="s">
        <v>169</v>
      </c>
      <c r="BM201" s="256" t="s">
        <v>313</v>
      </c>
    </row>
    <row r="202" spans="1:63" s="12" customFormat="1" ht="22.8" customHeight="1">
      <c r="A202" s="12"/>
      <c r="B202" s="228"/>
      <c r="C202" s="229"/>
      <c r="D202" s="230" t="s">
        <v>74</v>
      </c>
      <c r="E202" s="242" t="s">
        <v>314</v>
      </c>
      <c r="F202" s="242" t="s">
        <v>315</v>
      </c>
      <c r="G202" s="229"/>
      <c r="H202" s="229"/>
      <c r="I202" s="232"/>
      <c r="J202" s="243">
        <f>BK202</f>
        <v>0</v>
      </c>
      <c r="K202" s="229"/>
      <c r="L202" s="234"/>
      <c r="M202" s="235"/>
      <c r="N202" s="236"/>
      <c r="O202" s="236"/>
      <c r="P202" s="237">
        <f>SUM(P203:P204)</f>
        <v>0</v>
      </c>
      <c r="Q202" s="236"/>
      <c r="R202" s="237">
        <f>SUM(R203:R204)</f>
        <v>0</v>
      </c>
      <c r="S202" s="236"/>
      <c r="T202" s="238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9" t="s">
        <v>82</v>
      </c>
      <c r="AT202" s="240" t="s">
        <v>74</v>
      </c>
      <c r="AU202" s="240" t="s">
        <v>82</v>
      </c>
      <c r="AY202" s="239" t="s">
        <v>162</v>
      </c>
      <c r="BK202" s="241">
        <f>SUM(BK203:BK204)</f>
        <v>0</v>
      </c>
    </row>
    <row r="203" spans="1:65" s="2" customFormat="1" ht="14.4" customHeight="1">
      <c r="A203" s="37"/>
      <c r="B203" s="38"/>
      <c r="C203" s="244" t="s">
        <v>316</v>
      </c>
      <c r="D203" s="244" t="s">
        <v>165</v>
      </c>
      <c r="E203" s="245" t="s">
        <v>317</v>
      </c>
      <c r="F203" s="246" t="s">
        <v>318</v>
      </c>
      <c r="G203" s="247" t="s">
        <v>296</v>
      </c>
      <c r="H203" s="248">
        <v>7.29</v>
      </c>
      <c r="I203" s="249"/>
      <c r="J203" s="250">
        <f>ROUND(I203*H203,2)</f>
        <v>0</v>
      </c>
      <c r="K203" s="251"/>
      <c r="L203" s="40"/>
      <c r="M203" s="252" t="s">
        <v>1</v>
      </c>
      <c r="N203" s="253" t="s">
        <v>41</v>
      </c>
      <c r="O203" s="90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6" t="s">
        <v>169</v>
      </c>
      <c r="AT203" s="256" t="s">
        <v>165</v>
      </c>
      <c r="AU203" s="256" t="s">
        <v>87</v>
      </c>
      <c r="AY203" s="14" t="s">
        <v>162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4" t="s">
        <v>87</v>
      </c>
      <c r="BK203" s="147">
        <f>ROUND(I203*H203,2)</f>
        <v>0</v>
      </c>
      <c r="BL203" s="14" t="s">
        <v>169</v>
      </c>
      <c r="BM203" s="256" t="s">
        <v>319</v>
      </c>
    </row>
    <row r="204" spans="1:65" s="2" customFormat="1" ht="24.15" customHeight="1">
      <c r="A204" s="37"/>
      <c r="B204" s="38"/>
      <c r="C204" s="244" t="s">
        <v>320</v>
      </c>
      <c r="D204" s="244" t="s">
        <v>165</v>
      </c>
      <c r="E204" s="245" t="s">
        <v>321</v>
      </c>
      <c r="F204" s="246" t="s">
        <v>322</v>
      </c>
      <c r="G204" s="247" t="s">
        <v>296</v>
      </c>
      <c r="H204" s="248">
        <v>14.58</v>
      </c>
      <c r="I204" s="249"/>
      <c r="J204" s="250">
        <f>ROUND(I204*H204,2)</f>
        <v>0</v>
      </c>
      <c r="K204" s="251"/>
      <c r="L204" s="40"/>
      <c r="M204" s="252" t="s">
        <v>1</v>
      </c>
      <c r="N204" s="253" t="s">
        <v>41</v>
      </c>
      <c r="O204" s="90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6" t="s">
        <v>169</v>
      </c>
      <c r="AT204" s="256" t="s">
        <v>165</v>
      </c>
      <c r="AU204" s="256" t="s">
        <v>87</v>
      </c>
      <c r="AY204" s="14" t="s">
        <v>162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4" t="s">
        <v>87</v>
      </c>
      <c r="BK204" s="147">
        <f>ROUND(I204*H204,2)</f>
        <v>0</v>
      </c>
      <c r="BL204" s="14" t="s">
        <v>169</v>
      </c>
      <c r="BM204" s="256" t="s">
        <v>323</v>
      </c>
    </row>
    <row r="205" spans="1:63" s="12" customFormat="1" ht="25.9" customHeight="1">
      <c r="A205" s="12"/>
      <c r="B205" s="228"/>
      <c r="C205" s="229"/>
      <c r="D205" s="230" t="s">
        <v>74</v>
      </c>
      <c r="E205" s="231" t="s">
        <v>324</v>
      </c>
      <c r="F205" s="231" t="s">
        <v>325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P206+P212+P236+P262+P269+P297+P303+P313+P371+P379+P399+P401+P421+P431+P446+P464+P480</f>
        <v>0</v>
      </c>
      <c r="Q205" s="236"/>
      <c r="R205" s="237">
        <f>R206+R212+R236+R262+R269+R297+R303+R313+R371+R379+R399+R401+R421+R431+R446+R464+R480</f>
        <v>6.369283990000001</v>
      </c>
      <c r="S205" s="236"/>
      <c r="T205" s="238">
        <f>T206+T212+T236+T262+T269+T297+T303+T313+T371+T379+T399+T401+T421+T431+T446+T464+T480</f>
        <v>8.4795082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87</v>
      </c>
      <c r="AT205" s="240" t="s">
        <v>74</v>
      </c>
      <c r="AU205" s="240" t="s">
        <v>75</v>
      </c>
      <c r="AY205" s="239" t="s">
        <v>162</v>
      </c>
      <c r="BK205" s="241">
        <f>BK206+BK212+BK236+BK262+BK269+BK297+BK303+BK313+BK371+BK379+BK399+BK401+BK421+BK431+BK446+BK464+BK480</f>
        <v>0</v>
      </c>
    </row>
    <row r="206" spans="1:63" s="12" customFormat="1" ht="22.8" customHeight="1">
      <c r="A206" s="12"/>
      <c r="B206" s="228"/>
      <c r="C206" s="229"/>
      <c r="D206" s="230" t="s">
        <v>74</v>
      </c>
      <c r="E206" s="242" t="s">
        <v>326</v>
      </c>
      <c r="F206" s="242" t="s">
        <v>327</v>
      </c>
      <c r="G206" s="229"/>
      <c r="H206" s="229"/>
      <c r="I206" s="232"/>
      <c r="J206" s="243">
        <f>BK206</f>
        <v>0</v>
      </c>
      <c r="K206" s="229"/>
      <c r="L206" s="234"/>
      <c r="M206" s="235"/>
      <c r="N206" s="236"/>
      <c r="O206" s="236"/>
      <c r="P206" s="237">
        <f>SUM(P207:P211)</f>
        <v>0</v>
      </c>
      <c r="Q206" s="236"/>
      <c r="R206" s="237">
        <f>SUM(R207:R211)</f>
        <v>0.06932321</v>
      </c>
      <c r="S206" s="236"/>
      <c r="T206" s="238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9" t="s">
        <v>87</v>
      </c>
      <c r="AT206" s="240" t="s">
        <v>74</v>
      </c>
      <c r="AU206" s="240" t="s">
        <v>82</v>
      </c>
      <c r="AY206" s="239" t="s">
        <v>162</v>
      </c>
      <c r="BK206" s="241">
        <f>SUM(BK207:BK211)</f>
        <v>0</v>
      </c>
    </row>
    <row r="207" spans="1:65" s="2" customFormat="1" ht="24.15" customHeight="1">
      <c r="A207" s="37"/>
      <c r="B207" s="38"/>
      <c r="C207" s="244" t="s">
        <v>328</v>
      </c>
      <c r="D207" s="244" t="s">
        <v>165</v>
      </c>
      <c r="E207" s="245" t="s">
        <v>329</v>
      </c>
      <c r="F207" s="246" t="s">
        <v>330</v>
      </c>
      <c r="G207" s="247" t="s">
        <v>168</v>
      </c>
      <c r="H207" s="248">
        <v>5.784</v>
      </c>
      <c r="I207" s="249"/>
      <c r="J207" s="250">
        <f>ROUND(I207*H207,2)</f>
        <v>0</v>
      </c>
      <c r="K207" s="251"/>
      <c r="L207" s="40"/>
      <c r="M207" s="252" t="s">
        <v>1</v>
      </c>
      <c r="N207" s="253" t="s">
        <v>41</v>
      </c>
      <c r="O207" s="90"/>
      <c r="P207" s="254">
        <f>O207*H207</f>
        <v>0</v>
      </c>
      <c r="Q207" s="254">
        <v>0.00451</v>
      </c>
      <c r="R207" s="254">
        <f>Q207*H207</f>
        <v>0.02608584</v>
      </c>
      <c r="S207" s="254">
        <v>0</v>
      </c>
      <c r="T207" s="25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6" t="s">
        <v>227</v>
      </c>
      <c r="AT207" s="256" t="s">
        <v>165</v>
      </c>
      <c r="AU207" s="256" t="s">
        <v>87</v>
      </c>
      <c r="AY207" s="14" t="s">
        <v>162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4" t="s">
        <v>87</v>
      </c>
      <c r="BK207" s="147">
        <f>ROUND(I207*H207,2)</f>
        <v>0</v>
      </c>
      <c r="BL207" s="14" t="s">
        <v>227</v>
      </c>
      <c r="BM207" s="256" t="s">
        <v>331</v>
      </c>
    </row>
    <row r="208" spans="1:65" s="2" customFormat="1" ht="24.15" customHeight="1">
      <c r="A208" s="37"/>
      <c r="B208" s="38"/>
      <c r="C208" s="244" t="s">
        <v>332</v>
      </c>
      <c r="D208" s="244" t="s">
        <v>165</v>
      </c>
      <c r="E208" s="245" t="s">
        <v>333</v>
      </c>
      <c r="F208" s="246" t="s">
        <v>334</v>
      </c>
      <c r="G208" s="247" t="s">
        <v>168</v>
      </c>
      <c r="H208" s="248">
        <v>9.587</v>
      </c>
      <c r="I208" s="249"/>
      <c r="J208" s="250">
        <f>ROUND(I208*H208,2)</f>
        <v>0</v>
      </c>
      <c r="K208" s="251"/>
      <c r="L208" s="40"/>
      <c r="M208" s="252" t="s">
        <v>1</v>
      </c>
      <c r="N208" s="253" t="s">
        <v>41</v>
      </c>
      <c r="O208" s="90"/>
      <c r="P208" s="254">
        <f>O208*H208</f>
        <v>0</v>
      </c>
      <c r="Q208" s="254">
        <v>0.00451</v>
      </c>
      <c r="R208" s="254">
        <f>Q208*H208</f>
        <v>0.04323737</v>
      </c>
      <c r="S208" s="254">
        <v>0</v>
      </c>
      <c r="T208" s="25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6" t="s">
        <v>227</v>
      </c>
      <c r="AT208" s="256" t="s">
        <v>165</v>
      </c>
      <c r="AU208" s="256" t="s">
        <v>87</v>
      </c>
      <c r="AY208" s="14" t="s">
        <v>162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4" t="s">
        <v>87</v>
      </c>
      <c r="BK208" s="147">
        <f>ROUND(I208*H208,2)</f>
        <v>0</v>
      </c>
      <c r="BL208" s="14" t="s">
        <v>227</v>
      </c>
      <c r="BM208" s="256" t="s">
        <v>335</v>
      </c>
    </row>
    <row r="209" spans="1:65" s="2" customFormat="1" ht="24.15" customHeight="1">
      <c r="A209" s="37"/>
      <c r="B209" s="38"/>
      <c r="C209" s="244" t="s">
        <v>336</v>
      </c>
      <c r="D209" s="244" t="s">
        <v>165</v>
      </c>
      <c r="E209" s="245" t="s">
        <v>337</v>
      </c>
      <c r="F209" s="246" t="s">
        <v>338</v>
      </c>
      <c r="G209" s="247" t="s">
        <v>296</v>
      </c>
      <c r="H209" s="248">
        <v>0.069</v>
      </c>
      <c r="I209" s="249"/>
      <c r="J209" s="250">
        <f>ROUND(I209*H209,2)</f>
        <v>0</v>
      </c>
      <c r="K209" s="251"/>
      <c r="L209" s="40"/>
      <c r="M209" s="252" t="s">
        <v>1</v>
      </c>
      <c r="N209" s="253" t="s">
        <v>41</v>
      </c>
      <c r="O209" s="90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6" t="s">
        <v>227</v>
      </c>
      <c r="AT209" s="256" t="s">
        <v>165</v>
      </c>
      <c r="AU209" s="256" t="s">
        <v>87</v>
      </c>
      <c r="AY209" s="14" t="s">
        <v>162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4" t="s">
        <v>87</v>
      </c>
      <c r="BK209" s="147">
        <f>ROUND(I209*H209,2)</f>
        <v>0</v>
      </c>
      <c r="BL209" s="14" t="s">
        <v>227</v>
      </c>
      <c r="BM209" s="256" t="s">
        <v>339</v>
      </c>
    </row>
    <row r="210" spans="1:65" s="2" customFormat="1" ht="24.15" customHeight="1">
      <c r="A210" s="37"/>
      <c r="B210" s="38"/>
      <c r="C210" s="244" t="s">
        <v>340</v>
      </c>
      <c r="D210" s="244" t="s">
        <v>165</v>
      </c>
      <c r="E210" s="245" t="s">
        <v>341</v>
      </c>
      <c r="F210" s="246" t="s">
        <v>342</v>
      </c>
      <c r="G210" s="247" t="s">
        <v>296</v>
      </c>
      <c r="H210" s="248">
        <v>0.069</v>
      </c>
      <c r="I210" s="249"/>
      <c r="J210" s="250">
        <f>ROUND(I210*H210,2)</f>
        <v>0</v>
      </c>
      <c r="K210" s="251"/>
      <c r="L210" s="40"/>
      <c r="M210" s="252" t="s">
        <v>1</v>
      </c>
      <c r="N210" s="253" t="s">
        <v>41</v>
      </c>
      <c r="O210" s="90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6" t="s">
        <v>227</v>
      </c>
      <c r="AT210" s="256" t="s">
        <v>165</v>
      </c>
      <c r="AU210" s="256" t="s">
        <v>87</v>
      </c>
      <c r="AY210" s="14" t="s">
        <v>162</v>
      </c>
      <c r="BE210" s="147">
        <f>IF(N210="základní",J210,0)</f>
        <v>0</v>
      </c>
      <c r="BF210" s="147">
        <f>IF(N210="snížená",J210,0)</f>
        <v>0</v>
      </c>
      <c r="BG210" s="147">
        <f>IF(N210="zákl. přenesená",J210,0)</f>
        <v>0</v>
      </c>
      <c r="BH210" s="147">
        <f>IF(N210="sníž. přenesená",J210,0)</f>
        <v>0</v>
      </c>
      <c r="BI210" s="147">
        <f>IF(N210="nulová",J210,0)</f>
        <v>0</v>
      </c>
      <c r="BJ210" s="14" t="s">
        <v>87</v>
      </c>
      <c r="BK210" s="147">
        <f>ROUND(I210*H210,2)</f>
        <v>0</v>
      </c>
      <c r="BL210" s="14" t="s">
        <v>227</v>
      </c>
      <c r="BM210" s="256" t="s">
        <v>343</v>
      </c>
    </row>
    <row r="211" spans="1:65" s="2" customFormat="1" ht="24.15" customHeight="1">
      <c r="A211" s="37"/>
      <c r="B211" s="38"/>
      <c r="C211" s="244" t="s">
        <v>344</v>
      </c>
      <c r="D211" s="244" t="s">
        <v>165</v>
      </c>
      <c r="E211" s="245" t="s">
        <v>345</v>
      </c>
      <c r="F211" s="246" t="s">
        <v>346</v>
      </c>
      <c r="G211" s="247" t="s">
        <v>296</v>
      </c>
      <c r="H211" s="248">
        <v>0.069</v>
      </c>
      <c r="I211" s="249"/>
      <c r="J211" s="250">
        <f>ROUND(I211*H211,2)</f>
        <v>0</v>
      </c>
      <c r="K211" s="251"/>
      <c r="L211" s="40"/>
      <c r="M211" s="252" t="s">
        <v>1</v>
      </c>
      <c r="N211" s="253" t="s">
        <v>41</v>
      </c>
      <c r="O211" s="90"/>
      <c r="P211" s="254">
        <f>O211*H211</f>
        <v>0</v>
      </c>
      <c r="Q211" s="254">
        <v>0</v>
      </c>
      <c r="R211" s="254">
        <f>Q211*H211</f>
        <v>0</v>
      </c>
      <c r="S211" s="254">
        <v>0</v>
      </c>
      <c r="T211" s="25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6" t="s">
        <v>227</v>
      </c>
      <c r="AT211" s="256" t="s">
        <v>165</v>
      </c>
      <c r="AU211" s="256" t="s">
        <v>87</v>
      </c>
      <c r="AY211" s="14" t="s">
        <v>162</v>
      </c>
      <c r="BE211" s="147">
        <f>IF(N211="základní",J211,0)</f>
        <v>0</v>
      </c>
      <c r="BF211" s="147">
        <f>IF(N211="snížená",J211,0)</f>
        <v>0</v>
      </c>
      <c r="BG211" s="147">
        <f>IF(N211="zákl. přenesená",J211,0)</f>
        <v>0</v>
      </c>
      <c r="BH211" s="147">
        <f>IF(N211="sníž. přenesená",J211,0)</f>
        <v>0</v>
      </c>
      <c r="BI211" s="147">
        <f>IF(N211="nulová",J211,0)</f>
        <v>0</v>
      </c>
      <c r="BJ211" s="14" t="s">
        <v>87</v>
      </c>
      <c r="BK211" s="147">
        <f>ROUND(I211*H211,2)</f>
        <v>0</v>
      </c>
      <c r="BL211" s="14" t="s">
        <v>227</v>
      </c>
      <c r="BM211" s="256" t="s">
        <v>347</v>
      </c>
    </row>
    <row r="212" spans="1:63" s="12" customFormat="1" ht="22.8" customHeight="1">
      <c r="A212" s="12"/>
      <c r="B212" s="228"/>
      <c r="C212" s="229"/>
      <c r="D212" s="230" t="s">
        <v>74</v>
      </c>
      <c r="E212" s="242" t="s">
        <v>348</v>
      </c>
      <c r="F212" s="242" t="s">
        <v>349</v>
      </c>
      <c r="G212" s="229"/>
      <c r="H212" s="229"/>
      <c r="I212" s="232"/>
      <c r="J212" s="243">
        <f>BK212</f>
        <v>0</v>
      </c>
      <c r="K212" s="229"/>
      <c r="L212" s="234"/>
      <c r="M212" s="235"/>
      <c r="N212" s="236"/>
      <c r="O212" s="236"/>
      <c r="P212" s="237">
        <f>SUM(P213:P235)</f>
        <v>0</v>
      </c>
      <c r="Q212" s="236"/>
      <c r="R212" s="237">
        <f>SUM(R213:R235)</f>
        <v>0.054965</v>
      </c>
      <c r="S212" s="236"/>
      <c r="T212" s="238">
        <f>SUM(T213:T235)</f>
        <v>0.30236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9" t="s">
        <v>87</v>
      </c>
      <c r="AT212" s="240" t="s">
        <v>74</v>
      </c>
      <c r="AU212" s="240" t="s">
        <v>82</v>
      </c>
      <c r="AY212" s="239" t="s">
        <v>162</v>
      </c>
      <c r="BK212" s="241">
        <f>SUM(BK213:BK235)</f>
        <v>0</v>
      </c>
    </row>
    <row r="213" spans="1:65" s="2" customFormat="1" ht="14.4" customHeight="1">
      <c r="A213" s="37"/>
      <c r="B213" s="38"/>
      <c r="C213" s="244" t="s">
        <v>350</v>
      </c>
      <c r="D213" s="244" t="s">
        <v>165</v>
      </c>
      <c r="E213" s="245" t="s">
        <v>351</v>
      </c>
      <c r="F213" s="246" t="s">
        <v>352</v>
      </c>
      <c r="G213" s="247" t="s">
        <v>180</v>
      </c>
      <c r="H213" s="248">
        <v>1</v>
      </c>
      <c r="I213" s="249"/>
      <c r="J213" s="250">
        <f>ROUND(I213*H213,2)</f>
        <v>0</v>
      </c>
      <c r="K213" s="251"/>
      <c r="L213" s="40"/>
      <c r="M213" s="252" t="s">
        <v>1</v>
      </c>
      <c r="N213" s="253" t="s">
        <v>41</v>
      </c>
      <c r="O213" s="90"/>
      <c r="P213" s="254">
        <f>O213*H213</f>
        <v>0</v>
      </c>
      <c r="Q213" s="254">
        <v>0.00184</v>
      </c>
      <c r="R213" s="254">
        <f>Q213*H213</f>
        <v>0.00184</v>
      </c>
      <c r="S213" s="254">
        <v>0</v>
      </c>
      <c r="T213" s="25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6" t="s">
        <v>227</v>
      </c>
      <c r="AT213" s="256" t="s">
        <v>165</v>
      </c>
      <c r="AU213" s="256" t="s">
        <v>87</v>
      </c>
      <c r="AY213" s="14" t="s">
        <v>162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4" t="s">
        <v>87</v>
      </c>
      <c r="BK213" s="147">
        <f>ROUND(I213*H213,2)</f>
        <v>0</v>
      </c>
      <c r="BL213" s="14" t="s">
        <v>227</v>
      </c>
      <c r="BM213" s="256" t="s">
        <v>353</v>
      </c>
    </row>
    <row r="214" spans="1:65" s="2" customFormat="1" ht="14.4" customHeight="1">
      <c r="A214" s="37"/>
      <c r="B214" s="38"/>
      <c r="C214" s="244" t="s">
        <v>354</v>
      </c>
      <c r="D214" s="244" t="s">
        <v>165</v>
      </c>
      <c r="E214" s="245" t="s">
        <v>355</v>
      </c>
      <c r="F214" s="246" t="s">
        <v>356</v>
      </c>
      <c r="G214" s="247" t="s">
        <v>265</v>
      </c>
      <c r="H214" s="248">
        <v>20</v>
      </c>
      <c r="I214" s="249"/>
      <c r="J214" s="250">
        <f>ROUND(I214*H214,2)</f>
        <v>0</v>
      </c>
      <c r="K214" s="251"/>
      <c r="L214" s="40"/>
      <c r="M214" s="252" t="s">
        <v>1</v>
      </c>
      <c r="N214" s="253" t="s">
        <v>41</v>
      </c>
      <c r="O214" s="90"/>
      <c r="P214" s="254">
        <f>O214*H214</f>
        <v>0</v>
      </c>
      <c r="Q214" s="254">
        <v>0</v>
      </c>
      <c r="R214" s="254">
        <f>Q214*H214</f>
        <v>0</v>
      </c>
      <c r="S214" s="254">
        <v>0.01492</v>
      </c>
      <c r="T214" s="255">
        <f>S214*H214</f>
        <v>0.2984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6" t="s">
        <v>227</v>
      </c>
      <c r="AT214" s="256" t="s">
        <v>165</v>
      </c>
      <c r="AU214" s="256" t="s">
        <v>87</v>
      </c>
      <c r="AY214" s="14" t="s">
        <v>162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4" t="s">
        <v>87</v>
      </c>
      <c r="BK214" s="147">
        <f>ROUND(I214*H214,2)</f>
        <v>0</v>
      </c>
      <c r="BL214" s="14" t="s">
        <v>227</v>
      </c>
      <c r="BM214" s="256" t="s">
        <v>357</v>
      </c>
    </row>
    <row r="215" spans="1:65" s="2" customFormat="1" ht="14.4" customHeight="1">
      <c r="A215" s="37"/>
      <c r="B215" s="38"/>
      <c r="C215" s="244" t="s">
        <v>358</v>
      </c>
      <c r="D215" s="244" t="s">
        <v>165</v>
      </c>
      <c r="E215" s="245" t="s">
        <v>359</v>
      </c>
      <c r="F215" s="246" t="s">
        <v>360</v>
      </c>
      <c r="G215" s="247" t="s">
        <v>180</v>
      </c>
      <c r="H215" s="248">
        <v>5</v>
      </c>
      <c r="I215" s="249"/>
      <c r="J215" s="250">
        <f>ROUND(I215*H215,2)</f>
        <v>0</v>
      </c>
      <c r="K215" s="251"/>
      <c r="L215" s="40"/>
      <c r="M215" s="252" t="s">
        <v>1</v>
      </c>
      <c r="N215" s="253" t="s">
        <v>41</v>
      </c>
      <c r="O215" s="90"/>
      <c r="P215" s="254">
        <f>O215*H215</f>
        <v>0</v>
      </c>
      <c r="Q215" s="254">
        <v>0.00202</v>
      </c>
      <c r="R215" s="254">
        <f>Q215*H215</f>
        <v>0.010100000000000001</v>
      </c>
      <c r="S215" s="254">
        <v>0</v>
      </c>
      <c r="T215" s="25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6" t="s">
        <v>227</v>
      </c>
      <c r="AT215" s="256" t="s">
        <v>165</v>
      </c>
      <c r="AU215" s="256" t="s">
        <v>87</v>
      </c>
      <c r="AY215" s="14" t="s">
        <v>162</v>
      </c>
      <c r="BE215" s="147">
        <f>IF(N215="základní",J215,0)</f>
        <v>0</v>
      </c>
      <c r="BF215" s="147">
        <f>IF(N215="snížená",J215,0)</f>
        <v>0</v>
      </c>
      <c r="BG215" s="147">
        <f>IF(N215="zákl. přenesená",J215,0)</f>
        <v>0</v>
      </c>
      <c r="BH215" s="147">
        <f>IF(N215="sníž. přenesená",J215,0)</f>
        <v>0</v>
      </c>
      <c r="BI215" s="147">
        <f>IF(N215="nulová",J215,0)</f>
        <v>0</v>
      </c>
      <c r="BJ215" s="14" t="s">
        <v>87</v>
      </c>
      <c r="BK215" s="147">
        <f>ROUND(I215*H215,2)</f>
        <v>0</v>
      </c>
      <c r="BL215" s="14" t="s">
        <v>227</v>
      </c>
      <c r="BM215" s="256" t="s">
        <v>361</v>
      </c>
    </row>
    <row r="216" spans="1:65" s="2" customFormat="1" ht="14.4" customHeight="1">
      <c r="A216" s="37"/>
      <c r="B216" s="38"/>
      <c r="C216" s="257" t="s">
        <v>362</v>
      </c>
      <c r="D216" s="257" t="s">
        <v>363</v>
      </c>
      <c r="E216" s="258" t="s">
        <v>364</v>
      </c>
      <c r="F216" s="259" t="s">
        <v>365</v>
      </c>
      <c r="G216" s="260" t="s">
        <v>180</v>
      </c>
      <c r="H216" s="261">
        <v>10</v>
      </c>
      <c r="I216" s="262"/>
      <c r="J216" s="263">
        <f>ROUND(I216*H216,2)</f>
        <v>0</v>
      </c>
      <c r="K216" s="264"/>
      <c r="L216" s="265"/>
      <c r="M216" s="266" t="s">
        <v>1</v>
      </c>
      <c r="N216" s="267" t="s">
        <v>41</v>
      </c>
      <c r="O216" s="90"/>
      <c r="P216" s="254">
        <f>O216*H216</f>
        <v>0</v>
      </c>
      <c r="Q216" s="254">
        <v>0.0004</v>
      </c>
      <c r="R216" s="254">
        <f>Q216*H216</f>
        <v>0.004</v>
      </c>
      <c r="S216" s="254">
        <v>0</v>
      </c>
      <c r="T216" s="25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6" t="s">
        <v>298</v>
      </c>
      <c r="AT216" s="256" t="s">
        <v>363</v>
      </c>
      <c r="AU216" s="256" t="s">
        <v>87</v>
      </c>
      <c r="AY216" s="14" t="s">
        <v>162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4" t="s">
        <v>87</v>
      </c>
      <c r="BK216" s="147">
        <f>ROUND(I216*H216,2)</f>
        <v>0</v>
      </c>
      <c r="BL216" s="14" t="s">
        <v>227</v>
      </c>
      <c r="BM216" s="256" t="s">
        <v>366</v>
      </c>
    </row>
    <row r="217" spans="1:65" s="2" customFormat="1" ht="14.4" customHeight="1">
      <c r="A217" s="37"/>
      <c r="B217" s="38"/>
      <c r="C217" s="244" t="s">
        <v>367</v>
      </c>
      <c r="D217" s="244" t="s">
        <v>165</v>
      </c>
      <c r="E217" s="245" t="s">
        <v>368</v>
      </c>
      <c r="F217" s="246" t="s">
        <v>369</v>
      </c>
      <c r="G217" s="247" t="s">
        <v>180</v>
      </c>
      <c r="H217" s="248">
        <v>1</v>
      </c>
      <c r="I217" s="249"/>
      <c r="J217" s="250">
        <f>ROUND(I217*H217,2)</f>
        <v>0</v>
      </c>
      <c r="K217" s="251"/>
      <c r="L217" s="40"/>
      <c r="M217" s="252" t="s">
        <v>1</v>
      </c>
      <c r="N217" s="253" t="s">
        <v>41</v>
      </c>
      <c r="O217" s="90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6" t="s">
        <v>227</v>
      </c>
      <c r="AT217" s="256" t="s">
        <v>165</v>
      </c>
      <c r="AU217" s="256" t="s">
        <v>87</v>
      </c>
      <c r="AY217" s="14" t="s">
        <v>162</v>
      </c>
      <c r="BE217" s="147">
        <f>IF(N217="základní",J217,0)</f>
        <v>0</v>
      </c>
      <c r="BF217" s="147">
        <f>IF(N217="snížená",J217,0)</f>
        <v>0</v>
      </c>
      <c r="BG217" s="147">
        <f>IF(N217="zákl. přenesená",J217,0)</f>
        <v>0</v>
      </c>
      <c r="BH217" s="147">
        <f>IF(N217="sníž. přenesená",J217,0)</f>
        <v>0</v>
      </c>
      <c r="BI217" s="147">
        <f>IF(N217="nulová",J217,0)</f>
        <v>0</v>
      </c>
      <c r="BJ217" s="14" t="s">
        <v>87</v>
      </c>
      <c r="BK217" s="147">
        <f>ROUND(I217*H217,2)</f>
        <v>0</v>
      </c>
      <c r="BL217" s="14" t="s">
        <v>227</v>
      </c>
      <c r="BM217" s="256" t="s">
        <v>370</v>
      </c>
    </row>
    <row r="218" spans="1:65" s="2" customFormat="1" ht="14.4" customHeight="1">
      <c r="A218" s="37"/>
      <c r="B218" s="38"/>
      <c r="C218" s="244" t="s">
        <v>371</v>
      </c>
      <c r="D218" s="244" t="s">
        <v>165</v>
      </c>
      <c r="E218" s="245" t="s">
        <v>372</v>
      </c>
      <c r="F218" s="246" t="s">
        <v>373</v>
      </c>
      <c r="G218" s="247" t="s">
        <v>180</v>
      </c>
      <c r="H218" s="248">
        <v>3</v>
      </c>
      <c r="I218" s="249"/>
      <c r="J218" s="250">
        <f>ROUND(I218*H218,2)</f>
        <v>0</v>
      </c>
      <c r="K218" s="251"/>
      <c r="L218" s="40"/>
      <c r="M218" s="252" t="s">
        <v>1</v>
      </c>
      <c r="N218" s="253" t="s">
        <v>41</v>
      </c>
      <c r="O218" s="90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6" t="s">
        <v>227</v>
      </c>
      <c r="AT218" s="256" t="s">
        <v>165</v>
      </c>
      <c r="AU218" s="256" t="s">
        <v>87</v>
      </c>
      <c r="AY218" s="14" t="s">
        <v>162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4" t="s">
        <v>87</v>
      </c>
      <c r="BK218" s="147">
        <f>ROUND(I218*H218,2)</f>
        <v>0</v>
      </c>
      <c r="BL218" s="14" t="s">
        <v>227</v>
      </c>
      <c r="BM218" s="256" t="s">
        <v>374</v>
      </c>
    </row>
    <row r="219" spans="1:65" s="2" customFormat="1" ht="14.4" customHeight="1">
      <c r="A219" s="37"/>
      <c r="B219" s="38"/>
      <c r="C219" s="244" t="s">
        <v>375</v>
      </c>
      <c r="D219" s="244" t="s">
        <v>165</v>
      </c>
      <c r="E219" s="245" t="s">
        <v>376</v>
      </c>
      <c r="F219" s="246" t="s">
        <v>377</v>
      </c>
      <c r="G219" s="247" t="s">
        <v>265</v>
      </c>
      <c r="H219" s="248">
        <v>0</v>
      </c>
      <c r="I219" s="249"/>
      <c r="J219" s="250">
        <f>ROUND(I219*H219,2)</f>
        <v>0</v>
      </c>
      <c r="K219" s="251"/>
      <c r="L219" s="40"/>
      <c r="M219" s="252" t="s">
        <v>1</v>
      </c>
      <c r="N219" s="253" t="s">
        <v>41</v>
      </c>
      <c r="O219" s="90"/>
      <c r="P219" s="254">
        <f>O219*H219</f>
        <v>0</v>
      </c>
      <c r="Q219" s="254">
        <v>0</v>
      </c>
      <c r="R219" s="254">
        <f>Q219*H219</f>
        <v>0</v>
      </c>
      <c r="S219" s="254">
        <v>0.0021</v>
      </c>
      <c r="T219" s="25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6" t="s">
        <v>227</v>
      </c>
      <c r="AT219" s="256" t="s">
        <v>165</v>
      </c>
      <c r="AU219" s="256" t="s">
        <v>87</v>
      </c>
      <c r="AY219" s="14" t="s">
        <v>162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4" t="s">
        <v>87</v>
      </c>
      <c r="BK219" s="147">
        <f>ROUND(I219*H219,2)</f>
        <v>0</v>
      </c>
      <c r="BL219" s="14" t="s">
        <v>227</v>
      </c>
      <c r="BM219" s="256" t="s">
        <v>378</v>
      </c>
    </row>
    <row r="220" spans="1:65" s="2" customFormat="1" ht="14.4" customHeight="1">
      <c r="A220" s="37"/>
      <c r="B220" s="38"/>
      <c r="C220" s="244" t="s">
        <v>379</v>
      </c>
      <c r="D220" s="244" t="s">
        <v>165</v>
      </c>
      <c r="E220" s="245" t="s">
        <v>380</v>
      </c>
      <c r="F220" s="246" t="s">
        <v>381</v>
      </c>
      <c r="G220" s="247" t="s">
        <v>265</v>
      </c>
      <c r="H220" s="248">
        <v>2</v>
      </c>
      <c r="I220" s="249"/>
      <c r="J220" s="250">
        <f>ROUND(I220*H220,2)</f>
        <v>0</v>
      </c>
      <c r="K220" s="251"/>
      <c r="L220" s="40"/>
      <c r="M220" s="252" t="s">
        <v>1</v>
      </c>
      <c r="N220" s="253" t="s">
        <v>41</v>
      </c>
      <c r="O220" s="90"/>
      <c r="P220" s="254">
        <f>O220*H220</f>
        <v>0</v>
      </c>
      <c r="Q220" s="254">
        <v>0</v>
      </c>
      <c r="R220" s="254">
        <f>Q220*H220</f>
        <v>0</v>
      </c>
      <c r="S220" s="254">
        <v>0.00198</v>
      </c>
      <c r="T220" s="255">
        <f>S220*H220</f>
        <v>0.00396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6" t="s">
        <v>227</v>
      </c>
      <c r="AT220" s="256" t="s">
        <v>165</v>
      </c>
      <c r="AU220" s="256" t="s">
        <v>87</v>
      </c>
      <c r="AY220" s="14" t="s">
        <v>162</v>
      </c>
      <c r="BE220" s="147">
        <f>IF(N220="základní",J220,0)</f>
        <v>0</v>
      </c>
      <c r="BF220" s="147">
        <f>IF(N220="snížená",J220,0)</f>
        <v>0</v>
      </c>
      <c r="BG220" s="147">
        <f>IF(N220="zákl. přenesená",J220,0)</f>
        <v>0</v>
      </c>
      <c r="BH220" s="147">
        <f>IF(N220="sníž. přenesená",J220,0)</f>
        <v>0</v>
      </c>
      <c r="BI220" s="147">
        <f>IF(N220="nulová",J220,0)</f>
        <v>0</v>
      </c>
      <c r="BJ220" s="14" t="s">
        <v>87</v>
      </c>
      <c r="BK220" s="147">
        <f>ROUND(I220*H220,2)</f>
        <v>0</v>
      </c>
      <c r="BL220" s="14" t="s">
        <v>227</v>
      </c>
      <c r="BM220" s="256" t="s">
        <v>382</v>
      </c>
    </row>
    <row r="221" spans="1:65" s="2" customFormat="1" ht="14.4" customHeight="1">
      <c r="A221" s="37"/>
      <c r="B221" s="38"/>
      <c r="C221" s="244" t="s">
        <v>383</v>
      </c>
      <c r="D221" s="244" t="s">
        <v>165</v>
      </c>
      <c r="E221" s="245" t="s">
        <v>384</v>
      </c>
      <c r="F221" s="246" t="s">
        <v>385</v>
      </c>
      <c r="G221" s="247" t="s">
        <v>265</v>
      </c>
      <c r="H221" s="248">
        <v>15</v>
      </c>
      <c r="I221" s="249"/>
      <c r="J221" s="250">
        <f>ROUND(I221*H221,2)</f>
        <v>0</v>
      </c>
      <c r="K221" s="251"/>
      <c r="L221" s="40"/>
      <c r="M221" s="252" t="s">
        <v>1</v>
      </c>
      <c r="N221" s="253" t="s">
        <v>41</v>
      </c>
      <c r="O221" s="90"/>
      <c r="P221" s="254">
        <f>O221*H221</f>
        <v>0</v>
      </c>
      <c r="Q221" s="254">
        <v>0.00201</v>
      </c>
      <c r="R221" s="254">
        <f>Q221*H221</f>
        <v>0.03015</v>
      </c>
      <c r="S221" s="254">
        <v>0</v>
      </c>
      <c r="T221" s="25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6" t="s">
        <v>227</v>
      </c>
      <c r="AT221" s="256" t="s">
        <v>165</v>
      </c>
      <c r="AU221" s="256" t="s">
        <v>87</v>
      </c>
      <c r="AY221" s="14" t="s">
        <v>162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4" t="s">
        <v>87</v>
      </c>
      <c r="BK221" s="147">
        <f>ROUND(I221*H221,2)</f>
        <v>0</v>
      </c>
      <c r="BL221" s="14" t="s">
        <v>227</v>
      </c>
      <c r="BM221" s="256" t="s">
        <v>386</v>
      </c>
    </row>
    <row r="222" spans="1:65" s="2" customFormat="1" ht="14.4" customHeight="1">
      <c r="A222" s="37"/>
      <c r="B222" s="38"/>
      <c r="C222" s="244" t="s">
        <v>387</v>
      </c>
      <c r="D222" s="244" t="s">
        <v>165</v>
      </c>
      <c r="E222" s="245" t="s">
        <v>388</v>
      </c>
      <c r="F222" s="246" t="s">
        <v>389</v>
      </c>
      <c r="G222" s="247" t="s">
        <v>265</v>
      </c>
      <c r="H222" s="248">
        <v>1.5</v>
      </c>
      <c r="I222" s="249"/>
      <c r="J222" s="250">
        <f>ROUND(I222*H222,2)</f>
        <v>0</v>
      </c>
      <c r="K222" s="251"/>
      <c r="L222" s="40"/>
      <c r="M222" s="252" t="s">
        <v>1</v>
      </c>
      <c r="N222" s="253" t="s">
        <v>41</v>
      </c>
      <c r="O222" s="90"/>
      <c r="P222" s="254">
        <f>O222*H222</f>
        <v>0</v>
      </c>
      <c r="Q222" s="254">
        <v>0.00041</v>
      </c>
      <c r="R222" s="254">
        <f>Q222*H222</f>
        <v>0.000615</v>
      </c>
      <c r="S222" s="254">
        <v>0</v>
      </c>
      <c r="T222" s="25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6" t="s">
        <v>227</v>
      </c>
      <c r="AT222" s="256" t="s">
        <v>165</v>
      </c>
      <c r="AU222" s="256" t="s">
        <v>87</v>
      </c>
      <c r="AY222" s="14" t="s">
        <v>162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4" t="s">
        <v>87</v>
      </c>
      <c r="BK222" s="147">
        <f>ROUND(I222*H222,2)</f>
        <v>0</v>
      </c>
      <c r="BL222" s="14" t="s">
        <v>227</v>
      </c>
      <c r="BM222" s="256" t="s">
        <v>390</v>
      </c>
    </row>
    <row r="223" spans="1:65" s="2" customFormat="1" ht="14.4" customHeight="1">
      <c r="A223" s="37"/>
      <c r="B223" s="38"/>
      <c r="C223" s="244" t="s">
        <v>391</v>
      </c>
      <c r="D223" s="244" t="s">
        <v>165</v>
      </c>
      <c r="E223" s="245" t="s">
        <v>392</v>
      </c>
      <c r="F223" s="246" t="s">
        <v>393</v>
      </c>
      <c r="G223" s="247" t="s">
        <v>265</v>
      </c>
      <c r="H223" s="248">
        <v>4</v>
      </c>
      <c r="I223" s="249"/>
      <c r="J223" s="250">
        <f>ROUND(I223*H223,2)</f>
        <v>0</v>
      </c>
      <c r="K223" s="251"/>
      <c r="L223" s="40"/>
      <c r="M223" s="252" t="s">
        <v>1</v>
      </c>
      <c r="N223" s="253" t="s">
        <v>41</v>
      </c>
      <c r="O223" s="90"/>
      <c r="P223" s="254">
        <f>O223*H223</f>
        <v>0</v>
      </c>
      <c r="Q223" s="254">
        <v>0.00048</v>
      </c>
      <c r="R223" s="254">
        <f>Q223*H223</f>
        <v>0.00192</v>
      </c>
      <c r="S223" s="254">
        <v>0</v>
      </c>
      <c r="T223" s="25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6" t="s">
        <v>227</v>
      </c>
      <c r="AT223" s="256" t="s">
        <v>165</v>
      </c>
      <c r="AU223" s="256" t="s">
        <v>87</v>
      </c>
      <c r="AY223" s="14" t="s">
        <v>162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4" t="s">
        <v>87</v>
      </c>
      <c r="BK223" s="147">
        <f>ROUND(I223*H223,2)</f>
        <v>0</v>
      </c>
      <c r="BL223" s="14" t="s">
        <v>227</v>
      </c>
      <c r="BM223" s="256" t="s">
        <v>394</v>
      </c>
    </row>
    <row r="224" spans="1:65" s="2" customFormat="1" ht="14.4" customHeight="1">
      <c r="A224" s="37"/>
      <c r="B224" s="38"/>
      <c r="C224" s="244" t="s">
        <v>395</v>
      </c>
      <c r="D224" s="244" t="s">
        <v>165</v>
      </c>
      <c r="E224" s="245" t="s">
        <v>396</v>
      </c>
      <c r="F224" s="246" t="s">
        <v>397</v>
      </c>
      <c r="G224" s="247" t="s">
        <v>265</v>
      </c>
      <c r="H224" s="248">
        <v>2</v>
      </c>
      <c r="I224" s="249"/>
      <c r="J224" s="250">
        <f>ROUND(I224*H224,2)</f>
        <v>0</v>
      </c>
      <c r="K224" s="251"/>
      <c r="L224" s="40"/>
      <c r="M224" s="252" t="s">
        <v>1</v>
      </c>
      <c r="N224" s="253" t="s">
        <v>41</v>
      </c>
      <c r="O224" s="90"/>
      <c r="P224" s="254">
        <f>O224*H224</f>
        <v>0</v>
      </c>
      <c r="Q224" s="254">
        <v>0.00071</v>
      </c>
      <c r="R224" s="254">
        <f>Q224*H224</f>
        <v>0.00142</v>
      </c>
      <c r="S224" s="254">
        <v>0</v>
      </c>
      <c r="T224" s="25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6" t="s">
        <v>227</v>
      </c>
      <c r="AT224" s="256" t="s">
        <v>165</v>
      </c>
      <c r="AU224" s="256" t="s">
        <v>87</v>
      </c>
      <c r="AY224" s="14" t="s">
        <v>162</v>
      </c>
      <c r="BE224" s="147">
        <f>IF(N224="základní",J224,0)</f>
        <v>0</v>
      </c>
      <c r="BF224" s="147">
        <f>IF(N224="snížená",J224,0)</f>
        <v>0</v>
      </c>
      <c r="BG224" s="147">
        <f>IF(N224="zákl. přenesená",J224,0)</f>
        <v>0</v>
      </c>
      <c r="BH224" s="147">
        <f>IF(N224="sníž. přenesená",J224,0)</f>
        <v>0</v>
      </c>
      <c r="BI224" s="147">
        <f>IF(N224="nulová",J224,0)</f>
        <v>0</v>
      </c>
      <c r="BJ224" s="14" t="s">
        <v>87</v>
      </c>
      <c r="BK224" s="147">
        <f>ROUND(I224*H224,2)</f>
        <v>0</v>
      </c>
      <c r="BL224" s="14" t="s">
        <v>227</v>
      </c>
      <c r="BM224" s="256" t="s">
        <v>398</v>
      </c>
    </row>
    <row r="225" spans="1:65" s="2" customFormat="1" ht="14.4" customHeight="1">
      <c r="A225" s="37"/>
      <c r="B225" s="38"/>
      <c r="C225" s="244" t="s">
        <v>399</v>
      </c>
      <c r="D225" s="244" t="s">
        <v>165</v>
      </c>
      <c r="E225" s="245" t="s">
        <v>400</v>
      </c>
      <c r="F225" s="246" t="s">
        <v>401</v>
      </c>
      <c r="G225" s="247" t="s">
        <v>265</v>
      </c>
      <c r="H225" s="248">
        <v>2</v>
      </c>
      <c r="I225" s="249"/>
      <c r="J225" s="250">
        <f>ROUND(I225*H225,2)</f>
        <v>0</v>
      </c>
      <c r="K225" s="251"/>
      <c r="L225" s="40"/>
      <c r="M225" s="252" t="s">
        <v>1</v>
      </c>
      <c r="N225" s="253" t="s">
        <v>41</v>
      </c>
      <c r="O225" s="90"/>
      <c r="P225" s="254">
        <f>O225*H225</f>
        <v>0</v>
      </c>
      <c r="Q225" s="254">
        <v>0.00224</v>
      </c>
      <c r="R225" s="254">
        <f>Q225*H225</f>
        <v>0.00448</v>
      </c>
      <c r="S225" s="254">
        <v>0</v>
      </c>
      <c r="T225" s="25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6" t="s">
        <v>227</v>
      </c>
      <c r="AT225" s="256" t="s">
        <v>165</v>
      </c>
      <c r="AU225" s="256" t="s">
        <v>87</v>
      </c>
      <c r="AY225" s="14" t="s">
        <v>162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4" t="s">
        <v>87</v>
      </c>
      <c r="BK225" s="147">
        <f>ROUND(I225*H225,2)</f>
        <v>0</v>
      </c>
      <c r="BL225" s="14" t="s">
        <v>227</v>
      </c>
      <c r="BM225" s="256" t="s">
        <v>402</v>
      </c>
    </row>
    <row r="226" spans="1:65" s="2" customFormat="1" ht="14.4" customHeight="1">
      <c r="A226" s="37"/>
      <c r="B226" s="38"/>
      <c r="C226" s="244" t="s">
        <v>403</v>
      </c>
      <c r="D226" s="244" t="s">
        <v>165</v>
      </c>
      <c r="E226" s="245" t="s">
        <v>404</v>
      </c>
      <c r="F226" s="246" t="s">
        <v>405</v>
      </c>
      <c r="G226" s="247" t="s">
        <v>180</v>
      </c>
      <c r="H226" s="248">
        <v>1</v>
      </c>
      <c r="I226" s="249"/>
      <c r="J226" s="250">
        <f>ROUND(I226*H226,2)</f>
        <v>0</v>
      </c>
      <c r="K226" s="251"/>
      <c r="L226" s="40"/>
      <c r="M226" s="252" t="s">
        <v>1</v>
      </c>
      <c r="N226" s="253" t="s">
        <v>41</v>
      </c>
      <c r="O226" s="90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6" t="s">
        <v>227</v>
      </c>
      <c r="AT226" s="256" t="s">
        <v>165</v>
      </c>
      <c r="AU226" s="256" t="s">
        <v>87</v>
      </c>
      <c r="AY226" s="14" t="s">
        <v>162</v>
      </c>
      <c r="BE226" s="147">
        <f>IF(N226="základní",J226,0)</f>
        <v>0</v>
      </c>
      <c r="BF226" s="147">
        <f>IF(N226="snížená",J226,0)</f>
        <v>0</v>
      </c>
      <c r="BG226" s="147">
        <f>IF(N226="zákl. přenesená",J226,0)</f>
        <v>0</v>
      </c>
      <c r="BH226" s="147">
        <f>IF(N226="sníž. přenesená",J226,0)</f>
        <v>0</v>
      </c>
      <c r="BI226" s="147">
        <f>IF(N226="nulová",J226,0)</f>
        <v>0</v>
      </c>
      <c r="BJ226" s="14" t="s">
        <v>87</v>
      </c>
      <c r="BK226" s="147">
        <f>ROUND(I226*H226,2)</f>
        <v>0</v>
      </c>
      <c r="BL226" s="14" t="s">
        <v>227</v>
      </c>
      <c r="BM226" s="256" t="s">
        <v>406</v>
      </c>
    </row>
    <row r="227" spans="1:65" s="2" customFormat="1" ht="14.4" customHeight="1">
      <c r="A227" s="37"/>
      <c r="B227" s="38"/>
      <c r="C227" s="244" t="s">
        <v>407</v>
      </c>
      <c r="D227" s="244" t="s">
        <v>165</v>
      </c>
      <c r="E227" s="245" t="s">
        <v>408</v>
      </c>
      <c r="F227" s="246" t="s">
        <v>409</v>
      </c>
      <c r="G227" s="247" t="s">
        <v>180</v>
      </c>
      <c r="H227" s="248">
        <v>3</v>
      </c>
      <c r="I227" s="249"/>
      <c r="J227" s="250">
        <f>ROUND(I227*H227,2)</f>
        <v>0</v>
      </c>
      <c r="K227" s="251"/>
      <c r="L227" s="40"/>
      <c r="M227" s="252" t="s">
        <v>1</v>
      </c>
      <c r="N227" s="253" t="s">
        <v>41</v>
      </c>
      <c r="O227" s="90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6" t="s">
        <v>227</v>
      </c>
      <c r="AT227" s="256" t="s">
        <v>165</v>
      </c>
      <c r="AU227" s="256" t="s">
        <v>87</v>
      </c>
      <c r="AY227" s="14" t="s">
        <v>162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4" t="s">
        <v>87</v>
      </c>
      <c r="BK227" s="147">
        <f>ROUND(I227*H227,2)</f>
        <v>0</v>
      </c>
      <c r="BL227" s="14" t="s">
        <v>227</v>
      </c>
      <c r="BM227" s="256" t="s">
        <v>410</v>
      </c>
    </row>
    <row r="228" spans="1:65" s="2" customFormat="1" ht="14.4" customHeight="1">
      <c r="A228" s="37"/>
      <c r="B228" s="38"/>
      <c r="C228" s="244" t="s">
        <v>411</v>
      </c>
      <c r="D228" s="244" t="s">
        <v>165</v>
      </c>
      <c r="E228" s="245" t="s">
        <v>412</v>
      </c>
      <c r="F228" s="246" t="s">
        <v>413</v>
      </c>
      <c r="G228" s="247" t="s">
        <v>180</v>
      </c>
      <c r="H228" s="248">
        <v>1</v>
      </c>
      <c r="I228" s="249"/>
      <c r="J228" s="250">
        <f>ROUND(I228*H228,2)</f>
        <v>0</v>
      </c>
      <c r="K228" s="251"/>
      <c r="L228" s="40"/>
      <c r="M228" s="252" t="s">
        <v>1</v>
      </c>
      <c r="N228" s="253" t="s">
        <v>41</v>
      </c>
      <c r="O228" s="90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6" t="s">
        <v>227</v>
      </c>
      <c r="AT228" s="256" t="s">
        <v>165</v>
      </c>
      <c r="AU228" s="256" t="s">
        <v>87</v>
      </c>
      <c r="AY228" s="14" t="s">
        <v>162</v>
      </c>
      <c r="BE228" s="147">
        <f>IF(N228="základní",J228,0)</f>
        <v>0</v>
      </c>
      <c r="BF228" s="147">
        <f>IF(N228="snížená",J228,0)</f>
        <v>0</v>
      </c>
      <c r="BG228" s="147">
        <f>IF(N228="zákl. přenesená",J228,0)</f>
        <v>0</v>
      </c>
      <c r="BH228" s="147">
        <f>IF(N228="sníž. přenesená",J228,0)</f>
        <v>0</v>
      </c>
      <c r="BI228" s="147">
        <f>IF(N228="nulová",J228,0)</f>
        <v>0</v>
      </c>
      <c r="BJ228" s="14" t="s">
        <v>87</v>
      </c>
      <c r="BK228" s="147">
        <f>ROUND(I228*H228,2)</f>
        <v>0</v>
      </c>
      <c r="BL228" s="14" t="s">
        <v>227</v>
      </c>
      <c r="BM228" s="256" t="s">
        <v>414</v>
      </c>
    </row>
    <row r="229" spans="1:65" s="2" customFormat="1" ht="14.4" customHeight="1">
      <c r="A229" s="37"/>
      <c r="B229" s="38"/>
      <c r="C229" s="244" t="s">
        <v>415</v>
      </c>
      <c r="D229" s="244" t="s">
        <v>165</v>
      </c>
      <c r="E229" s="245" t="s">
        <v>416</v>
      </c>
      <c r="F229" s="246" t="s">
        <v>417</v>
      </c>
      <c r="G229" s="247" t="s">
        <v>180</v>
      </c>
      <c r="H229" s="248">
        <v>2</v>
      </c>
      <c r="I229" s="249"/>
      <c r="J229" s="250">
        <f>ROUND(I229*H229,2)</f>
        <v>0</v>
      </c>
      <c r="K229" s="251"/>
      <c r="L229" s="40"/>
      <c r="M229" s="252" t="s">
        <v>1</v>
      </c>
      <c r="N229" s="253" t="s">
        <v>41</v>
      </c>
      <c r="O229" s="90"/>
      <c r="P229" s="254">
        <f>O229*H229</f>
        <v>0</v>
      </c>
      <c r="Q229" s="254">
        <v>0</v>
      </c>
      <c r="R229" s="254">
        <f>Q229*H229</f>
        <v>0</v>
      </c>
      <c r="S229" s="254">
        <v>0</v>
      </c>
      <c r="T229" s="25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6" t="s">
        <v>227</v>
      </c>
      <c r="AT229" s="256" t="s">
        <v>165</v>
      </c>
      <c r="AU229" s="256" t="s">
        <v>87</v>
      </c>
      <c r="AY229" s="14" t="s">
        <v>162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4" t="s">
        <v>87</v>
      </c>
      <c r="BK229" s="147">
        <f>ROUND(I229*H229,2)</f>
        <v>0</v>
      </c>
      <c r="BL229" s="14" t="s">
        <v>227</v>
      </c>
      <c r="BM229" s="256" t="s">
        <v>418</v>
      </c>
    </row>
    <row r="230" spans="1:65" s="2" customFormat="1" ht="24.15" customHeight="1">
      <c r="A230" s="37"/>
      <c r="B230" s="38"/>
      <c r="C230" s="244" t="s">
        <v>419</v>
      </c>
      <c r="D230" s="244" t="s">
        <v>165</v>
      </c>
      <c r="E230" s="245" t="s">
        <v>420</v>
      </c>
      <c r="F230" s="246" t="s">
        <v>421</v>
      </c>
      <c r="G230" s="247" t="s">
        <v>180</v>
      </c>
      <c r="H230" s="248">
        <v>2</v>
      </c>
      <c r="I230" s="249"/>
      <c r="J230" s="250">
        <f>ROUND(I230*H230,2)</f>
        <v>0</v>
      </c>
      <c r="K230" s="251"/>
      <c r="L230" s="40"/>
      <c r="M230" s="252" t="s">
        <v>1</v>
      </c>
      <c r="N230" s="253" t="s">
        <v>41</v>
      </c>
      <c r="O230" s="90"/>
      <c r="P230" s="254">
        <f>O230*H230</f>
        <v>0</v>
      </c>
      <c r="Q230" s="254">
        <v>0.00022</v>
      </c>
      <c r="R230" s="254">
        <f>Q230*H230</f>
        <v>0.00044</v>
      </c>
      <c r="S230" s="254">
        <v>0</v>
      </c>
      <c r="T230" s="25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6" t="s">
        <v>227</v>
      </c>
      <c r="AT230" s="256" t="s">
        <v>165</v>
      </c>
      <c r="AU230" s="256" t="s">
        <v>87</v>
      </c>
      <c r="AY230" s="14" t="s">
        <v>162</v>
      </c>
      <c r="BE230" s="147">
        <f>IF(N230="základní",J230,0)</f>
        <v>0</v>
      </c>
      <c r="BF230" s="147">
        <f>IF(N230="snížená",J230,0)</f>
        <v>0</v>
      </c>
      <c r="BG230" s="147">
        <f>IF(N230="zákl. přenesená",J230,0)</f>
        <v>0</v>
      </c>
      <c r="BH230" s="147">
        <f>IF(N230="sníž. přenesená",J230,0)</f>
        <v>0</v>
      </c>
      <c r="BI230" s="147">
        <f>IF(N230="nulová",J230,0)</f>
        <v>0</v>
      </c>
      <c r="BJ230" s="14" t="s">
        <v>87</v>
      </c>
      <c r="BK230" s="147">
        <f>ROUND(I230*H230,2)</f>
        <v>0</v>
      </c>
      <c r="BL230" s="14" t="s">
        <v>227</v>
      </c>
      <c r="BM230" s="256" t="s">
        <v>422</v>
      </c>
    </row>
    <row r="231" spans="1:65" s="2" customFormat="1" ht="14.4" customHeight="1">
      <c r="A231" s="37"/>
      <c r="B231" s="38"/>
      <c r="C231" s="244" t="s">
        <v>423</v>
      </c>
      <c r="D231" s="244" t="s">
        <v>165</v>
      </c>
      <c r="E231" s="245" t="s">
        <v>424</v>
      </c>
      <c r="F231" s="246" t="s">
        <v>425</v>
      </c>
      <c r="G231" s="247" t="s">
        <v>265</v>
      </c>
      <c r="H231" s="248">
        <v>24.5</v>
      </c>
      <c r="I231" s="249"/>
      <c r="J231" s="250">
        <f>ROUND(I231*H231,2)</f>
        <v>0</v>
      </c>
      <c r="K231" s="251"/>
      <c r="L231" s="40"/>
      <c r="M231" s="252" t="s">
        <v>1</v>
      </c>
      <c r="N231" s="253" t="s">
        <v>41</v>
      </c>
      <c r="O231" s="90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6" t="s">
        <v>227</v>
      </c>
      <c r="AT231" s="256" t="s">
        <v>165</v>
      </c>
      <c r="AU231" s="256" t="s">
        <v>87</v>
      </c>
      <c r="AY231" s="14" t="s">
        <v>162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4" t="s">
        <v>87</v>
      </c>
      <c r="BK231" s="147">
        <f>ROUND(I231*H231,2)</f>
        <v>0</v>
      </c>
      <c r="BL231" s="14" t="s">
        <v>227</v>
      </c>
      <c r="BM231" s="256" t="s">
        <v>426</v>
      </c>
    </row>
    <row r="232" spans="1:65" s="2" customFormat="1" ht="24.15" customHeight="1">
      <c r="A232" s="37"/>
      <c r="B232" s="38"/>
      <c r="C232" s="244" t="s">
        <v>427</v>
      </c>
      <c r="D232" s="244" t="s">
        <v>165</v>
      </c>
      <c r="E232" s="245" t="s">
        <v>428</v>
      </c>
      <c r="F232" s="246" t="s">
        <v>429</v>
      </c>
      <c r="G232" s="247" t="s">
        <v>180</v>
      </c>
      <c r="H232" s="248">
        <v>5</v>
      </c>
      <c r="I232" s="249"/>
      <c r="J232" s="250">
        <f>ROUND(I232*H232,2)</f>
        <v>0</v>
      </c>
      <c r="K232" s="251"/>
      <c r="L232" s="40"/>
      <c r="M232" s="252" t="s">
        <v>1</v>
      </c>
      <c r="N232" s="253" t="s">
        <v>41</v>
      </c>
      <c r="O232" s="90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6" t="s">
        <v>227</v>
      </c>
      <c r="AT232" s="256" t="s">
        <v>165</v>
      </c>
      <c r="AU232" s="256" t="s">
        <v>87</v>
      </c>
      <c r="AY232" s="14" t="s">
        <v>162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4" t="s">
        <v>87</v>
      </c>
      <c r="BK232" s="147">
        <f>ROUND(I232*H232,2)</f>
        <v>0</v>
      </c>
      <c r="BL232" s="14" t="s">
        <v>227</v>
      </c>
      <c r="BM232" s="256" t="s">
        <v>430</v>
      </c>
    </row>
    <row r="233" spans="1:65" s="2" customFormat="1" ht="24.15" customHeight="1">
      <c r="A233" s="37"/>
      <c r="B233" s="38"/>
      <c r="C233" s="244" t="s">
        <v>431</v>
      </c>
      <c r="D233" s="244" t="s">
        <v>165</v>
      </c>
      <c r="E233" s="245" t="s">
        <v>432</v>
      </c>
      <c r="F233" s="246" t="s">
        <v>433</v>
      </c>
      <c r="G233" s="247" t="s">
        <v>296</v>
      </c>
      <c r="H233" s="248">
        <v>0.055</v>
      </c>
      <c r="I233" s="249"/>
      <c r="J233" s="250">
        <f>ROUND(I233*H233,2)</f>
        <v>0</v>
      </c>
      <c r="K233" s="251"/>
      <c r="L233" s="40"/>
      <c r="M233" s="252" t="s">
        <v>1</v>
      </c>
      <c r="N233" s="253" t="s">
        <v>41</v>
      </c>
      <c r="O233" s="90"/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25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6" t="s">
        <v>227</v>
      </c>
      <c r="AT233" s="256" t="s">
        <v>165</v>
      </c>
      <c r="AU233" s="256" t="s">
        <v>87</v>
      </c>
      <c r="AY233" s="14" t="s">
        <v>162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4" t="s">
        <v>87</v>
      </c>
      <c r="BK233" s="147">
        <f>ROUND(I233*H233,2)</f>
        <v>0</v>
      </c>
      <c r="BL233" s="14" t="s">
        <v>227</v>
      </c>
      <c r="BM233" s="256" t="s">
        <v>434</v>
      </c>
    </row>
    <row r="234" spans="1:65" s="2" customFormat="1" ht="24.15" customHeight="1">
      <c r="A234" s="37"/>
      <c r="B234" s="38"/>
      <c r="C234" s="244" t="s">
        <v>435</v>
      </c>
      <c r="D234" s="244" t="s">
        <v>165</v>
      </c>
      <c r="E234" s="245" t="s">
        <v>436</v>
      </c>
      <c r="F234" s="246" t="s">
        <v>437</v>
      </c>
      <c r="G234" s="247" t="s">
        <v>296</v>
      </c>
      <c r="H234" s="248">
        <v>0.055</v>
      </c>
      <c r="I234" s="249"/>
      <c r="J234" s="250">
        <f>ROUND(I234*H234,2)</f>
        <v>0</v>
      </c>
      <c r="K234" s="251"/>
      <c r="L234" s="40"/>
      <c r="M234" s="252" t="s">
        <v>1</v>
      </c>
      <c r="N234" s="253" t="s">
        <v>41</v>
      </c>
      <c r="O234" s="90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6" t="s">
        <v>227</v>
      </c>
      <c r="AT234" s="256" t="s">
        <v>165</v>
      </c>
      <c r="AU234" s="256" t="s">
        <v>87</v>
      </c>
      <c r="AY234" s="14" t="s">
        <v>162</v>
      </c>
      <c r="BE234" s="147">
        <f>IF(N234="základní",J234,0)</f>
        <v>0</v>
      </c>
      <c r="BF234" s="147">
        <f>IF(N234="snížená",J234,0)</f>
        <v>0</v>
      </c>
      <c r="BG234" s="147">
        <f>IF(N234="zákl. přenesená",J234,0)</f>
        <v>0</v>
      </c>
      <c r="BH234" s="147">
        <f>IF(N234="sníž. přenesená",J234,0)</f>
        <v>0</v>
      </c>
      <c r="BI234" s="147">
        <f>IF(N234="nulová",J234,0)</f>
        <v>0</v>
      </c>
      <c r="BJ234" s="14" t="s">
        <v>87</v>
      </c>
      <c r="BK234" s="147">
        <f>ROUND(I234*H234,2)</f>
        <v>0</v>
      </c>
      <c r="BL234" s="14" t="s">
        <v>227</v>
      </c>
      <c r="BM234" s="256" t="s">
        <v>438</v>
      </c>
    </row>
    <row r="235" spans="1:65" s="2" customFormat="1" ht="24.15" customHeight="1">
      <c r="A235" s="37"/>
      <c r="B235" s="38"/>
      <c r="C235" s="244" t="s">
        <v>439</v>
      </c>
      <c r="D235" s="244" t="s">
        <v>165</v>
      </c>
      <c r="E235" s="245" t="s">
        <v>440</v>
      </c>
      <c r="F235" s="246" t="s">
        <v>441</v>
      </c>
      <c r="G235" s="247" t="s">
        <v>296</v>
      </c>
      <c r="H235" s="248">
        <v>0.055</v>
      </c>
      <c r="I235" s="249"/>
      <c r="J235" s="250">
        <f>ROUND(I235*H235,2)</f>
        <v>0</v>
      </c>
      <c r="K235" s="251"/>
      <c r="L235" s="40"/>
      <c r="M235" s="252" t="s">
        <v>1</v>
      </c>
      <c r="N235" s="253" t="s">
        <v>41</v>
      </c>
      <c r="O235" s="90"/>
      <c r="P235" s="254">
        <f>O235*H235</f>
        <v>0</v>
      </c>
      <c r="Q235" s="254">
        <v>0</v>
      </c>
      <c r="R235" s="254">
        <f>Q235*H235</f>
        <v>0</v>
      </c>
      <c r="S235" s="254">
        <v>0</v>
      </c>
      <c r="T235" s="25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6" t="s">
        <v>227</v>
      </c>
      <c r="AT235" s="256" t="s">
        <v>165</v>
      </c>
      <c r="AU235" s="256" t="s">
        <v>87</v>
      </c>
      <c r="AY235" s="14" t="s">
        <v>162</v>
      </c>
      <c r="BE235" s="147">
        <f>IF(N235="základní",J235,0)</f>
        <v>0</v>
      </c>
      <c r="BF235" s="147">
        <f>IF(N235="snížená",J235,0)</f>
        <v>0</v>
      </c>
      <c r="BG235" s="147">
        <f>IF(N235="zákl. přenesená",J235,0)</f>
        <v>0</v>
      </c>
      <c r="BH235" s="147">
        <f>IF(N235="sníž. přenesená",J235,0)</f>
        <v>0</v>
      </c>
      <c r="BI235" s="147">
        <f>IF(N235="nulová",J235,0)</f>
        <v>0</v>
      </c>
      <c r="BJ235" s="14" t="s">
        <v>87</v>
      </c>
      <c r="BK235" s="147">
        <f>ROUND(I235*H235,2)</f>
        <v>0</v>
      </c>
      <c r="BL235" s="14" t="s">
        <v>227</v>
      </c>
      <c r="BM235" s="256" t="s">
        <v>442</v>
      </c>
    </row>
    <row r="236" spans="1:63" s="12" customFormat="1" ht="22.8" customHeight="1">
      <c r="A236" s="12"/>
      <c r="B236" s="228"/>
      <c r="C236" s="229"/>
      <c r="D236" s="230" t="s">
        <v>74</v>
      </c>
      <c r="E236" s="242" t="s">
        <v>443</v>
      </c>
      <c r="F236" s="242" t="s">
        <v>444</v>
      </c>
      <c r="G236" s="229"/>
      <c r="H236" s="229"/>
      <c r="I236" s="232"/>
      <c r="J236" s="243">
        <f>BK236</f>
        <v>0</v>
      </c>
      <c r="K236" s="229"/>
      <c r="L236" s="234"/>
      <c r="M236" s="235"/>
      <c r="N236" s="236"/>
      <c r="O236" s="236"/>
      <c r="P236" s="237">
        <f>SUM(P237:P261)</f>
        <v>0</v>
      </c>
      <c r="Q236" s="236"/>
      <c r="R236" s="237">
        <f>SUM(R237:R261)</f>
        <v>0.06214999999999999</v>
      </c>
      <c r="S236" s="236"/>
      <c r="T236" s="238">
        <f>SUM(T237:T261)</f>
        <v>0.44255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9" t="s">
        <v>87</v>
      </c>
      <c r="AT236" s="240" t="s">
        <v>74</v>
      </c>
      <c r="AU236" s="240" t="s">
        <v>82</v>
      </c>
      <c r="AY236" s="239" t="s">
        <v>162</v>
      </c>
      <c r="BK236" s="241">
        <f>SUM(BK237:BK261)</f>
        <v>0</v>
      </c>
    </row>
    <row r="237" spans="1:65" s="2" customFormat="1" ht="14.4" customHeight="1">
      <c r="A237" s="37"/>
      <c r="B237" s="38"/>
      <c r="C237" s="244" t="s">
        <v>445</v>
      </c>
      <c r="D237" s="244" t="s">
        <v>165</v>
      </c>
      <c r="E237" s="245" t="s">
        <v>446</v>
      </c>
      <c r="F237" s="246" t="s">
        <v>447</v>
      </c>
      <c r="G237" s="247" t="s">
        <v>180</v>
      </c>
      <c r="H237" s="248">
        <v>12</v>
      </c>
      <c r="I237" s="249"/>
      <c r="J237" s="250">
        <f>ROUND(I237*H237,2)</f>
        <v>0</v>
      </c>
      <c r="K237" s="251"/>
      <c r="L237" s="40"/>
      <c r="M237" s="252" t="s">
        <v>1</v>
      </c>
      <c r="N237" s="253" t="s">
        <v>41</v>
      </c>
      <c r="O237" s="90"/>
      <c r="P237" s="254">
        <f>O237*H237</f>
        <v>0</v>
      </c>
      <c r="Q237" s="254">
        <v>0</v>
      </c>
      <c r="R237" s="254">
        <f>Q237*H237</f>
        <v>0</v>
      </c>
      <c r="S237" s="254">
        <v>0.03363</v>
      </c>
      <c r="T237" s="255">
        <f>S237*H237</f>
        <v>0.40356000000000003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6" t="s">
        <v>227</v>
      </c>
      <c r="AT237" s="256" t="s">
        <v>165</v>
      </c>
      <c r="AU237" s="256" t="s">
        <v>87</v>
      </c>
      <c r="AY237" s="14" t="s">
        <v>162</v>
      </c>
      <c r="BE237" s="147">
        <f>IF(N237="základní",J237,0)</f>
        <v>0</v>
      </c>
      <c r="BF237" s="147">
        <f>IF(N237="snížená",J237,0)</f>
        <v>0</v>
      </c>
      <c r="BG237" s="147">
        <f>IF(N237="zákl. přenesená",J237,0)</f>
        <v>0</v>
      </c>
      <c r="BH237" s="147">
        <f>IF(N237="sníž. přenesená",J237,0)</f>
        <v>0</v>
      </c>
      <c r="BI237" s="147">
        <f>IF(N237="nulová",J237,0)</f>
        <v>0</v>
      </c>
      <c r="BJ237" s="14" t="s">
        <v>87</v>
      </c>
      <c r="BK237" s="147">
        <f>ROUND(I237*H237,2)</f>
        <v>0</v>
      </c>
      <c r="BL237" s="14" t="s">
        <v>227</v>
      </c>
      <c r="BM237" s="256" t="s">
        <v>448</v>
      </c>
    </row>
    <row r="238" spans="1:65" s="2" customFormat="1" ht="14.4" customHeight="1">
      <c r="A238" s="37"/>
      <c r="B238" s="38"/>
      <c r="C238" s="244" t="s">
        <v>449</v>
      </c>
      <c r="D238" s="244" t="s">
        <v>165</v>
      </c>
      <c r="E238" s="245" t="s">
        <v>450</v>
      </c>
      <c r="F238" s="246" t="s">
        <v>451</v>
      </c>
      <c r="G238" s="247" t="s">
        <v>265</v>
      </c>
      <c r="H238" s="248">
        <v>19</v>
      </c>
      <c r="I238" s="249"/>
      <c r="J238" s="250">
        <f>ROUND(I238*H238,2)</f>
        <v>0</v>
      </c>
      <c r="K238" s="251"/>
      <c r="L238" s="40"/>
      <c r="M238" s="252" t="s">
        <v>1</v>
      </c>
      <c r="N238" s="253" t="s">
        <v>41</v>
      </c>
      <c r="O238" s="90"/>
      <c r="P238" s="254">
        <f>O238*H238</f>
        <v>0</v>
      </c>
      <c r="Q238" s="254">
        <v>0</v>
      </c>
      <c r="R238" s="254">
        <f>Q238*H238</f>
        <v>0</v>
      </c>
      <c r="S238" s="254">
        <v>0.00028</v>
      </c>
      <c r="T238" s="255">
        <f>S238*H238</f>
        <v>0.005319999999999999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6" t="s">
        <v>227</v>
      </c>
      <c r="AT238" s="256" t="s">
        <v>165</v>
      </c>
      <c r="AU238" s="256" t="s">
        <v>87</v>
      </c>
      <c r="AY238" s="14" t="s">
        <v>162</v>
      </c>
      <c r="BE238" s="147">
        <f>IF(N238="základní",J238,0)</f>
        <v>0</v>
      </c>
      <c r="BF238" s="147">
        <f>IF(N238="snížená",J238,0)</f>
        <v>0</v>
      </c>
      <c r="BG238" s="147">
        <f>IF(N238="zákl. přenesená",J238,0)</f>
        <v>0</v>
      </c>
      <c r="BH238" s="147">
        <f>IF(N238="sníž. přenesená",J238,0)</f>
        <v>0</v>
      </c>
      <c r="BI238" s="147">
        <f>IF(N238="nulová",J238,0)</f>
        <v>0</v>
      </c>
      <c r="BJ238" s="14" t="s">
        <v>87</v>
      </c>
      <c r="BK238" s="147">
        <f>ROUND(I238*H238,2)</f>
        <v>0</v>
      </c>
      <c r="BL238" s="14" t="s">
        <v>227</v>
      </c>
      <c r="BM238" s="256" t="s">
        <v>452</v>
      </c>
    </row>
    <row r="239" spans="1:65" s="2" customFormat="1" ht="24.15" customHeight="1">
      <c r="A239" s="37"/>
      <c r="B239" s="38"/>
      <c r="C239" s="244" t="s">
        <v>453</v>
      </c>
      <c r="D239" s="244" t="s">
        <v>165</v>
      </c>
      <c r="E239" s="245" t="s">
        <v>454</v>
      </c>
      <c r="F239" s="246" t="s">
        <v>455</v>
      </c>
      <c r="G239" s="247" t="s">
        <v>265</v>
      </c>
      <c r="H239" s="248">
        <v>22.5</v>
      </c>
      <c r="I239" s="249"/>
      <c r="J239" s="250">
        <f>ROUND(I239*H239,2)</f>
        <v>0</v>
      </c>
      <c r="K239" s="251"/>
      <c r="L239" s="40"/>
      <c r="M239" s="252" t="s">
        <v>1</v>
      </c>
      <c r="N239" s="253" t="s">
        <v>41</v>
      </c>
      <c r="O239" s="90"/>
      <c r="P239" s="254">
        <f>O239*H239</f>
        <v>0</v>
      </c>
      <c r="Q239" s="254">
        <v>0.00098</v>
      </c>
      <c r="R239" s="254">
        <f>Q239*H239</f>
        <v>0.02205</v>
      </c>
      <c r="S239" s="254">
        <v>0</v>
      </c>
      <c r="T239" s="25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6" t="s">
        <v>227</v>
      </c>
      <c r="AT239" s="256" t="s">
        <v>165</v>
      </c>
      <c r="AU239" s="256" t="s">
        <v>87</v>
      </c>
      <c r="AY239" s="14" t="s">
        <v>162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4" t="s">
        <v>87</v>
      </c>
      <c r="BK239" s="147">
        <f>ROUND(I239*H239,2)</f>
        <v>0</v>
      </c>
      <c r="BL239" s="14" t="s">
        <v>227</v>
      </c>
      <c r="BM239" s="256" t="s">
        <v>456</v>
      </c>
    </row>
    <row r="240" spans="1:65" s="2" customFormat="1" ht="24.15" customHeight="1">
      <c r="A240" s="37"/>
      <c r="B240" s="38"/>
      <c r="C240" s="244" t="s">
        <v>457</v>
      </c>
      <c r="D240" s="244" t="s">
        <v>165</v>
      </c>
      <c r="E240" s="245" t="s">
        <v>458</v>
      </c>
      <c r="F240" s="246" t="s">
        <v>459</v>
      </c>
      <c r="G240" s="247" t="s">
        <v>265</v>
      </c>
      <c r="H240" s="248">
        <v>12</v>
      </c>
      <c r="I240" s="249"/>
      <c r="J240" s="250">
        <f>ROUND(I240*H240,2)</f>
        <v>0</v>
      </c>
      <c r="K240" s="251"/>
      <c r="L240" s="40"/>
      <c r="M240" s="252" t="s">
        <v>1</v>
      </c>
      <c r="N240" s="253" t="s">
        <v>41</v>
      </c>
      <c r="O240" s="90"/>
      <c r="P240" s="254">
        <f>O240*H240</f>
        <v>0</v>
      </c>
      <c r="Q240" s="254">
        <v>0.00153</v>
      </c>
      <c r="R240" s="254">
        <f>Q240*H240</f>
        <v>0.018359999999999998</v>
      </c>
      <c r="S240" s="254">
        <v>0</v>
      </c>
      <c r="T240" s="25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6" t="s">
        <v>227</v>
      </c>
      <c r="AT240" s="256" t="s">
        <v>165</v>
      </c>
      <c r="AU240" s="256" t="s">
        <v>87</v>
      </c>
      <c r="AY240" s="14" t="s">
        <v>162</v>
      </c>
      <c r="BE240" s="147">
        <f>IF(N240="základní",J240,0)</f>
        <v>0</v>
      </c>
      <c r="BF240" s="147">
        <f>IF(N240="snížená",J240,0)</f>
        <v>0</v>
      </c>
      <c r="BG240" s="147">
        <f>IF(N240="zákl. přenesená",J240,0)</f>
        <v>0</v>
      </c>
      <c r="BH240" s="147">
        <f>IF(N240="sníž. přenesená",J240,0)</f>
        <v>0</v>
      </c>
      <c r="BI240" s="147">
        <f>IF(N240="nulová",J240,0)</f>
        <v>0</v>
      </c>
      <c r="BJ240" s="14" t="s">
        <v>87</v>
      </c>
      <c r="BK240" s="147">
        <f>ROUND(I240*H240,2)</f>
        <v>0</v>
      </c>
      <c r="BL240" s="14" t="s">
        <v>227</v>
      </c>
      <c r="BM240" s="256" t="s">
        <v>460</v>
      </c>
    </row>
    <row r="241" spans="1:65" s="2" customFormat="1" ht="24.15" customHeight="1">
      <c r="A241" s="37"/>
      <c r="B241" s="38"/>
      <c r="C241" s="244" t="s">
        <v>461</v>
      </c>
      <c r="D241" s="244" t="s">
        <v>165</v>
      </c>
      <c r="E241" s="245" t="s">
        <v>462</v>
      </c>
      <c r="F241" s="246" t="s">
        <v>463</v>
      </c>
      <c r="G241" s="247" t="s">
        <v>464</v>
      </c>
      <c r="H241" s="248">
        <v>1</v>
      </c>
      <c r="I241" s="249"/>
      <c r="J241" s="250">
        <f>ROUND(I241*H241,2)</f>
        <v>0</v>
      </c>
      <c r="K241" s="251"/>
      <c r="L241" s="40"/>
      <c r="M241" s="252" t="s">
        <v>1</v>
      </c>
      <c r="N241" s="253" t="s">
        <v>41</v>
      </c>
      <c r="O241" s="90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6" t="s">
        <v>227</v>
      </c>
      <c r="AT241" s="256" t="s">
        <v>165</v>
      </c>
      <c r="AU241" s="256" t="s">
        <v>87</v>
      </c>
      <c r="AY241" s="14" t="s">
        <v>162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4" t="s">
        <v>87</v>
      </c>
      <c r="BK241" s="147">
        <f>ROUND(I241*H241,2)</f>
        <v>0</v>
      </c>
      <c r="BL241" s="14" t="s">
        <v>227</v>
      </c>
      <c r="BM241" s="256" t="s">
        <v>465</v>
      </c>
    </row>
    <row r="242" spans="1:65" s="2" customFormat="1" ht="24.15" customHeight="1">
      <c r="A242" s="37"/>
      <c r="B242" s="38"/>
      <c r="C242" s="244" t="s">
        <v>466</v>
      </c>
      <c r="D242" s="244" t="s">
        <v>165</v>
      </c>
      <c r="E242" s="245" t="s">
        <v>467</v>
      </c>
      <c r="F242" s="246" t="s">
        <v>468</v>
      </c>
      <c r="G242" s="247" t="s">
        <v>464</v>
      </c>
      <c r="H242" s="248">
        <v>1</v>
      </c>
      <c r="I242" s="249"/>
      <c r="J242" s="250">
        <f>ROUND(I242*H242,2)</f>
        <v>0</v>
      </c>
      <c r="K242" s="251"/>
      <c r="L242" s="40"/>
      <c r="M242" s="252" t="s">
        <v>1</v>
      </c>
      <c r="N242" s="253" t="s">
        <v>41</v>
      </c>
      <c r="O242" s="90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6" t="s">
        <v>227</v>
      </c>
      <c r="AT242" s="256" t="s">
        <v>165</v>
      </c>
      <c r="AU242" s="256" t="s">
        <v>87</v>
      </c>
      <c r="AY242" s="14" t="s">
        <v>162</v>
      </c>
      <c r="BE242" s="147">
        <f>IF(N242="základní",J242,0)</f>
        <v>0</v>
      </c>
      <c r="BF242" s="147">
        <f>IF(N242="snížená",J242,0)</f>
        <v>0</v>
      </c>
      <c r="BG242" s="147">
        <f>IF(N242="zákl. přenesená",J242,0)</f>
        <v>0</v>
      </c>
      <c r="BH242" s="147">
        <f>IF(N242="sníž. přenesená",J242,0)</f>
        <v>0</v>
      </c>
      <c r="BI242" s="147">
        <f>IF(N242="nulová",J242,0)</f>
        <v>0</v>
      </c>
      <c r="BJ242" s="14" t="s">
        <v>87</v>
      </c>
      <c r="BK242" s="147">
        <f>ROUND(I242*H242,2)</f>
        <v>0</v>
      </c>
      <c r="BL242" s="14" t="s">
        <v>227</v>
      </c>
      <c r="BM242" s="256" t="s">
        <v>469</v>
      </c>
    </row>
    <row r="243" spans="1:65" s="2" customFormat="1" ht="37.8" customHeight="1">
      <c r="A243" s="37"/>
      <c r="B243" s="38"/>
      <c r="C243" s="244" t="s">
        <v>470</v>
      </c>
      <c r="D243" s="244" t="s">
        <v>165</v>
      </c>
      <c r="E243" s="245" t="s">
        <v>471</v>
      </c>
      <c r="F243" s="246" t="s">
        <v>472</v>
      </c>
      <c r="G243" s="247" t="s">
        <v>265</v>
      </c>
      <c r="H243" s="248">
        <v>22.5</v>
      </c>
      <c r="I243" s="249"/>
      <c r="J243" s="250">
        <f>ROUND(I243*H243,2)</f>
        <v>0</v>
      </c>
      <c r="K243" s="251"/>
      <c r="L243" s="40"/>
      <c r="M243" s="252" t="s">
        <v>1</v>
      </c>
      <c r="N243" s="253" t="s">
        <v>41</v>
      </c>
      <c r="O243" s="90"/>
      <c r="P243" s="254">
        <f>O243*H243</f>
        <v>0</v>
      </c>
      <c r="Q243" s="254">
        <v>4E-05</v>
      </c>
      <c r="R243" s="254">
        <f>Q243*H243</f>
        <v>0.0009000000000000001</v>
      </c>
      <c r="S243" s="254">
        <v>0</v>
      </c>
      <c r="T243" s="25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6" t="s">
        <v>227</v>
      </c>
      <c r="AT243" s="256" t="s">
        <v>165</v>
      </c>
      <c r="AU243" s="256" t="s">
        <v>87</v>
      </c>
      <c r="AY243" s="14" t="s">
        <v>162</v>
      </c>
      <c r="BE243" s="147">
        <f>IF(N243="základní",J243,0)</f>
        <v>0</v>
      </c>
      <c r="BF243" s="147">
        <f>IF(N243="snížená",J243,0)</f>
        <v>0</v>
      </c>
      <c r="BG243" s="147">
        <f>IF(N243="zákl. přenesená",J243,0)</f>
        <v>0</v>
      </c>
      <c r="BH243" s="147">
        <f>IF(N243="sníž. přenesená",J243,0)</f>
        <v>0</v>
      </c>
      <c r="BI243" s="147">
        <f>IF(N243="nulová",J243,0)</f>
        <v>0</v>
      </c>
      <c r="BJ243" s="14" t="s">
        <v>87</v>
      </c>
      <c r="BK243" s="147">
        <f>ROUND(I243*H243,2)</f>
        <v>0</v>
      </c>
      <c r="BL243" s="14" t="s">
        <v>227</v>
      </c>
      <c r="BM243" s="256" t="s">
        <v>473</v>
      </c>
    </row>
    <row r="244" spans="1:65" s="2" customFormat="1" ht="37.8" customHeight="1">
      <c r="A244" s="37"/>
      <c r="B244" s="38"/>
      <c r="C244" s="244" t="s">
        <v>474</v>
      </c>
      <c r="D244" s="244" t="s">
        <v>165</v>
      </c>
      <c r="E244" s="245" t="s">
        <v>475</v>
      </c>
      <c r="F244" s="246" t="s">
        <v>476</v>
      </c>
      <c r="G244" s="247" t="s">
        <v>265</v>
      </c>
      <c r="H244" s="248">
        <v>12</v>
      </c>
      <c r="I244" s="249"/>
      <c r="J244" s="250">
        <f>ROUND(I244*H244,2)</f>
        <v>0</v>
      </c>
      <c r="K244" s="251"/>
      <c r="L244" s="40"/>
      <c r="M244" s="252" t="s">
        <v>1</v>
      </c>
      <c r="N244" s="253" t="s">
        <v>41</v>
      </c>
      <c r="O244" s="90"/>
      <c r="P244" s="254">
        <f>O244*H244</f>
        <v>0</v>
      </c>
      <c r="Q244" s="254">
        <v>4E-05</v>
      </c>
      <c r="R244" s="254">
        <f>Q244*H244</f>
        <v>0.00048000000000000007</v>
      </c>
      <c r="S244" s="254">
        <v>0</v>
      </c>
      <c r="T244" s="25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6" t="s">
        <v>227</v>
      </c>
      <c r="AT244" s="256" t="s">
        <v>165</v>
      </c>
      <c r="AU244" s="256" t="s">
        <v>87</v>
      </c>
      <c r="AY244" s="14" t="s">
        <v>162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4" t="s">
        <v>87</v>
      </c>
      <c r="BK244" s="147">
        <f>ROUND(I244*H244,2)</f>
        <v>0</v>
      </c>
      <c r="BL244" s="14" t="s">
        <v>227</v>
      </c>
      <c r="BM244" s="256" t="s">
        <v>477</v>
      </c>
    </row>
    <row r="245" spans="1:65" s="2" customFormat="1" ht="14.4" customHeight="1">
      <c r="A245" s="37"/>
      <c r="B245" s="38"/>
      <c r="C245" s="244" t="s">
        <v>478</v>
      </c>
      <c r="D245" s="244" t="s">
        <v>165</v>
      </c>
      <c r="E245" s="245" t="s">
        <v>479</v>
      </c>
      <c r="F245" s="246" t="s">
        <v>480</v>
      </c>
      <c r="G245" s="247" t="s">
        <v>265</v>
      </c>
      <c r="H245" s="248">
        <v>19</v>
      </c>
      <c r="I245" s="249"/>
      <c r="J245" s="250">
        <f>ROUND(I245*H245,2)</f>
        <v>0</v>
      </c>
      <c r="K245" s="251"/>
      <c r="L245" s="40"/>
      <c r="M245" s="252" t="s">
        <v>1</v>
      </c>
      <c r="N245" s="253" t="s">
        <v>41</v>
      </c>
      <c r="O245" s="90"/>
      <c r="P245" s="254">
        <f>O245*H245</f>
        <v>0</v>
      </c>
      <c r="Q245" s="254">
        <v>0</v>
      </c>
      <c r="R245" s="254">
        <f>Q245*H245</f>
        <v>0</v>
      </c>
      <c r="S245" s="254">
        <v>0.00023</v>
      </c>
      <c r="T245" s="255">
        <f>S245*H245</f>
        <v>0.00437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6" t="s">
        <v>227</v>
      </c>
      <c r="AT245" s="256" t="s">
        <v>165</v>
      </c>
      <c r="AU245" s="256" t="s">
        <v>87</v>
      </c>
      <c r="AY245" s="14" t="s">
        <v>162</v>
      </c>
      <c r="BE245" s="147">
        <f>IF(N245="základní",J245,0)</f>
        <v>0</v>
      </c>
      <c r="BF245" s="147">
        <f>IF(N245="snížená",J245,0)</f>
        <v>0</v>
      </c>
      <c r="BG245" s="147">
        <f>IF(N245="zákl. přenesená",J245,0)</f>
        <v>0</v>
      </c>
      <c r="BH245" s="147">
        <f>IF(N245="sníž. přenesená",J245,0)</f>
        <v>0</v>
      </c>
      <c r="BI245" s="147">
        <f>IF(N245="nulová",J245,0)</f>
        <v>0</v>
      </c>
      <c r="BJ245" s="14" t="s">
        <v>87</v>
      </c>
      <c r="BK245" s="147">
        <f>ROUND(I245*H245,2)</f>
        <v>0</v>
      </c>
      <c r="BL245" s="14" t="s">
        <v>227</v>
      </c>
      <c r="BM245" s="256" t="s">
        <v>481</v>
      </c>
    </row>
    <row r="246" spans="1:65" s="2" customFormat="1" ht="14.4" customHeight="1">
      <c r="A246" s="37"/>
      <c r="B246" s="38"/>
      <c r="C246" s="244" t="s">
        <v>482</v>
      </c>
      <c r="D246" s="244" t="s">
        <v>165</v>
      </c>
      <c r="E246" s="245" t="s">
        <v>483</v>
      </c>
      <c r="F246" s="246" t="s">
        <v>484</v>
      </c>
      <c r="G246" s="247" t="s">
        <v>265</v>
      </c>
      <c r="H246" s="248">
        <v>12</v>
      </c>
      <c r="I246" s="249"/>
      <c r="J246" s="250">
        <f>ROUND(I246*H246,2)</f>
        <v>0</v>
      </c>
      <c r="K246" s="251"/>
      <c r="L246" s="40"/>
      <c r="M246" s="252" t="s">
        <v>1</v>
      </c>
      <c r="N246" s="253" t="s">
        <v>41</v>
      </c>
      <c r="O246" s="90"/>
      <c r="P246" s="254">
        <f>O246*H246</f>
        <v>0</v>
      </c>
      <c r="Q246" s="254">
        <v>0</v>
      </c>
      <c r="R246" s="254">
        <f>Q246*H246</f>
        <v>0</v>
      </c>
      <c r="S246" s="254">
        <v>0.0006</v>
      </c>
      <c r="T246" s="255">
        <f>S246*H246</f>
        <v>0.0072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6" t="s">
        <v>227</v>
      </c>
      <c r="AT246" s="256" t="s">
        <v>165</v>
      </c>
      <c r="AU246" s="256" t="s">
        <v>87</v>
      </c>
      <c r="AY246" s="14" t="s">
        <v>162</v>
      </c>
      <c r="BE246" s="147">
        <f>IF(N246="základní",J246,0)</f>
        <v>0</v>
      </c>
      <c r="BF246" s="147">
        <f>IF(N246="snížená",J246,0)</f>
        <v>0</v>
      </c>
      <c r="BG246" s="147">
        <f>IF(N246="zákl. přenesená",J246,0)</f>
        <v>0</v>
      </c>
      <c r="BH246" s="147">
        <f>IF(N246="sníž. přenesená",J246,0)</f>
        <v>0</v>
      </c>
      <c r="BI246" s="147">
        <f>IF(N246="nulová",J246,0)</f>
        <v>0</v>
      </c>
      <c r="BJ246" s="14" t="s">
        <v>87</v>
      </c>
      <c r="BK246" s="147">
        <f>ROUND(I246*H246,2)</f>
        <v>0</v>
      </c>
      <c r="BL246" s="14" t="s">
        <v>227</v>
      </c>
      <c r="BM246" s="256" t="s">
        <v>485</v>
      </c>
    </row>
    <row r="247" spans="1:65" s="2" customFormat="1" ht="14.4" customHeight="1">
      <c r="A247" s="37"/>
      <c r="B247" s="38"/>
      <c r="C247" s="244" t="s">
        <v>486</v>
      </c>
      <c r="D247" s="244" t="s">
        <v>165</v>
      </c>
      <c r="E247" s="245" t="s">
        <v>487</v>
      </c>
      <c r="F247" s="246" t="s">
        <v>488</v>
      </c>
      <c r="G247" s="247" t="s">
        <v>180</v>
      </c>
      <c r="H247" s="248">
        <v>12</v>
      </c>
      <c r="I247" s="249"/>
      <c r="J247" s="250">
        <f>ROUND(I247*H247,2)</f>
        <v>0</v>
      </c>
      <c r="K247" s="251"/>
      <c r="L247" s="40"/>
      <c r="M247" s="252" t="s">
        <v>1</v>
      </c>
      <c r="N247" s="253" t="s">
        <v>41</v>
      </c>
      <c r="O247" s="90"/>
      <c r="P247" s="254">
        <f>O247*H247</f>
        <v>0</v>
      </c>
      <c r="Q247" s="254">
        <v>0</v>
      </c>
      <c r="R247" s="254">
        <f>Q247*H247</f>
        <v>0</v>
      </c>
      <c r="S247" s="254">
        <v>0</v>
      </c>
      <c r="T247" s="25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6" t="s">
        <v>227</v>
      </c>
      <c r="AT247" s="256" t="s">
        <v>165</v>
      </c>
      <c r="AU247" s="256" t="s">
        <v>87</v>
      </c>
      <c r="AY247" s="14" t="s">
        <v>162</v>
      </c>
      <c r="BE247" s="147">
        <f>IF(N247="základní",J247,0)</f>
        <v>0</v>
      </c>
      <c r="BF247" s="147">
        <f>IF(N247="snížená",J247,0)</f>
        <v>0</v>
      </c>
      <c r="BG247" s="147">
        <f>IF(N247="zákl. přenesená",J247,0)</f>
        <v>0</v>
      </c>
      <c r="BH247" s="147">
        <f>IF(N247="sníž. přenesená",J247,0)</f>
        <v>0</v>
      </c>
      <c r="BI247" s="147">
        <f>IF(N247="nulová",J247,0)</f>
        <v>0</v>
      </c>
      <c r="BJ247" s="14" t="s">
        <v>87</v>
      </c>
      <c r="BK247" s="147">
        <f>ROUND(I247*H247,2)</f>
        <v>0</v>
      </c>
      <c r="BL247" s="14" t="s">
        <v>227</v>
      </c>
      <c r="BM247" s="256" t="s">
        <v>489</v>
      </c>
    </row>
    <row r="248" spans="1:65" s="2" customFormat="1" ht="24.15" customHeight="1">
      <c r="A248" s="37"/>
      <c r="B248" s="38"/>
      <c r="C248" s="244" t="s">
        <v>490</v>
      </c>
      <c r="D248" s="244" t="s">
        <v>165</v>
      </c>
      <c r="E248" s="245" t="s">
        <v>491</v>
      </c>
      <c r="F248" s="246" t="s">
        <v>492</v>
      </c>
      <c r="G248" s="247" t="s">
        <v>180</v>
      </c>
      <c r="H248" s="248">
        <v>2</v>
      </c>
      <c r="I248" s="249"/>
      <c r="J248" s="250">
        <f>ROUND(I248*H248,2)</f>
        <v>0</v>
      </c>
      <c r="K248" s="251"/>
      <c r="L248" s="40"/>
      <c r="M248" s="252" t="s">
        <v>1</v>
      </c>
      <c r="N248" s="253" t="s">
        <v>41</v>
      </c>
      <c r="O248" s="90"/>
      <c r="P248" s="254">
        <f>O248*H248</f>
        <v>0</v>
      </c>
      <c r="Q248" s="254">
        <v>0</v>
      </c>
      <c r="R248" s="254">
        <f>Q248*H248</f>
        <v>0</v>
      </c>
      <c r="S248" s="254">
        <v>0</v>
      </c>
      <c r="T248" s="25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6" t="s">
        <v>227</v>
      </c>
      <c r="AT248" s="256" t="s">
        <v>165</v>
      </c>
      <c r="AU248" s="256" t="s">
        <v>87</v>
      </c>
      <c r="AY248" s="14" t="s">
        <v>162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4" t="s">
        <v>87</v>
      </c>
      <c r="BK248" s="147">
        <f>ROUND(I248*H248,2)</f>
        <v>0</v>
      </c>
      <c r="BL248" s="14" t="s">
        <v>227</v>
      </c>
      <c r="BM248" s="256" t="s">
        <v>493</v>
      </c>
    </row>
    <row r="249" spans="1:65" s="2" customFormat="1" ht="14.4" customHeight="1">
      <c r="A249" s="37"/>
      <c r="B249" s="38"/>
      <c r="C249" s="244" t="s">
        <v>494</v>
      </c>
      <c r="D249" s="244" t="s">
        <v>165</v>
      </c>
      <c r="E249" s="245" t="s">
        <v>495</v>
      </c>
      <c r="F249" s="246" t="s">
        <v>496</v>
      </c>
      <c r="G249" s="247" t="s">
        <v>180</v>
      </c>
      <c r="H249" s="248">
        <v>10</v>
      </c>
      <c r="I249" s="249"/>
      <c r="J249" s="250">
        <f>ROUND(I249*H249,2)</f>
        <v>0</v>
      </c>
      <c r="K249" s="251"/>
      <c r="L249" s="40"/>
      <c r="M249" s="252" t="s">
        <v>1</v>
      </c>
      <c r="N249" s="253" t="s">
        <v>41</v>
      </c>
      <c r="O249" s="90"/>
      <c r="P249" s="254">
        <f>O249*H249</f>
        <v>0</v>
      </c>
      <c r="Q249" s="254">
        <v>0.00017</v>
      </c>
      <c r="R249" s="254">
        <f>Q249*H249</f>
        <v>0.0017000000000000001</v>
      </c>
      <c r="S249" s="254">
        <v>0</v>
      </c>
      <c r="T249" s="25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6" t="s">
        <v>227</v>
      </c>
      <c r="AT249" s="256" t="s">
        <v>165</v>
      </c>
      <c r="AU249" s="256" t="s">
        <v>87</v>
      </c>
      <c r="AY249" s="14" t="s">
        <v>162</v>
      </c>
      <c r="BE249" s="147">
        <f>IF(N249="základní",J249,0)</f>
        <v>0</v>
      </c>
      <c r="BF249" s="147">
        <f>IF(N249="snížená",J249,0)</f>
        <v>0</v>
      </c>
      <c r="BG249" s="147">
        <f>IF(N249="zákl. přenesená",J249,0)</f>
        <v>0</v>
      </c>
      <c r="BH249" s="147">
        <f>IF(N249="sníž. přenesená",J249,0)</f>
        <v>0</v>
      </c>
      <c r="BI249" s="147">
        <f>IF(N249="nulová",J249,0)</f>
        <v>0</v>
      </c>
      <c r="BJ249" s="14" t="s">
        <v>87</v>
      </c>
      <c r="BK249" s="147">
        <f>ROUND(I249*H249,2)</f>
        <v>0</v>
      </c>
      <c r="BL249" s="14" t="s">
        <v>227</v>
      </c>
      <c r="BM249" s="256" t="s">
        <v>497</v>
      </c>
    </row>
    <row r="250" spans="1:65" s="2" customFormat="1" ht="14.4" customHeight="1">
      <c r="A250" s="37"/>
      <c r="B250" s="38"/>
      <c r="C250" s="244" t="s">
        <v>498</v>
      </c>
      <c r="D250" s="244" t="s">
        <v>165</v>
      </c>
      <c r="E250" s="245" t="s">
        <v>499</v>
      </c>
      <c r="F250" s="246" t="s">
        <v>500</v>
      </c>
      <c r="G250" s="247" t="s">
        <v>464</v>
      </c>
      <c r="H250" s="248">
        <v>1</v>
      </c>
      <c r="I250" s="249"/>
      <c r="J250" s="250">
        <f>ROUND(I250*H250,2)</f>
        <v>0</v>
      </c>
      <c r="K250" s="251"/>
      <c r="L250" s="40"/>
      <c r="M250" s="252" t="s">
        <v>1</v>
      </c>
      <c r="N250" s="253" t="s">
        <v>41</v>
      </c>
      <c r="O250" s="90"/>
      <c r="P250" s="254">
        <f>O250*H250</f>
        <v>0</v>
      </c>
      <c r="Q250" s="254">
        <v>0.00021</v>
      </c>
      <c r="R250" s="254">
        <f>Q250*H250</f>
        <v>0.00021</v>
      </c>
      <c r="S250" s="254">
        <v>0</v>
      </c>
      <c r="T250" s="25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6" t="s">
        <v>227</v>
      </c>
      <c r="AT250" s="256" t="s">
        <v>165</v>
      </c>
      <c r="AU250" s="256" t="s">
        <v>87</v>
      </c>
      <c r="AY250" s="14" t="s">
        <v>162</v>
      </c>
      <c r="BE250" s="147">
        <f>IF(N250="základní",J250,0)</f>
        <v>0</v>
      </c>
      <c r="BF250" s="147">
        <f>IF(N250="snížená",J250,0)</f>
        <v>0</v>
      </c>
      <c r="BG250" s="147">
        <f>IF(N250="zákl. přenesená",J250,0)</f>
        <v>0</v>
      </c>
      <c r="BH250" s="147">
        <f>IF(N250="sníž. přenesená",J250,0)</f>
        <v>0</v>
      </c>
      <c r="BI250" s="147">
        <f>IF(N250="nulová",J250,0)</f>
        <v>0</v>
      </c>
      <c r="BJ250" s="14" t="s">
        <v>87</v>
      </c>
      <c r="BK250" s="147">
        <f>ROUND(I250*H250,2)</f>
        <v>0</v>
      </c>
      <c r="BL250" s="14" t="s">
        <v>227</v>
      </c>
      <c r="BM250" s="256" t="s">
        <v>501</v>
      </c>
    </row>
    <row r="251" spans="1:65" s="2" customFormat="1" ht="14.4" customHeight="1">
      <c r="A251" s="37"/>
      <c r="B251" s="38"/>
      <c r="C251" s="244" t="s">
        <v>502</v>
      </c>
      <c r="D251" s="244" t="s">
        <v>165</v>
      </c>
      <c r="E251" s="245" t="s">
        <v>503</v>
      </c>
      <c r="F251" s="246" t="s">
        <v>504</v>
      </c>
      <c r="G251" s="247" t="s">
        <v>180</v>
      </c>
      <c r="H251" s="248">
        <v>10</v>
      </c>
      <c r="I251" s="249"/>
      <c r="J251" s="250">
        <f>ROUND(I251*H251,2)</f>
        <v>0</v>
      </c>
      <c r="K251" s="251"/>
      <c r="L251" s="40"/>
      <c r="M251" s="252" t="s">
        <v>1</v>
      </c>
      <c r="N251" s="253" t="s">
        <v>41</v>
      </c>
      <c r="O251" s="90"/>
      <c r="P251" s="254">
        <f>O251*H251</f>
        <v>0</v>
      </c>
      <c r="Q251" s="254">
        <v>0</v>
      </c>
      <c r="R251" s="254">
        <f>Q251*H251</f>
        <v>0</v>
      </c>
      <c r="S251" s="254">
        <v>0.00053</v>
      </c>
      <c r="T251" s="255">
        <f>S251*H251</f>
        <v>0.0053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6" t="s">
        <v>227</v>
      </c>
      <c r="AT251" s="256" t="s">
        <v>165</v>
      </c>
      <c r="AU251" s="256" t="s">
        <v>87</v>
      </c>
      <c r="AY251" s="14" t="s">
        <v>162</v>
      </c>
      <c r="BE251" s="147">
        <f>IF(N251="základní",J251,0)</f>
        <v>0</v>
      </c>
      <c r="BF251" s="147">
        <f>IF(N251="snížená",J251,0)</f>
        <v>0</v>
      </c>
      <c r="BG251" s="147">
        <f>IF(N251="zákl. přenesená",J251,0)</f>
        <v>0</v>
      </c>
      <c r="BH251" s="147">
        <f>IF(N251="sníž. přenesená",J251,0)</f>
        <v>0</v>
      </c>
      <c r="BI251" s="147">
        <f>IF(N251="nulová",J251,0)</f>
        <v>0</v>
      </c>
      <c r="BJ251" s="14" t="s">
        <v>87</v>
      </c>
      <c r="BK251" s="147">
        <f>ROUND(I251*H251,2)</f>
        <v>0</v>
      </c>
      <c r="BL251" s="14" t="s">
        <v>227</v>
      </c>
      <c r="BM251" s="256" t="s">
        <v>505</v>
      </c>
    </row>
    <row r="252" spans="1:65" s="2" customFormat="1" ht="24.15" customHeight="1">
      <c r="A252" s="37"/>
      <c r="B252" s="38"/>
      <c r="C252" s="244" t="s">
        <v>506</v>
      </c>
      <c r="D252" s="244" t="s">
        <v>165</v>
      </c>
      <c r="E252" s="245" t="s">
        <v>507</v>
      </c>
      <c r="F252" s="246" t="s">
        <v>508</v>
      </c>
      <c r="G252" s="247" t="s">
        <v>180</v>
      </c>
      <c r="H252" s="248">
        <v>6</v>
      </c>
      <c r="I252" s="249"/>
      <c r="J252" s="250">
        <f>ROUND(I252*H252,2)</f>
        <v>0</v>
      </c>
      <c r="K252" s="251"/>
      <c r="L252" s="40"/>
      <c r="M252" s="252" t="s">
        <v>1</v>
      </c>
      <c r="N252" s="253" t="s">
        <v>41</v>
      </c>
      <c r="O252" s="90"/>
      <c r="P252" s="254">
        <f>O252*H252</f>
        <v>0</v>
      </c>
      <c r="Q252" s="254">
        <v>0.00042</v>
      </c>
      <c r="R252" s="254">
        <f>Q252*H252</f>
        <v>0.00252</v>
      </c>
      <c r="S252" s="254">
        <v>0</v>
      </c>
      <c r="T252" s="25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6" t="s">
        <v>227</v>
      </c>
      <c r="AT252" s="256" t="s">
        <v>165</v>
      </c>
      <c r="AU252" s="256" t="s">
        <v>87</v>
      </c>
      <c r="AY252" s="14" t="s">
        <v>162</v>
      </c>
      <c r="BE252" s="147">
        <f>IF(N252="základní",J252,0)</f>
        <v>0</v>
      </c>
      <c r="BF252" s="147">
        <f>IF(N252="snížená",J252,0)</f>
        <v>0</v>
      </c>
      <c r="BG252" s="147">
        <f>IF(N252="zákl. přenesená",J252,0)</f>
        <v>0</v>
      </c>
      <c r="BH252" s="147">
        <f>IF(N252="sníž. přenesená",J252,0)</f>
        <v>0</v>
      </c>
      <c r="BI252" s="147">
        <f>IF(N252="nulová",J252,0)</f>
        <v>0</v>
      </c>
      <c r="BJ252" s="14" t="s">
        <v>87</v>
      </c>
      <c r="BK252" s="147">
        <f>ROUND(I252*H252,2)</f>
        <v>0</v>
      </c>
      <c r="BL252" s="14" t="s">
        <v>227</v>
      </c>
      <c r="BM252" s="256" t="s">
        <v>509</v>
      </c>
    </row>
    <row r="253" spans="1:65" s="2" customFormat="1" ht="14.4" customHeight="1">
      <c r="A253" s="37"/>
      <c r="B253" s="38"/>
      <c r="C253" s="244" t="s">
        <v>510</v>
      </c>
      <c r="D253" s="244" t="s">
        <v>165</v>
      </c>
      <c r="E253" s="245" t="s">
        <v>511</v>
      </c>
      <c r="F253" s="246" t="s">
        <v>512</v>
      </c>
      <c r="G253" s="247" t="s">
        <v>180</v>
      </c>
      <c r="H253" s="248">
        <v>4</v>
      </c>
      <c r="I253" s="249"/>
      <c r="J253" s="250">
        <f>ROUND(I253*H253,2)</f>
        <v>0</v>
      </c>
      <c r="K253" s="251"/>
      <c r="L253" s="40"/>
      <c r="M253" s="252" t="s">
        <v>1</v>
      </c>
      <c r="N253" s="253" t="s">
        <v>41</v>
      </c>
      <c r="O253" s="90"/>
      <c r="P253" s="254">
        <f>O253*H253</f>
        <v>0</v>
      </c>
      <c r="Q253" s="254">
        <v>2E-05</v>
      </c>
      <c r="R253" s="254">
        <f>Q253*H253</f>
        <v>8E-05</v>
      </c>
      <c r="S253" s="254">
        <v>0</v>
      </c>
      <c r="T253" s="25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6" t="s">
        <v>227</v>
      </c>
      <c r="AT253" s="256" t="s">
        <v>165</v>
      </c>
      <c r="AU253" s="256" t="s">
        <v>87</v>
      </c>
      <c r="AY253" s="14" t="s">
        <v>162</v>
      </c>
      <c r="BE253" s="147">
        <f>IF(N253="základní",J253,0)</f>
        <v>0</v>
      </c>
      <c r="BF253" s="147">
        <f>IF(N253="snížená",J253,0)</f>
        <v>0</v>
      </c>
      <c r="BG253" s="147">
        <f>IF(N253="zákl. přenesená",J253,0)</f>
        <v>0</v>
      </c>
      <c r="BH253" s="147">
        <f>IF(N253="sníž. přenesená",J253,0)</f>
        <v>0</v>
      </c>
      <c r="BI253" s="147">
        <f>IF(N253="nulová",J253,0)</f>
        <v>0</v>
      </c>
      <c r="BJ253" s="14" t="s">
        <v>87</v>
      </c>
      <c r="BK253" s="147">
        <f>ROUND(I253*H253,2)</f>
        <v>0</v>
      </c>
      <c r="BL253" s="14" t="s">
        <v>227</v>
      </c>
      <c r="BM253" s="256" t="s">
        <v>513</v>
      </c>
    </row>
    <row r="254" spans="1:65" s="2" customFormat="1" ht="14.4" customHeight="1">
      <c r="A254" s="37"/>
      <c r="B254" s="38"/>
      <c r="C254" s="257" t="s">
        <v>514</v>
      </c>
      <c r="D254" s="257" t="s">
        <v>363</v>
      </c>
      <c r="E254" s="258" t="s">
        <v>515</v>
      </c>
      <c r="F254" s="259" t="s">
        <v>516</v>
      </c>
      <c r="G254" s="260" t="s">
        <v>265</v>
      </c>
      <c r="H254" s="261">
        <v>4</v>
      </c>
      <c r="I254" s="262"/>
      <c r="J254" s="263">
        <f>ROUND(I254*H254,2)</f>
        <v>0</v>
      </c>
      <c r="K254" s="264"/>
      <c r="L254" s="265"/>
      <c r="M254" s="266" t="s">
        <v>1</v>
      </c>
      <c r="N254" s="267" t="s">
        <v>41</v>
      </c>
      <c r="O254" s="90"/>
      <c r="P254" s="254">
        <f>O254*H254</f>
        <v>0</v>
      </c>
      <c r="Q254" s="254">
        <v>0.00025</v>
      </c>
      <c r="R254" s="254">
        <f>Q254*H254</f>
        <v>0.001</v>
      </c>
      <c r="S254" s="254">
        <v>0</v>
      </c>
      <c r="T254" s="25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6" t="s">
        <v>298</v>
      </c>
      <c r="AT254" s="256" t="s">
        <v>363</v>
      </c>
      <c r="AU254" s="256" t="s">
        <v>87</v>
      </c>
      <c r="AY254" s="14" t="s">
        <v>162</v>
      </c>
      <c r="BE254" s="147">
        <f>IF(N254="základní",J254,0)</f>
        <v>0</v>
      </c>
      <c r="BF254" s="147">
        <f>IF(N254="snížená",J254,0)</f>
        <v>0</v>
      </c>
      <c r="BG254" s="147">
        <f>IF(N254="zákl. přenesená",J254,0)</f>
        <v>0</v>
      </c>
      <c r="BH254" s="147">
        <f>IF(N254="sníž. přenesená",J254,0)</f>
        <v>0</v>
      </c>
      <c r="BI254" s="147">
        <f>IF(N254="nulová",J254,0)</f>
        <v>0</v>
      </c>
      <c r="BJ254" s="14" t="s">
        <v>87</v>
      </c>
      <c r="BK254" s="147">
        <f>ROUND(I254*H254,2)</f>
        <v>0</v>
      </c>
      <c r="BL254" s="14" t="s">
        <v>227</v>
      </c>
      <c r="BM254" s="256" t="s">
        <v>517</v>
      </c>
    </row>
    <row r="255" spans="1:65" s="2" customFormat="1" ht="14.4" customHeight="1">
      <c r="A255" s="37"/>
      <c r="B255" s="38"/>
      <c r="C255" s="244" t="s">
        <v>518</v>
      </c>
      <c r="D255" s="244" t="s">
        <v>165</v>
      </c>
      <c r="E255" s="245" t="s">
        <v>519</v>
      </c>
      <c r="F255" s="246" t="s">
        <v>520</v>
      </c>
      <c r="G255" s="247" t="s">
        <v>180</v>
      </c>
      <c r="H255" s="248">
        <v>3</v>
      </c>
      <c r="I255" s="249"/>
      <c r="J255" s="250">
        <f>ROUND(I255*H255,2)</f>
        <v>0</v>
      </c>
      <c r="K255" s="251"/>
      <c r="L255" s="40"/>
      <c r="M255" s="252" t="s">
        <v>1</v>
      </c>
      <c r="N255" s="253" t="s">
        <v>41</v>
      </c>
      <c r="O255" s="90"/>
      <c r="P255" s="254">
        <f>O255*H255</f>
        <v>0</v>
      </c>
      <c r="Q255" s="254">
        <v>0.00075</v>
      </c>
      <c r="R255" s="254">
        <f>Q255*H255</f>
        <v>0.0022500000000000003</v>
      </c>
      <c r="S255" s="254">
        <v>0</v>
      </c>
      <c r="T255" s="25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6" t="s">
        <v>227</v>
      </c>
      <c r="AT255" s="256" t="s">
        <v>165</v>
      </c>
      <c r="AU255" s="256" t="s">
        <v>87</v>
      </c>
      <c r="AY255" s="14" t="s">
        <v>162</v>
      </c>
      <c r="BE255" s="147">
        <f>IF(N255="základní",J255,0)</f>
        <v>0</v>
      </c>
      <c r="BF255" s="147">
        <f>IF(N255="snížená",J255,0)</f>
        <v>0</v>
      </c>
      <c r="BG255" s="147">
        <f>IF(N255="zákl. přenesená",J255,0)</f>
        <v>0</v>
      </c>
      <c r="BH255" s="147">
        <f>IF(N255="sníž. přenesená",J255,0)</f>
        <v>0</v>
      </c>
      <c r="BI255" s="147">
        <f>IF(N255="nulová",J255,0)</f>
        <v>0</v>
      </c>
      <c r="BJ255" s="14" t="s">
        <v>87</v>
      </c>
      <c r="BK255" s="147">
        <f>ROUND(I255*H255,2)</f>
        <v>0</v>
      </c>
      <c r="BL255" s="14" t="s">
        <v>227</v>
      </c>
      <c r="BM255" s="256" t="s">
        <v>521</v>
      </c>
    </row>
    <row r="256" spans="1:65" s="2" customFormat="1" ht="14.4" customHeight="1">
      <c r="A256" s="37"/>
      <c r="B256" s="38"/>
      <c r="C256" s="244" t="s">
        <v>522</v>
      </c>
      <c r="D256" s="244" t="s">
        <v>165</v>
      </c>
      <c r="E256" s="245" t="s">
        <v>523</v>
      </c>
      <c r="F256" s="246" t="s">
        <v>524</v>
      </c>
      <c r="G256" s="247" t="s">
        <v>180</v>
      </c>
      <c r="H256" s="248">
        <v>3</v>
      </c>
      <c r="I256" s="249"/>
      <c r="J256" s="250">
        <f>ROUND(I256*H256,2)</f>
        <v>0</v>
      </c>
      <c r="K256" s="251"/>
      <c r="L256" s="40"/>
      <c r="M256" s="252" t="s">
        <v>1</v>
      </c>
      <c r="N256" s="253" t="s">
        <v>41</v>
      </c>
      <c r="O256" s="90"/>
      <c r="P256" s="254">
        <f>O256*H256</f>
        <v>0</v>
      </c>
      <c r="Q256" s="254">
        <v>0</v>
      </c>
      <c r="R256" s="254">
        <f>Q256*H256</f>
        <v>0</v>
      </c>
      <c r="S256" s="254">
        <v>0.0056</v>
      </c>
      <c r="T256" s="255">
        <f>S256*H256</f>
        <v>0.0168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6" t="s">
        <v>227</v>
      </c>
      <c r="AT256" s="256" t="s">
        <v>165</v>
      </c>
      <c r="AU256" s="256" t="s">
        <v>87</v>
      </c>
      <c r="AY256" s="14" t="s">
        <v>162</v>
      </c>
      <c r="BE256" s="147">
        <f>IF(N256="základní",J256,0)</f>
        <v>0</v>
      </c>
      <c r="BF256" s="147">
        <f>IF(N256="snížená",J256,0)</f>
        <v>0</v>
      </c>
      <c r="BG256" s="147">
        <f>IF(N256="zákl. přenesená",J256,0)</f>
        <v>0</v>
      </c>
      <c r="BH256" s="147">
        <f>IF(N256="sníž. přenesená",J256,0)</f>
        <v>0</v>
      </c>
      <c r="BI256" s="147">
        <f>IF(N256="nulová",J256,0)</f>
        <v>0</v>
      </c>
      <c r="BJ256" s="14" t="s">
        <v>87</v>
      </c>
      <c r="BK256" s="147">
        <f>ROUND(I256*H256,2)</f>
        <v>0</v>
      </c>
      <c r="BL256" s="14" t="s">
        <v>227</v>
      </c>
      <c r="BM256" s="256" t="s">
        <v>525</v>
      </c>
    </row>
    <row r="257" spans="1:65" s="2" customFormat="1" ht="24.15" customHeight="1">
      <c r="A257" s="37"/>
      <c r="B257" s="38"/>
      <c r="C257" s="244" t="s">
        <v>526</v>
      </c>
      <c r="D257" s="244" t="s">
        <v>165</v>
      </c>
      <c r="E257" s="245" t="s">
        <v>527</v>
      </c>
      <c r="F257" s="246" t="s">
        <v>528</v>
      </c>
      <c r="G257" s="247" t="s">
        <v>180</v>
      </c>
      <c r="H257" s="248">
        <v>3</v>
      </c>
      <c r="I257" s="249"/>
      <c r="J257" s="250">
        <f>ROUND(I257*H257,2)</f>
        <v>0</v>
      </c>
      <c r="K257" s="251"/>
      <c r="L257" s="40"/>
      <c r="M257" s="252" t="s">
        <v>1</v>
      </c>
      <c r="N257" s="253" t="s">
        <v>41</v>
      </c>
      <c r="O257" s="90"/>
      <c r="P257" s="254">
        <f>O257*H257</f>
        <v>0</v>
      </c>
      <c r="Q257" s="254">
        <v>0.0019</v>
      </c>
      <c r="R257" s="254">
        <f>Q257*H257</f>
        <v>0.0057</v>
      </c>
      <c r="S257" s="254">
        <v>0</v>
      </c>
      <c r="T257" s="25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6" t="s">
        <v>227</v>
      </c>
      <c r="AT257" s="256" t="s">
        <v>165</v>
      </c>
      <c r="AU257" s="256" t="s">
        <v>87</v>
      </c>
      <c r="AY257" s="14" t="s">
        <v>162</v>
      </c>
      <c r="BE257" s="147">
        <f>IF(N257="základní",J257,0)</f>
        <v>0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4" t="s">
        <v>87</v>
      </c>
      <c r="BK257" s="147">
        <f>ROUND(I257*H257,2)</f>
        <v>0</v>
      </c>
      <c r="BL257" s="14" t="s">
        <v>227</v>
      </c>
      <c r="BM257" s="256" t="s">
        <v>529</v>
      </c>
    </row>
    <row r="258" spans="1:65" s="2" customFormat="1" ht="24.15" customHeight="1">
      <c r="A258" s="37"/>
      <c r="B258" s="38"/>
      <c r="C258" s="244" t="s">
        <v>530</v>
      </c>
      <c r="D258" s="244" t="s">
        <v>165</v>
      </c>
      <c r="E258" s="245" t="s">
        <v>531</v>
      </c>
      <c r="F258" s="246" t="s">
        <v>532</v>
      </c>
      <c r="G258" s="247" t="s">
        <v>265</v>
      </c>
      <c r="H258" s="248">
        <v>34.5</v>
      </c>
      <c r="I258" s="249"/>
      <c r="J258" s="250">
        <f>ROUND(I258*H258,2)</f>
        <v>0</v>
      </c>
      <c r="K258" s="251"/>
      <c r="L258" s="40"/>
      <c r="M258" s="252" t="s">
        <v>1</v>
      </c>
      <c r="N258" s="253" t="s">
        <v>41</v>
      </c>
      <c r="O258" s="90"/>
      <c r="P258" s="254">
        <f>O258*H258</f>
        <v>0</v>
      </c>
      <c r="Q258" s="254">
        <v>0.00019</v>
      </c>
      <c r="R258" s="254">
        <f>Q258*H258</f>
        <v>0.006555</v>
      </c>
      <c r="S258" s="254">
        <v>0</v>
      </c>
      <c r="T258" s="25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6" t="s">
        <v>227</v>
      </c>
      <c r="AT258" s="256" t="s">
        <v>165</v>
      </c>
      <c r="AU258" s="256" t="s">
        <v>87</v>
      </c>
      <c r="AY258" s="14" t="s">
        <v>162</v>
      </c>
      <c r="BE258" s="147">
        <f>IF(N258="základní",J258,0)</f>
        <v>0</v>
      </c>
      <c r="BF258" s="147">
        <f>IF(N258="snížená",J258,0)</f>
        <v>0</v>
      </c>
      <c r="BG258" s="147">
        <f>IF(N258="zákl. přenesená",J258,0)</f>
        <v>0</v>
      </c>
      <c r="BH258" s="147">
        <f>IF(N258="sníž. přenesená",J258,0)</f>
        <v>0</v>
      </c>
      <c r="BI258" s="147">
        <f>IF(N258="nulová",J258,0)</f>
        <v>0</v>
      </c>
      <c r="BJ258" s="14" t="s">
        <v>87</v>
      </c>
      <c r="BK258" s="147">
        <f>ROUND(I258*H258,2)</f>
        <v>0</v>
      </c>
      <c r="BL258" s="14" t="s">
        <v>227</v>
      </c>
      <c r="BM258" s="256" t="s">
        <v>533</v>
      </c>
    </row>
    <row r="259" spans="1:65" s="2" customFormat="1" ht="14.4" customHeight="1">
      <c r="A259" s="37"/>
      <c r="B259" s="38"/>
      <c r="C259" s="244" t="s">
        <v>534</v>
      </c>
      <c r="D259" s="244" t="s">
        <v>165</v>
      </c>
      <c r="E259" s="245" t="s">
        <v>535</v>
      </c>
      <c r="F259" s="246" t="s">
        <v>536</v>
      </c>
      <c r="G259" s="247" t="s">
        <v>265</v>
      </c>
      <c r="H259" s="248">
        <v>34.5</v>
      </c>
      <c r="I259" s="249"/>
      <c r="J259" s="250">
        <f>ROUND(I259*H259,2)</f>
        <v>0</v>
      </c>
      <c r="K259" s="251"/>
      <c r="L259" s="40"/>
      <c r="M259" s="252" t="s">
        <v>1</v>
      </c>
      <c r="N259" s="253" t="s">
        <v>41</v>
      </c>
      <c r="O259" s="90"/>
      <c r="P259" s="254">
        <f>O259*H259</f>
        <v>0</v>
      </c>
      <c r="Q259" s="254">
        <v>1E-05</v>
      </c>
      <c r="R259" s="254">
        <f>Q259*H259</f>
        <v>0.00034500000000000004</v>
      </c>
      <c r="S259" s="254">
        <v>0</v>
      </c>
      <c r="T259" s="25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6" t="s">
        <v>227</v>
      </c>
      <c r="AT259" s="256" t="s">
        <v>165</v>
      </c>
      <c r="AU259" s="256" t="s">
        <v>87</v>
      </c>
      <c r="AY259" s="14" t="s">
        <v>162</v>
      </c>
      <c r="BE259" s="147">
        <f>IF(N259="základní",J259,0)</f>
        <v>0</v>
      </c>
      <c r="BF259" s="147">
        <f>IF(N259="snížená",J259,0)</f>
        <v>0</v>
      </c>
      <c r="BG259" s="147">
        <f>IF(N259="zákl. přenesená",J259,0)</f>
        <v>0</v>
      </c>
      <c r="BH259" s="147">
        <f>IF(N259="sníž. přenesená",J259,0)</f>
        <v>0</v>
      </c>
      <c r="BI259" s="147">
        <f>IF(N259="nulová",J259,0)</f>
        <v>0</v>
      </c>
      <c r="BJ259" s="14" t="s">
        <v>87</v>
      </c>
      <c r="BK259" s="147">
        <f>ROUND(I259*H259,2)</f>
        <v>0</v>
      </c>
      <c r="BL259" s="14" t="s">
        <v>227</v>
      </c>
      <c r="BM259" s="256" t="s">
        <v>537</v>
      </c>
    </row>
    <row r="260" spans="1:65" s="2" customFormat="1" ht="24.15" customHeight="1">
      <c r="A260" s="37"/>
      <c r="B260" s="38"/>
      <c r="C260" s="244" t="s">
        <v>538</v>
      </c>
      <c r="D260" s="244" t="s">
        <v>165</v>
      </c>
      <c r="E260" s="245" t="s">
        <v>539</v>
      </c>
      <c r="F260" s="246" t="s">
        <v>540</v>
      </c>
      <c r="G260" s="247" t="s">
        <v>296</v>
      </c>
      <c r="H260" s="248">
        <v>0.062</v>
      </c>
      <c r="I260" s="249"/>
      <c r="J260" s="250">
        <f>ROUND(I260*H260,2)</f>
        <v>0</v>
      </c>
      <c r="K260" s="251"/>
      <c r="L260" s="40"/>
      <c r="M260" s="252" t="s">
        <v>1</v>
      </c>
      <c r="N260" s="253" t="s">
        <v>41</v>
      </c>
      <c r="O260" s="90"/>
      <c r="P260" s="254">
        <f>O260*H260</f>
        <v>0</v>
      </c>
      <c r="Q260" s="254">
        <v>0</v>
      </c>
      <c r="R260" s="254">
        <f>Q260*H260</f>
        <v>0</v>
      </c>
      <c r="S260" s="254">
        <v>0</v>
      </c>
      <c r="T260" s="25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6" t="s">
        <v>227</v>
      </c>
      <c r="AT260" s="256" t="s">
        <v>165</v>
      </c>
      <c r="AU260" s="256" t="s">
        <v>87</v>
      </c>
      <c r="AY260" s="14" t="s">
        <v>162</v>
      </c>
      <c r="BE260" s="147">
        <f>IF(N260="základní",J260,0)</f>
        <v>0</v>
      </c>
      <c r="BF260" s="147">
        <f>IF(N260="snížená",J260,0)</f>
        <v>0</v>
      </c>
      <c r="BG260" s="147">
        <f>IF(N260="zákl. přenesená",J260,0)</f>
        <v>0</v>
      </c>
      <c r="BH260" s="147">
        <f>IF(N260="sníž. přenesená",J260,0)</f>
        <v>0</v>
      </c>
      <c r="BI260" s="147">
        <f>IF(N260="nulová",J260,0)</f>
        <v>0</v>
      </c>
      <c r="BJ260" s="14" t="s">
        <v>87</v>
      </c>
      <c r="BK260" s="147">
        <f>ROUND(I260*H260,2)</f>
        <v>0</v>
      </c>
      <c r="BL260" s="14" t="s">
        <v>227</v>
      </c>
      <c r="BM260" s="256" t="s">
        <v>541</v>
      </c>
    </row>
    <row r="261" spans="1:65" s="2" customFormat="1" ht="24.15" customHeight="1">
      <c r="A261" s="37"/>
      <c r="B261" s="38"/>
      <c r="C261" s="244" t="s">
        <v>542</v>
      </c>
      <c r="D261" s="244" t="s">
        <v>165</v>
      </c>
      <c r="E261" s="245" t="s">
        <v>543</v>
      </c>
      <c r="F261" s="246" t="s">
        <v>544</v>
      </c>
      <c r="G261" s="247" t="s">
        <v>296</v>
      </c>
      <c r="H261" s="248">
        <v>0.062</v>
      </c>
      <c r="I261" s="249"/>
      <c r="J261" s="250">
        <f>ROUND(I261*H261,2)</f>
        <v>0</v>
      </c>
      <c r="K261" s="251"/>
      <c r="L261" s="40"/>
      <c r="M261" s="252" t="s">
        <v>1</v>
      </c>
      <c r="N261" s="253" t="s">
        <v>41</v>
      </c>
      <c r="O261" s="90"/>
      <c r="P261" s="254">
        <f>O261*H261</f>
        <v>0</v>
      </c>
      <c r="Q261" s="254">
        <v>0</v>
      </c>
      <c r="R261" s="254">
        <f>Q261*H261</f>
        <v>0</v>
      </c>
      <c r="S261" s="254">
        <v>0</v>
      </c>
      <c r="T261" s="25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6" t="s">
        <v>227</v>
      </c>
      <c r="AT261" s="256" t="s">
        <v>165</v>
      </c>
      <c r="AU261" s="256" t="s">
        <v>87</v>
      </c>
      <c r="AY261" s="14" t="s">
        <v>162</v>
      </c>
      <c r="BE261" s="147">
        <f>IF(N261="základní",J261,0)</f>
        <v>0</v>
      </c>
      <c r="BF261" s="147">
        <f>IF(N261="snížená",J261,0)</f>
        <v>0</v>
      </c>
      <c r="BG261" s="147">
        <f>IF(N261="zákl. přenesená",J261,0)</f>
        <v>0</v>
      </c>
      <c r="BH261" s="147">
        <f>IF(N261="sníž. přenesená",J261,0)</f>
        <v>0</v>
      </c>
      <c r="BI261" s="147">
        <f>IF(N261="nulová",J261,0)</f>
        <v>0</v>
      </c>
      <c r="BJ261" s="14" t="s">
        <v>87</v>
      </c>
      <c r="BK261" s="147">
        <f>ROUND(I261*H261,2)</f>
        <v>0</v>
      </c>
      <c r="BL261" s="14" t="s">
        <v>227</v>
      </c>
      <c r="BM261" s="256" t="s">
        <v>545</v>
      </c>
    </row>
    <row r="262" spans="1:63" s="12" customFormat="1" ht="22.8" customHeight="1">
      <c r="A262" s="12"/>
      <c r="B262" s="228"/>
      <c r="C262" s="229"/>
      <c r="D262" s="230" t="s">
        <v>74</v>
      </c>
      <c r="E262" s="242" t="s">
        <v>546</v>
      </c>
      <c r="F262" s="242" t="s">
        <v>547</v>
      </c>
      <c r="G262" s="229"/>
      <c r="H262" s="229"/>
      <c r="I262" s="232"/>
      <c r="J262" s="243">
        <f>BK262</f>
        <v>0</v>
      </c>
      <c r="K262" s="229"/>
      <c r="L262" s="234"/>
      <c r="M262" s="235"/>
      <c r="N262" s="236"/>
      <c r="O262" s="236"/>
      <c r="P262" s="237">
        <f>SUM(P263:P268)</f>
        <v>0</v>
      </c>
      <c r="Q262" s="236"/>
      <c r="R262" s="237">
        <f>SUM(R263:R268)</f>
        <v>0.00029</v>
      </c>
      <c r="S262" s="236"/>
      <c r="T262" s="238">
        <f>SUM(T263:T268)</f>
        <v>0.00215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9" t="s">
        <v>87</v>
      </c>
      <c r="AT262" s="240" t="s">
        <v>74</v>
      </c>
      <c r="AU262" s="240" t="s">
        <v>82</v>
      </c>
      <c r="AY262" s="239" t="s">
        <v>162</v>
      </c>
      <c r="BK262" s="241">
        <f>SUM(BK263:BK268)</f>
        <v>0</v>
      </c>
    </row>
    <row r="263" spans="1:65" s="2" customFormat="1" ht="24.15" customHeight="1">
      <c r="A263" s="37"/>
      <c r="B263" s="38"/>
      <c r="C263" s="244" t="s">
        <v>548</v>
      </c>
      <c r="D263" s="244" t="s">
        <v>165</v>
      </c>
      <c r="E263" s="245" t="s">
        <v>549</v>
      </c>
      <c r="F263" s="246" t="s">
        <v>550</v>
      </c>
      <c r="G263" s="247" t="s">
        <v>265</v>
      </c>
      <c r="H263" s="248">
        <v>1</v>
      </c>
      <c r="I263" s="249"/>
      <c r="J263" s="250">
        <f>ROUND(I263*H263,2)</f>
        <v>0</v>
      </c>
      <c r="K263" s="251"/>
      <c r="L263" s="40"/>
      <c r="M263" s="252" t="s">
        <v>1</v>
      </c>
      <c r="N263" s="253" t="s">
        <v>41</v>
      </c>
      <c r="O263" s="90"/>
      <c r="P263" s="254">
        <f>O263*H263</f>
        <v>0</v>
      </c>
      <c r="Q263" s="254">
        <v>0.00011</v>
      </c>
      <c r="R263" s="254">
        <f>Q263*H263</f>
        <v>0.00011</v>
      </c>
      <c r="S263" s="254">
        <v>0.00215</v>
      </c>
      <c r="T263" s="255">
        <f>S263*H263</f>
        <v>0.00215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6" t="s">
        <v>227</v>
      </c>
      <c r="AT263" s="256" t="s">
        <v>165</v>
      </c>
      <c r="AU263" s="256" t="s">
        <v>87</v>
      </c>
      <c r="AY263" s="14" t="s">
        <v>162</v>
      </c>
      <c r="BE263" s="147">
        <f>IF(N263="základní",J263,0)</f>
        <v>0</v>
      </c>
      <c r="BF263" s="147">
        <f>IF(N263="snížená",J263,0)</f>
        <v>0</v>
      </c>
      <c r="BG263" s="147">
        <f>IF(N263="zákl. přenesená",J263,0)</f>
        <v>0</v>
      </c>
      <c r="BH263" s="147">
        <f>IF(N263="sníž. přenesená",J263,0)</f>
        <v>0</v>
      </c>
      <c r="BI263" s="147">
        <f>IF(N263="nulová",J263,0)</f>
        <v>0</v>
      </c>
      <c r="BJ263" s="14" t="s">
        <v>87</v>
      </c>
      <c r="BK263" s="147">
        <f>ROUND(I263*H263,2)</f>
        <v>0</v>
      </c>
      <c r="BL263" s="14" t="s">
        <v>227</v>
      </c>
      <c r="BM263" s="256" t="s">
        <v>551</v>
      </c>
    </row>
    <row r="264" spans="1:65" s="2" customFormat="1" ht="24.15" customHeight="1">
      <c r="A264" s="37"/>
      <c r="B264" s="38"/>
      <c r="C264" s="244" t="s">
        <v>552</v>
      </c>
      <c r="D264" s="244" t="s">
        <v>165</v>
      </c>
      <c r="E264" s="245" t="s">
        <v>553</v>
      </c>
      <c r="F264" s="246" t="s">
        <v>554</v>
      </c>
      <c r="G264" s="247" t="s">
        <v>464</v>
      </c>
      <c r="H264" s="248">
        <v>1</v>
      </c>
      <c r="I264" s="249"/>
      <c r="J264" s="250">
        <f>ROUND(I264*H264,2)</f>
        <v>0</v>
      </c>
      <c r="K264" s="251"/>
      <c r="L264" s="40"/>
      <c r="M264" s="252" t="s">
        <v>1</v>
      </c>
      <c r="N264" s="253" t="s">
        <v>41</v>
      </c>
      <c r="O264" s="90"/>
      <c r="P264" s="254">
        <f>O264*H264</f>
        <v>0</v>
      </c>
      <c r="Q264" s="254">
        <v>7E-05</v>
      </c>
      <c r="R264" s="254">
        <f>Q264*H264</f>
        <v>7E-05</v>
      </c>
      <c r="S264" s="254">
        <v>0</v>
      </c>
      <c r="T264" s="25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6" t="s">
        <v>227</v>
      </c>
      <c r="AT264" s="256" t="s">
        <v>165</v>
      </c>
      <c r="AU264" s="256" t="s">
        <v>87</v>
      </c>
      <c r="AY264" s="14" t="s">
        <v>162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4" t="s">
        <v>87</v>
      </c>
      <c r="BK264" s="147">
        <f>ROUND(I264*H264,2)</f>
        <v>0</v>
      </c>
      <c r="BL264" s="14" t="s">
        <v>227</v>
      </c>
      <c r="BM264" s="256" t="s">
        <v>555</v>
      </c>
    </row>
    <row r="265" spans="1:65" s="2" customFormat="1" ht="14.4" customHeight="1">
      <c r="A265" s="37"/>
      <c r="B265" s="38"/>
      <c r="C265" s="257" t="s">
        <v>556</v>
      </c>
      <c r="D265" s="257" t="s">
        <v>363</v>
      </c>
      <c r="E265" s="258" t="s">
        <v>557</v>
      </c>
      <c r="F265" s="259" t="s">
        <v>558</v>
      </c>
      <c r="G265" s="260" t="s">
        <v>180</v>
      </c>
      <c r="H265" s="261">
        <v>1</v>
      </c>
      <c r="I265" s="262"/>
      <c r="J265" s="263">
        <f>ROUND(I265*H265,2)</f>
        <v>0</v>
      </c>
      <c r="K265" s="264"/>
      <c r="L265" s="265"/>
      <c r="M265" s="266" t="s">
        <v>1</v>
      </c>
      <c r="N265" s="267" t="s">
        <v>41</v>
      </c>
      <c r="O265" s="90"/>
      <c r="P265" s="254">
        <f>O265*H265</f>
        <v>0</v>
      </c>
      <c r="Q265" s="254">
        <v>0.00011</v>
      </c>
      <c r="R265" s="254">
        <f>Q265*H265</f>
        <v>0.00011</v>
      </c>
      <c r="S265" s="254">
        <v>0</v>
      </c>
      <c r="T265" s="25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6" t="s">
        <v>298</v>
      </c>
      <c r="AT265" s="256" t="s">
        <v>363</v>
      </c>
      <c r="AU265" s="256" t="s">
        <v>87</v>
      </c>
      <c r="AY265" s="14" t="s">
        <v>162</v>
      </c>
      <c r="BE265" s="147">
        <f>IF(N265="základní",J265,0)</f>
        <v>0</v>
      </c>
      <c r="BF265" s="147">
        <f>IF(N265="snížená",J265,0)</f>
        <v>0</v>
      </c>
      <c r="BG265" s="147">
        <f>IF(N265="zákl. přenesená",J265,0)</f>
        <v>0</v>
      </c>
      <c r="BH265" s="147">
        <f>IF(N265="sníž. přenesená",J265,0)</f>
        <v>0</v>
      </c>
      <c r="BI265" s="147">
        <f>IF(N265="nulová",J265,0)</f>
        <v>0</v>
      </c>
      <c r="BJ265" s="14" t="s">
        <v>87</v>
      </c>
      <c r="BK265" s="147">
        <f>ROUND(I265*H265,2)</f>
        <v>0</v>
      </c>
      <c r="BL265" s="14" t="s">
        <v>227</v>
      </c>
      <c r="BM265" s="256" t="s">
        <v>559</v>
      </c>
    </row>
    <row r="266" spans="1:65" s="2" customFormat="1" ht="24.15" customHeight="1">
      <c r="A266" s="37"/>
      <c r="B266" s="38"/>
      <c r="C266" s="244" t="s">
        <v>560</v>
      </c>
      <c r="D266" s="244" t="s">
        <v>165</v>
      </c>
      <c r="E266" s="245" t="s">
        <v>561</v>
      </c>
      <c r="F266" s="246" t="s">
        <v>562</v>
      </c>
      <c r="G266" s="247" t="s">
        <v>296</v>
      </c>
      <c r="H266" s="248">
        <v>0</v>
      </c>
      <c r="I266" s="249"/>
      <c r="J266" s="250">
        <f>ROUND(I266*H266,2)</f>
        <v>0</v>
      </c>
      <c r="K266" s="251"/>
      <c r="L266" s="40"/>
      <c r="M266" s="252" t="s">
        <v>1</v>
      </c>
      <c r="N266" s="253" t="s">
        <v>41</v>
      </c>
      <c r="O266" s="90"/>
      <c r="P266" s="254">
        <f>O266*H266</f>
        <v>0</v>
      </c>
      <c r="Q266" s="254">
        <v>0</v>
      </c>
      <c r="R266" s="254">
        <f>Q266*H266</f>
        <v>0</v>
      </c>
      <c r="S266" s="254">
        <v>0</v>
      </c>
      <c r="T266" s="25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6" t="s">
        <v>227</v>
      </c>
      <c r="AT266" s="256" t="s">
        <v>165</v>
      </c>
      <c r="AU266" s="256" t="s">
        <v>87</v>
      </c>
      <c r="AY266" s="14" t="s">
        <v>162</v>
      </c>
      <c r="BE266" s="147">
        <f>IF(N266="základní",J266,0)</f>
        <v>0</v>
      </c>
      <c r="BF266" s="147">
        <f>IF(N266="snížená",J266,0)</f>
        <v>0</v>
      </c>
      <c r="BG266" s="147">
        <f>IF(N266="zákl. přenesená",J266,0)</f>
        <v>0</v>
      </c>
      <c r="BH266" s="147">
        <f>IF(N266="sníž. přenesená",J266,0)</f>
        <v>0</v>
      </c>
      <c r="BI266" s="147">
        <f>IF(N266="nulová",J266,0)</f>
        <v>0</v>
      </c>
      <c r="BJ266" s="14" t="s">
        <v>87</v>
      </c>
      <c r="BK266" s="147">
        <f>ROUND(I266*H266,2)</f>
        <v>0</v>
      </c>
      <c r="BL266" s="14" t="s">
        <v>227</v>
      </c>
      <c r="BM266" s="256" t="s">
        <v>563</v>
      </c>
    </row>
    <row r="267" spans="1:65" s="2" customFormat="1" ht="24.15" customHeight="1">
      <c r="A267" s="37"/>
      <c r="B267" s="38"/>
      <c r="C267" s="244" t="s">
        <v>564</v>
      </c>
      <c r="D267" s="244" t="s">
        <v>165</v>
      </c>
      <c r="E267" s="245" t="s">
        <v>565</v>
      </c>
      <c r="F267" s="246" t="s">
        <v>566</v>
      </c>
      <c r="G267" s="247" t="s">
        <v>296</v>
      </c>
      <c r="H267" s="248">
        <v>0</v>
      </c>
      <c r="I267" s="249"/>
      <c r="J267" s="250">
        <f>ROUND(I267*H267,2)</f>
        <v>0</v>
      </c>
      <c r="K267" s="251"/>
      <c r="L267" s="40"/>
      <c r="M267" s="252" t="s">
        <v>1</v>
      </c>
      <c r="N267" s="253" t="s">
        <v>41</v>
      </c>
      <c r="O267" s="90"/>
      <c r="P267" s="254">
        <f>O267*H267</f>
        <v>0</v>
      </c>
      <c r="Q267" s="254">
        <v>0</v>
      </c>
      <c r="R267" s="254">
        <f>Q267*H267</f>
        <v>0</v>
      </c>
      <c r="S267" s="254">
        <v>0</v>
      </c>
      <c r="T267" s="25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56" t="s">
        <v>227</v>
      </c>
      <c r="AT267" s="256" t="s">
        <v>165</v>
      </c>
      <c r="AU267" s="256" t="s">
        <v>87</v>
      </c>
      <c r="AY267" s="14" t="s">
        <v>162</v>
      </c>
      <c r="BE267" s="147">
        <f>IF(N267="základní",J267,0)</f>
        <v>0</v>
      </c>
      <c r="BF267" s="147">
        <f>IF(N267="snížená",J267,0)</f>
        <v>0</v>
      </c>
      <c r="BG267" s="147">
        <f>IF(N267="zákl. přenesená",J267,0)</f>
        <v>0</v>
      </c>
      <c r="BH267" s="147">
        <f>IF(N267="sníž. přenesená",J267,0)</f>
        <v>0</v>
      </c>
      <c r="BI267" s="147">
        <f>IF(N267="nulová",J267,0)</f>
        <v>0</v>
      </c>
      <c r="BJ267" s="14" t="s">
        <v>87</v>
      </c>
      <c r="BK267" s="147">
        <f>ROUND(I267*H267,2)</f>
        <v>0</v>
      </c>
      <c r="BL267" s="14" t="s">
        <v>227</v>
      </c>
      <c r="BM267" s="256" t="s">
        <v>567</v>
      </c>
    </row>
    <row r="268" spans="1:65" s="2" customFormat="1" ht="24.15" customHeight="1">
      <c r="A268" s="37"/>
      <c r="B268" s="38"/>
      <c r="C268" s="244" t="s">
        <v>568</v>
      </c>
      <c r="D268" s="244" t="s">
        <v>165</v>
      </c>
      <c r="E268" s="245" t="s">
        <v>569</v>
      </c>
      <c r="F268" s="246" t="s">
        <v>570</v>
      </c>
      <c r="G268" s="247" t="s">
        <v>296</v>
      </c>
      <c r="H268" s="248">
        <v>0</v>
      </c>
      <c r="I268" s="249"/>
      <c r="J268" s="250">
        <f>ROUND(I268*H268,2)</f>
        <v>0</v>
      </c>
      <c r="K268" s="251"/>
      <c r="L268" s="40"/>
      <c r="M268" s="252" t="s">
        <v>1</v>
      </c>
      <c r="N268" s="253" t="s">
        <v>41</v>
      </c>
      <c r="O268" s="90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6" t="s">
        <v>227</v>
      </c>
      <c r="AT268" s="256" t="s">
        <v>165</v>
      </c>
      <c r="AU268" s="256" t="s">
        <v>87</v>
      </c>
      <c r="AY268" s="14" t="s">
        <v>162</v>
      </c>
      <c r="BE268" s="147">
        <f>IF(N268="základní",J268,0)</f>
        <v>0</v>
      </c>
      <c r="BF268" s="147">
        <f>IF(N268="snížená",J268,0)</f>
        <v>0</v>
      </c>
      <c r="BG268" s="147">
        <f>IF(N268="zákl. přenesená",J268,0)</f>
        <v>0</v>
      </c>
      <c r="BH268" s="147">
        <f>IF(N268="sníž. přenesená",J268,0)</f>
        <v>0</v>
      </c>
      <c r="BI268" s="147">
        <f>IF(N268="nulová",J268,0)</f>
        <v>0</v>
      </c>
      <c r="BJ268" s="14" t="s">
        <v>87</v>
      </c>
      <c r="BK268" s="147">
        <f>ROUND(I268*H268,2)</f>
        <v>0</v>
      </c>
      <c r="BL268" s="14" t="s">
        <v>227</v>
      </c>
      <c r="BM268" s="256" t="s">
        <v>571</v>
      </c>
    </row>
    <row r="269" spans="1:63" s="12" customFormat="1" ht="22.8" customHeight="1">
      <c r="A269" s="12"/>
      <c r="B269" s="228"/>
      <c r="C269" s="229"/>
      <c r="D269" s="230" t="s">
        <v>74</v>
      </c>
      <c r="E269" s="242" t="s">
        <v>572</v>
      </c>
      <c r="F269" s="242" t="s">
        <v>573</v>
      </c>
      <c r="G269" s="229"/>
      <c r="H269" s="229"/>
      <c r="I269" s="232"/>
      <c r="J269" s="243">
        <f>BK269</f>
        <v>0</v>
      </c>
      <c r="K269" s="229"/>
      <c r="L269" s="234"/>
      <c r="M269" s="235"/>
      <c r="N269" s="236"/>
      <c r="O269" s="236"/>
      <c r="P269" s="237">
        <f>SUM(P270:P296)</f>
        <v>0</v>
      </c>
      <c r="Q269" s="236"/>
      <c r="R269" s="237">
        <f>SUM(R270:R296)</f>
        <v>1.62874</v>
      </c>
      <c r="S269" s="236"/>
      <c r="T269" s="238">
        <f>SUM(T270:T296)</f>
        <v>0.13696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9" t="s">
        <v>87</v>
      </c>
      <c r="AT269" s="240" t="s">
        <v>74</v>
      </c>
      <c r="AU269" s="240" t="s">
        <v>82</v>
      </c>
      <c r="AY269" s="239" t="s">
        <v>162</v>
      </c>
      <c r="BK269" s="241">
        <f>SUM(BK270:BK296)</f>
        <v>0</v>
      </c>
    </row>
    <row r="270" spans="1:65" s="2" customFormat="1" ht="14.4" customHeight="1">
      <c r="A270" s="37"/>
      <c r="B270" s="38"/>
      <c r="C270" s="244" t="s">
        <v>574</v>
      </c>
      <c r="D270" s="244" t="s">
        <v>165</v>
      </c>
      <c r="E270" s="245" t="s">
        <v>575</v>
      </c>
      <c r="F270" s="246" t="s">
        <v>576</v>
      </c>
      <c r="G270" s="247" t="s">
        <v>464</v>
      </c>
      <c r="H270" s="248">
        <v>3</v>
      </c>
      <c r="I270" s="249"/>
      <c r="J270" s="250">
        <f>ROUND(I270*H270,2)</f>
        <v>0</v>
      </c>
      <c r="K270" s="251"/>
      <c r="L270" s="40"/>
      <c r="M270" s="252" t="s">
        <v>1</v>
      </c>
      <c r="N270" s="253" t="s">
        <v>41</v>
      </c>
      <c r="O270" s="90"/>
      <c r="P270" s="254">
        <f>O270*H270</f>
        <v>0</v>
      </c>
      <c r="Q270" s="254">
        <v>0</v>
      </c>
      <c r="R270" s="254">
        <f>Q270*H270</f>
        <v>0</v>
      </c>
      <c r="S270" s="254">
        <v>0.01933</v>
      </c>
      <c r="T270" s="255">
        <f>S270*H270</f>
        <v>0.05799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6" t="s">
        <v>227</v>
      </c>
      <c r="AT270" s="256" t="s">
        <v>165</v>
      </c>
      <c r="AU270" s="256" t="s">
        <v>87</v>
      </c>
      <c r="AY270" s="14" t="s">
        <v>162</v>
      </c>
      <c r="BE270" s="147">
        <f>IF(N270="základní",J270,0)</f>
        <v>0</v>
      </c>
      <c r="BF270" s="147">
        <f>IF(N270="snížená",J270,0)</f>
        <v>0</v>
      </c>
      <c r="BG270" s="147">
        <f>IF(N270="zákl. přenesená",J270,0)</f>
        <v>0</v>
      </c>
      <c r="BH270" s="147">
        <f>IF(N270="sníž. přenesená",J270,0)</f>
        <v>0</v>
      </c>
      <c r="BI270" s="147">
        <f>IF(N270="nulová",J270,0)</f>
        <v>0</v>
      </c>
      <c r="BJ270" s="14" t="s">
        <v>87</v>
      </c>
      <c r="BK270" s="147">
        <f>ROUND(I270*H270,2)</f>
        <v>0</v>
      </c>
      <c r="BL270" s="14" t="s">
        <v>227</v>
      </c>
      <c r="BM270" s="256" t="s">
        <v>577</v>
      </c>
    </row>
    <row r="271" spans="1:65" s="2" customFormat="1" ht="24.15" customHeight="1">
      <c r="A271" s="37"/>
      <c r="B271" s="38"/>
      <c r="C271" s="244" t="s">
        <v>578</v>
      </c>
      <c r="D271" s="244" t="s">
        <v>165</v>
      </c>
      <c r="E271" s="245" t="s">
        <v>579</v>
      </c>
      <c r="F271" s="246" t="s">
        <v>580</v>
      </c>
      <c r="G271" s="247" t="s">
        <v>464</v>
      </c>
      <c r="H271" s="248">
        <v>1</v>
      </c>
      <c r="I271" s="249"/>
      <c r="J271" s="250">
        <f>ROUND(I271*H271,2)</f>
        <v>0</v>
      </c>
      <c r="K271" s="251"/>
      <c r="L271" s="40"/>
      <c r="M271" s="252" t="s">
        <v>1</v>
      </c>
      <c r="N271" s="253" t="s">
        <v>41</v>
      </c>
      <c r="O271" s="90"/>
      <c r="P271" s="254">
        <f>O271*H271</f>
        <v>0</v>
      </c>
      <c r="Q271" s="254">
        <v>0.01697</v>
      </c>
      <c r="R271" s="254">
        <f>Q271*H271</f>
        <v>0.01697</v>
      </c>
      <c r="S271" s="254">
        <v>0</v>
      </c>
      <c r="T271" s="25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6" t="s">
        <v>227</v>
      </c>
      <c r="AT271" s="256" t="s">
        <v>165</v>
      </c>
      <c r="AU271" s="256" t="s">
        <v>87</v>
      </c>
      <c r="AY271" s="14" t="s">
        <v>162</v>
      </c>
      <c r="BE271" s="147">
        <f>IF(N271="základní",J271,0)</f>
        <v>0</v>
      </c>
      <c r="BF271" s="147">
        <f>IF(N271="snížená",J271,0)</f>
        <v>0</v>
      </c>
      <c r="BG271" s="147">
        <f>IF(N271="zákl. přenesená",J271,0)</f>
        <v>0</v>
      </c>
      <c r="BH271" s="147">
        <f>IF(N271="sníž. přenesená",J271,0)</f>
        <v>0</v>
      </c>
      <c r="BI271" s="147">
        <f>IF(N271="nulová",J271,0)</f>
        <v>0</v>
      </c>
      <c r="BJ271" s="14" t="s">
        <v>87</v>
      </c>
      <c r="BK271" s="147">
        <f>ROUND(I271*H271,2)</f>
        <v>0</v>
      </c>
      <c r="BL271" s="14" t="s">
        <v>227</v>
      </c>
      <c r="BM271" s="256" t="s">
        <v>581</v>
      </c>
    </row>
    <row r="272" spans="1:65" s="2" customFormat="1" ht="14.4" customHeight="1">
      <c r="A272" s="37"/>
      <c r="B272" s="38"/>
      <c r="C272" s="244" t="s">
        <v>582</v>
      </c>
      <c r="D272" s="244" t="s">
        <v>165</v>
      </c>
      <c r="E272" s="245" t="s">
        <v>583</v>
      </c>
      <c r="F272" s="246" t="s">
        <v>584</v>
      </c>
      <c r="G272" s="247" t="s">
        <v>180</v>
      </c>
      <c r="H272" s="248">
        <v>1</v>
      </c>
      <c r="I272" s="249"/>
      <c r="J272" s="250">
        <f>ROUND(I272*H272,2)</f>
        <v>0</v>
      </c>
      <c r="K272" s="251"/>
      <c r="L272" s="40"/>
      <c r="M272" s="252" t="s">
        <v>1</v>
      </c>
      <c r="N272" s="253" t="s">
        <v>41</v>
      </c>
      <c r="O272" s="90"/>
      <c r="P272" s="254">
        <f>O272*H272</f>
        <v>0</v>
      </c>
      <c r="Q272" s="254">
        <v>0.00247</v>
      </c>
      <c r="R272" s="254">
        <f>Q272*H272</f>
        <v>0.00247</v>
      </c>
      <c r="S272" s="254">
        <v>0</v>
      </c>
      <c r="T272" s="25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6" t="s">
        <v>227</v>
      </c>
      <c r="AT272" s="256" t="s">
        <v>165</v>
      </c>
      <c r="AU272" s="256" t="s">
        <v>87</v>
      </c>
      <c r="AY272" s="14" t="s">
        <v>162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4" t="s">
        <v>87</v>
      </c>
      <c r="BK272" s="147">
        <f>ROUND(I272*H272,2)</f>
        <v>0</v>
      </c>
      <c r="BL272" s="14" t="s">
        <v>227</v>
      </c>
      <c r="BM272" s="256" t="s">
        <v>585</v>
      </c>
    </row>
    <row r="273" spans="1:65" s="2" customFormat="1" ht="14.4" customHeight="1">
      <c r="A273" s="37"/>
      <c r="B273" s="38"/>
      <c r="C273" s="257" t="s">
        <v>586</v>
      </c>
      <c r="D273" s="257" t="s">
        <v>363</v>
      </c>
      <c r="E273" s="258" t="s">
        <v>587</v>
      </c>
      <c r="F273" s="259" t="s">
        <v>588</v>
      </c>
      <c r="G273" s="260" t="s">
        <v>180</v>
      </c>
      <c r="H273" s="261">
        <v>1</v>
      </c>
      <c r="I273" s="262"/>
      <c r="J273" s="263">
        <f>ROUND(I273*H273,2)</f>
        <v>0</v>
      </c>
      <c r="K273" s="264"/>
      <c r="L273" s="265"/>
      <c r="M273" s="266" t="s">
        <v>1</v>
      </c>
      <c r="N273" s="267" t="s">
        <v>41</v>
      </c>
      <c r="O273" s="90"/>
      <c r="P273" s="254">
        <f>O273*H273</f>
        <v>0</v>
      </c>
      <c r="Q273" s="254">
        <v>0.015</v>
      </c>
      <c r="R273" s="254">
        <f>Q273*H273</f>
        <v>0.015</v>
      </c>
      <c r="S273" s="254">
        <v>0</v>
      </c>
      <c r="T273" s="25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6" t="s">
        <v>298</v>
      </c>
      <c r="AT273" s="256" t="s">
        <v>363</v>
      </c>
      <c r="AU273" s="256" t="s">
        <v>87</v>
      </c>
      <c r="AY273" s="14" t="s">
        <v>162</v>
      </c>
      <c r="BE273" s="147">
        <f>IF(N273="základní",J273,0)</f>
        <v>0</v>
      </c>
      <c r="BF273" s="147">
        <f>IF(N273="snížená",J273,0)</f>
        <v>0</v>
      </c>
      <c r="BG273" s="147">
        <f>IF(N273="zákl. přenesená",J273,0)</f>
        <v>0</v>
      </c>
      <c r="BH273" s="147">
        <f>IF(N273="sníž. přenesená",J273,0)</f>
        <v>0</v>
      </c>
      <c r="BI273" s="147">
        <f>IF(N273="nulová",J273,0)</f>
        <v>0</v>
      </c>
      <c r="BJ273" s="14" t="s">
        <v>87</v>
      </c>
      <c r="BK273" s="147">
        <f>ROUND(I273*H273,2)</f>
        <v>0</v>
      </c>
      <c r="BL273" s="14" t="s">
        <v>227</v>
      </c>
      <c r="BM273" s="256" t="s">
        <v>589</v>
      </c>
    </row>
    <row r="274" spans="1:65" s="2" customFormat="1" ht="14.4" customHeight="1">
      <c r="A274" s="37"/>
      <c r="B274" s="38"/>
      <c r="C274" s="257" t="s">
        <v>590</v>
      </c>
      <c r="D274" s="257" t="s">
        <v>363</v>
      </c>
      <c r="E274" s="258" t="s">
        <v>591</v>
      </c>
      <c r="F274" s="259" t="s">
        <v>592</v>
      </c>
      <c r="G274" s="260" t="s">
        <v>180</v>
      </c>
      <c r="H274" s="261">
        <v>1</v>
      </c>
      <c r="I274" s="262"/>
      <c r="J274" s="263">
        <f>ROUND(I274*H274,2)</f>
        <v>0</v>
      </c>
      <c r="K274" s="264"/>
      <c r="L274" s="265"/>
      <c r="M274" s="266" t="s">
        <v>1</v>
      </c>
      <c r="N274" s="267" t="s">
        <v>41</v>
      </c>
      <c r="O274" s="90"/>
      <c r="P274" s="254">
        <f>O274*H274</f>
        <v>0</v>
      </c>
      <c r="Q274" s="254">
        <v>0.0022</v>
      </c>
      <c r="R274" s="254">
        <f>Q274*H274</f>
        <v>0.0022</v>
      </c>
      <c r="S274" s="254">
        <v>0</v>
      </c>
      <c r="T274" s="255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6" t="s">
        <v>298</v>
      </c>
      <c r="AT274" s="256" t="s">
        <v>363</v>
      </c>
      <c r="AU274" s="256" t="s">
        <v>87</v>
      </c>
      <c r="AY274" s="14" t="s">
        <v>162</v>
      </c>
      <c r="BE274" s="147">
        <f>IF(N274="základní",J274,0)</f>
        <v>0</v>
      </c>
      <c r="BF274" s="147">
        <f>IF(N274="snížená",J274,0)</f>
        <v>0</v>
      </c>
      <c r="BG274" s="147">
        <f>IF(N274="zákl. přenesená",J274,0)</f>
        <v>0</v>
      </c>
      <c r="BH274" s="147">
        <f>IF(N274="sníž. přenesená",J274,0)</f>
        <v>0</v>
      </c>
      <c r="BI274" s="147">
        <f>IF(N274="nulová",J274,0)</f>
        <v>0</v>
      </c>
      <c r="BJ274" s="14" t="s">
        <v>87</v>
      </c>
      <c r="BK274" s="147">
        <f>ROUND(I274*H274,2)</f>
        <v>0</v>
      </c>
      <c r="BL274" s="14" t="s">
        <v>227</v>
      </c>
      <c r="BM274" s="256" t="s">
        <v>593</v>
      </c>
    </row>
    <row r="275" spans="1:65" s="2" customFormat="1" ht="14.4" customHeight="1">
      <c r="A275" s="37"/>
      <c r="B275" s="38"/>
      <c r="C275" s="244" t="s">
        <v>594</v>
      </c>
      <c r="D275" s="244" t="s">
        <v>165</v>
      </c>
      <c r="E275" s="245" t="s">
        <v>595</v>
      </c>
      <c r="F275" s="246" t="s">
        <v>596</v>
      </c>
      <c r="G275" s="247" t="s">
        <v>464</v>
      </c>
      <c r="H275" s="248">
        <v>1</v>
      </c>
      <c r="I275" s="249"/>
      <c r="J275" s="250">
        <f>ROUND(I275*H275,2)</f>
        <v>0</v>
      </c>
      <c r="K275" s="251"/>
      <c r="L275" s="40"/>
      <c r="M275" s="252" t="s">
        <v>1</v>
      </c>
      <c r="N275" s="253" t="s">
        <v>41</v>
      </c>
      <c r="O275" s="90"/>
      <c r="P275" s="254">
        <f>O275*H275</f>
        <v>0</v>
      </c>
      <c r="Q275" s="254">
        <v>0</v>
      </c>
      <c r="R275" s="254">
        <f>Q275*H275</f>
        <v>0</v>
      </c>
      <c r="S275" s="254">
        <v>0.01946</v>
      </c>
      <c r="T275" s="255">
        <f>S275*H275</f>
        <v>0.01946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6" t="s">
        <v>227</v>
      </c>
      <c r="AT275" s="256" t="s">
        <v>165</v>
      </c>
      <c r="AU275" s="256" t="s">
        <v>87</v>
      </c>
      <c r="AY275" s="14" t="s">
        <v>162</v>
      </c>
      <c r="BE275" s="147">
        <f>IF(N275="základní",J275,0)</f>
        <v>0</v>
      </c>
      <c r="BF275" s="147">
        <f>IF(N275="snížená",J275,0)</f>
        <v>0</v>
      </c>
      <c r="BG275" s="147">
        <f>IF(N275="zákl. přenesená",J275,0)</f>
        <v>0</v>
      </c>
      <c r="BH275" s="147">
        <f>IF(N275="sníž. přenesená",J275,0)</f>
        <v>0</v>
      </c>
      <c r="BI275" s="147">
        <f>IF(N275="nulová",J275,0)</f>
        <v>0</v>
      </c>
      <c r="BJ275" s="14" t="s">
        <v>87</v>
      </c>
      <c r="BK275" s="147">
        <f>ROUND(I275*H275,2)</f>
        <v>0</v>
      </c>
      <c r="BL275" s="14" t="s">
        <v>227</v>
      </c>
      <c r="BM275" s="256" t="s">
        <v>597</v>
      </c>
    </row>
    <row r="276" spans="1:65" s="2" customFormat="1" ht="14.4" customHeight="1">
      <c r="A276" s="37"/>
      <c r="B276" s="38"/>
      <c r="C276" s="244" t="s">
        <v>598</v>
      </c>
      <c r="D276" s="244" t="s">
        <v>165</v>
      </c>
      <c r="E276" s="245" t="s">
        <v>599</v>
      </c>
      <c r="F276" s="246" t="s">
        <v>600</v>
      </c>
      <c r="G276" s="247" t="s">
        <v>464</v>
      </c>
      <c r="H276" s="248">
        <v>1</v>
      </c>
      <c r="I276" s="249"/>
      <c r="J276" s="250">
        <f>ROUND(I276*H276,2)</f>
        <v>0</v>
      </c>
      <c r="K276" s="251"/>
      <c r="L276" s="40"/>
      <c r="M276" s="252" t="s">
        <v>1</v>
      </c>
      <c r="N276" s="253" t="s">
        <v>41</v>
      </c>
      <c r="O276" s="90"/>
      <c r="P276" s="254">
        <f>O276*H276</f>
        <v>0</v>
      </c>
      <c r="Q276" s="254">
        <v>0.00326</v>
      </c>
      <c r="R276" s="254">
        <f>Q276*H276</f>
        <v>0.00326</v>
      </c>
      <c r="S276" s="254">
        <v>0</v>
      </c>
      <c r="T276" s="255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6" t="s">
        <v>227</v>
      </c>
      <c r="AT276" s="256" t="s">
        <v>165</v>
      </c>
      <c r="AU276" s="256" t="s">
        <v>87</v>
      </c>
      <c r="AY276" s="14" t="s">
        <v>162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4" t="s">
        <v>87</v>
      </c>
      <c r="BK276" s="147">
        <f>ROUND(I276*H276,2)</f>
        <v>0</v>
      </c>
      <c r="BL276" s="14" t="s">
        <v>227</v>
      </c>
      <c r="BM276" s="256" t="s">
        <v>601</v>
      </c>
    </row>
    <row r="277" spans="1:65" s="2" customFormat="1" ht="24.15" customHeight="1">
      <c r="A277" s="37"/>
      <c r="B277" s="38"/>
      <c r="C277" s="257" t="s">
        <v>602</v>
      </c>
      <c r="D277" s="257" t="s">
        <v>363</v>
      </c>
      <c r="E277" s="258" t="s">
        <v>603</v>
      </c>
      <c r="F277" s="259" t="s">
        <v>604</v>
      </c>
      <c r="G277" s="260" t="s">
        <v>180</v>
      </c>
      <c r="H277" s="261">
        <v>1</v>
      </c>
      <c r="I277" s="262"/>
      <c r="J277" s="263">
        <f>ROUND(I277*H277,2)</f>
        <v>0</v>
      </c>
      <c r="K277" s="264"/>
      <c r="L277" s="265"/>
      <c r="M277" s="266" t="s">
        <v>1</v>
      </c>
      <c r="N277" s="267" t="s">
        <v>41</v>
      </c>
      <c r="O277" s="90"/>
      <c r="P277" s="254">
        <f>O277*H277</f>
        <v>0</v>
      </c>
      <c r="Q277" s="254">
        <v>0.03</v>
      </c>
      <c r="R277" s="254">
        <f>Q277*H277</f>
        <v>0.03</v>
      </c>
      <c r="S277" s="254">
        <v>0</v>
      </c>
      <c r="T277" s="25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6" t="s">
        <v>298</v>
      </c>
      <c r="AT277" s="256" t="s">
        <v>363</v>
      </c>
      <c r="AU277" s="256" t="s">
        <v>87</v>
      </c>
      <c r="AY277" s="14" t="s">
        <v>162</v>
      </c>
      <c r="BE277" s="147">
        <f>IF(N277="základní",J277,0)</f>
        <v>0</v>
      </c>
      <c r="BF277" s="147">
        <f>IF(N277="snížená",J277,0)</f>
        <v>0</v>
      </c>
      <c r="BG277" s="147">
        <f>IF(N277="zákl. přenesená",J277,0)</f>
        <v>0</v>
      </c>
      <c r="BH277" s="147">
        <f>IF(N277="sníž. přenesená",J277,0)</f>
        <v>0</v>
      </c>
      <c r="BI277" s="147">
        <f>IF(N277="nulová",J277,0)</f>
        <v>0</v>
      </c>
      <c r="BJ277" s="14" t="s">
        <v>87</v>
      </c>
      <c r="BK277" s="147">
        <f>ROUND(I277*H277,2)</f>
        <v>0</v>
      </c>
      <c r="BL277" s="14" t="s">
        <v>227</v>
      </c>
      <c r="BM277" s="256" t="s">
        <v>605</v>
      </c>
    </row>
    <row r="278" spans="1:65" s="2" customFormat="1" ht="14.4" customHeight="1">
      <c r="A278" s="37"/>
      <c r="B278" s="38"/>
      <c r="C278" s="244" t="s">
        <v>606</v>
      </c>
      <c r="D278" s="244" t="s">
        <v>165</v>
      </c>
      <c r="E278" s="245" t="s">
        <v>607</v>
      </c>
      <c r="F278" s="246" t="s">
        <v>608</v>
      </c>
      <c r="G278" s="247" t="s">
        <v>464</v>
      </c>
      <c r="H278" s="248">
        <v>1</v>
      </c>
      <c r="I278" s="249"/>
      <c r="J278" s="250">
        <f>ROUND(I278*H278,2)</f>
        <v>0</v>
      </c>
      <c r="K278" s="251"/>
      <c r="L278" s="40"/>
      <c r="M278" s="252" t="s">
        <v>1</v>
      </c>
      <c r="N278" s="253" t="s">
        <v>41</v>
      </c>
      <c r="O278" s="90"/>
      <c r="P278" s="254">
        <f>O278*H278</f>
        <v>0</v>
      </c>
      <c r="Q278" s="254">
        <v>0</v>
      </c>
      <c r="R278" s="254">
        <f>Q278*H278</f>
        <v>0</v>
      </c>
      <c r="S278" s="254">
        <v>0.0329</v>
      </c>
      <c r="T278" s="255">
        <f>S278*H278</f>
        <v>0.0329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6" t="s">
        <v>227</v>
      </c>
      <c r="AT278" s="256" t="s">
        <v>165</v>
      </c>
      <c r="AU278" s="256" t="s">
        <v>87</v>
      </c>
      <c r="AY278" s="14" t="s">
        <v>162</v>
      </c>
      <c r="BE278" s="147">
        <f>IF(N278="základní",J278,0)</f>
        <v>0</v>
      </c>
      <c r="BF278" s="147">
        <f>IF(N278="snížená",J278,0)</f>
        <v>0</v>
      </c>
      <c r="BG278" s="147">
        <f>IF(N278="zákl. přenesená",J278,0)</f>
        <v>0</v>
      </c>
      <c r="BH278" s="147">
        <f>IF(N278="sníž. přenesená",J278,0)</f>
        <v>0</v>
      </c>
      <c r="BI278" s="147">
        <f>IF(N278="nulová",J278,0)</f>
        <v>0</v>
      </c>
      <c r="BJ278" s="14" t="s">
        <v>87</v>
      </c>
      <c r="BK278" s="147">
        <f>ROUND(I278*H278,2)</f>
        <v>0</v>
      </c>
      <c r="BL278" s="14" t="s">
        <v>227</v>
      </c>
      <c r="BM278" s="256" t="s">
        <v>609</v>
      </c>
    </row>
    <row r="279" spans="1:65" s="2" customFormat="1" ht="14.4" customHeight="1">
      <c r="A279" s="37"/>
      <c r="B279" s="38"/>
      <c r="C279" s="244" t="s">
        <v>610</v>
      </c>
      <c r="D279" s="244" t="s">
        <v>165</v>
      </c>
      <c r="E279" s="245" t="s">
        <v>611</v>
      </c>
      <c r="F279" s="246" t="s">
        <v>612</v>
      </c>
      <c r="G279" s="247" t="s">
        <v>464</v>
      </c>
      <c r="H279" s="248">
        <v>1</v>
      </c>
      <c r="I279" s="249"/>
      <c r="J279" s="250">
        <f>ROUND(I279*H279,2)</f>
        <v>0</v>
      </c>
      <c r="K279" s="251"/>
      <c r="L279" s="40"/>
      <c r="M279" s="252" t="s">
        <v>1</v>
      </c>
      <c r="N279" s="253" t="s">
        <v>41</v>
      </c>
      <c r="O279" s="90"/>
      <c r="P279" s="254">
        <f>O279*H279</f>
        <v>0</v>
      </c>
      <c r="Q279" s="254">
        <v>0.00157</v>
      </c>
      <c r="R279" s="254">
        <f>Q279*H279</f>
        <v>0.00157</v>
      </c>
      <c r="S279" s="254">
        <v>0</v>
      </c>
      <c r="T279" s="25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6" t="s">
        <v>227</v>
      </c>
      <c r="AT279" s="256" t="s">
        <v>165</v>
      </c>
      <c r="AU279" s="256" t="s">
        <v>87</v>
      </c>
      <c r="AY279" s="14" t="s">
        <v>162</v>
      </c>
      <c r="BE279" s="147">
        <f>IF(N279="základní",J279,0)</f>
        <v>0</v>
      </c>
      <c r="BF279" s="147">
        <f>IF(N279="snížená",J279,0)</f>
        <v>0</v>
      </c>
      <c r="BG279" s="147">
        <f>IF(N279="zákl. přenesená",J279,0)</f>
        <v>0</v>
      </c>
      <c r="BH279" s="147">
        <f>IF(N279="sníž. přenesená",J279,0)</f>
        <v>0</v>
      </c>
      <c r="BI279" s="147">
        <f>IF(N279="nulová",J279,0)</f>
        <v>0</v>
      </c>
      <c r="BJ279" s="14" t="s">
        <v>87</v>
      </c>
      <c r="BK279" s="147">
        <f>ROUND(I279*H279,2)</f>
        <v>0</v>
      </c>
      <c r="BL279" s="14" t="s">
        <v>227</v>
      </c>
      <c r="BM279" s="256" t="s">
        <v>613</v>
      </c>
    </row>
    <row r="280" spans="1:65" s="2" customFormat="1" ht="24.15" customHeight="1">
      <c r="A280" s="37"/>
      <c r="B280" s="38"/>
      <c r="C280" s="257" t="s">
        <v>614</v>
      </c>
      <c r="D280" s="257" t="s">
        <v>363</v>
      </c>
      <c r="E280" s="258" t="s">
        <v>615</v>
      </c>
      <c r="F280" s="259" t="s">
        <v>616</v>
      </c>
      <c r="G280" s="260" t="s">
        <v>180</v>
      </c>
      <c r="H280" s="261">
        <v>1</v>
      </c>
      <c r="I280" s="262"/>
      <c r="J280" s="263">
        <f>ROUND(I280*H280,2)</f>
        <v>0</v>
      </c>
      <c r="K280" s="264"/>
      <c r="L280" s="265"/>
      <c r="M280" s="266" t="s">
        <v>1</v>
      </c>
      <c r="N280" s="267" t="s">
        <v>41</v>
      </c>
      <c r="O280" s="90"/>
      <c r="P280" s="254">
        <f>O280*H280</f>
        <v>0</v>
      </c>
      <c r="Q280" s="254">
        <v>0.0223</v>
      </c>
      <c r="R280" s="254">
        <f>Q280*H280</f>
        <v>0.0223</v>
      </c>
      <c r="S280" s="254">
        <v>0</v>
      </c>
      <c r="T280" s="25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6" t="s">
        <v>298</v>
      </c>
      <c r="AT280" s="256" t="s">
        <v>363</v>
      </c>
      <c r="AU280" s="256" t="s">
        <v>87</v>
      </c>
      <c r="AY280" s="14" t="s">
        <v>162</v>
      </c>
      <c r="BE280" s="147">
        <f>IF(N280="základní",J280,0)</f>
        <v>0</v>
      </c>
      <c r="BF280" s="147">
        <f>IF(N280="snížená",J280,0)</f>
        <v>0</v>
      </c>
      <c r="BG280" s="147">
        <f>IF(N280="zákl. přenesená",J280,0)</f>
        <v>0</v>
      </c>
      <c r="BH280" s="147">
        <f>IF(N280="sníž. přenesená",J280,0)</f>
        <v>0</v>
      </c>
      <c r="BI280" s="147">
        <f>IF(N280="nulová",J280,0)</f>
        <v>0</v>
      </c>
      <c r="BJ280" s="14" t="s">
        <v>87</v>
      </c>
      <c r="BK280" s="147">
        <f>ROUND(I280*H280,2)</f>
        <v>0</v>
      </c>
      <c r="BL280" s="14" t="s">
        <v>227</v>
      </c>
      <c r="BM280" s="256" t="s">
        <v>617</v>
      </c>
    </row>
    <row r="281" spans="1:65" s="2" customFormat="1" ht="14.4" customHeight="1">
      <c r="A281" s="37"/>
      <c r="B281" s="38"/>
      <c r="C281" s="257" t="s">
        <v>618</v>
      </c>
      <c r="D281" s="257" t="s">
        <v>363</v>
      </c>
      <c r="E281" s="258" t="s">
        <v>619</v>
      </c>
      <c r="F281" s="259" t="s">
        <v>620</v>
      </c>
      <c r="G281" s="260" t="s">
        <v>180</v>
      </c>
      <c r="H281" s="261">
        <v>1</v>
      </c>
      <c r="I281" s="262"/>
      <c r="J281" s="263">
        <f>ROUND(I281*H281,2)</f>
        <v>0</v>
      </c>
      <c r="K281" s="264"/>
      <c r="L281" s="265"/>
      <c r="M281" s="266" t="s">
        <v>1</v>
      </c>
      <c r="N281" s="267" t="s">
        <v>41</v>
      </c>
      <c r="O281" s="90"/>
      <c r="P281" s="254">
        <f>O281*H281</f>
        <v>0</v>
      </c>
      <c r="Q281" s="254">
        <v>0.00082</v>
      </c>
      <c r="R281" s="254">
        <f>Q281*H281</f>
        <v>0.00082</v>
      </c>
      <c r="S281" s="254">
        <v>0</v>
      </c>
      <c r="T281" s="25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6" t="s">
        <v>298</v>
      </c>
      <c r="AT281" s="256" t="s">
        <v>363</v>
      </c>
      <c r="AU281" s="256" t="s">
        <v>87</v>
      </c>
      <c r="AY281" s="14" t="s">
        <v>162</v>
      </c>
      <c r="BE281" s="147">
        <f>IF(N281="základní",J281,0)</f>
        <v>0</v>
      </c>
      <c r="BF281" s="147">
        <f>IF(N281="snížená",J281,0)</f>
        <v>0</v>
      </c>
      <c r="BG281" s="147">
        <f>IF(N281="zákl. přenesená",J281,0)</f>
        <v>0</v>
      </c>
      <c r="BH281" s="147">
        <f>IF(N281="sníž. přenesená",J281,0)</f>
        <v>0</v>
      </c>
      <c r="BI281" s="147">
        <f>IF(N281="nulová",J281,0)</f>
        <v>0</v>
      </c>
      <c r="BJ281" s="14" t="s">
        <v>87</v>
      </c>
      <c r="BK281" s="147">
        <f>ROUND(I281*H281,2)</f>
        <v>0</v>
      </c>
      <c r="BL281" s="14" t="s">
        <v>227</v>
      </c>
      <c r="BM281" s="256" t="s">
        <v>621</v>
      </c>
    </row>
    <row r="282" spans="1:65" s="2" customFormat="1" ht="24.15" customHeight="1">
      <c r="A282" s="37"/>
      <c r="B282" s="38"/>
      <c r="C282" s="244" t="s">
        <v>622</v>
      </c>
      <c r="D282" s="244" t="s">
        <v>165</v>
      </c>
      <c r="E282" s="245" t="s">
        <v>623</v>
      </c>
      <c r="F282" s="246" t="s">
        <v>624</v>
      </c>
      <c r="G282" s="247" t="s">
        <v>464</v>
      </c>
      <c r="H282" s="248">
        <v>1</v>
      </c>
      <c r="I282" s="249"/>
      <c r="J282" s="250">
        <f>ROUND(I282*H282,2)</f>
        <v>0</v>
      </c>
      <c r="K282" s="251"/>
      <c r="L282" s="40"/>
      <c r="M282" s="252" t="s">
        <v>1</v>
      </c>
      <c r="N282" s="253" t="s">
        <v>41</v>
      </c>
      <c r="O282" s="90"/>
      <c r="P282" s="254">
        <f>O282*H282</f>
        <v>0</v>
      </c>
      <c r="Q282" s="254">
        <v>0</v>
      </c>
      <c r="R282" s="254">
        <f>Q282*H282</f>
        <v>0</v>
      </c>
      <c r="S282" s="254">
        <v>0.0173</v>
      </c>
      <c r="T282" s="255">
        <f>S282*H282</f>
        <v>0.0173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6" t="s">
        <v>227</v>
      </c>
      <c r="AT282" s="256" t="s">
        <v>165</v>
      </c>
      <c r="AU282" s="256" t="s">
        <v>87</v>
      </c>
      <c r="AY282" s="14" t="s">
        <v>162</v>
      </c>
      <c r="BE282" s="147">
        <f>IF(N282="základní",J282,0)</f>
        <v>0</v>
      </c>
      <c r="BF282" s="147">
        <f>IF(N282="snížená",J282,0)</f>
        <v>0</v>
      </c>
      <c r="BG282" s="147">
        <f>IF(N282="zákl. přenesená",J282,0)</f>
        <v>0</v>
      </c>
      <c r="BH282" s="147">
        <f>IF(N282="sníž. přenesená",J282,0)</f>
        <v>0</v>
      </c>
      <c r="BI282" s="147">
        <f>IF(N282="nulová",J282,0)</f>
        <v>0</v>
      </c>
      <c r="BJ282" s="14" t="s">
        <v>87</v>
      </c>
      <c r="BK282" s="147">
        <f>ROUND(I282*H282,2)</f>
        <v>0</v>
      </c>
      <c r="BL282" s="14" t="s">
        <v>227</v>
      </c>
      <c r="BM282" s="256" t="s">
        <v>625</v>
      </c>
    </row>
    <row r="283" spans="1:65" s="2" customFormat="1" ht="24.15" customHeight="1">
      <c r="A283" s="37"/>
      <c r="B283" s="38"/>
      <c r="C283" s="244" t="s">
        <v>626</v>
      </c>
      <c r="D283" s="244" t="s">
        <v>165</v>
      </c>
      <c r="E283" s="245" t="s">
        <v>627</v>
      </c>
      <c r="F283" s="246" t="s">
        <v>628</v>
      </c>
      <c r="G283" s="247" t="s">
        <v>180</v>
      </c>
      <c r="H283" s="248">
        <v>1</v>
      </c>
      <c r="I283" s="249"/>
      <c r="J283" s="250">
        <f>ROUND(I283*H283,2)</f>
        <v>0</v>
      </c>
      <c r="K283" s="251"/>
      <c r="L283" s="40"/>
      <c r="M283" s="252" t="s">
        <v>1</v>
      </c>
      <c r="N283" s="253" t="s">
        <v>41</v>
      </c>
      <c r="O283" s="90"/>
      <c r="P283" s="254">
        <f>O283*H283</f>
        <v>0</v>
      </c>
      <c r="Q283" s="254">
        <v>0</v>
      </c>
      <c r="R283" s="254">
        <f>Q283*H283</f>
        <v>0</v>
      </c>
      <c r="S283" s="254">
        <v>0.00037</v>
      </c>
      <c r="T283" s="255">
        <f>S283*H283</f>
        <v>0.00037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56" t="s">
        <v>227</v>
      </c>
      <c r="AT283" s="256" t="s">
        <v>165</v>
      </c>
      <c r="AU283" s="256" t="s">
        <v>87</v>
      </c>
      <c r="AY283" s="14" t="s">
        <v>162</v>
      </c>
      <c r="BE283" s="147">
        <f>IF(N283="základní",J283,0)</f>
        <v>0</v>
      </c>
      <c r="BF283" s="147">
        <f>IF(N283="snížená",J283,0)</f>
        <v>0</v>
      </c>
      <c r="BG283" s="147">
        <f>IF(N283="zákl. přenesená",J283,0)</f>
        <v>0</v>
      </c>
      <c r="BH283" s="147">
        <f>IF(N283="sníž. přenesená",J283,0)</f>
        <v>0</v>
      </c>
      <c r="BI283" s="147">
        <f>IF(N283="nulová",J283,0)</f>
        <v>0</v>
      </c>
      <c r="BJ283" s="14" t="s">
        <v>87</v>
      </c>
      <c r="BK283" s="147">
        <f>ROUND(I283*H283,2)</f>
        <v>0</v>
      </c>
      <c r="BL283" s="14" t="s">
        <v>227</v>
      </c>
      <c r="BM283" s="256" t="s">
        <v>629</v>
      </c>
    </row>
    <row r="284" spans="1:65" s="2" customFormat="1" ht="14.4" customHeight="1">
      <c r="A284" s="37"/>
      <c r="B284" s="38"/>
      <c r="C284" s="244" t="s">
        <v>630</v>
      </c>
      <c r="D284" s="244" t="s">
        <v>165</v>
      </c>
      <c r="E284" s="245" t="s">
        <v>631</v>
      </c>
      <c r="F284" s="246" t="s">
        <v>632</v>
      </c>
      <c r="G284" s="247" t="s">
        <v>180</v>
      </c>
      <c r="H284" s="248">
        <v>2</v>
      </c>
      <c r="I284" s="249"/>
      <c r="J284" s="250">
        <f>ROUND(I284*H284,2)</f>
        <v>0</v>
      </c>
      <c r="K284" s="251"/>
      <c r="L284" s="40"/>
      <c r="M284" s="252" t="s">
        <v>1</v>
      </c>
      <c r="N284" s="253" t="s">
        <v>41</v>
      </c>
      <c r="O284" s="90"/>
      <c r="P284" s="254">
        <f>O284*H284</f>
        <v>0</v>
      </c>
      <c r="Q284" s="254">
        <v>0</v>
      </c>
      <c r="R284" s="254">
        <f>Q284*H284</f>
        <v>0</v>
      </c>
      <c r="S284" s="254">
        <v>0.00049</v>
      </c>
      <c r="T284" s="255">
        <f>S284*H284</f>
        <v>0.00098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6" t="s">
        <v>227</v>
      </c>
      <c r="AT284" s="256" t="s">
        <v>165</v>
      </c>
      <c r="AU284" s="256" t="s">
        <v>87</v>
      </c>
      <c r="AY284" s="14" t="s">
        <v>162</v>
      </c>
      <c r="BE284" s="147">
        <f>IF(N284="základní",J284,0)</f>
        <v>0</v>
      </c>
      <c r="BF284" s="147">
        <f>IF(N284="snížená",J284,0)</f>
        <v>0</v>
      </c>
      <c r="BG284" s="147">
        <f>IF(N284="zákl. přenesená",J284,0)</f>
        <v>0</v>
      </c>
      <c r="BH284" s="147">
        <f>IF(N284="sníž. přenesená",J284,0)</f>
        <v>0</v>
      </c>
      <c r="BI284" s="147">
        <f>IF(N284="nulová",J284,0)</f>
        <v>0</v>
      </c>
      <c r="BJ284" s="14" t="s">
        <v>87</v>
      </c>
      <c r="BK284" s="147">
        <f>ROUND(I284*H284,2)</f>
        <v>0</v>
      </c>
      <c r="BL284" s="14" t="s">
        <v>227</v>
      </c>
      <c r="BM284" s="256" t="s">
        <v>633</v>
      </c>
    </row>
    <row r="285" spans="1:65" s="2" customFormat="1" ht="14.4" customHeight="1">
      <c r="A285" s="37"/>
      <c r="B285" s="38"/>
      <c r="C285" s="244" t="s">
        <v>634</v>
      </c>
      <c r="D285" s="244" t="s">
        <v>165</v>
      </c>
      <c r="E285" s="245" t="s">
        <v>635</v>
      </c>
      <c r="F285" s="246" t="s">
        <v>636</v>
      </c>
      <c r="G285" s="247" t="s">
        <v>180</v>
      </c>
      <c r="H285" s="248">
        <v>2</v>
      </c>
      <c r="I285" s="249"/>
      <c r="J285" s="250">
        <f>ROUND(I285*H285,2)</f>
        <v>0</v>
      </c>
      <c r="K285" s="251"/>
      <c r="L285" s="40"/>
      <c r="M285" s="252" t="s">
        <v>1</v>
      </c>
      <c r="N285" s="253" t="s">
        <v>41</v>
      </c>
      <c r="O285" s="90"/>
      <c r="P285" s="254">
        <f>O285*H285</f>
        <v>0</v>
      </c>
      <c r="Q285" s="254">
        <v>0.00109</v>
      </c>
      <c r="R285" s="254">
        <f>Q285*H285</f>
        <v>0.00218</v>
      </c>
      <c r="S285" s="254">
        <v>0</v>
      </c>
      <c r="T285" s="25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6" t="s">
        <v>227</v>
      </c>
      <c r="AT285" s="256" t="s">
        <v>165</v>
      </c>
      <c r="AU285" s="256" t="s">
        <v>87</v>
      </c>
      <c r="AY285" s="14" t="s">
        <v>162</v>
      </c>
      <c r="BE285" s="147">
        <f>IF(N285="základní",J285,0)</f>
        <v>0</v>
      </c>
      <c r="BF285" s="147">
        <f>IF(N285="snížená",J285,0)</f>
        <v>0</v>
      </c>
      <c r="BG285" s="147">
        <f>IF(N285="zákl. přenesená",J285,0)</f>
        <v>0</v>
      </c>
      <c r="BH285" s="147">
        <f>IF(N285="sníž. přenesená",J285,0)</f>
        <v>0</v>
      </c>
      <c r="BI285" s="147">
        <f>IF(N285="nulová",J285,0)</f>
        <v>0</v>
      </c>
      <c r="BJ285" s="14" t="s">
        <v>87</v>
      </c>
      <c r="BK285" s="147">
        <f>ROUND(I285*H285,2)</f>
        <v>0</v>
      </c>
      <c r="BL285" s="14" t="s">
        <v>227</v>
      </c>
      <c r="BM285" s="256" t="s">
        <v>637</v>
      </c>
    </row>
    <row r="286" spans="1:65" s="2" customFormat="1" ht="14.4" customHeight="1">
      <c r="A286" s="37"/>
      <c r="B286" s="38"/>
      <c r="C286" s="244" t="s">
        <v>638</v>
      </c>
      <c r="D286" s="244" t="s">
        <v>165</v>
      </c>
      <c r="E286" s="245" t="s">
        <v>639</v>
      </c>
      <c r="F286" s="246" t="s">
        <v>640</v>
      </c>
      <c r="G286" s="247" t="s">
        <v>464</v>
      </c>
      <c r="H286" s="248">
        <v>4</v>
      </c>
      <c r="I286" s="249"/>
      <c r="J286" s="250">
        <f>ROUND(I286*H286,2)</f>
        <v>0</v>
      </c>
      <c r="K286" s="251"/>
      <c r="L286" s="40"/>
      <c r="M286" s="252" t="s">
        <v>1</v>
      </c>
      <c r="N286" s="253" t="s">
        <v>41</v>
      </c>
      <c r="O286" s="90"/>
      <c r="P286" s="254">
        <f>O286*H286</f>
        <v>0</v>
      </c>
      <c r="Q286" s="254">
        <v>0</v>
      </c>
      <c r="R286" s="254">
        <f>Q286*H286</f>
        <v>0</v>
      </c>
      <c r="S286" s="254">
        <v>0.00156</v>
      </c>
      <c r="T286" s="255">
        <f>S286*H286</f>
        <v>0.00624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6" t="s">
        <v>227</v>
      </c>
      <c r="AT286" s="256" t="s">
        <v>165</v>
      </c>
      <c r="AU286" s="256" t="s">
        <v>87</v>
      </c>
      <c r="AY286" s="14" t="s">
        <v>162</v>
      </c>
      <c r="BE286" s="147">
        <f>IF(N286="základní",J286,0)</f>
        <v>0</v>
      </c>
      <c r="BF286" s="147">
        <f>IF(N286="snížená",J286,0)</f>
        <v>0</v>
      </c>
      <c r="BG286" s="147">
        <f>IF(N286="zákl. přenesená",J286,0)</f>
        <v>0</v>
      </c>
      <c r="BH286" s="147">
        <f>IF(N286="sníž. přenesená",J286,0)</f>
        <v>0</v>
      </c>
      <c r="BI286" s="147">
        <f>IF(N286="nulová",J286,0)</f>
        <v>0</v>
      </c>
      <c r="BJ286" s="14" t="s">
        <v>87</v>
      </c>
      <c r="BK286" s="147">
        <f>ROUND(I286*H286,2)</f>
        <v>0</v>
      </c>
      <c r="BL286" s="14" t="s">
        <v>227</v>
      </c>
      <c r="BM286" s="256" t="s">
        <v>641</v>
      </c>
    </row>
    <row r="287" spans="1:65" s="2" customFormat="1" ht="14.4" customHeight="1">
      <c r="A287" s="37"/>
      <c r="B287" s="38"/>
      <c r="C287" s="244" t="s">
        <v>642</v>
      </c>
      <c r="D287" s="244" t="s">
        <v>165</v>
      </c>
      <c r="E287" s="245" t="s">
        <v>643</v>
      </c>
      <c r="F287" s="246" t="s">
        <v>644</v>
      </c>
      <c r="G287" s="247" t="s">
        <v>464</v>
      </c>
      <c r="H287" s="248">
        <v>2</v>
      </c>
      <c r="I287" s="249"/>
      <c r="J287" s="250">
        <f>ROUND(I287*H287,2)</f>
        <v>0</v>
      </c>
      <c r="K287" s="251"/>
      <c r="L287" s="40"/>
      <c r="M287" s="252" t="s">
        <v>1</v>
      </c>
      <c r="N287" s="253" t="s">
        <v>41</v>
      </c>
      <c r="O287" s="90"/>
      <c r="P287" s="254">
        <f>O287*H287</f>
        <v>0</v>
      </c>
      <c r="Q287" s="254">
        <v>0</v>
      </c>
      <c r="R287" s="254">
        <f>Q287*H287</f>
        <v>0</v>
      </c>
      <c r="S287" s="254">
        <v>0.00086</v>
      </c>
      <c r="T287" s="255">
        <f>S287*H287</f>
        <v>0.00172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6" t="s">
        <v>227</v>
      </c>
      <c r="AT287" s="256" t="s">
        <v>165</v>
      </c>
      <c r="AU287" s="256" t="s">
        <v>87</v>
      </c>
      <c r="AY287" s="14" t="s">
        <v>162</v>
      </c>
      <c r="BE287" s="147">
        <f>IF(N287="základní",J287,0)</f>
        <v>0</v>
      </c>
      <c r="BF287" s="147">
        <f>IF(N287="snížená",J287,0)</f>
        <v>0</v>
      </c>
      <c r="BG287" s="147">
        <f>IF(N287="zákl. přenesená",J287,0)</f>
        <v>0</v>
      </c>
      <c r="BH287" s="147">
        <f>IF(N287="sníž. přenesená",J287,0)</f>
        <v>0</v>
      </c>
      <c r="BI287" s="147">
        <f>IF(N287="nulová",J287,0)</f>
        <v>0</v>
      </c>
      <c r="BJ287" s="14" t="s">
        <v>87</v>
      </c>
      <c r="BK287" s="147">
        <f>ROUND(I287*H287,2)</f>
        <v>0</v>
      </c>
      <c r="BL287" s="14" t="s">
        <v>227</v>
      </c>
      <c r="BM287" s="256" t="s">
        <v>645</v>
      </c>
    </row>
    <row r="288" spans="1:65" s="2" customFormat="1" ht="24.15" customHeight="1">
      <c r="A288" s="37"/>
      <c r="B288" s="38"/>
      <c r="C288" s="244" t="s">
        <v>646</v>
      </c>
      <c r="D288" s="244" t="s">
        <v>165</v>
      </c>
      <c r="E288" s="245" t="s">
        <v>647</v>
      </c>
      <c r="F288" s="246" t="s">
        <v>648</v>
      </c>
      <c r="G288" s="247" t="s">
        <v>464</v>
      </c>
      <c r="H288" s="248">
        <v>2</v>
      </c>
      <c r="I288" s="249"/>
      <c r="J288" s="250">
        <f>ROUND(I288*H288,2)</f>
        <v>0</v>
      </c>
      <c r="K288" s="251"/>
      <c r="L288" s="40"/>
      <c r="M288" s="252" t="s">
        <v>1</v>
      </c>
      <c r="N288" s="253" t="s">
        <v>41</v>
      </c>
      <c r="O288" s="90"/>
      <c r="P288" s="254">
        <f>O288*H288</f>
        <v>0</v>
      </c>
      <c r="Q288" s="254">
        <v>0.00184</v>
      </c>
      <c r="R288" s="254">
        <f>Q288*H288</f>
        <v>0.00368</v>
      </c>
      <c r="S288" s="254">
        <v>0</v>
      </c>
      <c r="T288" s="25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6" t="s">
        <v>227</v>
      </c>
      <c r="AT288" s="256" t="s">
        <v>165</v>
      </c>
      <c r="AU288" s="256" t="s">
        <v>87</v>
      </c>
      <c r="AY288" s="14" t="s">
        <v>162</v>
      </c>
      <c r="BE288" s="147">
        <f>IF(N288="základní",J288,0)</f>
        <v>0</v>
      </c>
      <c r="BF288" s="147">
        <f>IF(N288="snížená",J288,0)</f>
        <v>0</v>
      </c>
      <c r="BG288" s="147">
        <f>IF(N288="zákl. přenesená",J288,0)</f>
        <v>0</v>
      </c>
      <c r="BH288" s="147">
        <f>IF(N288="sníž. přenesená",J288,0)</f>
        <v>0</v>
      </c>
      <c r="BI288" s="147">
        <f>IF(N288="nulová",J288,0)</f>
        <v>0</v>
      </c>
      <c r="BJ288" s="14" t="s">
        <v>87</v>
      </c>
      <c r="BK288" s="147">
        <f>ROUND(I288*H288,2)</f>
        <v>0</v>
      </c>
      <c r="BL288" s="14" t="s">
        <v>227</v>
      </c>
      <c r="BM288" s="256" t="s">
        <v>649</v>
      </c>
    </row>
    <row r="289" spans="1:65" s="2" customFormat="1" ht="24.15" customHeight="1">
      <c r="A289" s="37"/>
      <c r="B289" s="38"/>
      <c r="C289" s="244" t="s">
        <v>650</v>
      </c>
      <c r="D289" s="244" t="s">
        <v>165</v>
      </c>
      <c r="E289" s="245" t="s">
        <v>651</v>
      </c>
      <c r="F289" s="246" t="s">
        <v>652</v>
      </c>
      <c r="G289" s="247" t="s">
        <v>464</v>
      </c>
      <c r="H289" s="248">
        <v>1</v>
      </c>
      <c r="I289" s="249"/>
      <c r="J289" s="250">
        <f>ROUND(I289*H289,2)</f>
        <v>0</v>
      </c>
      <c r="K289" s="251"/>
      <c r="L289" s="40"/>
      <c r="M289" s="252" t="s">
        <v>1</v>
      </c>
      <c r="N289" s="253" t="s">
        <v>41</v>
      </c>
      <c r="O289" s="90"/>
      <c r="P289" s="254">
        <f>O289*H289</f>
        <v>0</v>
      </c>
      <c r="Q289" s="254">
        <v>0.00236</v>
      </c>
      <c r="R289" s="254">
        <f>Q289*H289</f>
        <v>0.00236</v>
      </c>
      <c r="S289" s="254">
        <v>0</v>
      </c>
      <c r="T289" s="255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6" t="s">
        <v>227</v>
      </c>
      <c r="AT289" s="256" t="s">
        <v>165</v>
      </c>
      <c r="AU289" s="256" t="s">
        <v>87</v>
      </c>
      <c r="AY289" s="14" t="s">
        <v>162</v>
      </c>
      <c r="BE289" s="147">
        <f>IF(N289="základní",J289,0)</f>
        <v>0</v>
      </c>
      <c r="BF289" s="147">
        <f>IF(N289="snížená",J289,0)</f>
        <v>0</v>
      </c>
      <c r="BG289" s="147">
        <f>IF(N289="zákl. přenesená",J289,0)</f>
        <v>0</v>
      </c>
      <c r="BH289" s="147">
        <f>IF(N289="sníž. přenesená",J289,0)</f>
        <v>0</v>
      </c>
      <c r="BI289" s="147">
        <f>IF(N289="nulová",J289,0)</f>
        <v>0</v>
      </c>
      <c r="BJ289" s="14" t="s">
        <v>87</v>
      </c>
      <c r="BK289" s="147">
        <f>ROUND(I289*H289,2)</f>
        <v>0</v>
      </c>
      <c r="BL289" s="14" t="s">
        <v>227</v>
      </c>
      <c r="BM289" s="256" t="s">
        <v>653</v>
      </c>
    </row>
    <row r="290" spans="1:65" s="2" customFormat="1" ht="14.4" customHeight="1">
      <c r="A290" s="37"/>
      <c r="B290" s="38"/>
      <c r="C290" s="244" t="s">
        <v>654</v>
      </c>
      <c r="D290" s="244" t="s">
        <v>165</v>
      </c>
      <c r="E290" s="245" t="s">
        <v>655</v>
      </c>
      <c r="F290" s="246" t="s">
        <v>656</v>
      </c>
      <c r="G290" s="247" t="s">
        <v>464</v>
      </c>
      <c r="H290" s="248">
        <v>1</v>
      </c>
      <c r="I290" s="249"/>
      <c r="J290" s="250">
        <f>ROUND(I290*H290,2)</f>
        <v>0</v>
      </c>
      <c r="K290" s="251"/>
      <c r="L290" s="40"/>
      <c r="M290" s="252" t="s">
        <v>1</v>
      </c>
      <c r="N290" s="253" t="s">
        <v>41</v>
      </c>
      <c r="O290" s="90"/>
      <c r="P290" s="254">
        <f>O290*H290</f>
        <v>0</v>
      </c>
      <c r="Q290" s="254">
        <v>0.00185</v>
      </c>
      <c r="R290" s="254">
        <f>Q290*H290</f>
        <v>0.00185</v>
      </c>
      <c r="S290" s="254">
        <v>0</v>
      </c>
      <c r="T290" s="25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6" t="s">
        <v>227</v>
      </c>
      <c r="AT290" s="256" t="s">
        <v>165</v>
      </c>
      <c r="AU290" s="256" t="s">
        <v>87</v>
      </c>
      <c r="AY290" s="14" t="s">
        <v>162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4" t="s">
        <v>87</v>
      </c>
      <c r="BK290" s="147">
        <f>ROUND(I290*H290,2)</f>
        <v>0</v>
      </c>
      <c r="BL290" s="14" t="s">
        <v>227</v>
      </c>
      <c r="BM290" s="256" t="s">
        <v>657</v>
      </c>
    </row>
    <row r="291" spans="1:65" s="2" customFormat="1" ht="14.4" customHeight="1">
      <c r="A291" s="37"/>
      <c r="B291" s="38"/>
      <c r="C291" s="257" t="s">
        <v>658</v>
      </c>
      <c r="D291" s="257" t="s">
        <v>363</v>
      </c>
      <c r="E291" s="258" t="s">
        <v>659</v>
      </c>
      <c r="F291" s="259" t="s">
        <v>660</v>
      </c>
      <c r="G291" s="260" t="s">
        <v>180</v>
      </c>
      <c r="H291" s="261">
        <v>1</v>
      </c>
      <c r="I291" s="262"/>
      <c r="J291" s="263">
        <f>ROUND(I291*H291,2)</f>
        <v>0</v>
      </c>
      <c r="K291" s="264"/>
      <c r="L291" s="265"/>
      <c r="M291" s="266" t="s">
        <v>1</v>
      </c>
      <c r="N291" s="267" t="s">
        <v>41</v>
      </c>
      <c r="O291" s="90"/>
      <c r="P291" s="254">
        <f>O291*H291</f>
        <v>0</v>
      </c>
      <c r="Q291" s="254">
        <v>1.522</v>
      </c>
      <c r="R291" s="254">
        <f>Q291*H291</f>
        <v>1.522</v>
      </c>
      <c r="S291" s="254">
        <v>0</v>
      </c>
      <c r="T291" s="25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6" t="s">
        <v>298</v>
      </c>
      <c r="AT291" s="256" t="s">
        <v>363</v>
      </c>
      <c r="AU291" s="256" t="s">
        <v>87</v>
      </c>
      <c r="AY291" s="14" t="s">
        <v>162</v>
      </c>
      <c r="BE291" s="147">
        <f>IF(N291="základní",J291,0)</f>
        <v>0</v>
      </c>
      <c r="BF291" s="147">
        <f>IF(N291="snížená",J291,0)</f>
        <v>0</v>
      </c>
      <c r="BG291" s="147">
        <f>IF(N291="zákl. přenesená",J291,0)</f>
        <v>0</v>
      </c>
      <c r="BH291" s="147">
        <f>IF(N291="sníž. přenesená",J291,0)</f>
        <v>0</v>
      </c>
      <c r="BI291" s="147">
        <f>IF(N291="nulová",J291,0)</f>
        <v>0</v>
      </c>
      <c r="BJ291" s="14" t="s">
        <v>87</v>
      </c>
      <c r="BK291" s="147">
        <f>ROUND(I291*H291,2)</f>
        <v>0</v>
      </c>
      <c r="BL291" s="14" t="s">
        <v>227</v>
      </c>
      <c r="BM291" s="256" t="s">
        <v>661</v>
      </c>
    </row>
    <row r="292" spans="1:65" s="2" customFormat="1" ht="14.4" customHeight="1">
      <c r="A292" s="37"/>
      <c r="B292" s="38"/>
      <c r="C292" s="244" t="s">
        <v>662</v>
      </c>
      <c r="D292" s="244" t="s">
        <v>165</v>
      </c>
      <c r="E292" s="245" t="s">
        <v>663</v>
      </c>
      <c r="F292" s="246" t="s">
        <v>664</v>
      </c>
      <c r="G292" s="247" t="s">
        <v>180</v>
      </c>
      <c r="H292" s="248">
        <v>2</v>
      </c>
      <c r="I292" s="249"/>
      <c r="J292" s="250">
        <f>ROUND(I292*H292,2)</f>
        <v>0</v>
      </c>
      <c r="K292" s="251"/>
      <c r="L292" s="40"/>
      <c r="M292" s="252" t="s">
        <v>1</v>
      </c>
      <c r="N292" s="253" t="s">
        <v>41</v>
      </c>
      <c r="O292" s="90"/>
      <c r="P292" s="254">
        <f>O292*H292</f>
        <v>0</v>
      </c>
      <c r="Q292" s="254">
        <v>0.00014</v>
      </c>
      <c r="R292" s="254">
        <f>Q292*H292</f>
        <v>0.00028</v>
      </c>
      <c r="S292" s="254">
        <v>0</v>
      </c>
      <c r="T292" s="255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6" t="s">
        <v>227</v>
      </c>
      <c r="AT292" s="256" t="s">
        <v>165</v>
      </c>
      <c r="AU292" s="256" t="s">
        <v>87</v>
      </c>
      <c r="AY292" s="14" t="s">
        <v>162</v>
      </c>
      <c r="BE292" s="147">
        <f>IF(N292="základní",J292,0)</f>
        <v>0</v>
      </c>
      <c r="BF292" s="147">
        <f>IF(N292="snížená",J292,0)</f>
        <v>0</v>
      </c>
      <c r="BG292" s="147">
        <f>IF(N292="zákl. přenesená",J292,0)</f>
        <v>0</v>
      </c>
      <c r="BH292" s="147">
        <f>IF(N292="sníž. přenesená",J292,0)</f>
        <v>0</v>
      </c>
      <c r="BI292" s="147">
        <f>IF(N292="nulová",J292,0)</f>
        <v>0</v>
      </c>
      <c r="BJ292" s="14" t="s">
        <v>87</v>
      </c>
      <c r="BK292" s="147">
        <f>ROUND(I292*H292,2)</f>
        <v>0</v>
      </c>
      <c r="BL292" s="14" t="s">
        <v>227</v>
      </c>
      <c r="BM292" s="256" t="s">
        <v>665</v>
      </c>
    </row>
    <row r="293" spans="1:65" s="2" customFormat="1" ht="24.15" customHeight="1">
      <c r="A293" s="37"/>
      <c r="B293" s="38"/>
      <c r="C293" s="257" t="s">
        <v>666</v>
      </c>
      <c r="D293" s="257" t="s">
        <v>363</v>
      </c>
      <c r="E293" s="258" t="s">
        <v>667</v>
      </c>
      <c r="F293" s="259" t="s">
        <v>668</v>
      </c>
      <c r="G293" s="260" t="s">
        <v>180</v>
      </c>
      <c r="H293" s="261">
        <v>2</v>
      </c>
      <c r="I293" s="262"/>
      <c r="J293" s="263">
        <f>ROUND(I293*H293,2)</f>
        <v>0</v>
      </c>
      <c r="K293" s="264"/>
      <c r="L293" s="265"/>
      <c r="M293" s="266" t="s">
        <v>1</v>
      </c>
      <c r="N293" s="267" t="s">
        <v>41</v>
      </c>
      <c r="O293" s="90"/>
      <c r="P293" s="254">
        <f>O293*H293</f>
        <v>0</v>
      </c>
      <c r="Q293" s="254">
        <v>0.0009</v>
      </c>
      <c r="R293" s="254">
        <f>Q293*H293</f>
        <v>0.0018</v>
      </c>
      <c r="S293" s="254">
        <v>0</v>
      </c>
      <c r="T293" s="25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56" t="s">
        <v>298</v>
      </c>
      <c r="AT293" s="256" t="s">
        <v>363</v>
      </c>
      <c r="AU293" s="256" t="s">
        <v>87</v>
      </c>
      <c r="AY293" s="14" t="s">
        <v>162</v>
      </c>
      <c r="BE293" s="147">
        <f>IF(N293="základní",J293,0)</f>
        <v>0</v>
      </c>
      <c r="BF293" s="147">
        <f>IF(N293="snížená",J293,0)</f>
        <v>0</v>
      </c>
      <c r="BG293" s="147">
        <f>IF(N293="zákl. přenesená",J293,0)</f>
        <v>0</v>
      </c>
      <c r="BH293" s="147">
        <f>IF(N293="sníž. přenesená",J293,0)</f>
        <v>0</v>
      </c>
      <c r="BI293" s="147">
        <f>IF(N293="nulová",J293,0)</f>
        <v>0</v>
      </c>
      <c r="BJ293" s="14" t="s">
        <v>87</v>
      </c>
      <c r="BK293" s="147">
        <f>ROUND(I293*H293,2)</f>
        <v>0</v>
      </c>
      <c r="BL293" s="14" t="s">
        <v>227</v>
      </c>
      <c r="BM293" s="256" t="s">
        <v>669</v>
      </c>
    </row>
    <row r="294" spans="1:65" s="2" customFormat="1" ht="24.15" customHeight="1">
      <c r="A294" s="37"/>
      <c r="B294" s="38"/>
      <c r="C294" s="244" t="s">
        <v>670</v>
      </c>
      <c r="D294" s="244" t="s">
        <v>165</v>
      </c>
      <c r="E294" s="245" t="s">
        <v>671</v>
      </c>
      <c r="F294" s="246" t="s">
        <v>672</v>
      </c>
      <c r="G294" s="247" t="s">
        <v>296</v>
      </c>
      <c r="H294" s="248">
        <v>1.629</v>
      </c>
      <c r="I294" s="249"/>
      <c r="J294" s="250">
        <f>ROUND(I294*H294,2)</f>
        <v>0</v>
      </c>
      <c r="K294" s="251"/>
      <c r="L294" s="40"/>
      <c r="M294" s="252" t="s">
        <v>1</v>
      </c>
      <c r="N294" s="253" t="s">
        <v>41</v>
      </c>
      <c r="O294" s="90"/>
      <c r="P294" s="254">
        <f>O294*H294</f>
        <v>0</v>
      </c>
      <c r="Q294" s="254">
        <v>0</v>
      </c>
      <c r="R294" s="254">
        <f>Q294*H294</f>
        <v>0</v>
      </c>
      <c r="S294" s="254">
        <v>0</v>
      </c>
      <c r="T294" s="255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6" t="s">
        <v>227</v>
      </c>
      <c r="AT294" s="256" t="s">
        <v>165</v>
      </c>
      <c r="AU294" s="256" t="s">
        <v>87</v>
      </c>
      <c r="AY294" s="14" t="s">
        <v>162</v>
      </c>
      <c r="BE294" s="147">
        <f>IF(N294="základní",J294,0)</f>
        <v>0</v>
      </c>
      <c r="BF294" s="147">
        <f>IF(N294="snížená",J294,0)</f>
        <v>0</v>
      </c>
      <c r="BG294" s="147">
        <f>IF(N294="zákl. přenesená",J294,0)</f>
        <v>0</v>
      </c>
      <c r="BH294" s="147">
        <f>IF(N294="sníž. přenesená",J294,0)</f>
        <v>0</v>
      </c>
      <c r="BI294" s="147">
        <f>IF(N294="nulová",J294,0)</f>
        <v>0</v>
      </c>
      <c r="BJ294" s="14" t="s">
        <v>87</v>
      </c>
      <c r="BK294" s="147">
        <f>ROUND(I294*H294,2)</f>
        <v>0</v>
      </c>
      <c r="BL294" s="14" t="s">
        <v>227</v>
      </c>
      <c r="BM294" s="256" t="s">
        <v>673</v>
      </c>
    </row>
    <row r="295" spans="1:65" s="2" customFormat="1" ht="24.15" customHeight="1">
      <c r="A295" s="37"/>
      <c r="B295" s="38"/>
      <c r="C295" s="244" t="s">
        <v>674</v>
      </c>
      <c r="D295" s="244" t="s">
        <v>165</v>
      </c>
      <c r="E295" s="245" t="s">
        <v>675</v>
      </c>
      <c r="F295" s="246" t="s">
        <v>676</v>
      </c>
      <c r="G295" s="247" t="s">
        <v>296</v>
      </c>
      <c r="H295" s="248">
        <v>1.629</v>
      </c>
      <c r="I295" s="249"/>
      <c r="J295" s="250">
        <f>ROUND(I295*H295,2)</f>
        <v>0</v>
      </c>
      <c r="K295" s="251"/>
      <c r="L295" s="40"/>
      <c r="M295" s="252" t="s">
        <v>1</v>
      </c>
      <c r="N295" s="253" t="s">
        <v>41</v>
      </c>
      <c r="O295" s="90"/>
      <c r="P295" s="254">
        <f>O295*H295</f>
        <v>0</v>
      </c>
      <c r="Q295" s="254">
        <v>0</v>
      </c>
      <c r="R295" s="254">
        <f>Q295*H295</f>
        <v>0</v>
      </c>
      <c r="S295" s="254">
        <v>0</v>
      </c>
      <c r="T295" s="255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6" t="s">
        <v>227</v>
      </c>
      <c r="AT295" s="256" t="s">
        <v>165</v>
      </c>
      <c r="AU295" s="256" t="s">
        <v>87</v>
      </c>
      <c r="AY295" s="14" t="s">
        <v>162</v>
      </c>
      <c r="BE295" s="147">
        <f>IF(N295="základní",J295,0)</f>
        <v>0</v>
      </c>
      <c r="BF295" s="147">
        <f>IF(N295="snížená",J295,0)</f>
        <v>0</v>
      </c>
      <c r="BG295" s="147">
        <f>IF(N295="zákl. přenesená",J295,0)</f>
        <v>0</v>
      </c>
      <c r="BH295" s="147">
        <f>IF(N295="sníž. přenesená",J295,0)</f>
        <v>0</v>
      </c>
      <c r="BI295" s="147">
        <f>IF(N295="nulová",J295,0)</f>
        <v>0</v>
      </c>
      <c r="BJ295" s="14" t="s">
        <v>87</v>
      </c>
      <c r="BK295" s="147">
        <f>ROUND(I295*H295,2)</f>
        <v>0</v>
      </c>
      <c r="BL295" s="14" t="s">
        <v>227</v>
      </c>
      <c r="BM295" s="256" t="s">
        <v>677</v>
      </c>
    </row>
    <row r="296" spans="1:65" s="2" customFormat="1" ht="24.15" customHeight="1">
      <c r="A296" s="37"/>
      <c r="B296" s="38"/>
      <c r="C296" s="244" t="s">
        <v>678</v>
      </c>
      <c r="D296" s="244" t="s">
        <v>165</v>
      </c>
      <c r="E296" s="245" t="s">
        <v>679</v>
      </c>
      <c r="F296" s="246" t="s">
        <v>680</v>
      </c>
      <c r="G296" s="247" t="s">
        <v>296</v>
      </c>
      <c r="H296" s="248">
        <v>1.629</v>
      </c>
      <c r="I296" s="249"/>
      <c r="J296" s="250">
        <f>ROUND(I296*H296,2)</f>
        <v>0</v>
      </c>
      <c r="K296" s="251"/>
      <c r="L296" s="40"/>
      <c r="M296" s="252" t="s">
        <v>1</v>
      </c>
      <c r="N296" s="253" t="s">
        <v>41</v>
      </c>
      <c r="O296" s="90"/>
      <c r="P296" s="254">
        <f>O296*H296</f>
        <v>0</v>
      </c>
      <c r="Q296" s="254">
        <v>0</v>
      </c>
      <c r="R296" s="254">
        <f>Q296*H296</f>
        <v>0</v>
      </c>
      <c r="S296" s="254">
        <v>0</v>
      </c>
      <c r="T296" s="255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6" t="s">
        <v>227</v>
      </c>
      <c r="AT296" s="256" t="s">
        <v>165</v>
      </c>
      <c r="AU296" s="256" t="s">
        <v>87</v>
      </c>
      <c r="AY296" s="14" t="s">
        <v>162</v>
      </c>
      <c r="BE296" s="147">
        <f>IF(N296="základní",J296,0)</f>
        <v>0</v>
      </c>
      <c r="BF296" s="147">
        <f>IF(N296="snížená",J296,0)</f>
        <v>0</v>
      </c>
      <c r="BG296" s="147">
        <f>IF(N296="zákl. přenesená",J296,0)</f>
        <v>0</v>
      </c>
      <c r="BH296" s="147">
        <f>IF(N296="sníž. přenesená",J296,0)</f>
        <v>0</v>
      </c>
      <c r="BI296" s="147">
        <f>IF(N296="nulová",J296,0)</f>
        <v>0</v>
      </c>
      <c r="BJ296" s="14" t="s">
        <v>87</v>
      </c>
      <c r="BK296" s="147">
        <f>ROUND(I296*H296,2)</f>
        <v>0</v>
      </c>
      <c r="BL296" s="14" t="s">
        <v>227</v>
      </c>
      <c r="BM296" s="256" t="s">
        <v>681</v>
      </c>
    </row>
    <row r="297" spans="1:63" s="12" customFormat="1" ht="22.8" customHeight="1">
      <c r="A297" s="12"/>
      <c r="B297" s="228"/>
      <c r="C297" s="229"/>
      <c r="D297" s="230" t="s">
        <v>74</v>
      </c>
      <c r="E297" s="242" t="s">
        <v>682</v>
      </c>
      <c r="F297" s="242" t="s">
        <v>683</v>
      </c>
      <c r="G297" s="229"/>
      <c r="H297" s="229"/>
      <c r="I297" s="232"/>
      <c r="J297" s="243">
        <f>BK297</f>
        <v>0</v>
      </c>
      <c r="K297" s="229"/>
      <c r="L297" s="234"/>
      <c r="M297" s="235"/>
      <c r="N297" s="236"/>
      <c r="O297" s="236"/>
      <c r="P297" s="237">
        <f>SUM(P298:P302)</f>
        <v>0</v>
      </c>
      <c r="Q297" s="236"/>
      <c r="R297" s="237">
        <f>SUM(R298:R302)</f>
        <v>0.0187</v>
      </c>
      <c r="S297" s="236"/>
      <c r="T297" s="238">
        <f>SUM(T298:T302)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39" t="s">
        <v>87</v>
      </c>
      <c r="AT297" s="240" t="s">
        <v>74</v>
      </c>
      <c r="AU297" s="240" t="s">
        <v>82</v>
      </c>
      <c r="AY297" s="239" t="s">
        <v>162</v>
      </c>
      <c r="BK297" s="241">
        <f>SUM(BK298:BK302)</f>
        <v>0</v>
      </c>
    </row>
    <row r="298" spans="1:65" s="2" customFormat="1" ht="24.15" customHeight="1">
      <c r="A298" s="37"/>
      <c r="B298" s="38"/>
      <c r="C298" s="244" t="s">
        <v>684</v>
      </c>
      <c r="D298" s="244" t="s">
        <v>165</v>
      </c>
      <c r="E298" s="245" t="s">
        <v>685</v>
      </c>
      <c r="F298" s="246" t="s">
        <v>686</v>
      </c>
      <c r="G298" s="247" t="s">
        <v>464</v>
      </c>
      <c r="H298" s="248">
        <v>2</v>
      </c>
      <c r="I298" s="249"/>
      <c r="J298" s="250">
        <f>ROUND(I298*H298,2)</f>
        <v>0</v>
      </c>
      <c r="K298" s="251"/>
      <c r="L298" s="40"/>
      <c r="M298" s="252" t="s">
        <v>1</v>
      </c>
      <c r="N298" s="253" t="s">
        <v>41</v>
      </c>
      <c r="O298" s="90"/>
      <c r="P298" s="254">
        <f>O298*H298</f>
        <v>0</v>
      </c>
      <c r="Q298" s="254">
        <v>0.0092</v>
      </c>
      <c r="R298" s="254">
        <f>Q298*H298</f>
        <v>0.0184</v>
      </c>
      <c r="S298" s="254">
        <v>0</v>
      </c>
      <c r="T298" s="255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6" t="s">
        <v>227</v>
      </c>
      <c r="AT298" s="256" t="s">
        <v>165</v>
      </c>
      <c r="AU298" s="256" t="s">
        <v>87</v>
      </c>
      <c r="AY298" s="14" t="s">
        <v>162</v>
      </c>
      <c r="BE298" s="147">
        <f>IF(N298="základní",J298,0)</f>
        <v>0</v>
      </c>
      <c r="BF298" s="147">
        <f>IF(N298="snížená",J298,0)</f>
        <v>0</v>
      </c>
      <c r="BG298" s="147">
        <f>IF(N298="zákl. přenesená",J298,0)</f>
        <v>0</v>
      </c>
      <c r="BH298" s="147">
        <f>IF(N298="sníž. přenesená",J298,0)</f>
        <v>0</v>
      </c>
      <c r="BI298" s="147">
        <f>IF(N298="nulová",J298,0)</f>
        <v>0</v>
      </c>
      <c r="BJ298" s="14" t="s">
        <v>87</v>
      </c>
      <c r="BK298" s="147">
        <f>ROUND(I298*H298,2)</f>
        <v>0</v>
      </c>
      <c r="BL298" s="14" t="s">
        <v>227</v>
      </c>
      <c r="BM298" s="256" t="s">
        <v>687</v>
      </c>
    </row>
    <row r="299" spans="1:65" s="2" customFormat="1" ht="14.4" customHeight="1">
      <c r="A299" s="37"/>
      <c r="B299" s="38"/>
      <c r="C299" s="257" t="s">
        <v>688</v>
      </c>
      <c r="D299" s="257" t="s">
        <v>363</v>
      </c>
      <c r="E299" s="258" t="s">
        <v>689</v>
      </c>
      <c r="F299" s="259" t="s">
        <v>690</v>
      </c>
      <c r="G299" s="260" t="s">
        <v>691</v>
      </c>
      <c r="H299" s="261">
        <v>2</v>
      </c>
      <c r="I299" s="262"/>
      <c r="J299" s="263">
        <f>ROUND(I299*H299,2)</f>
        <v>0</v>
      </c>
      <c r="K299" s="264"/>
      <c r="L299" s="265"/>
      <c r="M299" s="266" t="s">
        <v>1</v>
      </c>
      <c r="N299" s="267" t="s">
        <v>41</v>
      </c>
      <c r="O299" s="90"/>
      <c r="P299" s="254">
        <f>O299*H299</f>
        <v>0</v>
      </c>
      <c r="Q299" s="254">
        <v>0.00015</v>
      </c>
      <c r="R299" s="254">
        <f>Q299*H299</f>
        <v>0.0003</v>
      </c>
      <c r="S299" s="254">
        <v>0</v>
      </c>
      <c r="T299" s="255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6" t="s">
        <v>298</v>
      </c>
      <c r="AT299" s="256" t="s">
        <v>363</v>
      </c>
      <c r="AU299" s="256" t="s">
        <v>87</v>
      </c>
      <c r="AY299" s="14" t="s">
        <v>162</v>
      </c>
      <c r="BE299" s="147">
        <f>IF(N299="základní",J299,0)</f>
        <v>0</v>
      </c>
      <c r="BF299" s="147">
        <f>IF(N299="snížená",J299,0)</f>
        <v>0</v>
      </c>
      <c r="BG299" s="147">
        <f>IF(N299="zákl. přenesená",J299,0)</f>
        <v>0</v>
      </c>
      <c r="BH299" s="147">
        <f>IF(N299="sníž. přenesená",J299,0)</f>
        <v>0</v>
      </c>
      <c r="BI299" s="147">
        <f>IF(N299="nulová",J299,0)</f>
        <v>0</v>
      </c>
      <c r="BJ299" s="14" t="s">
        <v>87</v>
      </c>
      <c r="BK299" s="147">
        <f>ROUND(I299*H299,2)</f>
        <v>0</v>
      </c>
      <c r="BL299" s="14" t="s">
        <v>227</v>
      </c>
      <c r="BM299" s="256" t="s">
        <v>692</v>
      </c>
    </row>
    <row r="300" spans="1:65" s="2" customFormat="1" ht="24.15" customHeight="1">
      <c r="A300" s="37"/>
      <c r="B300" s="38"/>
      <c r="C300" s="244" t="s">
        <v>693</v>
      </c>
      <c r="D300" s="244" t="s">
        <v>165</v>
      </c>
      <c r="E300" s="245" t="s">
        <v>694</v>
      </c>
      <c r="F300" s="246" t="s">
        <v>695</v>
      </c>
      <c r="G300" s="247" t="s">
        <v>296</v>
      </c>
      <c r="H300" s="248">
        <v>0.019</v>
      </c>
      <c r="I300" s="249"/>
      <c r="J300" s="250">
        <f>ROUND(I300*H300,2)</f>
        <v>0</v>
      </c>
      <c r="K300" s="251"/>
      <c r="L300" s="40"/>
      <c r="M300" s="252" t="s">
        <v>1</v>
      </c>
      <c r="N300" s="253" t="s">
        <v>41</v>
      </c>
      <c r="O300" s="90"/>
      <c r="P300" s="254">
        <f>O300*H300</f>
        <v>0</v>
      </c>
      <c r="Q300" s="254">
        <v>0</v>
      </c>
      <c r="R300" s="254">
        <f>Q300*H300</f>
        <v>0</v>
      </c>
      <c r="S300" s="254">
        <v>0</v>
      </c>
      <c r="T300" s="255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6" t="s">
        <v>227</v>
      </c>
      <c r="AT300" s="256" t="s">
        <v>165</v>
      </c>
      <c r="AU300" s="256" t="s">
        <v>87</v>
      </c>
      <c r="AY300" s="14" t="s">
        <v>162</v>
      </c>
      <c r="BE300" s="147">
        <f>IF(N300="základní",J300,0)</f>
        <v>0</v>
      </c>
      <c r="BF300" s="147">
        <f>IF(N300="snížená",J300,0)</f>
        <v>0</v>
      </c>
      <c r="BG300" s="147">
        <f>IF(N300="zákl. přenesená",J300,0)</f>
        <v>0</v>
      </c>
      <c r="BH300" s="147">
        <f>IF(N300="sníž. přenesená",J300,0)</f>
        <v>0</v>
      </c>
      <c r="BI300" s="147">
        <f>IF(N300="nulová",J300,0)</f>
        <v>0</v>
      </c>
      <c r="BJ300" s="14" t="s">
        <v>87</v>
      </c>
      <c r="BK300" s="147">
        <f>ROUND(I300*H300,2)</f>
        <v>0</v>
      </c>
      <c r="BL300" s="14" t="s">
        <v>227</v>
      </c>
      <c r="BM300" s="256" t="s">
        <v>696</v>
      </c>
    </row>
    <row r="301" spans="1:65" s="2" customFormat="1" ht="24.15" customHeight="1">
      <c r="A301" s="37"/>
      <c r="B301" s="38"/>
      <c r="C301" s="244" t="s">
        <v>697</v>
      </c>
      <c r="D301" s="244" t="s">
        <v>165</v>
      </c>
      <c r="E301" s="245" t="s">
        <v>698</v>
      </c>
      <c r="F301" s="246" t="s">
        <v>699</v>
      </c>
      <c r="G301" s="247" t="s">
        <v>296</v>
      </c>
      <c r="H301" s="248">
        <v>0.019</v>
      </c>
      <c r="I301" s="249"/>
      <c r="J301" s="250">
        <f>ROUND(I301*H301,2)</f>
        <v>0</v>
      </c>
      <c r="K301" s="251"/>
      <c r="L301" s="40"/>
      <c r="M301" s="252" t="s">
        <v>1</v>
      </c>
      <c r="N301" s="253" t="s">
        <v>41</v>
      </c>
      <c r="O301" s="90"/>
      <c r="P301" s="254">
        <f>O301*H301</f>
        <v>0</v>
      </c>
      <c r="Q301" s="254">
        <v>0</v>
      </c>
      <c r="R301" s="254">
        <f>Q301*H301</f>
        <v>0</v>
      </c>
      <c r="S301" s="254">
        <v>0</v>
      </c>
      <c r="T301" s="255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6" t="s">
        <v>227</v>
      </c>
      <c r="AT301" s="256" t="s">
        <v>165</v>
      </c>
      <c r="AU301" s="256" t="s">
        <v>87</v>
      </c>
      <c r="AY301" s="14" t="s">
        <v>162</v>
      </c>
      <c r="BE301" s="147">
        <f>IF(N301="základní",J301,0)</f>
        <v>0</v>
      </c>
      <c r="BF301" s="147">
        <f>IF(N301="snížená",J301,0)</f>
        <v>0</v>
      </c>
      <c r="BG301" s="147">
        <f>IF(N301="zákl. přenesená",J301,0)</f>
        <v>0</v>
      </c>
      <c r="BH301" s="147">
        <f>IF(N301="sníž. přenesená",J301,0)</f>
        <v>0</v>
      </c>
      <c r="BI301" s="147">
        <f>IF(N301="nulová",J301,0)</f>
        <v>0</v>
      </c>
      <c r="BJ301" s="14" t="s">
        <v>87</v>
      </c>
      <c r="BK301" s="147">
        <f>ROUND(I301*H301,2)</f>
        <v>0</v>
      </c>
      <c r="BL301" s="14" t="s">
        <v>227</v>
      </c>
      <c r="BM301" s="256" t="s">
        <v>700</v>
      </c>
    </row>
    <row r="302" spans="1:65" s="2" customFormat="1" ht="24.15" customHeight="1">
      <c r="A302" s="37"/>
      <c r="B302" s="38"/>
      <c r="C302" s="244" t="s">
        <v>701</v>
      </c>
      <c r="D302" s="244" t="s">
        <v>165</v>
      </c>
      <c r="E302" s="245" t="s">
        <v>702</v>
      </c>
      <c r="F302" s="246" t="s">
        <v>703</v>
      </c>
      <c r="G302" s="247" t="s">
        <v>296</v>
      </c>
      <c r="H302" s="248">
        <v>0.019</v>
      </c>
      <c r="I302" s="249"/>
      <c r="J302" s="250">
        <f>ROUND(I302*H302,2)</f>
        <v>0</v>
      </c>
      <c r="K302" s="251"/>
      <c r="L302" s="40"/>
      <c r="M302" s="252" t="s">
        <v>1</v>
      </c>
      <c r="N302" s="253" t="s">
        <v>41</v>
      </c>
      <c r="O302" s="90"/>
      <c r="P302" s="254">
        <f>O302*H302</f>
        <v>0</v>
      </c>
      <c r="Q302" s="254">
        <v>0</v>
      </c>
      <c r="R302" s="254">
        <f>Q302*H302</f>
        <v>0</v>
      </c>
      <c r="S302" s="254">
        <v>0</v>
      </c>
      <c r="T302" s="255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6" t="s">
        <v>227</v>
      </c>
      <c r="AT302" s="256" t="s">
        <v>165</v>
      </c>
      <c r="AU302" s="256" t="s">
        <v>87</v>
      </c>
      <c r="AY302" s="14" t="s">
        <v>162</v>
      </c>
      <c r="BE302" s="147">
        <f>IF(N302="základní",J302,0)</f>
        <v>0</v>
      </c>
      <c r="BF302" s="147">
        <f>IF(N302="snížená",J302,0)</f>
        <v>0</v>
      </c>
      <c r="BG302" s="147">
        <f>IF(N302="zákl. přenesená",J302,0)</f>
        <v>0</v>
      </c>
      <c r="BH302" s="147">
        <f>IF(N302="sníž. přenesená",J302,0)</f>
        <v>0</v>
      </c>
      <c r="BI302" s="147">
        <f>IF(N302="nulová",J302,0)</f>
        <v>0</v>
      </c>
      <c r="BJ302" s="14" t="s">
        <v>87</v>
      </c>
      <c r="BK302" s="147">
        <f>ROUND(I302*H302,2)</f>
        <v>0</v>
      </c>
      <c r="BL302" s="14" t="s">
        <v>227</v>
      </c>
      <c r="BM302" s="256" t="s">
        <v>704</v>
      </c>
    </row>
    <row r="303" spans="1:63" s="12" customFormat="1" ht="22.8" customHeight="1">
      <c r="A303" s="12"/>
      <c r="B303" s="228"/>
      <c r="C303" s="229"/>
      <c r="D303" s="230" t="s">
        <v>74</v>
      </c>
      <c r="E303" s="242" t="s">
        <v>705</v>
      </c>
      <c r="F303" s="242" t="s">
        <v>706</v>
      </c>
      <c r="G303" s="229"/>
      <c r="H303" s="229"/>
      <c r="I303" s="232"/>
      <c r="J303" s="243">
        <f>BK303</f>
        <v>0</v>
      </c>
      <c r="K303" s="229"/>
      <c r="L303" s="234"/>
      <c r="M303" s="235"/>
      <c r="N303" s="236"/>
      <c r="O303" s="236"/>
      <c r="P303" s="237">
        <f>SUM(P304:P312)</f>
        <v>0</v>
      </c>
      <c r="Q303" s="236"/>
      <c r="R303" s="237">
        <f>SUM(R304:R312)</f>
        <v>0.00021</v>
      </c>
      <c r="S303" s="236"/>
      <c r="T303" s="238">
        <f>SUM(T304:T312)</f>
        <v>0.06221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9" t="s">
        <v>87</v>
      </c>
      <c r="AT303" s="240" t="s">
        <v>74</v>
      </c>
      <c r="AU303" s="240" t="s">
        <v>82</v>
      </c>
      <c r="AY303" s="239" t="s">
        <v>162</v>
      </c>
      <c r="BK303" s="241">
        <f>SUM(BK304:BK312)</f>
        <v>0</v>
      </c>
    </row>
    <row r="304" spans="1:65" s="2" customFormat="1" ht="24.15" customHeight="1">
      <c r="A304" s="37"/>
      <c r="B304" s="38"/>
      <c r="C304" s="244" t="s">
        <v>707</v>
      </c>
      <c r="D304" s="244" t="s">
        <v>165</v>
      </c>
      <c r="E304" s="245" t="s">
        <v>708</v>
      </c>
      <c r="F304" s="246" t="s">
        <v>709</v>
      </c>
      <c r="G304" s="247" t="s">
        <v>180</v>
      </c>
      <c r="H304" s="248">
        <v>9</v>
      </c>
      <c r="I304" s="249"/>
      <c r="J304" s="250">
        <f>ROUND(I304*H304,2)</f>
        <v>0</v>
      </c>
      <c r="K304" s="251"/>
      <c r="L304" s="40"/>
      <c r="M304" s="252" t="s">
        <v>1</v>
      </c>
      <c r="N304" s="253" t="s">
        <v>41</v>
      </c>
      <c r="O304" s="90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6" t="s">
        <v>227</v>
      </c>
      <c r="AT304" s="256" t="s">
        <v>165</v>
      </c>
      <c r="AU304" s="256" t="s">
        <v>87</v>
      </c>
      <c r="AY304" s="14" t="s">
        <v>162</v>
      </c>
      <c r="BE304" s="147">
        <f>IF(N304="základní",J304,0)</f>
        <v>0</v>
      </c>
      <c r="BF304" s="147">
        <f>IF(N304="snížená",J304,0)</f>
        <v>0</v>
      </c>
      <c r="BG304" s="147">
        <f>IF(N304="zákl. přenesená",J304,0)</f>
        <v>0</v>
      </c>
      <c r="BH304" s="147">
        <f>IF(N304="sníž. přenesená",J304,0)</f>
        <v>0</v>
      </c>
      <c r="BI304" s="147">
        <f>IF(N304="nulová",J304,0)</f>
        <v>0</v>
      </c>
      <c r="BJ304" s="14" t="s">
        <v>87</v>
      </c>
      <c r="BK304" s="147">
        <f>ROUND(I304*H304,2)</f>
        <v>0</v>
      </c>
      <c r="BL304" s="14" t="s">
        <v>227</v>
      </c>
      <c r="BM304" s="256" t="s">
        <v>710</v>
      </c>
    </row>
    <row r="305" spans="1:65" s="2" customFormat="1" ht="24.15" customHeight="1">
      <c r="A305" s="37"/>
      <c r="B305" s="38"/>
      <c r="C305" s="244" t="s">
        <v>711</v>
      </c>
      <c r="D305" s="244" t="s">
        <v>165</v>
      </c>
      <c r="E305" s="245" t="s">
        <v>712</v>
      </c>
      <c r="F305" s="246" t="s">
        <v>713</v>
      </c>
      <c r="G305" s="247" t="s">
        <v>180</v>
      </c>
      <c r="H305" s="248">
        <v>1</v>
      </c>
      <c r="I305" s="249"/>
      <c r="J305" s="250">
        <f>ROUND(I305*H305,2)</f>
        <v>0</v>
      </c>
      <c r="K305" s="251"/>
      <c r="L305" s="40"/>
      <c r="M305" s="252" t="s">
        <v>1</v>
      </c>
      <c r="N305" s="253" t="s">
        <v>41</v>
      </c>
      <c r="O305" s="90"/>
      <c r="P305" s="254">
        <f>O305*H305</f>
        <v>0</v>
      </c>
      <c r="Q305" s="254">
        <v>0</v>
      </c>
      <c r="R305" s="254">
        <f>Q305*H305</f>
        <v>0</v>
      </c>
      <c r="S305" s="254">
        <v>0</v>
      </c>
      <c r="T305" s="25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6" t="s">
        <v>227</v>
      </c>
      <c r="AT305" s="256" t="s">
        <v>165</v>
      </c>
      <c r="AU305" s="256" t="s">
        <v>87</v>
      </c>
      <c r="AY305" s="14" t="s">
        <v>162</v>
      </c>
      <c r="BE305" s="147">
        <f>IF(N305="základní",J305,0)</f>
        <v>0</v>
      </c>
      <c r="BF305" s="147">
        <f>IF(N305="snížená",J305,0)</f>
        <v>0</v>
      </c>
      <c r="BG305" s="147">
        <f>IF(N305="zákl. přenesená",J305,0)</f>
        <v>0</v>
      </c>
      <c r="BH305" s="147">
        <f>IF(N305="sníž. přenesená",J305,0)</f>
        <v>0</v>
      </c>
      <c r="BI305" s="147">
        <f>IF(N305="nulová",J305,0)</f>
        <v>0</v>
      </c>
      <c r="BJ305" s="14" t="s">
        <v>87</v>
      </c>
      <c r="BK305" s="147">
        <f>ROUND(I305*H305,2)</f>
        <v>0</v>
      </c>
      <c r="BL305" s="14" t="s">
        <v>227</v>
      </c>
      <c r="BM305" s="256" t="s">
        <v>714</v>
      </c>
    </row>
    <row r="306" spans="1:65" s="2" customFormat="1" ht="24.15" customHeight="1">
      <c r="A306" s="37"/>
      <c r="B306" s="38"/>
      <c r="C306" s="244" t="s">
        <v>715</v>
      </c>
      <c r="D306" s="244" t="s">
        <v>165</v>
      </c>
      <c r="E306" s="245" t="s">
        <v>716</v>
      </c>
      <c r="F306" s="246" t="s">
        <v>717</v>
      </c>
      <c r="G306" s="247" t="s">
        <v>180</v>
      </c>
      <c r="H306" s="248">
        <v>1</v>
      </c>
      <c r="I306" s="249"/>
      <c r="J306" s="250">
        <f>ROUND(I306*H306,2)</f>
        <v>0</v>
      </c>
      <c r="K306" s="251"/>
      <c r="L306" s="40"/>
      <c r="M306" s="252" t="s">
        <v>1</v>
      </c>
      <c r="N306" s="253" t="s">
        <v>41</v>
      </c>
      <c r="O306" s="90"/>
      <c r="P306" s="254">
        <f>O306*H306</f>
        <v>0</v>
      </c>
      <c r="Q306" s="254">
        <v>5E-05</v>
      </c>
      <c r="R306" s="254">
        <f>Q306*H306</f>
        <v>5E-05</v>
      </c>
      <c r="S306" s="254">
        <v>0.01235</v>
      </c>
      <c r="T306" s="255">
        <f>S306*H306</f>
        <v>0.01235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6" t="s">
        <v>227</v>
      </c>
      <c r="AT306" s="256" t="s">
        <v>165</v>
      </c>
      <c r="AU306" s="256" t="s">
        <v>87</v>
      </c>
      <c r="AY306" s="14" t="s">
        <v>162</v>
      </c>
      <c r="BE306" s="147">
        <f>IF(N306="základní",J306,0)</f>
        <v>0</v>
      </c>
      <c r="BF306" s="147">
        <f>IF(N306="snížená",J306,0)</f>
        <v>0</v>
      </c>
      <c r="BG306" s="147">
        <f>IF(N306="zákl. přenesená",J306,0)</f>
        <v>0</v>
      </c>
      <c r="BH306" s="147">
        <f>IF(N306="sníž. přenesená",J306,0)</f>
        <v>0</v>
      </c>
      <c r="BI306" s="147">
        <f>IF(N306="nulová",J306,0)</f>
        <v>0</v>
      </c>
      <c r="BJ306" s="14" t="s">
        <v>87</v>
      </c>
      <c r="BK306" s="147">
        <f>ROUND(I306*H306,2)</f>
        <v>0</v>
      </c>
      <c r="BL306" s="14" t="s">
        <v>227</v>
      </c>
      <c r="BM306" s="256" t="s">
        <v>718</v>
      </c>
    </row>
    <row r="307" spans="1:65" s="2" customFormat="1" ht="24.15" customHeight="1">
      <c r="A307" s="37"/>
      <c r="B307" s="38"/>
      <c r="C307" s="244" t="s">
        <v>719</v>
      </c>
      <c r="D307" s="244" t="s">
        <v>165</v>
      </c>
      <c r="E307" s="245" t="s">
        <v>720</v>
      </c>
      <c r="F307" s="246" t="s">
        <v>721</v>
      </c>
      <c r="G307" s="247" t="s">
        <v>180</v>
      </c>
      <c r="H307" s="248">
        <v>2</v>
      </c>
      <c r="I307" s="249"/>
      <c r="J307" s="250">
        <f>ROUND(I307*H307,2)</f>
        <v>0</v>
      </c>
      <c r="K307" s="251"/>
      <c r="L307" s="40"/>
      <c r="M307" s="252" t="s">
        <v>1</v>
      </c>
      <c r="N307" s="253" t="s">
        <v>41</v>
      </c>
      <c r="O307" s="90"/>
      <c r="P307" s="254">
        <f>O307*H307</f>
        <v>0</v>
      </c>
      <c r="Q307" s="254">
        <v>8E-05</v>
      </c>
      <c r="R307" s="254">
        <f>Q307*H307</f>
        <v>0.00016</v>
      </c>
      <c r="S307" s="254">
        <v>0.02493</v>
      </c>
      <c r="T307" s="255">
        <f>S307*H307</f>
        <v>0.04986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6" t="s">
        <v>227</v>
      </c>
      <c r="AT307" s="256" t="s">
        <v>165</v>
      </c>
      <c r="AU307" s="256" t="s">
        <v>87</v>
      </c>
      <c r="AY307" s="14" t="s">
        <v>162</v>
      </c>
      <c r="BE307" s="147">
        <f>IF(N307="základní",J307,0)</f>
        <v>0</v>
      </c>
      <c r="BF307" s="147">
        <f>IF(N307="snížená",J307,0)</f>
        <v>0</v>
      </c>
      <c r="BG307" s="147">
        <f>IF(N307="zákl. přenesená",J307,0)</f>
        <v>0</v>
      </c>
      <c r="BH307" s="147">
        <f>IF(N307="sníž. přenesená",J307,0)</f>
        <v>0</v>
      </c>
      <c r="BI307" s="147">
        <f>IF(N307="nulová",J307,0)</f>
        <v>0</v>
      </c>
      <c r="BJ307" s="14" t="s">
        <v>87</v>
      </c>
      <c r="BK307" s="147">
        <f>ROUND(I307*H307,2)</f>
        <v>0</v>
      </c>
      <c r="BL307" s="14" t="s">
        <v>227</v>
      </c>
      <c r="BM307" s="256" t="s">
        <v>722</v>
      </c>
    </row>
    <row r="308" spans="1:65" s="2" customFormat="1" ht="24.15" customHeight="1">
      <c r="A308" s="37"/>
      <c r="B308" s="38"/>
      <c r="C308" s="244" t="s">
        <v>723</v>
      </c>
      <c r="D308" s="244" t="s">
        <v>165</v>
      </c>
      <c r="E308" s="245" t="s">
        <v>724</v>
      </c>
      <c r="F308" s="246" t="s">
        <v>725</v>
      </c>
      <c r="G308" s="247" t="s">
        <v>180</v>
      </c>
      <c r="H308" s="248">
        <v>2</v>
      </c>
      <c r="I308" s="249"/>
      <c r="J308" s="250">
        <f>ROUND(I308*H308,2)</f>
        <v>0</v>
      </c>
      <c r="K308" s="251"/>
      <c r="L308" s="40"/>
      <c r="M308" s="252" t="s">
        <v>1</v>
      </c>
      <c r="N308" s="253" t="s">
        <v>41</v>
      </c>
      <c r="O308" s="90"/>
      <c r="P308" s="254">
        <f>O308*H308</f>
        <v>0</v>
      </c>
      <c r="Q308" s="254">
        <v>0</v>
      </c>
      <c r="R308" s="254">
        <f>Q308*H308</f>
        <v>0</v>
      </c>
      <c r="S308" s="254">
        <v>0</v>
      </c>
      <c r="T308" s="255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56" t="s">
        <v>227</v>
      </c>
      <c r="AT308" s="256" t="s">
        <v>165</v>
      </c>
      <c r="AU308" s="256" t="s">
        <v>87</v>
      </c>
      <c r="AY308" s="14" t="s">
        <v>162</v>
      </c>
      <c r="BE308" s="147">
        <f>IF(N308="základní",J308,0)</f>
        <v>0</v>
      </c>
      <c r="BF308" s="147">
        <f>IF(N308="snížená",J308,0)</f>
        <v>0</v>
      </c>
      <c r="BG308" s="147">
        <f>IF(N308="zákl. přenesená",J308,0)</f>
        <v>0</v>
      </c>
      <c r="BH308" s="147">
        <f>IF(N308="sníž. přenesená",J308,0)</f>
        <v>0</v>
      </c>
      <c r="BI308" s="147">
        <f>IF(N308="nulová",J308,0)</f>
        <v>0</v>
      </c>
      <c r="BJ308" s="14" t="s">
        <v>87</v>
      </c>
      <c r="BK308" s="147">
        <f>ROUND(I308*H308,2)</f>
        <v>0</v>
      </c>
      <c r="BL308" s="14" t="s">
        <v>227</v>
      </c>
      <c r="BM308" s="256" t="s">
        <v>726</v>
      </c>
    </row>
    <row r="309" spans="1:65" s="2" customFormat="1" ht="14.4" customHeight="1">
      <c r="A309" s="37"/>
      <c r="B309" s="38"/>
      <c r="C309" s="244" t="s">
        <v>727</v>
      </c>
      <c r="D309" s="244" t="s">
        <v>165</v>
      </c>
      <c r="E309" s="245" t="s">
        <v>728</v>
      </c>
      <c r="F309" s="246" t="s">
        <v>729</v>
      </c>
      <c r="G309" s="247" t="s">
        <v>168</v>
      </c>
      <c r="H309" s="248">
        <v>11.379</v>
      </c>
      <c r="I309" s="249"/>
      <c r="J309" s="250">
        <f>ROUND(I309*H309,2)</f>
        <v>0</v>
      </c>
      <c r="K309" s="251"/>
      <c r="L309" s="40"/>
      <c r="M309" s="252" t="s">
        <v>1</v>
      </c>
      <c r="N309" s="253" t="s">
        <v>41</v>
      </c>
      <c r="O309" s="90"/>
      <c r="P309" s="254">
        <f>O309*H309</f>
        <v>0</v>
      </c>
      <c r="Q309" s="254">
        <v>0</v>
      </c>
      <c r="R309" s="254">
        <f>Q309*H309</f>
        <v>0</v>
      </c>
      <c r="S309" s="254">
        <v>0</v>
      </c>
      <c r="T309" s="255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6" t="s">
        <v>227</v>
      </c>
      <c r="AT309" s="256" t="s">
        <v>165</v>
      </c>
      <c r="AU309" s="256" t="s">
        <v>87</v>
      </c>
      <c r="AY309" s="14" t="s">
        <v>162</v>
      </c>
      <c r="BE309" s="147">
        <f>IF(N309="základní",J309,0)</f>
        <v>0</v>
      </c>
      <c r="BF309" s="147">
        <f>IF(N309="snížená",J309,0)</f>
        <v>0</v>
      </c>
      <c r="BG309" s="147">
        <f>IF(N309="zákl. přenesená",J309,0)</f>
        <v>0</v>
      </c>
      <c r="BH309" s="147">
        <f>IF(N309="sníž. přenesená",J309,0)</f>
        <v>0</v>
      </c>
      <c r="BI309" s="147">
        <f>IF(N309="nulová",J309,0)</f>
        <v>0</v>
      </c>
      <c r="BJ309" s="14" t="s">
        <v>87</v>
      </c>
      <c r="BK309" s="147">
        <f>ROUND(I309*H309,2)</f>
        <v>0</v>
      </c>
      <c r="BL309" s="14" t="s">
        <v>227</v>
      </c>
      <c r="BM309" s="256" t="s">
        <v>730</v>
      </c>
    </row>
    <row r="310" spans="1:65" s="2" customFormat="1" ht="14.4" customHeight="1">
      <c r="A310" s="37"/>
      <c r="B310" s="38"/>
      <c r="C310" s="244" t="s">
        <v>731</v>
      </c>
      <c r="D310" s="244" t="s">
        <v>165</v>
      </c>
      <c r="E310" s="245" t="s">
        <v>732</v>
      </c>
      <c r="F310" s="246" t="s">
        <v>733</v>
      </c>
      <c r="G310" s="247" t="s">
        <v>168</v>
      </c>
      <c r="H310" s="248">
        <v>11.379</v>
      </c>
      <c r="I310" s="249"/>
      <c r="J310" s="250">
        <f>ROUND(I310*H310,2)</f>
        <v>0</v>
      </c>
      <c r="K310" s="251"/>
      <c r="L310" s="40"/>
      <c r="M310" s="252" t="s">
        <v>1</v>
      </c>
      <c r="N310" s="253" t="s">
        <v>41</v>
      </c>
      <c r="O310" s="90"/>
      <c r="P310" s="254">
        <f>O310*H310</f>
        <v>0</v>
      </c>
      <c r="Q310" s="254">
        <v>0</v>
      </c>
      <c r="R310" s="254">
        <f>Q310*H310</f>
        <v>0</v>
      </c>
      <c r="S310" s="254">
        <v>0</v>
      </c>
      <c r="T310" s="255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6" t="s">
        <v>227</v>
      </c>
      <c r="AT310" s="256" t="s">
        <v>165</v>
      </c>
      <c r="AU310" s="256" t="s">
        <v>87</v>
      </c>
      <c r="AY310" s="14" t="s">
        <v>162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4" t="s">
        <v>87</v>
      </c>
      <c r="BK310" s="147">
        <f>ROUND(I310*H310,2)</f>
        <v>0</v>
      </c>
      <c r="BL310" s="14" t="s">
        <v>227</v>
      </c>
      <c r="BM310" s="256" t="s">
        <v>734</v>
      </c>
    </row>
    <row r="311" spans="1:65" s="2" customFormat="1" ht="24.15" customHeight="1">
      <c r="A311" s="37"/>
      <c r="B311" s="38"/>
      <c r="C311" s="244" t="s">
        <v>735</v>
      </c>
      <c r="D311" s="244" t="s">
        <v>165</v>
      </c>
      <c r="E311" s="245" t="s">
        <v>736</v>
      </c>
      <c r="F311" s="246" t="s">
        <v>737</v>
      </c>
      <c r="G311" s="247" t="s">
        <v>296</v>
      </c>
      <c r="H311" s="248">
        <v>0</v>
      </c>
      <c r="I311" s="249"/>
      <c r="J311" s="250">
        <f>ROUND(I311*H311,2)</f>
        <v>0</v>
      </c>
      <c r="K311" s="251"/>
      <c r="L311" s="40"/>
      <c r="M311" s="252" t="s">
        <v>1</v>
      </c>
      <c r="N311" s="253" t="s">
        <v>41</v>
      </c>
      <c r="O311" s="90"/>
      <c r="P311" s="254">
        <f>O311*H311</f>
        <v>0</v>
      </c>
      <c r="Q311" s="254">
        <v>0</v>
      </c>
      <c r="R311" s="254">
        <f>Q311*H311</f>
        <v>0</v>
      </c>
      <c r="S311" s="254">
        <v>0</v>
      </c>
      <c r="T311" s="255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56" t="s">
        <v>227</v>
      </c>
      <c r="AT311" s="256" t="s">
        <v>165</v>
      </c>
      <c r="AU311" s="256" t="s">
        <v>87</v>
      </c>
      <c r="AY311" s="14" t="s">
        <v>162</v>
      </c>
      <c r="BE311" s="147">
        <f>IF(N311="základní",J311,0)</f>
        <v>0</v>
      </c>
      <c r="BF311" s="147">
        <f>IF(N311="snížená",J311,0)</f>
        <v>0</v>
      </c>
      <c r="BG311" s="147">
        <f>IF(N311="zákl. přenesená",J311,0)</f>
        <v>0</v>
      </c>
      <c r="BH311" s="147">
        <f>IF(N311="sníž. přenesená",J311,0)</f>
        <v>0</v>
      </c>
      <c r="BI311" s="147">
        <f>IF(N311="nulová",J311,0)</f>
        <v>0</v>
      </c>
      <c r="BJ311" s="14" t="s">
        <v>87</v>
      </c>
      <c r="BK311" s="147">
        <f>ROUND(I311*H311,2)</f>
        <v>0</v>
      </c>
      <c r="BL311" s="14" t="s">
        <v>227</v>
      </c>
      <c r="BM311" s="256" t="s">
        <v>738</v>
      </c>
    </row>
    <row r="312" spans="1:65" s="2" customFormat="1" ht="24.15" customHeight="1">
      <c r="A312" s="37"/>
      <c r="B312" s="38"/>
      <c r="C312" s="244" t="s">
        <v>739</v>
      </c>
      <c r="D312" s="244" t="s">
        <v>165</v>
      </c>
      <c r="E312" s="245" t="s">
        <v>740</v>
      </c>
      <c r="F312" s="246" t="s">
        <v>741</v>
      </c>
      <c r="G312" s="247" t="s">
        <v>296</v>
      </c>
      <c r="H312" s="248">
        <v>0</v>
      </c>
      <c r="I312" s="249"/>
      <c r="J312" s="250">
        <f>ROUND(I312*H312,2)</f>
        <v>0</v>
      </c>
      <c r="K312" s="251"/>
      <c r="L312" s="40"/>
      <c r="M312" s="252" t="s">
        <v>1</v>
      </c>
      <c r="N312" s="253" t="s">
        <v>41</v>
      </c>
      <c r="O312" s="90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56" t="s">
        <v>227</v>
      </c>
      <c r="AT312" s="256" t="s">
        <v>165</v>
      </c>
      <c r="AU312" s="256" t="s">
        <v>87</v>
      </c>
      <c r="AY312" s="14" t="s">
        <v>162</v>
      </c>
      <c r="BE312" s="147">
        <f>IF(N312="základní",J312,0)</f>
        <v>0</v>
      </c>
      <c r="BF312" s="147">
        <f>IF(N312="snížená",J312,0)</f>
        <v>0</v>
      </c>
      <c r="BG312" s="147">
        <f>IF(N312="zákl. přenesená",J312,0)</f>
        <v>0</v>
      </c>
      <c r="BH312" s="147">
        <f>IF(N312="sníž. přenesená",J312,0)</f>
        <v>0</v>
      </c>
      <c r="BI312" s="147">
        <f>IF(N312="nulová",J312,0)</f>
        <v>0</v>
      </c>
      <c r="BJ312" s="14" t="s">
        <v>87</v>
      </c>
      <c r="BK312" s="147">
        <f>ROUND(I312*H312,2)</f>
        <v>0</v>
      </c>
      <c r="BL312" s="14" t="s">
        <v>227</v>
      </c>
      <c r="BM312" s="256" t="s">
        <v>742</v>
      </c>
    </row>
    <row r="313" spans="1:63" s="12" customFormat="1" ht="22.8" customHeight="1">
      <c r="A313" s="12"/>
      <c r="B313" s="228"/>
      <c r="C313" s="229"/>
      <c r="D313" s="230" t="s">
        <v>74</v>
      </c>
      <c r="E313" s="242" t="s">
        <v>743</v>
      </c>
      <c r="F313" s="242" t="s">
        <v>744</v>
      </c>
      <c r="G313" s="229"/>
      <c r="H313" s="229"/>
      <c r="I313" s="232"/>
      <c r="J313" s="243">
        <f>BK313</f>
        <v>0</v>
      </c>
      <c r="K313" s="229"/>
      <c r="L313" s="234"/>
      <c r="M313" s="235"/>
      <c r="N313" s="236"/>
      <c r="O313" s="236"/>
      <c r="P313" s="237">
        <f>SUM(P314:P370)</f>
        <v>0</v>
      </c>
      <c r="Q313" s="236"/>
      <c r="R313" s="237">
        <f>SUM(R314:R370)</f>
        <v>0.19407800000000003</v>
      </c>
      <c r="S313" s="236"/>
      <c r="T313" s="238">
        <f>SUM(T314:T370)</f>
        <v>0.08405800000000001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9" t="s">
        <v>87</v>
      </c>
      <c r="AT313" s="240" t="s">
        <v>74</v>
      </c>
      <c r="AU313" s="240" t="s">
        <v>82</v>
      </c>
      <c r="AY313" s="239" t="s">
        <v>162</v>
      </c>
      <c r="BK313" s="241">
        <f>SUM(BK314:BK370)</f>
        <v>0</v>
      </c>
    </row>
    <row r="314" spans="1:65" s="2" customFormat="1" ht="14.4" customHeight="1">
      <c r="A314" s="37"/>
      <c r="B314" s="38"/>
      <c r="C314" s="244" t="s">
        <v>745</v>
      </c>
      <c r="D314" s="244" t="s">
        <v>165</v>
      </c>
      <c r="E314" s="245" t="s">
        <v>746</v>
      </c>
      <c r="F314" s="246" t="s">
        <v>747</v>
      </c>
      <c r="G314" s="247" t="s">
        <v>748</v>
      </c>
      <c r="H314" s="248">
        <v>1</v>
      </c>
      <c r="I314" s="249"/>
      <c r="J314" s="250">
        <f>ROUND(I314*H314,2)</f>
        <v>0</v>
      </c>
      <c r="K314" s="251"/>
      <c r="L314" s="40"/>
      <c r="M314" s="252" t="s">
        <v>1</v>
      </c>
      <c r="N314" s="253" t="s">
        <v>41</v>
      </c>
      <c r="O314" s="90"/>
      <c r="P314" s="254">
        <f>O314*H314</f>
        <v>0</v>
      </c>
      <c r="Q314" s="254">
        <v>0</v>
      </c>
      <c r="R314" s="254">
        <f>Q314*H314</f>
        <v>0</v>
      </c>
      <c r="S314" s="254">
        <v>0</v>
      </c>
      <c r="T314" s="255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6" t="s">
        <v>227</v>
      </c>
      <c r="AT314" s="256" t="s">
        <v>165</v>
      </c>
      <c r="AU314" s="256" t="s">
        <v>87</v>
      </c>
      <c r="AY314" s="14" t="s">
        <v>162</v>
      </c>
      <c r="BE314" s="147">
        <f>IF(N314="základní",J314,0)</f>
        <v>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4" t="s">
        <v>87</v>
      </c>
      <c r="BK314" s="147">
        <f>ROUND(I314*H314,2)</f>
        <v>0</v>
      </c>
      <c r="BL314" s="14" t="s">
        <v>227</v>
      </c>
      <c r="BM314" s="256" t="s">
        <v>749</v>
      </c>
    </row>
    <row r="315" spans="1:65" s="2" customFormat="1" ht="24.15" customHeight="1">
      <c r="A315" s="37"/>
      <c r="B315" s="38"/>
      <c r="C315" s="244" t="s">
        <v>750</v>
      </c>
      <c r="D315" s="244" t="s">
        <v>165</v>
      </c>
      <c r="E315" s="245" t="s">
        <v>751</v>
      </c>
      <c r="F315" s="246" t="s">
        <v>752</v>
      </c>
      <c r="G315" s="247" t="s">
        <v>265</v>
      </c>
      <c r="H315" s="248">
        <v>35.4</v>
      </c>
      <c r="I315" s="249"/>
      <c r="J315" s="250">
        <f>ROUND(I315*H315,2)</f>
        <v>0</v>
      </c>
      <c r="K315" s="251"/>
      <c r="L315" s="40"/>
      <c r="M315" s="252" t="s">
        <v>1</v>
      </c>
      <c r="N315" s="253" t="s">
        <v>41</v>
      </c>
      <c r="O315" s="90"/>
      <c r="P315" s="254">
        <f>O315*H315</f>
        <v>0</v>
      </c>
      <c r="Q315" s="254">
        <v>0</v>
      </c>
      <c r="R315" s="254">
        <f>Q315*H315</f>
        <v>0</v>
      </c>
      <c r="S315" s="254">
        <v>0</v>
      </c>
      <c r="T315" s="255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6" t="s">
        <v>227</v>
      </c>
      <c r="AT315" s="256" t="s">
        <v>165</v>
      </c>
      <c r="AU315" s="256" t="s">
        <v>87</v>
      </c>
      <c r="AY315" s="14" t="s">
        <v>162</v>
      </c>
      <c r="BE315" s="147">
        <f>IF(N315="základní",J315,0)</f>
        <v>0</v>
      </c>
      <c r="BF315" s="147">
        <f>IF(N315="snížená",J315,0)</f>
        <v>0</v>
      </c>
      <c r="BG315" s="147">
        <f>IF(N315="zákl. přenesená",J315,0)</f>
        <v>0</v>
      </c>
      <c r="BH315" s="147">
        <f>IF(N315="sníž. přenesená",J315,0)</f>
        <v>0</v>
      </c>
      <c r="BI315" s="147">
        <f>IF(N315="nulová",J315,0)</f>
        <v>0</v>
      </c>
      <c r="BJ315" s="14" t="s">
        <v>87</v>
      </c>
      <c r="BK315" s="147">
        <f>ROUND(I315*H315,2)</f>
        <v>0</v>
      </c>
      <c r="BL315" s="14" t="s">
        <v>227</v>
      </c>
      <c r="BM315" s="256" t="s">
        <v>753</v>
      </c>
    </row>
    <row r="316" spans="1:65" s="2" customFormat="1" ht="14.4" customHeight="1">
      <c r="A316" s="37"/>
      <c r="B316" s="38"/>
      <c r="C316" s="257" t="s">
        <v>754</v>
      </c>
      <c r="D316" s="257" t="s">
        <v>363</v>
      </c>
      <c r="E316" s="258" t="s">
        <v>755</v>
      </c>
      <c r="F316" s="259" t="s">
        <v>756</v>
      </c>
      <c r="G316" s="260" t="s">
        <v>265</v>
      </c>
      <c r="H316" s="261">
        <v>35.4</v>
      </c>
      <c r="I316" s="262"/>
      <c r="J316" s="263">
        <f>ROUND(I316*H316,2)</f>
        <v>0</v>
      </c>
      <c r="K316" s="264"/>
      <c r="L316" s="265"/>
      <c r="M316" s="266" t="s">
        <v>1</v>
      </c>
      <c r="N316" s="267" t="s">
        <v>41</v>
      </c>
      <c r="O316" s="90"/>
      <c r="P316" s="254">
        <f>O316*H316</f>
        <v>0</v>
      </c>
      <c r="Q316" s="254">
        <v>0.003</v>
      </c>
      <c r="R316" s="254">
        <f>Q316*H316</f>
        <v>0.1062</v>
      </c>
      <c r="S316" s="254">
        <v>0</v>
      </c>
      <c r="T316" s="255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6" t="s">
        <v>298</v>
      </c>
      <c r="AT316" s="256" t="s">
        <v>363</v>
      </c>
      <c r="AU316" s="256" t="s">
        <v>87</v>
      </c>
      <c r="AY316" s="14" t="s">
        <v>162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4" t="s">
        <v>87</v>
      </c>
      <c r="BK316" s="147">
        <f>ROUND(I316*H316,2)</f>
        <v>0</v>
      </c>
      <c r="BL316" s="14" t="s">
        <v>227</v>
      </c>
      <c r="BM316" s="256" t="s">
        <v>757</v>
      </c>
    </row>
    <row r="317" spans="1:65" s="2" customFormat="1" ht="14.4" customHeight="1">
      <c r="A317" s="37"/>
      <c r="B317" s="38"/>
      <c r="C317" s="244" t="s">
        <v>758</v>
      </c>
      <c r="D317" s="244" t="s">
        <v>165</v>
      </c>
      <c r="E317" s="245" t="s">
        <v>759</v>
      </c>
      <c r="F317" s="246" t="s">
        <v>760</v>
      </c>
      <c r="G317" s="247" t="s">
        <v>180</v>
      </c>
      <c r="H317" s="248">
        <v>55</v>
      </c>
      <c r="I317" s="249"/>
      <c r="J317" s="250">
        <f>ROUND(I317*H317,2)</f>
        <v>0</v>
      </c>
      <c r="K317" s="251"/>
      <c r="L317" s="40"/>
      <c r="M317" s="252" t="s">
        <v>1</v>
      </c>
      <c r="N317" s="253" t="s">
        <v>41</v>
      </c>
      <c r="O317" s="90"/>
      <c r="P317" s="254">
        <f>O317*H317</f>
        <v>0</v>
      </c>
      <c r="Q317" s="254">
        <v>0</v>
      </c>
      <c r="R317" s="254">
        <f>Q317*H317</f>
        <v>0</v>
      </c>
      <c r="S317" s="254">
        <v>0</v>
      </c>
      <c r="T317" s="255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6" t="s">
        <v>227</v>
      </c>
      <c r="AT317" s="256" t="s">
        <v>165</v>
      </c>
      <c r="AU317" s="256" t="s">
        <v>87</v>
      </c>
      <c r="AY317" s="14" t="s">
        <v>162</v>
      </c>
      <c r="BE317" s="147">
        <f>IF(N317="základní",J317,0)</f>
        <v>0</v>
      </c>
      <c r="BF317" s="147">
        <f>IF(N317="snížená",J317,0)</f>
        <v>0</v>
      </c>
      <c r="BG317" s="147">
        <f>IF(N317="zákl. přenesená",J317,0)</f>
        <v>0</v>
      </c>
      <c r="BH317" s="147">
        <f>IF(N317="sníž. přenesená",J317,0)</f>
        <v>0</v>
      </c>
      <c r="BI317" s="147">
        <f>IF(N317="nulová",J317,0)</f>
        <v>0</v>
      </c>
      <c r="BJ317" s="14" t="s">
        <v>87</v>
      </c>
      <c r="BK317" s="147">
        <f>ROUND(I317*H317,2)</f>
        <v>0</v>
      </c>
      <c r="BL317" s="14" t="s">
        <v>227</v>
      </c>
      <c r="BM317" s="256" t="s">
        <v>761</v>
      </c>
    </row>
    <row r="318" spans="1:65" s="2" customFormat="1" ht="37.8" customHeight="1">
      <c r="A318" s="37"/>
      <c r="B318" s="38"/>
      <c r="C318" s="257" t="s">
        <v>762</v>
      </c>
      <c r="D318" s="257" t="s">
        <v>363</v>
      </c>
      <c r="E318" s="258" t="s">
        <v>763</v>
      </c>
      <c r="F318" s="259" t="s">
        <v>764</v>
      </c>
      <c r="G318" s="260" t="s">
        <v>180</v>
      </c>
      <c r="H318" s="261">
        <v>55</v>
      </c>
      <c r="I318" s="262"/>
      <c r="J318" s="263">
        <f>ROUND(I318*H318,2)</f>
        <v>0</v>
      </c>
      <c r="K318" s="264"/>
      <c r="L318" s="265"/>
      <c r="M318" s="266" t="s">
        <v>1</v>
      </c>
      <c r="N318" s="267" t="s">
        <v>41</v>
      </c>
      <c r="O318" s="90"/>
      <c r="P318" s="254">
        <f>O318*H318</f>
        <v>0</v>
      </c>
      <c r="Q318" s="254">
        <v>9E-05</v>
      </c>
      <c r="R318" s="254">
        <f>Q318*H318</f>
        <v>0.00495</v>
      </c>
      <c r="S318" s="254">
        <v>0</v>
      </c>
      <c r="T318" s="25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56" t="s">
        <v>298</v>
      </c>
      <c r="AT318" s="256" t="s">
        <v>363</v>
      </c>
      <c r="AU318" s="256" t="s">
        <v>87</v>
      </c>
      <c r="AY318" s="14" t="s">
        <v>162</v>
      </c>
      <c r="BE318" s="147">
        <f>IF(N318="základní",J318,0)</f>
        <v>0</v>
      </c>
      <c r="BF318" s="147">
        <f>IF(N318="snížená",J318,0)</f>
        <v>0</v>
      </c>
      <c r="BG318" s="147">
        <f>IF(N318="zákl. přenesená",J318,0)</f>
        <v>0</v>
      </c>
      <c r="BH318" s="147">
        <f>IF(N318="sníž. přenesená",J318,0)</f>
        <v>0</v>
      </c>
      <c r="BI318" s="147">
        <f>IF(N318="nulová",J318,0)</f>
        <v>0</v>
      </c>
      <c r="BJ318" s="14" t="s">
        <v>87</v>
      </c>
      <c r="BK318" s="147">
        <f>ROUND(I318*H318,2)</f>
        <v>0</v>
      </c>
      <c r="BL318" s="14" t="s">
        <v>227</v>
      </c>
      <c r="BM318" s="256" t="s">
        <v>765</v>
      </c>
    </row>
    <row r="319" spans="1:65" s="2" customFormat="1" ht="14.4" customHeight="1">
      <c r="A319" s="37"/>
      <c r="B319" s="38"/>
      <c r="C319" s="244" t="s">
        <v>766</v>
      </c>
      <c r="D319" s="244" t="s">
        <v>165</v>
      </c>
      <c r="E319" s="245" t="s">
        <v>767</v>
      </c>
      <c r="F319" s="246" t="s">
        <v>768</v>
      </c>
      <c r="G319" s="247" t="s">
        <v>180</v>
      </c>
      <c r="H319" s="248">
        <v>48</v>
      </c>
      <c r="I319" s="249"/>
      <c r="J319" s="250">
        <f>ROUND(I319*H319,2)</f>
        <v>0</v>
      </c>
      <c r="K319" s="251"/>
      <c r="L319" s="40"/>
      <c r="M319" s="252" t="s">
        <v>1</v>
      </c>
      <c r="N319" s="253" t="s">
        <v>41</v>
      </c>
      <c r="O319" s="90"/>
      <c r="P319" s="254">
        <f>O319*H319</f>
        <v>0</v>
      </c>
      <c r="Q319" s="254">
        <v>0</v>
      </c>
      <c r="R319" s="254">
        <f>Q319*H319</f>
        <v>0</v>
      </c>
      <c r="S319" s="254">
        <v>0</v>
      </c>
      <c r="T319" s="255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6" t="s">
        <v>227</v>
      </c>
      <c r="AT319" s="256" t="s">
        <v>165</v>
      </c>
      <c r="AU319" s="256" t="s">
        <v>87</v>
      </c>
      <c r="AY319" s="14" t="s">
        <v>162</v>
      </c>
      <c r="BE319" s="147">
        <f>IF(N319="základní",J319,0)</f>
        <v>0</v>
      </c>
      <c r="BF319" s="147">
        <f>IF(N319="snížená",J319,0)</f>
        <v>0</v>
      </c>
      <c r="BG319" s="147">
        <f>IF(N319="zákl. přenesená",J319,0)</f>
        <v>0</v>
      </c>
      <c r="BH319" s="147">
        <f>IF(N319="sníž. přenesená",J319,0)</f>
        <v>0</v>
      </c>
      <c r="BI319" s="147">
        <f>IF(N319="nulová",J319,0)</f>
        <v>0</v>
      </c>
      <c r="BJ319" s="14" t="s">
        <v>87</v>
      </c>
      <c r="BK319" s="147">
        <f>ROUND(I319*H319,2)</f>
        <v>0</v>
      </c>
      <c r="BL319" s="14" t="s">
        <v>227</v>
      </c>
      <c r="BM319" s="256" t="s">
        <v>769</v>
      </c>
    </row>
    <row r="320" spans="1:65" s="2" customFormat="1" ht="14.4" customHeight="1">
      <c r="A320" s="37"/>
      <c r="B320" s="38"/>
      <c r="C320" s="257" t="s">
        <v>770</v>
      </c>
      <c r="D320" s="257" t="s">
        <v>363</v>
      </c>
      <c r="E320" s="258" t="s">
        <v>771</v>
      </c>
      <c r="F320" s="259" t="s">
        <v>772</v>
      </c>
      <c r="G320" s="260" t="s">
        <v>180</v>
      </c>
      <c r="H320" s="261">
        <v>48</v>
      </c>
      <c r="I320" s="262"/>
      <c r="J320" s="263">
        <f>ROUND(I320*H320,2)</f>
        <v>0</v>
      </c>
      <c r="K320" s="264"/>
      <c r="L320" s="265"/>
      <c r="M320" s="266" t="s">
        <v>1</v>
      </c>
      <c r="N320" s="267" t="s">
        <v>41</v>
      </c>
      <c r="O320" s="90"/>
      <c r="P320" s="254">
        <f>O320*H320</f>
        <v>0</v>
      </c>
      <c r="Q320" s="254">
        <v>3E-05</v>
      </c>
      <c r="R320" s="254">
        <f>Q320*H320</f>
        <v>0.00144</v>
      </c>
      <c r="S320" s="254">
        <v>0</v>
      </c>
      <c r="T320" s="255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6" t="s">
        <v>298</v>
      </c>
      <c r="AT320" s="256" t="s">
        <v>363</v>
      </c>
      <c r="AU320" s="256" t="s">
        <v>87</v>
      </c>
      <c r="AY320" s="14" t="s">
        <v>162</v>
      </c>
      <c r="BE320" s="147">
        <f>IF(N320="základní",J320,0)</f>
        <v>0</v>
      </c>
      <c r="BF320" s="147">
        <f>IF(N320="snížená",J320,0)</f>
        <v>0</v>
      </c>
      <c r="BG320" s="147">
        <f>IF(N320="zákl. přenesená",J320,0)</f>
        <v>0</v>
      </c>
      <c r="BH320" s="147">
        <f>IF(N320="sníž. přenesená",J320,0)</f>
        <v>0</v>
      </c>
      <c r="BI320" s="147">
        <f>IF(N320="nulová",J320,0)</f>
        <v>0</v>
      </c>
      <c r="BJ320" s="14" t="s">
        <v>87</v>
      </c>
      <c r="BK320" s="147">
        <f>ROUND(I320*H320,2)</f>
        <v>0</v>
      </c>
      <c r="BL320" s="14" t="s">
        <v>227</v>
      </c>
      <c r="BM320" s="256" t="s">
        <v>773</v>
      </c>
    </row>
    <row r="321" spans="1:65" s="2" customFormat="1" ht="24.15" customHeight="1">
      <c r="A321" s="37"/>
      <c r="B321" s="38"/>
      <c r="C321" s="244" t="s">
        <v>774</v>
      </c>
      <c r="D321" s="244" t="s">
        <v>165</v>
      </c>
      <c r="E321" s="245" t="s">
        <v>775</v>
      </c>
      <c r="F321" s="246" t="s">
        <v>776</v>
      </c>
      <c r="G321" s="247" t="s">
        <v>265</v>
      </c>
      <c r="H321" s="248">
        <v>35.4</v>
      </c>
      <c r="I321" s="249"/>
      <c r="J321" s="250">
        <f>ROUND(I321*H321,2)</f>
        <v>0</v>
      </c>
      <c r="K321" s="251"/>
      <c r="L321" s="40"/>
      <c r="M321" s="252" t="s">
        <v>1</v>
      </c>
      <c r="N321" s="253" t="s">
        <v>41</v>
      </c>
      <c r="O321" s="90"/>
      <c r="P321" s="254">
        <f>O321*H321</f>
        <v>0</v>
      </c>
      <c r="Q321" s="254">
        <v>0</v>
      </c>
      <c r="R321" s="254">
        <f>Q321*H321</f>
        <v>0</v>
      </c>
      <c r="S321" s="254">
        <v>0.00027</v>
      </c>
      <c r="T321" s="255">
        <f>S321*H321</f>
        <v>0.009558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6" t="s">
        <v>227</v>
      </c>
      <c r="AT321" s="256" t="s">
        <v>165</v>
      </c>
      <c r="AU321" s="256" t="s">
        <v>87</v>
      </c>
      <c r="AY321" s="14" t="s">
        <v>162</v>
      </c>
      <c r="BE321" s="147">
        <f>IF(N321="základní",J321,0)</f>
        <v>0</v>
      </c>
      <c r="BF321" s="147">
        <f>IF(N321="snížená",J321,0)</f>
        <v>0</v>
      </c>
      <c r="BG321" s="147">
        <f>IF(N321="zákl. přenesená",J321,0)</f>
        <v>0</v>
      </c>
      <c r="BH321" s="147">
        <f>IF(N321="sníž. přenesená",J321,0)</f>
        <v>0</v>
      </c>
      <c r="BI321" s="147">
        <f>IF(N321="nulová",J321,0)</f>
        <v>0</v>
      </c>
      <c r="BJ321" s="14" t="s">
        <v>87</v>
      </c>
      <c r="BK321" s="147">
        <f>ROUND(I321*H321,2)</f>
        <v>0</v>
      </c>
      <c r="BL321" s="14" t="s">
        <v>227</v>
      </c>
      <c r="BM321" s="256" t="s">
        <v>777</v>
      </c>
    </row>
    <row r="322" spans="1:65" s="2" customFormat="1" ht="24.15" customHeight="1">
      <c r="A322" s="37"/>
      <c r="B322" s="38"/>
      <c r="C322" s="244" t="s">
        <v>778</v>
      </c>
      <c r="D322" s="244" t="s">
        <v>165</v>
      </c>
      <c r="E322" s="245" t="s">
        <v>779</v>
      </c>
      <c r="F322" s="246" t="s">
        <v>780</v>
      </c>
      <c r="G322" s="247" t="s">
        <v>265</v>
      </c>
      <c r="H322" s="248">
        <v>382.5</v>
      </c>
      <c r="I322" s="249"/>
      <c r="J322" s="250">
        <f>ROUND(I322*H322,2)</f>
        <v>0</v>
      </c>
      <c r="K322" s="251"/>
      <c r="L322" s="40"/>
      <c r="M322" s="252" t="s">
        <v>1</v>
      </c>
      <c r="N322" s="253" t="s">
        <v>41</v>
      </c>
      <c r="O322" s="90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6" t="s">
        <v>227</v>
      </c>
      <c r="AT322" s="256" t="s">
        <v>165</v>
      </c>
      <c r="AU322" s="256" t="s">
        <v>87</v>
      </c>
      <c r="AY322" s="14" t="s">
        <v>162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4" t="s">
        <v>87</v>
      </c>
      <c r="BK322" s="147">
        <f>ROUND(I322*H322,2)</f>
        <v>0</v>
      </c>
      <c r="BL322" s="14" t="s">
        <v>227</v>
      </c>
      <c r="BM322" s="256" t="s">
        <v>781</v>
      </c>
    </row>
    <row r="323" spans="1:65" s="2" customFormat="1" ht="14.4" customHeight="1">
      <c r="A323" s="37"/>
      <c r="B323" s="38"/>
      <c r="C323" s="257" t="s">
        <v>782</v>
      </c>
      <c r="D323" s="257" t="s">
        <v>363</v>
      </c>
      <c r="E323" s="258" t="s">
        <v>783</v>
      </c>
      <c r="F323" s="259" t="s">
        <v>784</v>
      </c>
      <c r="G323" s="260" t="s">
        <v>265</v>
      </c>
      <c r="H323" s="261">
        <v>184.8</v>
      </c>
      <c r="I323" s="262"/>
      <c r="J323" s="263">
        <f>ROUND(I323*H323,2)</f>
        <v>0</v>
      </c>
      <c r="K323" s="264"/>
      <c r="L323" s="265"/>
      <c r="M323" s="266" t="s">
        <v>1</v>
      </c>
      <c r="N323" s="267" t="s">
        <v>41</v>
      </c>
      <c r="O323" s="90"/>
      <c r="P323" s="254">
        <f>O323*H323</f>
        <v>0</v>
      </c>
      <c r="Q323" s="254">
        <v>7E-05</v>
      </c>
      <c r="R323" s="254">
        <f>Q323*H323</f>
        <v>0.012936</v>
      </c>
      <c r="S323" s="254">
        <v>0</v>
      </c>
      <c r="T323" s="255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56" t="s">
        <v>298</v>
      </c>
      <c r="AT323" s="256" t="s">
        <v>363</v>
      </c>
      <c r="AU323" s="256" t="s">
        <v>87</v>
      </c>
      <c r="AY323" s="14" t="s">
        <v>162</v>
      </c>
      <c r="BE323" s="147">
        <f>IF(N323="základní",J323,0)</f>
        <v>0</v>
      </c>
      <c r="BF323" s="147">
        <f>IF(N323="snížená",J323,0)</f>
        <v>0</v>
      </c>
      <c r="BG323" s="147">
        <f>IF(N323="zákl. přenesená",J323,0)</f>
        <v>0</v>
      </c>
      <c r="BH323" s="147">
        <f>IF(N323="sníž. přenesená",J323,0)</f>
        <v>0</v>
      </c>
      <c r="BI323" s="147">
        <f>IF(N323="nulová",J323,0)</f>
        <v>0</v>
      </c>
      <c r="BJ323" s="14" t="s">
        <v>87</v>
      </c>
      <c r="BK323" s="147">
        <f>ROUND(I323*H323,2)</f>
        <v>0</v>
      </c>
      <c r="BL323" s="14" t="s">
        <v>227</v>
      </c>
      <c r="BM323" s="256" t="s">
        <v>785</v>
      </c>
    </row>
    <row r="324" spans="1:65" s="2" customFormat="1" ht="14.4" customHeight="1">
      <c r="A324" s="37"/>
      <c r="B324" s="38"/>
      <c r="C324" s="257" t="s">
        <v>786</v>
      </c>
      <c r="D324" s="257" t="s">
        <v>363</v>
      </c>
      <c r="E324" s="258" t="s">
        <v>787</v>
      </c>
      <c r="F324" s="259" t="s">
        <v>788</v>
      </c>
      <c r="G324" s="260" t="s">
        <v>265</v>
      </c>
      <c r="H324" s="261">
        <v>274.2</v>
      </c>
      <c r="I324" s="262"/>
      <c r="J324" s="263">
        <f>ROUND(I324*H324,2)</f>
        <v>0</v>
      </c>
      <c r="K324" s="264"/>
      <c r="L324" s="265"/>
      <c r="M324" s="266" t="s">
        <v>1</v>
      </c>
      <c r="N324" s="267" t="s">
        <v>41</v>
      </c>
      <c r="O324" s="90"/>
      <c r="P324" s="254">
        <f>O324*H324</f>
        <v>0</v>
      </c>
      <c r="Q324" s="254">
        <v>0.00011</v>
      </c>
      <c r="R324" s="254">
        <f>Q324*H324</f>
        <v>0.030162</v>
      </c>
      <c r="S324" s="254">
        <v>0</v>
      </c>
      <c r="T324" s="255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6" t="s">
        <v>298</v>
      </c>
      <c r="AT324" s="256" t="s">
        <v>363</v>
      </c>
      <c r="AU324" s="256" t="s">
        <v>87</v>
      </c>
      <c r="AY324" s="14" t="s">
        <v>162</v>
      </c>
      <c r="BE324" s="147">
        <f>IF(N324="základní",J324,0)</f>
        <v>0</v>
      </c>
      <c r="BF324" s="147">
        <f>IF(N324="snížená",J324,0)</f>
        <v>0</v>
      </c>
      <c r="BG324" s="147">
        <f>IF(N324="zákl. přenesená",J324,0)</f>
        <v>0</v>
      </c>
      <c r="BH324" s="147">
        <f>IF(N324="sníž. přenesená",J324,0)</f>
        <v>0</v>
      </c>
      <c r="BI324" s="147">
        <f>IF(N324="nulová",J324,0)</f>
        <v>0</v>
      </c>
      <c r="BJ324" s="14" t="s">
        <v>87</v>
      </c>
      <c r="BK324" s="147">
        <f>ROUND(I324*H324,2)</f>
        <v>0</v>
      </c>
      <c r="BL324" s="14" t="s">
        <v>227</v>
      </c>
      <c r="BM324" s="256" t="s">
        <v>789</v>
      </c>
    </row>
    <row r="325" spans="1:65" s="2" customFormat="1" ht="24.15" customHeight="1">
      <c r="A325" s="37"/>
      <c r="B325" s="38"/>
      <c r="C325" s="244" t="s">
        <v>790</v>
      </c>
      <c r="D325" s="244" t="s">
        <v>165</v>
      </c>
      <c r="E325" s="245" t="s">
        <v>791</v>
      </c>
      <c r="F325" s="246" t="s">
        <v>792</v>
      </c>
      <c r="G325" s="247" t="s">
        <v>265</v>
      </c>
      <c r="H325" s="248">
        <v>19</v>
      </c>
      <c r="I325" s="249"/>
      <c r="J325" s="250">
        <f>ROUND(I325*H325,2)</f>
        <v>0</v>
      </c>
      <c r="K325" s="251"/>
      <c r="L325" s="40"/>
      <c r="M325" s="252" t="s">
        <v>1</v>
      </c>
      <c r="N325" s="253" t="s">
        <v>41</v>
      </c>
      <c r="O325" s="90"/>
      <c r="P325" s="254">
        <f>O325*H325</f>
        <v>0</v>
      </c>
      <c r="Q325" s="254">
        <v>0</v>
      </c>
      <c r="R325" s="254">
        <f>Q325*H325</f>
        <v>0</v>
      </c>
      <c r="S325" s="254">
        <v>0</v>
      </c>
      <c r="T325" s="25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6" t="s">
        <v>227</v>
      </c>
      <c r="AT325" s="256" t="s">
        <v>165</v>
      </c>
      <c r="AU325" s="256" t="s">
        <v>87</v>
      </c>
      <c r="AY325" s="14" t="s">
        <v>162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4" t="s">
        <v>87</v>
      </c>
      <c r="BK325" s="147">
        <f>ROUND(I325*H325,2)</f>
        <v>0</v>
      </c>
      <c r="BL325" s="14" t="s">
        <v>227</v>
      </c>
      <c r="BM325" s="256" t="s">
        <v>793</v>
      </c>
    </row>
    <row r="326" spans="1:65" s="2" customFormat="1" ht="14.4" customHeight="1">
      <c r="A326" s="37"/>
      <c r="B326" s="38"/>
      <c r="C326" s="257" t="s">
        <v>794</v>
      </c>
      <c r="D326" s="257" t="s">
        <v>363</v>
      </c>
      <c r="E326" s="258" t="s">
        <v>795</v>
      </c>
      <c r="F326" s="259" t="s">
        <v>796</v>
      </c>
      <c r="G326" s="260" t="s">
        <v>265</v>
      </c>
      <c r="H326" s="261">
        <v>22.8</v>
      </c>
      <c r="I326" s="262"/>
      <c r="J326" s="263">
        <f>ROUND(I326*H326,2)</f>
        <v>0</v>
      </c>
      <c r="K326" s="264"/>
      <c r="L326" s="265"/>
      <c r="M326" s="266" t="s">
        <v>1</v>
      </c>
      <c r="N326" s="267" t="s">
        <v>41</v>
      </c>
      <c r="O326" s="90"/>
      <c r="P326" s="254">
        <f>O326*H326</f>
        <v>0</v>
      </c>
      <c r="Q326" s="254">
        <v>0.00025</v>
      </c>
      <c r="R326" s="254">
        <f>Q326*H326</f>
        <v>0.0057</v>
      </c>
      <c r="S326" s="254">
        <v>0</v>
      </c>
      <c r="T326" s="255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6" t="s">
        <v>298</v>
      </c>
      <c r="AT326" s="256" t="s">
        <v>363</v>
      </c>
      <c r="AU326" s="256" t="s">
        <v>87</v>
      </c>
      <c r="AY326" s="14" t="s">
        <v>162</v>
      </c>
      <c r="BE326" s="147">
        <f>IF(N326="základní",J326,0)</f>
        <v>0</v>
      </c>
      <c r="BF326" s="147">
        <f>IF(N326="snížená",J326,0)</f>
        <v>0</v>
      </c>
      <c r="BG326" s="147">
        <f>IF(N326="zákl. přenesená",J326,0)</f>
        <v>0</v>
      </c>
      <c r="BH326" s="147">
        <f>IF(N326="sníž. přenesená",J326,0)</f>
        <v>0</v>
      </c>
      <c r="BI326" s="147">
        <f>IF(N326="nulová",J326,0)</f>
        <v>0</v>
      </c>
      <c r="BJ326" s="14" t="s">
        <v>87</v>
      </c>
      <c r="BK326" s="147">
        <f>ROUND(I326*H326,2)</f>
        <v>0</v>
      </c>
      <c r="BL326" s="14" t="s">
        <v>227</v>
      </c>
      <c r="BM326" s="256" t="s">
        <v>797</v>
      </c>
    </row>
    <row r="327" spans="1:65" s="2" customFormat="1" ht="24.15" customHeight="1">
      <c r="A327" s="37"/>
      <c r="B327" s="38"/>
      <c r="C327" s="244" t="s">
        <v>798</v>
      </c>
      <c r="D327" s="244" t="s">
        <v>165</v>
      </c>
      <c r="E327" s="245" t="s">
        <v>799</v>
      </c>
      <c r="F327" s="246" t="s">
        <v>800</v>
      </c>
      <c r="G327" s="247" t="s">
        <v>180</v>
      </c>
      <c r="H327" s="248">
        <v>50</v>
      </c>
      <c r="I327" s="249"/>
      <c r="J327" s="250">
        <f>ROUND(I327*H327,2)</f>
        <v>0</v>
      </c>
      <c r="K327" s="251"/>
      <c r="L327" s="40"/>
      <c r="M327" s="252" t="s">
        <v>1</v>
      </c>
      <c r="N327" s="253" t="s">
        <v>41</v>
      </c>
      <c r="O327" s="90"/>
      <c r="P327" s="254">
        <f>O327*H327</f>
        <v>0</v>
      </c>
      <c r="Q327" s="254">
        <v>0</v>
      </c>
      <c r="R327" s="254">
        <f>Q327*H327</f>
        <v>0</v>
      </c>
      <c r="S327" s="254">
        <v>0</v>
      </c>
      <c r="T327" s="255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6" t="s">
        <v>227</v>
      </c>
      <c r="AT327" s="256" t="s">
        <v>165</v>
      </c>
      <c r="AU327" s="256" t="s">
        <v>87</v>
      </c>
      <c r="AY327" s="14" t="s">
        <v>162</v>
      </c>
      <c r="BE327" s="147">
        <f>IF(N327="základní",J327,0)</f>
        <v>0</v>
      </c>
      <c r="BF327" s="147">
        <f>IF(N327="snížená",J327,0)</f>
        <v>0</v>
      </c>
      <c r="BG327" s="147">
        <f>IF(N327="zákl. přenesená",J327,0)</f>
        <v>0</v>
      </c>
      <c r="BH327" s="147">
        <f>IF(N327="sníž. přenesená",J327,0)</f>
        <v>0</v>
      </c>
      <c r="BI327" s="147">
        <f>IF(N327="nulová",J327,0)</f>
        <v>0</v>
      </c>
      <c r="BJ327" s="14" t="s">
        <v>87</v>
      </c>
      <c r="BK327" s="147">
        <f>ROUND(I327*H327,2)</f>
        <v>0</v>
      </c>
      <c r="BL327" s="14" t="s">
        <v>227</v>
      </c>
      <c r="BM327" s="256" t="s">
        <v>801</v>
      </c>
    </row>
    <row r="328" spans="1:65" s="2" customFormat="1" ht="24.15" customHeight="1">
      <c r="A328" s="37"/>
      <c r="B328" s="38"/>
      <c r="C328" s="244" t="s">
        <v>802</v>
      </c>
      <c r="D328" s="244" t="s">
        <v>165</v>
      </c>
      <c r="E328" s="245" t="s">
        <v>803</v>
      </c>
      <c r="F328" s="246" t="s">
        <v>804</v>
      </c>
      <c r="G328" s="247" t="s">
        <v>180</v>
      </c>
      <c r="H328" s="248">
        <v>2</v>
      </c>
      <c r="I328" s="249"/>
      <c r="J328" s="250">
        <f>ROUND(I328*H328,2)</f>
        <v>0</v>
      </c>
      <c r="K328" s="251"/>
      <c r="L328" s="40"/>
      <c r="M328" s="252" t="s">
        <v>1</v>
      </c>
      <c r="N328" s="253" t="s">
        <v>41</v>
      </c>
      <c r="O328" s="90"/>
      <c r="P328" s="254">
        <f>O328*H328</f>
        <v>0</v>
      </c>
      <c r="Q328" s="254">
        <v>0</v>
      </c>
      <c r="R328" s="254">
        <f>Q328*H328</f>
        <v>0</v>
      </c>
      <c r="S328" s="254">
        <v>0</v>
      </c>
      <c r="T328" s="255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6" t="s">
        <v>227</v>
      </c>
      <c r="AT328" s="256" t="s">
        <v>165</v>
      </c>
      <c r="AU328" s="256" t="s">
        <v>87</v>
      </c>
      <c r="AY328" s="14" t="s">
        <v>162</v>
      </c>
      <c r="BE328" s="147">
        <f>IF(N328="základní",J328,0)</f>
        <v>0</v>
      </c>
      <c r="BF328" s="147">
        <f>IF(N328="snížená",J328,0)</f>
        <v>0</v>
      </c>
      <c r="BG328" s="147">
        <f>IF(N328="zákl. přenesená",J328,0)</f>
        <v>0</v>
      </c>
      <c r="BH328" s="147">
        <f>IF(N328="sníž. přenesená",J328,0)</f>
        <v>0</v>
      </c>
      <c r="BI328" s="147">
        <f>IF(N328="nulová",J328,0)</f>
        <v>0</v>
      </c>
      <c r="BJ328" s="14" t="s">
        <v>87</v>
      </c>
      <c r="BK328" s="147">
        <f>ROUND(I328*H328,2)</f>
        <v>0</v>
      </c>
      <c r="BL328" s="14" t="s">
        <v>227</v>
      </c>
      <c r="BM328" s="256" t="s">
        <v>805</v>
      </c>
    </row>
    <row r="329" spans="1:65" s="2" customFormat="1" ht="14.4" customHeight="1">
      <c r="A329" s="37"/>
      <c r="B329" s="38"/>
      <c r="C329" s="244" t="s">
        <v>806</v>
      </c>
      <c r="D329" s="244" t="s">
        <v>165</v>
      </c>
      <c r="E329" s="245" t="s">
        <v>807</v>
      </c>
      <c r="F329" s="246" t="s">
        <v>808</v>
      </c>
      <c r="G329" s="247" t="s">
        <v>180</v>
      </c>
      <c r="H329" s="248">
        <v>110</v>
      </c>
      <c r="I329" s="249"/>
      <c r="J329" s="250">
        <f>ROUND(I329*H329,2)</f>
        <v>0</v>
      </c>
      <c r="K329" s="251"/>
      <c r="L329" s="40"/>
      <c r="M329" s="252" t="s">
        <v>1</v>
      </c>
      <c r="N329" s="253" t="s">
        <v>41</v>
      </c>
      <c r="O329" s="90"/>
      <c r="P329" s="254">
        <f>O329*H329</f>
        <v>0</v>
      </c>
      <c r="Q329" s="254">
        <v>0</v>
      </c>
      <c r="R329" s="254">
        <f>Q329*H329</f>
        <v>0</v>
      </c>
      <c r="S329" s="254">
        <v>0</v>
      </c>
      <c r="T329" s="25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6" t="s">
        <v>227</v>
      </c>
      <c r="AT329" s="256" t="s">
        <v>165</v>
      </c>
      <c r="AU329" s="256" t="s">
        <v>87</v>
      </c>
      <c r="AY329" s="14" t="s">
        <v>162</v>
      </c>
      <c r="BE329" s="147">
        <f>IF(N329="základní",J329,0)</f>
        <v>0</v>
      </c>
      <c r="BF329" s="147">
        <f>IF(N329="snížená",J329,0)</f>
        <v>0</v>
      </c>
      <c r="BG329" s="147">
        <f>IF(N329="zákl. přenesená",J329,0)</f>
        <v>0</v>
      </c>
      <c r="BH329" s="147">
        <f>IF(N329="sníž. přenesená",J329,0)</f>
        <v>0</v>
      </c>
      <c r="BI329" s="147">
        <f>IF(N329="nulová",J329,0)</f>
        <v>0</v>
      </c>
      <c r="BJ329" s="14" t="s">
        <v>87</v>
      </c>
      <c r="BK329" s="147">
        <f>ROUND(I329*H329,2)</f>
        <v>0</v>
      </c>
      <c r="BL329" s="14" t="s">
        <v>227</v>
      </c>
      <c r="BM329" s="256" t="s">
        <v>809</v>
      </c>
    </row>
    <row r="330" spans="1:65" s="2" customFormat="1" ht="24.15" customHeight="1">
      <c r="A330" s="37"/>
      <c r="B330" s="38"/>
      <c r="C330" s="244" t="s">
        <v>810</v>
      </c>
      <c r="D330" s="244" t="s">
        <v>165</v>
      </c>
      <c r="E330" s="245" t="s">
        <v>811</v>
      </c>
      <c r="F330" s="246" t="s">
        <v>812</v>
      </c>
      <c r="G330" s="247" t="s">
        <v>180</v>
      </c>
      <c r="H330" s="248">
        <v>2</v>
      </c>
      <c r="I330" s="249"/>
      <c r="J330" s="250">
        <f>ROUND(I330*H330,2)</f>
        <v>0</v>
      </c>
      <c r="K330" s="251"/>
      <c r="L330" s="40"/>
      <c r="M330" s="252" t="s">
        <v>1</v>
      </c>
      <c r="N330" s="253" t="s">
        <v>41</v>
      </c>
      <c r="O330" s="90"/>
      <c r="P330" s="254">
        <f>O330*H330</f>
        <v>0</v>
      </c>
      <c r="Q330" s="254">
        <v>0</v>
      </c>
      <c r="R330" s="254">
        <f>Q330*H330</f>
        <v>0</v>
      </c>
      <c r="S330" s="254">
        <v>0</v>
      </c>
      <c r="T330" s="255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6" t="s">
        <v>227</v>
      </c>
      <c r="AT330" s="256" t="s">
        <v>165</v>
      </c>
      <c r="AU330" s="256" t="s">
        <v>87</v>
      </c>
      <c r="AY330" s="14" t="s">
        <v>162</v>
      </c>
      <c r="BE330" s="147">
        <f>IF(N330="základní",J330,0)</f>
        <v>0</v>
      </c>
      <c r="BF330" s="147">
        <f>IF(N330="snížená",J330,0)</f>
        <v>0</v>
      </c>
      <c r="BG330" s="147">
        <f>IF(N330="zákl. přenesená",J330,0)</f>
        <v>0</v>
      </c>
      <c r="BH330" s="147">
        <f>IF(N330="sníž. přenesená",J330,0)</f>
        <v>0</v>
      </c>
      <c r="BI330" s="147">
        <f>IF(N330="nulová",J330,0)</f>
        <v>0</v>
      </c>
      <c r="BJ330" s="14" t="s">
        <v>87</v>
      </c>
      <c r="BK330" s="147">
        <f>ROUND(I330*H330,2)</f>
        <v>0</v>
      </c>
      <c r="BL330" s="14" t="s">
        <v>227</v>
      </c>
      <c r="BM330" s="256" t="s">
        <v>813</v>
      </c>
    </row>
    <row r="331" spans="1:65" s="2" customFormat="1" ht="24.15" customHeight="1">
      <c r="A331" s="37"/>
      <c r="B331" s="38"/>
      <c r="C331" s="257" t="s">
        <v>814</v>
      </c>
      <c r="D331" s="257" t="s">
        <v>363</v>
      </c>
      <c r="E331" s="258" t="s">
        <v>815</v>
      </c>
      <c r="F331" s="259" t="s">
        <v>816</v>
      </c>
      <c r="G331" s="260" t="s">
        <v>180</v>
      </c>
      <c r="H331" s="261">
        <v>1</v>
      </c>
      <c r="I331" s="262"/>
      <c r="J331" s="263">
        <f>ROUND(I331*H331,2)</f>
        <v>0</v>
      </c>
      <c r="K331" s="264"/>
      <c r="L331" s="265"/>
      <c r="M331" s="266" t="s">
        <v>1</v>
      </c>
      <c r="N331" s="267" t="s">
        <v>41</v>
      </c>
      <c r="O331" s="90"/>
      <c r="P331" s="254">
        <f>O331*H331</f>
        <v>0</v>
      </c>
      <c r="Q331" s="254">
        <v>0.0178</v>
      </c>
      <c r="R331" s="254">
        <f>Q331*H331</f>
        <v>0.0178</v>
      </c>
      <c r="S331" s="254">
        <v>0</v>
      </c>
      <c r="T331" s="255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6" t="s">
        <v>298</v>
      </c>
      <c r="AT331" s="256" t="s">
        <v>363</v>
      </c>
      <c r="AU331" s="256" t="s">
        <v>87</v>
      </c>
      <c r="AY331" s="14" t="s">
        <v>162</v>
      </c>
      <c r="BE331" s="147">
        <f>IF(N331="základní",J331,0)</f>
        <v>0</v>
      </c>
      <c r="BF331" s="147">
        <f>IF(N331="snížená",J331,0)</f>
        <v>0</v>
      </c>
      <c r="BG331" s="147">
        <f>IF(N331="zákl. přenesená",J331,0)</f>
        <v>0</v>
      </c>
      <c r="BH331" s="147">
        <f>IF(N331="sníž. přenesená",J331,0)</f>
        <v>0</v>
      </c>
      <c r="BI331" s="147">
        <f>IF(N331="nulová",J331,0)</f>
        <v>0</v>
      </c>
      <c r="BJ331" s="14" t="s">
        <v>87</v>
      </c>
      <c r="BK331" s="147">
        <f>ROUND(I331*H331,2)</f>
        <v>0</v>
      </c>
      <c r="BL331" s="14" t="s">
        <v>227</v>
      </c>
      <c r="BM331" s="256" t="s">
        <v>817</v>
      </c>
    </row>
    <row r="332" spans="1:65" s="2" customFormat="1" ht="24.15" customHeight="1">
      <c r="A332" s="37"/>
      <c r="B332" s="38"/>
      <c r="C332" s="257" t="s">
        <v>818</v>
      </c>
      <c r="D332" s="257" t="s">
        <v>363</v>
      </c>
      <c r="E332" s="258" t="s">
        <v>819</v>
      </c>
      <c r="F332" s="259" t="s">
        <v>820</v>
      </c>
      <c r="G332" s="260" t="s">
        <v>180</v>
      </c>
      <c r="H332" s="261">
        <v>1</v>
      </c>
      <c r="I332" s="262"/>
      <c r="J332" s="263">
        <f>ROUND(I332*H332,2)</f>
        <v>0</v>
      </c>
      <c r="K332" s="264"/>
      <c r="L332" s="265"/>
      <c r="M332" s="266" t="s">
        <v>1</v>
      </c>
      <c r="N332" s="267" t="s">
        <v>41</v>
      </c>
      <c r="O332" s="90"/>
      <c r="P332" s="254">
        <f>O332*H332</f>
        <v>0</v>
      </c>
      <c r="Q332" s="254">
        <v>0.00118</v>
      </c>
      <c r="R332" s="254">
        <f>Q332*H332</f>
        <v>0.00118</v>
      </c>
      <c r="S332" s="254">
        <v>0</v>
      </c>
      <c r="T332" s="255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6" t="s">
        <v>298</v>
      </c>
      <c r="AT332" s="256" t="s">
        <v>363</v>
      </c>
      <c r="AU332" s="256" t="s">
        <v>87</v>
      </c>
      <c r="AY332" s="14" t="s">
        <v>162</v>
      </c>
      <c r="BE332" s="147">
        <f>IF(N332="základní",J332,0)</f>
        <v>0</v>
      </c>
      <c r="BF332" s="147">
        <f>IF(N332="snížená",J332,0)</f>
        <v>0</v>
      </c>
      <c r="BG332" s="147">
        <f>IF(N332="zákl. přenesená",J332,0)</f>
        <v>0</v>
      </c>
      <c r="BH332" s="147">
        <f>IF(N332="sníž. přenesená",J332,0)</f>
        <v>0</v>
      </c>
      <c r="BI332" s="147">
        <f>IF(N332="nulová",J332,0)</f>
        <v>0</v>
      </c>
      <c r="BJ332" s="14" t="s">
        <v>87</v>
      </c>
      <c r="BK332" s="147">
        <f>ROUND(I332*H332,2)</f>
        <v>0</v>
      </c>
      <c r="BL332" s="14" t="s">
        <v>227</v>
      </c>
      <c r="BM332" s="256" t="s">
        <v>821</v>
      </c>
    </row>
    <row r="333" spans="1:65" s="2" customFormat="1" ht="24.15" customHeight="1">
      <c r="A333" s="37"/>
      <c r="B333" s="38"/>
      <c r="C333" s="244" t="s">
        <v>822</v>
      </c>
      <c r="D333" s="244" t="s">
        <v>165</v>
      </c>
      <c r="E333" s="245" t="s">
        <v>823</v>
      </c>
      <c r="F333" s="246" t="s">
        <v>824</v>
      </c>
      <c r="G333" s="247" t="s">
        <v>180</v>
      </c>
      <c r="H333" s="248">
        <v>1</v>
      </c>
      <c r="I333" s="249"/>
      <c r="J333" s="250">
        <f>ROUND(I333*H333,2)</f>
        <v>0</v>
      </c>
      <c r="K333" s="251"/>
      <c r="L333" s="40"/>
      <c r="M333" s="252" t="s">
        <v>1</v>
      </c>
      <c r="N333" s="253" t="s">
        <v>41</v>
      </c>
      <c r="O333" s="90"/>
      <c r="P333" s="254">
        <f>O333*H333</f>
        <v>0</v>
      </c>
      <c r="Q333" s="254">
        <v>0</v>
      </c>
      <c r="R333" s="254">
        <f>Q333*H333</f>
        <v>0</v>
      </c>
      <c r="S333" s="254">
        <v>0.04</v>
      </c>
      <c r="T333" s="255">
        <f>S333*H333</f>
        <v>0.04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6" t="s">
        <v>227</v>
      </c>
      <c r="AT333" s="256" t="s">
        <v>165</v>
      </c>
      <c r="AU333" s="256" t="s">
        <v>87</v>
      </c>
      <c r="AY333" s="14" t="s">
        <v>162</v>
      </c>
      <c r="BE333" s="147">
        <f>IF(N333="základní",J333,0)</f>
        <v>0</v>
      </c>
      <c r="BF333" s="147">
        <f>IF(N333="snížená",J333,0)</f>
        <v>0</v>
      </c>
      <c r="BG333" s="147">
        <f>IF(N333="zákl. přenesená",J333,0)</f>
        <v>0</v>
      </c>
      <c r="BH333" s="147">
        <f>IF(N333="sníž. přenesená",J333,0)</f>
        <v>0</v>
      </c>
      <c r="BI333" s="147">
        <f>IF(N333="nulová",J333,0)</f>
        <v>0</v>
      </c>
      <c r="BJ333" s="14" t="s">
        <v>87</v>
      </c>
      <c r="BK333" s="147">
        <f>ROUND(I333*H333,2)</f>
        <v>0</v>
      </c>
      <c r="BL333" s="14" t="s">
        <v>227</v>
      </c>
      <c r="BM333" s="256" t="s">
        <v>825</v>
      </c>
    </row>
    <row r="334" spans="1:65" s="2" customFormat="1" ht="24.15" customHeight="1">
      <c r="A334" s="37"/>
      <c r="B334" s="38"/>
      <c r="C334" s="244" t="s">
        <v>826</v>
      </c>
      <c r="D334" s="244" t="s">
        <v>165</v>
      </c>
      <c r="E334" s="245" t="s">
        <v>827</v>
      </c>
      <c r="F334" s="246" t="s">
        <v>828</v>
      </c>
      <c r="G334" s="247" t="s">
        <v>180</v>
      </c>
      <c r="H334" s="248">
        <v>10</v>
      </c>
      <c r="I334" s="249"/>
      <c r="J334" s="250">
        <f>ROUND(I334*H334,2)</f>
        <v>0</v>
      </c>
      <c r="K334" s="251"/>
      <c r="L334" s="40"/>
      <c r="M334" s="252" t="s">
        <v>1</v>
      </c>
      <c r="N334" s="253" t="s">
        <v>41</v>
      </c>
      <c r="O334" s="90"/>
      <c r="P334" s="254">
        <f>O334*H334</f>
        <v>0</v>
      </c>
      <c r="Q334" s="254">
        <v>0</v>
      </c>
      <c r="R334" s="254">
        <f>Q334*H334</f>
        <v>0</v>
      </c>
      <c r="S334" s="254">
        <v>0.00023</v>
      </c>
      <c r="T334" s="255">
        <f>S334*H334</f>
        <v>0.0023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6" t="s">
        <v>227</v>
      </c>
      <c r="AT334" s="256" t="s">
        <v>165</v>
      </c>
      <c r="AU334" s="256" t="s">
        <v>87</v>
      </c>
      <c r="AY334" s="14" t="s">
        <v>162</v>
      </c>
      <c r="BE334" s="147">
        <f>IF(N334="základní",J334,0)</f>
        <v>0</v>
      </c>
      <c r="BF334" s="147">
        <f>IF(N334="snížená",J334,0)</f>
        <v>0</v>
      </c>
      <c r="BG334" s="147">
        <f>IF(N334="zákl. přenesená",J334,0)</f>
        <v>0</v>
      </c>
      <c r="BH334" s="147">
        <f>IF(N334="sníž. přenesená",J334,0)</f>
        <v>0</v>
      </c>
      <c r="BI334" s="147">
        <f>IF(N334="nulová",J334,0)</f>
        <v>0</v>
      </c>
      <c r="BJ334" s="14" t="s">
        <v>87</v>
      </c>
      <c r="BK334" s="147">
        <f>ROUND(I334*H334,2)</f>
        <v>0</v>
      </c>
      <c r="BL334" s="14" t="s">
        <v>227</v>
      </c>
      <c r="BM334" s="256" t="s">
        <v>829</v>
      </c>
    </row>
    <row r="335" spans="1:65" s="2" customFormat="1" ht="24.15" customHeight="1">
      <c r="A335" s="37"/>
      <c r="B335" s="38"/>
      <c r="C335" s="244" t="s">
        <v>830</v>
      </c>
      <c r="D335" s="244" t="s">
        <v>165</v>
      </c>
      <c r="E335" s="245" t="s">
        <v>831</v>
      </c>
      <c r="F335" s="246" t="s">
        <v>832</v>
      </c>
      <c r="G335" s="247" t="s">
        <v>180</v>
      </c>
      <c r="H335" s="248">
        <v>1</v>
      </c>
      <c r="I335" s="249"/>
      <c r="J335" s="250">
        <f>ROUND(I335*H335,2)</f>
        <v>0</v>
      </c>
      <c r="K335" s="251"/>
      <c r="L335" s="40"/>
      <c r="M335" s="252" t="s">
        <v>1</v>
      </c>
      <c r="N335" s="253" t="s">
        <v>41</v>
      </c>
      <c r="O335" s="90"/>
      <c r="P335" s="254">
        <f>O335*H335</f>
        <v>0</v>
      </c>
      <c r="Q335" s="254">
        <v>0</v>
      </c>
      <c r="R335" s="254">
        <f>Q335*H335</f>
        <v>0</v>
      </c>
      <c r="S335" s="254">
        <v>0</v>
      </c>
      <c r="T335" s="255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6" t="s">
        <v>227</v>
      </c>
      <c r="AT335" s="256" t="s">
        <v>165</v>
      </c>
      <c r="AU335" s="256" t="s">
        <v>87</v>
      </c>
      <c r="AY335" s="14" t="s">
        <v>162</v>
      </c>
      <c r="BE335" s="147">
        <f>IF(N335="základní",J335,0)</f>
        <v>0</v>
      </c>
      <c r="BF335" s="147">
        <f>IF(N335="snížená",J335,0)</f>
        <v>0</v>
      </c>
      <c r="BG335" s="147">
        <f>IF(N335="zákl. přenesená",J335,0)</f>
        <v>0</v>
      </c>
      <c r="BH335" s="147">
        <f>IF(N335="sníž. přenesená",J335,0)</f>
        <v>0</v>
      </c>
      <c r="BI335" s="147">
        <f>IF(N335="nulová",J335,0)</f>
        <v>0</v>
      </c>
      <c r="BJ335" s="14" t="s">
        <v>87</v>
      </c>
      <c r="BK335" s="147">
        <f>ROUND(I335*H335,2)</f>
        <v>0</v>
      </c>
      <c r="BL335" s="14" t="s">
        <v>227</v>
      </c>
      <c r="BM335" s="256" t="s">
        <v>833</v>
      </c>
    </row>
    <row r="336" spans="1:65" s="2" customFormat="1" ht="24.15" customHeight="1">
      <c r="A336" s="37"/>
      <c r="B336" s="38"/>
      <c r="C336" s="244" t="s">
        <v>834</v>
      </c>
      <c r="D336" s="244" t="s">
        <v>165</v>
      </c>
      <c r="E336" s="245" t="s">
        <v>835</v>
      </c>
      <c r="F336" s="246" t="s">
        <v>836</v>
      </c>
      <c r="G336" s="247" t="s">
        <v>180</v>
      </c>
      <c r="H336" s="248">
        <v>10</v>
      </c>
      <c r="I336" s="249"/>
      <c r="J336" s="250">
        <f>ROUND(I336*H336,2)</f>
        <v>0</v>
      </c>
      <c r="K336" s="251"/>
      <c r="L336" s="40"/>
      <c r="M336" s="252" t="s">
        <v>1</v>
      </c>
      <c r="N336" s="253" t="s">
        <v>41</v>
      </c>
      <c r="O336" s="90"/>
      <c r="P336" s="254">
        <f>O336*H336</f>
        <v>0</v>
      </c>
      <c r="Q336" s="254">
        <v>0</v>
      </c>
      <c r="R336" s="254">
        <f>Q336*H336</f>
        <v>0</v>
      </c>
      <c r="S336" s="254">
        <v>0</v>
      </c>
      <c r="T336" s="255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6" t="s">
        <v>227</v>
      </c>
      <c r="AT336" s="256" t="s">
        <v>165</v>
      </c>
      <c r="AU336" s="256" t="s">
        <v>87</v>
      </c>
      <c r="AY336" s="14" t="s">
        <v>162</v>
      </c>
      <c r="BE336" s="147">
        <f>IF(N336="základní",J336,0)</f>
        <v>0</v>
      </c>
      <c r="BF336" s="147">
        <f>IF(N336="snížená",J336,0)</f>
        <v>0</v>
      </c>
      <c r="BG336" s="147">
        <f>IF(N336="zákl. přenesená",J336,0)</f>
        <v>0</v>
      </c>
      <c r="BH336" s="147">
        <f>IF(N336="sníž. přenesená",J336,0)</f>
        <v>0</v>
      </c>
      <c r="BI336" s="147">
        <f>IF(N336="nulová",J336,0)</f>
        <v>0</v>
      </c>
      <c r="BJ336" s="14" t="s">
        <v>87</v>
      </c>
      <c r="BK336" s="147">
        <f>ROUND(I336*H336,2)</f>
        <v>0</v>
      </c>
      <c r="BL336" s="14" t="s">
        <v>227</v>
      </c>
      <c r="BM336" s="256" t="s">
        <v>837</v>
      </c>
    </row>
    <row r="337" spans="1:65" s="2" customFormat="1" ht="14.4" customHeight="1">
      <c r="A337" s="37"/>
      <c r="B337" s="38"/>
      <c r="C337" s="257" t="s">
        <v>838</v>
      </c>
      <c r="D337" s="257" t="s">
        <v>363</v>
      </c>
      <c r="E337" s="258" t="s">
        <v>839</v>
      </c>
      <c r="F337" s="259" t="s">
        <v>840</v>
      </c>
      <c r="G337" s="260" t="s">
        <v>180</v>
      </c>
      <c r="H337" s="261">
        <v>10</v>
      </c>
      <c r="I337" s="262"/>
      <c r="J337" s="263">
        <f>ROUND(I337*H337,2)</f>
        <v>0</v>
      </c>
      <c r="K337" s="264"/>
      <c r="L337" s="265"/>
      <c r="M337" s="266" t="s">
        <v>1</v>
      </c>
      <c r="N337" s="267" t="s">
        <v>41</v>
      </c>
      <c r="O337" s="90"/>
      <c r="P337" s="254">
        <f>O337*H337</f>
        <v>0</v>
      </c>
      <c r="Q337" s="254">
        <v>5E-05</v>
      </c>
      <c r="R337" s="254">
        <f>Q337*H337</f>
        <v>0.0005</v>
      </c>
      <c r="S337" s="254">
        <v>0</v>
      </c>
      <c r="T337" s="255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6" t="s">
        <v>298</v>
      </c>
      <c r="AT337" s="256" t="s">
        <v>363</v>
      </c>
      <c r="AU337" s="256" t="s">
        <v>87</v>
      </c>
      <c r="AY337" s="14" t="s">
        <v>162</v>
      </c>
      <c r="BE337" s="147">
        <f>IF(N337="základní",J337,0)</f>
        <v>0</v>
      </c>
      <c r="BF337" s="147">
        <f>IF(N337="snížená",J337,0)</f>
        <v>0</v>
      </c>
      <c r="BG337" s="147">
        <f>IF(N337="zákl. přenesená",J337,0)</f>
        <v>0</v>
      </c>
      <c r="BH337" s="147">
        <f>IF(N337="sníž. přenesená",J337,0)</f>
        <v>0</v>
      </c>
      <c r="BI337" s="147">
        <f>IF(N337="nulová",J337,0)</f>
        <v>0</v>
      </c>
      <c r="BJ337" s="14" t="s">
        <v>87</v>
      </c>
      <c r="BK337" s="147">
        <f>ROUND(I337*H337,2)</f>
        <v>0</v>
      </c>
      <c r="BL337" s="14" t="s">
        <v>227</v>
      </c>
      <c r="BM337" s="256" t="s">
        <v>841</v>
      </c>
    </row>
    <row r="338" spans="1:65" s="2" customFormat="1" ht="24.15" customHeight="1">
      <c r="A338" s="37"/>
      <c r="B338" s="38"/>
      <c r="C338" s="244" t="s">
        <v>842</v>
      </c>
      <c r="D338" s="244" t="s">
        <v>165</v>
      </c>
      <c r="E338" s="245" t="s">
        <v>843</v>
      </c>
      <c r="F338" s="246" t="s">
        <v>844</v>
      </c>
      <c r="G338" s="247" t="s">
        <v>180</v>
      </c>
      <c r="H338" s="248">
        <v>4</v>
      </c>
      <c r="I338" s="249"/>
      <c r="J338" s="250">
        <f>ROUND(I338*H338,2)</f>
        <v>0</v>
      </c>
      <c r="K338" s="251"/>
      <c r="L338" s="40"/>
      <c r="M338" s="252" t="s">
        <v>1</v>
      </c>
      <c r="N338" s="253" t="s">
        <v>41</v>
      </c>
      <c r="O338" s="90"/>
      <c r="P338" s="254">
        <f>O338*H338</f>
        <v>0</v>
      </c>
      <c r="Q338" s="254">
        <v>0</v>
      </c>
      <c r="R338" s="254">
        <f>Q338*H338</f>
        <v>0</v>
      </c>
      <c r="S338" s="254">
        <v>0</v>
      </c>
      <c r="T338" s="255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6" t="s">
        <v>227</v>
      </c>
      <c r="AT338" s="256" t="s">
        <v>165</v>
      </c>
      <c r="AU338" s="256" t="s">
        <v>87</v>
      </c>
      <c r="AY338" s="14" t="s">
        <v>162</v>
      </c>
      <c r="BE338" s="147">
        <f>IF(N338="základní",J338,0)</f>
        <v>0</v>
      </c>
      <c r="BF338" s="147">
        <f>IF(N338="snížená",J338,0)</f>
        <v>0</v>
      </c>
      <c r="BG338" s="147">
        <f>IF(N338="zákl. přenesená",J338,0)</f>
        <v>0</v>
      </c>
      <c r="BH338" s="147">
        <f>IF(N338="sníž. přenesená",J338,0)</f>
        <v>0</v>
      </c>
      <c r="BI338" s="147">
        <f>IF(N338="nulová",J338,0)</f>
        <v>0</v>
      </c>
      <c r="BJ338" s="14" t="s">
        <v>87</v>
      </c>
      <c r="BK338" s="147">
        <f>ROUND(I338*H338,2)</f>
        <v>0</v>
      </c>
      <c r="BL338" s="14" t="s">
        <v>227</v>
      </c>
      <c r="BM338" s="256" t="s">
        <v>845</v>
      </c>
    </row>
    <row r="339" spans="1:65" s="2" customFormat="1" ht="14.4" customHeight="1">
      <c r="A339" s="37"/>
      <c r="B339" s="38"/>
      <c r="C339" s="257" t="s">
        <v>846</v>
      </c>
      <c r="D339" s="257" t="s">
        <v>363</v>
      </c>
      <c r="E339" s="258" t="s">
        <v>847</v>
      </c>
      <c r="F339" s="259" t="s">
        <v>848</v>
      </c>
      <c r="G339" s="260" t="s">
        <v>180</v>
      </c>
      <c r="H339" s="261">
        <v>4</v>
      </c>
      <c r="I339" s="262"/>
      <c r="J339" s="263">
        <f>ROUND(I339*H339,2)</f>
        <v>0</v>
      </c>
      <c r="K339" s="264"/>
      <c r="L339" s="265"/>
      <c r="M339" s="266" t="s">
        <v>1</v>
      </c>
      <c r="N339" s="267" t="s">
        <v>41</v>
      </c>
      <c r="O339" s="90"/>
      <c r="P339" s="254">
        <f>O339*H339</f>
        <v>0</v>
      </c>
      <c r="Q339" s="254">
        <v>5E-05</v>
      </c>
      <c r="R339" s="254">
        <f>Q339*H339</f>
        <v>0.0002</v>
      </c>
      <c r="S339" s="254">
        <v>0</v>
      </c>
      <c r="T339" s="255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6" t="s">
        <v>298</v>
      </c>
      <c r="AT339" s="256" t="s">
        <v>363</v>
      </c>
      <c r="AU339" s="256" t="s">
        <v>87</v>
      </c>
      <c r="AY339" s="14" t="s">
        <v>162</v>
      </c>
      <c r="BE339" s="147">
        <f>IF(N339="základní",J339,0)</f>
        <v>0</v>
      </c>
      <c r="BF339" s="147">
        <f>IF(N339="snížená",J339,0)</f>
        <v>0</v>
      </c>
      <c r="BG339" s="147">
        <f>IF(N339="zákl. přenesená",J339,0)</f>
        <v>0</v>
      </c>
      <c r="BH339" s="147">
        <f>IF(N339="sníž. přenesená",J339,0)</f>
        <v>0</v>
      </c>
      <c r="BI339" s="147">
        <f>IF(N339="nulová",J339,0)</f>
        <v>0</v>
      </c>
      <c r="BJ339" s="14" t="s">
        <v>87</v>
      </c>
      <c r="BK339" s="147">
        <f>ROUND(I339*H339,2)</f>
        <v>0</v>
      </c>
      <c r="BL339" s="14" t="s">
        <v>227</v>
      </c>
      <c r="BM339" s="256" t="s">
        <v>849</v>
      </c>
    </row>
    <row r="340" spans="1:65" s="2" customFormat="1" ht="24.15" customHeight="1">
      <c r="A340" s="37"/>
      <c r="B340" s="38"/>
      <c r="C340" s="244" t="s">
        <v>850</v>
      </c>
      <c r="D340" s="244" t="s">
        <v>165</v>
      </c>
      <c r="E340" s="245" t="s">
        <v>851</v>
      </c>
      <c r="F340" s="246" t="s">
        <v>852</v>
      </c>
      <c r="G340" s="247" t="s">
        <v>180</v>
      </c>
      <c r="H340" s="248">
        <v>3</v>
      </c>
      <c r="I340" s="249"/>
      <c r="J340" s="250">
        <f>ROUND(I340*H340,2)</f>
        <v>0</v>
      </c>
      <c r="K340" s="251"/>
      <c r="L340" s="40"/>
      <c r="M340" s="252" t="s">
        <v>1</v>
      </c>
      <c r="N340" s="253" t="s">
        <v>41</v>
      </c>
      <c r="O340" s="90"/>
      <c r="P340" s="254">
        <f>O340*H340</f>
        <v>0</v>
      </c>
      <c r="Q340" s="254">
        <v>0</v>
      </c>
      <c r="R340" s="254">
        <f>Q340*H340</f>
        <v>0</v>
      </c>
      <c r="S340" s="254">
        <v>0</v>
      </c>
      <c r="T340" s="255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6" t="s">
        <v>227</v>
      </c>
      <c r="AT340" s="256" t="s">
        <v>165</v>
      </c>
      <c r="AU340" s="256" t="s">
        <v>87</v>
      </c>
      <c r="AY340" s="14" t="s">
        <v>162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4" t="s">
        <v>87</v>
      </c>
      <c r="BK340" s="147">
        <f>ROUND(I340*H340,2)</f>
        <v>0</v>
      </c>
      <c r="BL340" s="14" t="s">
        <v>227</v>
      </c>
      <c r="BM340" s="256" t="s">
        <v>853</v>
      </c>
    </row>
    <row r="341" spans="1:65" s="2" customFormat="1" ht="14.4" customHeight="1">
      <c r="A341" s="37"/>
      <c r="B341" s="38"/>
      <c r="C341" s="257" t="s">
        <v>854</v>
      </c>
      <c r="D341" s="257" t="s">
        <v>363</v>
      </c>
      <c r="E341" s="258" t="s">
        <v>855</v>
      </c>
      <c r="F341" s="259" t="s">
        <v>856</v>
      </c>
      <c r="G341" s="260" t="s">
        <v>180</v>
      </c>
      <c r="H341" s="261">
        <v>3</v>
      </c>
      <c r="I341" s="262"/>
      <c r="J341" s="263">
        <f>ROUND(I341*H341,2)</f>
        <v>0</v>
      </c>
      <c r="K341" s="264"/>
      <c r="L341" s="265"/>
      <c r="M341" s="266" t="s">
        <v>1</v>
      </c>
      <c r="N341" s="267" t="s">
        <v>41</v>
      </c>
      <c r="O341" s="90"/>
      <c r="P341" s="254">
        <f>O341*H341</f>
        <v>0</v>
      </c>
      <c r="Q341" s="254">
        <v>5E-05</v>
      </c>
      <c r="R341" s="254">
        <f>Q341*H341</f>
        <v>0.00015000000000000001</v>
      </c>
      <c r="S341" s="254">
        <v>0</v>
      </c>
      <c r="T341" s="255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6" t="s">
        <v>298</v>
      </c>
      <c r="AT341" s="256" t="s">
        <v>363</v>
      </c>
      <c r="AU341" s="256" t="s">
        <v>87</v>
      </c>
      <c r="AY341" s="14" t="s">
        <v>162</v>
      </c>
      <c r="BE341" s="147">
        <f>IF(N341="základní",J341,0)</f>
        <v>0</v>
      </c>
      <c r="BF341" s="147">
        <f>IF(N341="snížená",J341,0)</f>
        <v>0</v>
      </c>
      <c r="BG341" s="147">
        <f>IF(N341="zákl. přenesená",J341,0)</f>
        <v>0</v>
      </c>
      <c r="BH341" s="147">
        <f>IF(N341="sníž. přenesená",J341,0)</f>
        <v>0</v>
      </c>
      <c r="BI341" s="147">
        <f>IF(N341="nulová",J341,0)</f>
        <v>0</v>
      </c>
      <c r="BJ341" s="14" t="s">
        <v>87</v>
      </c>
      <c r="BK341" s="147">
        <f>ROUND(I341*H341,2)</f>
        <v>0</v>
      </c>
      <c r="BL341" s="14" t="s">
        <v>227</v>
      </c>
      <c r="BM341" s="256" t="s">
        <v>857</v>
      </c>
    </row>
    <row r="342" spans="1:65" s="2" customFormat="1" ht="24.15" customHeight="1">
      <c r="A342" s="37"/>
      <c r="B342" s="38"/>
      <c r="C342" s="244" t="s">
        <v>858</v>
      </c>
      <c r="D342" s="244" t="s">
        <v>165</v>
      </c>
      <c r="E342" s="245" t="s">
        <v>859</v>
      </c>
      <c r="F342" s="246" t="s">
        <v>860</v>
      </c>
      <c r="G342" s="247" t="s">
        <v>180</v>
      </c>
      <c r="H342" s="248">
        <v>1</v>
      </c>
      <c r="I342" s="249"/>
      <c r="J342" s="250">
        <f>ROUND(I342*H342,2)</f>
        <v>0</v>
      </c>
      <c r="K342" s="251"/>
      <c r="L342" s="40"/>
      <c r="M342" s="252" t="s">
        <v>1</v>
      </c>
      <c r="N342" s="253" t="s">
        <v>41</v>
      </c>
      <c r="O342" s="90"/>
      <c r="P342" s="254">
        <f>O342*H342</f>
        <v>0</v>
      </c>
      <c r="Q342" s="254">
        <v>0</v>
      </c>
      <c r="R342" s="254">
        <f>Q342*H342</f>
        <v>0</v>
      </c>
      <c r="S342" s="254">
        <v>0</v>
      </c>
      <c r="T342" s="255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6" t="s">
        <v>227</v>
      </c>
      <c r="AT342" s="256" t="s">
        <v>165</v>
      </c>
      <c r="AU342" s="256" t="s">
        <v>87</v>
      </c>
      <c r="AY342" s="14" t="s">
        <v>162</v>
      </c>
      <c r="BE342" s="147">
        <f>IF(N342="základní",J342,0)</f>
        <v>0</v>
      </c>
      <c r="BF342" s="147">
        <f>IF(N342="snížená",J342,0)</f>
        <v>0</v>
      </c>
      <c r="BG342" s="147">
        <f>IF(N342="zákl. přenesená",J342,0)</f>
        <v>0</v>
      </c>
      <c r="BH342" s="147">
        <f>IF(N342="sníž. přenesená",J342,0)</f>
        <v>0</v>
      </c>
      <c r="BI342" s="147">
        <f>IF(N342="nulová",J342,0)</f>
        <v>0</v>
      </c>
      <c r="BJ342" s="14" t="s">
        <v>87</v>
      </c>
      <c r="BK342" s="147">
        <f>ROUND(I342*H342,2)</f>
        <v>0</v>
      </c>
      <c r="BL342" s="14" t="s">
        <v>227</v>
      </c>
      <c r="BM342" s="256" t="s">
        <v>861</v>
      </c>
    </row>
    <row r="343" spans="1:65" s="2" customFormat="1" ht="24.15" customHeight="1">
      <c r="A343" s="37"/>
      <c r="B343" s="38"/>
      <c r="C343" s="257" t="s">
        <v>862</v>
      </c>
      <c r="D343" s="257" t="s">
        <v>363</v>
      </c>
      <c r="E343" s="258" t="s">
        <v>863</v>
      </c>
      <c r="F343" s="259" t="s">
        <v>864</v>
      </c>
      <c r="G343" s="260" t="s">
        <v>180</v>
      </c>
      <c r="H343" s="261">
        <v>1</v>
      </c>
      <c r="I343" s="262"/>
      <c r="J343" s="263">
        <f>ROUND(I343*H343,2)</f>
        <v>0</v>
      </c>
      <c r="K343" s="264"/>
      <c r="L343" s="265"/>
      <c r="M343" s="266" t="s">
        <v>1</v>
      </c>
      <c r="N343" s="267" t="s">
        <v>41</v>
      </c>
      <c r="O343" s="90"/>
      <c r="P343" s="254">
        <f>O343*H343</f>
        <v>0</v>
      </c>
      <c r="Q343" s="254">
        <v>0</v>
      </c>
      <c r="R343" s="254">
        <f>Q343*H343</f>
        <v>0</v>
      </c>
      <c r="S343" s="254">
        <v>0</v>
      </c>
      <c r="T343" s="255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6" t="s">
        <v>298</v>
      </c>
      <c r="AT343" s="256" t="s">
        <v>363</v>
      </c>
      <c r="AU343" s="256" t="s">
        <v>87</v>
      </c>
      <c r="AY343" s="14" t="s">
        <v>162</v>
      </c>
      <c r="BE343" s="147">
        <f>IF(N343="základní",J343,0)</f>
        <v>0</v>
      </c>
      <c r="BF343" s="147">
        <f>IF(N343="snížená",J343,0)</f>
        <v>0</v>
      </c>
      <c r="BG343" s="147">
        <f>IF(N343="zákl. přenesená",J343,0)</f>
        <v>0</v>
      </c>
      <c r="BH343" s="147">
        <f>IF(N343="sníž. přenesená",J343,0)</f>
        <v>0</v>
      </c>
      <c r="BI343" s="147">
        <f>IF(N343="nulová",J343,0)</f>
        <v>0</v>
      </c>
      <c r="BJ343" s="14" t="s">
        <v>87</v>
      </c>
      <c r="BK343" s="147">
        <f>ROUND(I343*H343,2)</f>
        <v>0</v>
      </c>
      <c r="BL343" s="14" t="s">
        <v>227</v>
      </c>
      <c r="BM343" s="256" t="s">
        <v>865</v>
      </c>
    </row>
    <row r="344" spans="1:65" s="2" customFormat="1" ht="24.15" customHeight="1">
      <c r="A344" s="37"/>
      <c r="B344" s="38"/>
      <c r="C344" s="244" t="s">
        <v>866</v>
      </c>
      <c r="D344" s="244" t="s">
        <v>165</v>
      </c>
      <c r="E344" s="245" t="s">
        <v>867</v>
      </c>
      <c r="F344" s="246" t="s">
        <v>868</v>
      </c>
      <c r="G344" s="247" t="s">
        <v>180</v>
      </c>
      <c r="H344" s="248">
        <v>21</v>
      </c>
      <c r="I344" s="249"/>
      <c r="J344" s="250">
        <f>ROUND(I344*H344,2)</f>
        <v>0</v>
      </c>
      <c r="K344" s="251"/>
      <c r="L344" s="40"/>
      <c r="M344" s="252" t="s">
        <v>1</v>
      </c>
      <c r="N344" s="253" t="s">
        <v>41</v>
      </c>
      <c r="O344" s="90"/>
      <c r="P344" s="254">
        <f>O344*H344</f>
        <v>0</v>
      </c>
      <c r="Q344" s="254">
        <v>0</v>
      </c>
      <c r="R344" s="254">
        <f>Q344*H344</f>
        <v>0</v>
      </c>
      <c r="S344" s="254">
        <v>5E-05</v>
      </c>
      <c r="T344" s="255">
        <f>S344*H344</f>
        <v>0.0010500000000000002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6" t="s">
        <v>227</v>
      </c>
      <c r="AT344" s="256" t="s">
        <v>165</v>
      </c>
      <c r="AU344" s="256" t="s">
        <v>87</v>
      </c>
      <c r="AY344" s="14" t="s">
        <v>162</v>
      </c>
      <c r="BE344" s="147">
        <f>IF(N344="základní",J344,0)</f>
        <v>0</v>
      </c>
      <c r="BF344" s="147">
        <f>IF(N344="snížená",J344,0)</f>
        <v>0</v>
      </c>
      <c r="BG344" s="147">
        <f>IF(N344="zákl. přenesená",J344,0)</f>
        <v>0</v>
      </c>
      <c r="BH344" s="147">
        <f>IF(N344="sníž. přenesená",J344,0)</f>
        <v>0</v>
      </c>
      <c r="BI344" s="147">
        <f>IF(N344="nulová",J344,0)</f>
        <v>0</v>
      </c>
      <c r="BJ344" s="14" t="s">
        <v>87</v>
      </c>
      <c r="BK344" s="147">
        <f>ROUND(I344*H344,2)</f>
        <v>0</v>
      </c>
      <c r="BL344" s="14" t="s">
        <v>227</v>
      </c>
      <c r="BM344" s="256" t="s">
        <v>869</v>
      </c>
    </row>
    <row r="345" spans="1:65" s="2" customFormat="1" ht="24.15" customHeight="1">
      <c r="A345" s="37"/>
      <c r="B345" s="38"/>
      <c r="C345" s="244" t="s">
        <v>870</v>
      </c>
      <c r="D345" s="244" t="s">
        <v>165</v>
      </c>
      <c r="E345" s="245" t="s">
        <v>871</v>
      </c>
      <c r="F345" s="246" t="s">
        <v>872</v>
      </c>
      <c r="G345" s="247" t="s">
        <v>180</v>
      </c>
      <c r="H345" s="248">
        <v>1</v>
      </c>
      <c r="I345" s="249"/>
      <c r="J345" s="250">
        <f>ROUND(I345*H345,2)</f>
        <v>0</v>
      </c>
      <c r="K345" s="251"/>
      <c r="L345" s="40"/>
      <c r="M345" s="252" t="s">
        <v>1</v>
      </c>
      <c r="N345" s="253" t="s">
        <v>41</v>
      </c>
      <c r="O345" s="90"/>
      <c r="P345" s="254">
        <f>O345*H345</f>
        <v>0</v>
      </c>
      <c r="Q345" s="254">
        <v>0</v>
      </c>
      <c r="R345" s="254">
        <f>Q345*H345</f>
        <v>0</v>
      </c>
      <c r="S345" s="254">
        <v>0</v>
      </c>
      <c r="T345" s="255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6" t="s">
        <v>227</v>
      </c>
      <c r="AT345" s="256" t="s">
        <v>165</v>
      </c>
      <c r="AU345" s="256" t="s">
        <v>87</v>
      </c>
      <c r="AY345" s="14" t="s">
        <v>162</v>
      </c>
      <c r="BE345" s="147">
        <f>IF(N345="základní",J345,0)</f>
        <v>0</v>
      </c>
      <c r="BF345" s="147">
        <f>IF(N345="snížená",J345,0)</f>
        <v>0</v>
      </c>
      <c r="BG345" s="147">
        <f>IF(N345="zákl. přenesená",J345,0)</f>
        <v>0</v>
      </c>
      <c r="BH345" s="147">
        <f>IF(N345="sníž. přenesená",J345,0)</f>
        <v>0</v>
      </c>
      <c r="BI345" s="147">
        <f>IF(N345="nulová",J345,0)</f>
        <v>0</v>
      </c>
      <c r="BJ345" s="14" t="s">
        <v>87</v>
      </c>
      <c r="BK345" s="147">
        <f>ROUND(I345*H345,2)</f>
        <v>0</v>
      </c>
      <c r="BL345" s="14" t="s">
        <v>227</v>
      </c>
      <c r="BM345" s="256" t="s">
        <v>873</v>
      </c>
    </row>
    <row r="346" spans="1:65" s="2" customFormat="1" ht="14.4" customHeight="1">
      <c r="A346" s="37"/>
      <c r="B346" s="38"/>
      <c r="C346" s="257" t="s">
        <v>874</v>
      </c>
      <c r="D346" s="257" t="s">
        <v>363</v>
      </c>
      <c r="E346" s="258" t="s">
        <v>875</v>
      </c>
      <c r="F346" s="259" t="s">
        <v>876</v>
      </c>
      <c r="G346" s="260" t="s">
        <v>180</v>
      </c>
      <c r="H346" s="261">
        <v>1</v>
      </c>
      <c r="I346" s="262"/>
      <c r="J346" s="263">
        <f>ROUND(I346*H346,2)</f>
        <v>0</v>
      </c>
      <c r="K346" s="264"/>
      <c r="L346" s="265"/>
      <c r="M346" s="266" t="s">
        <v>1</v>
      </c>
      <c r="N346" s="267" t="s">
        <v>41</v>
      </c>
      <c r="O346" s="90"/>
      <c r="P346" s="254">
        <f>O346*H346</f>
        <v>0</v>
      </c>
      <c r="Q346" s="254">
        <v>0</v>
      </c>
      <c r="R346" s="254">
        <f>Q346*H346</f>
        <v>0</v>
      </c>
      <c r="S346" s="254">
        <v>0</v>
      </c>
      <c r="T346" s="255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6" t="s">
        <v>298</v>
      </c>
      <c r="AT346" s="256" t="s">
        <v>363</v>
      </c>
      <c r="AU346" s="256" t="s">
        <v>87</v>
      </c>
      <c r="AY346" s="14" t="s">
        <v>162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4" t="s">
        <v>87</v>
      </c>
      <c r="BK346" s="147">
        <f>ROUND(I346*H346,2)</f>
        <v>0</v>
      </c>
      <c r="BL346" s="14" t="s">
        <v>227</v>
      </c>
      <c r="BM346" s="256" t="s">
        <v>877</v>
      </c>
    </row>
    <row r="347" spans="1:65" s="2" customFormat="1" ht="24.15" customHeight="1">
      <c r="A347" s="37"/>
      <c r="B347" s="38"/>
      <c r="C347" s="244" t="s">
        <v>878</v>
      </c>
      <c r="D347" s="244" t="s">
        <v>165</v>
      </c>
      <c r="E347" s="245" t="s">
        <v>879</v>
      </c>
      <c r="F347" s="246" t="s">
        <v>880</v>
      </c>
      <c r="G347" s="247" t="s">
        <v>180</v>
      </c>
      <c r="H347" s="248">
        <v>27</v>
      </c>
      <c r="I347" s="249"/>
      <c r="J347" s="250">
        <f>ROUND(I347*H347,2)</f>
        <v>0</v>
      </c>
      <c r="K347" s="251"/>
      <c r="L347" s="40"/>
      <c r="M347" s="252" t="s">
        <v>1</v>
      </c>
      <c r="N347" s="253" t="s">
        <v>41</v>
      </c>
      <c r="O347" s="90"/>
      <c r="P347" s="254">
        <f>O347*H347</f>
        <v>0</v>
      </c>
      <c r="Q347" s="254">
        <v>0</v>
      </c>
      <c r="R347" s="254">
        <f>Q347*H347</f>
        <v>0</v>
      </c>
      <c r="S347" s="254">
        <v>0</v>
      </c>
      <c r="T347" s="255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6" t="s">
        <v>227</v>
      </c>
      <c r="AT347" s="256" t="s">
        <v>165</v>
      </c>
      <c r="AU347" s="256" t="s">
        <v>87</v>
      </c>
      <c r="AY347" s="14" t="s">
        <v>162</v>
      </c>
      <c r="BE347" s="147">
        <f>IF(N347="základní",J347,0)</f>
        <v>0</v>
      </c>
      <c r="BF347" s="147">
        <f>IF(N347="snížená",J347,0)</f>
        <v>0</v>
      </c>
      <c r="BG347" s="147">
        <f>IF(N347="zákl. přenesená",J347,0)</f>
        <v>0</v>
      </c>
      <c r="BH347" s="147">
        <f>IF(N347="sníž. přenesená",J347,0)</f>
        <v>0</v>
      </c>
      <c r="BI347" s="147">
        <f>IF(N347="nulová",J347,0)</f>
        <v>0</v>
      </c>
      <c r="BJ347" s="14" t="s">
        <v>87</v>
      </c>
      <c r="BK347" s="147">
        <f>ROUND(I347*H347,2)</f>
        <v>0</v>
      </c>
      <c r="BL347" s="14" t="s">
        <v>227</v>
      </c>
      <c r="BM347" s="256" t="s">
        <v>881</v>
      </c>
    </row>
    <row r="348" spans="1:65" s="2" customFormat="1" ht="14.4" customHeight="1">
      <c r="A348" s="37"/>
      <c r="B348" s="38"/>
      <c r="C348" s="257" t="s">
        <v>882</v>
      </c>
      <c r="D348" s="257" t="s">
        <v>363</v>
      </c>
      <c r="E348" s="258" t="s">
        <v>883</v>
      </c>
      <c r="F348" s="259" t="s">
        <v>884</v>
      </c>
      <c r="G348" s="260" t="s">
        <v>180</v>
      </c>
      <c r="H348" s="261">
        <v>2</v>
      </c>
      <c r="I348" s="262"/>
      <c r="J348" s="263">
        <f>ROUND(I348*H348,2)</f>
        <v>0</v>
      </c>
      <c r="K348" s="264"/>
      <c r="L348" s="265"/>
      <c r="M348" s="266" t="s">
        <v>1</v>
      </c>
      <c r="N348" s="267" t="s">
        <v>41</v>
      </c>
      <c r="O348" s="90"/>
      <c r="P348" s="254">
        <f>O348*H348</f>
        <v>0</v>
      </c>
      <c r="Q348" s="254">
        <v>6E-05</v>
      </c>
      <c r="R348" s="254">
        <f>Q348*H348</f>
        <v>0.00012</v>
      </c>
      <c r="S348" s="254">
        <v>0</v>
      </c>
      <c r="T348" s="255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6" t="s">
        <v>298</v>
      </c>
      <c r="AT348" s="256" t="s">
        <v>363</v>
      </c>
      <c r="AU348" s="256" t="s">
        <v>87</v>
      </c>
      <c r="AY348" s="14" t="s">
        <v>162</v>
      </c>
      <c r="BE348" s="147">
        <f>IF(N348="základní",J348,0)</f>
        <v>0</v>
      </c>
      <c r="BF348" s="147">
        <f>IF(N348="snížená",J348,0)</f>
        <v>0</v>
      </c>
      <c r="BG348" s="147">
        <f>IF(N348="zákl. přenesená",J348,0)</f>
        <v>0</v>
      </c>
      <c r="BH348" s="147">
        <f>IF(N348="sníž. přenesená",J348,0)</f>
        <v>0</v>
      </c>
      <c r="BI348" s="147">
        <f>IF(N348="nulová",J348,0)</f>
        <v>0</v>
      </c>
      <c r="BJ348" s="14" t="s">
        <v>87</v>
      </c>
      <c r="BK348" s="147">
        <f>ROUND(I348*H348,2)</f>
        <v>0</v>
      </c>
      <c r="BL348" s="14" t="s">
        <v>227</v>
      </c>
      <c r="BM348" s="256" t="s">
        <v>885</v>
      </c>
    </row>
    <row r="349" spans="1:65" s="2" customFormat="1" ht="14.4" customHeight="1">
      <c r="A349" s="37"/>
      <c r="B349" s="38"/>
      <c r="C349" s="257" t="s">
        <v>886</v>
      </c>
      <c r="D349" s="257" t="s">
        <v>363</v>
      </c>
      <c r="E349" s="258" t="s">
        <v>887</v>
      </c>
      <c r="F349" s="259" t="s">
        <v>888</v>
      </c>
      <c r="G349" s="260" t="s">
        <v>180</v>
      </c>
      <c r="H349" s="261">
        <v>25</v>
      </c>
      <c r="I349" s="262"/>
      <c r="J349" s="263">
        <f>ROUND(I349*H349,2)</f>
        <v>0</v>
      </c>
      <c r="K349" s="264"/>
      <c r="L349" s="265"/>
      <c r="M349" s="266" t="s">
        <v>1</v>
      </c>
      <c r="N349" s="267" t="s">
        <v>41</v>
      </c>
      <c r="O349" s="90"/>
      <c r="P349" s="254">
        <f>O349*H349</f>
        <v>0</v>
      </c>
      <c r="Q349" s="254">
        <v>6E-05</v>
      </c>
      <c r="R349" s="254">
        <f>Q349*H349</f>
        <v>0.0015</v>
      </c>
      <c r="S349" s="254">
        <v>0</v>
      </c>
      <c r="T349" s="255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56" t="s">
        <v>298</v>
      </c>
      <c r="AT349" s="256" t="s">
        <v>363</v>
      </c>
      <c r="AU349" s="256" t="s">
        <v>87</v>
      </c>
      <c r="AY349" s="14" t="s">
        <v>162</v>
      </c>
      <c r="BE349" s="147">
        <f>IF(N349="základní",J349,0)</f>
        <v>0</v>
      </c>
      <c r="BF349" s="147">
        <f>IF(N349="snížená",J349,0)</f>
        <v>0</v>
      </c>
      <c r="BG349" s="147">
        <f>IF(N349="zákl. přenesená",J349,0)</f>
        <v>0</v>
      </c>
      <c r="BH349" s="147">
        <f>IF(N349="sníž. přenesená",J349,0)</f>
        <v>0</v>
      </c>
      <c r="BI349" s="147">
        <f>IF(N349="nulová",J349,0)</f>
        <v>0</v>
      </c>
      <c r="BJ349" s="14" t="s">
        <v>87</v>
      </c>
      <c r="BK349" s="147">
        <f>ROUND(I349*H349,2)</f>
        <v>0</v>
      </c>
      <c r="BL349" s="14" t="s">
        <v>227</v>
      </c>
      <c r="BM349" s="256" t="s">
        <v>889</v>
      </c>
    </row>
    <row r="350" spans="1:65" s="2" customFormat="1" ht="37.8" customHeight="1">
      <c r="A350" s="37"/>
      <c r="B350" s="38"/>
      <c r="C350" s="244" t="s">
        <v>890</v>
      </c>
      <c r="D350" s="244" t="s">
        <v>165</v>
      </c>
      <c r="E350" s="245" t="s">
        <v>891</v>
      </c>
      <c r="F350" s="246" t="s">
        <v>892</v>
      </c>
      <c r="G350" s="247" t="s">
        <v>180</v>
      </c>
      <c r="H350" s="248">
        <v>17</v>
      </c>
      <c r="I350" s="249"/>
      <c r="J350" s="250">
        <f>ROUND(I350*H350,2)</f>
        <v>0</v>
      </c>
      <c r="K350" s="251"/>
      <c r="L350" s="40"/>
      <c r="M350" s="252" t="s">
        <v>1</v>
      </c>
      <c r="N350" s="253" t="s">
        <v>41</v>
      </c>
      <c r="O350" s="90"/>
      <c r="P350" s="254">
        <f>O350*H350</f>
        <v>0</v>
      </c>
      <c r="Q350" s="254">
        <v>0</v>
      </c>
      <c r="R350" s="254">
        <f>Q350*H350</f>
        <v>0</v>
      </c>
      <c r="S350" s="254">
        <v>5E-05</v>
      </c>
      <c r="T350" s="255">
        <f>S350*H350</f>
        <v>0.0008500000000000001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6" t="s">
        <v>227</v>
      </c>
      <c r="AT350" s="256" t="s">
        <v>165</v>
      </c>
      <c r="AU350" s="256" t="s">
        <v>87</v>
      </c>
      <c r="AY350" s="14" t="s">
        <v>162</v>
      </c>
      <c r="BE350" s="147">
        <f>IF(N350="základní",J350,0)</f>
        <v>0</v>
      </c>
      <c r="BF350" s="147">
        <f>IF(N350="snížená",J350,0)</f>
        <v>0</v>
      </c>
      <c r="BG350" s="147">
        <f>IF(N350="zákl. přenesená",J350,0)</f>
        <v>0</v>
      </c>
      <c r="BH350" s="147">
        <f>IF(N350="sníž. přenesená",J350,0)</f>
        <v>0</v>
      </c>
      <c r="BI350" s="147">
        <f>IF(N350="nulová",J350,0)</f>
        <v>0</v>
      </c>
      <c r="BJ350" s="14" t="s">
        <v>87</v>
      </c>
      <c r="BK350" s="147">
        <f>ROUND(I350*H350,2)</f>
        <v>0</v>
      </c>
      <c r="BL350" s="14" t="s">
        <v>227</v>
      </c>
      <c r="BM350" s="256" t="s">
        <v>893</v>
      </c>
    </row>
    <row r="351" spans="1:65" s="2" customFormat="1" ht="14.4" customHeight="1">
      <c r="A351" s="37"/>
      <c r="B351" s="38"/>
      <c r="C351" s="244" t="s">
        <v>894</v>
      </c>
      <c r="D351" s="244" t="s">
        <v>165</v>
      </c>
      <c r="E351" s="245" t="s">
        <v>895</v>
      </c>
      <c r="F351" s="246" t="s">
        <v>896</v>
      </c>
      <c r="G351" s="247" t="s">
        <v>180</v>
      </c>
      <c r="H351" s="248">
        <v>7</v>
      </c>
      <c r="I351" s="249"/>
      <c r="J351" s="250">
        <f>ROUND(I351*H351,2)</f>
        <v>0</v>
      </c>
      <c r="K351" s="251"/>
      <c r="L351" s="40"/>
      <c r="M351" s="252" t="s">
        <v>1</v>
      </c>
      <c r="N351" s="253" t="s">
        <v>41</v>
      </c>
      <c r="O351" s="90"/>
      <c r="P351" s="254">
        <f>O351*H351</f>
        <v>0</v>
      </c>
      <c r="Q351" s="254">
        <v>0</v>
      </c>
      <c r="R351" s="254">
        <f>Q351*H351</f>
        <v>0</v>
      </c>
      <c r="S351" s="254">
        <v>0</v>
      </c>
      <c r="T351" s="255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6" t="s">
        <v>227</v>
      </c>
      <c r="AT351" s="256" t="s">
        <v>165</v>
      </c>
      <c r="AU351" s="256" t="s">
        <v>87</v>
      </c>
      <c r="AY351" s="14" t="s">
        <v>162</v>
      </c>
      <c r="BE351" s="147">
        <f>IF(N351="základní",J351,0)</f>
        <v>0</v>
      </c>
      <c r="BF351" s="147">
        <f>IF(N351="snížená",J351,0)</f>
        <v>0</v>
      </c>
      <c r="BG351" s="147">
        <f>IF(N351="zákl. přenesená",J351,0)</f>
        <v>0</v>
      </c>
      <c r="BH351" s="147">
        <f>IF(N351="sníž. přenesená",J351,0)</f>
        <v>0</v>
      </c>
      <c r="BI351" s="147">
        <f>IF(N351="nulová",J351,0)</f>
        <v>0</v>
      </c>
      <c r="BJ351" s="14" t="s">
        <v>87</v>
      </c>
      <c r="BK351" s="147">
        <f>ROUND(I351*H351,2)</f>
        <v>0</v>
      </c>
      <c r="BL351" s="14" t="s">
        <v>227</v>
      </c>
      <c r="BM351" s="256" t="s">
        <v>897</v>
      </c>
    </row>
    <row r="352" spans="1:65" s="2" customFormat="1" ht="14.4" customHeight="1">
      <c r="A352" s="37"/>
      <c r="B352" s="38"/>
      <c r="C352" s="257" t="s">
        <v>898</v>
      </c>
      <c r="D352" s="257" t="s">
        <v>363</v>
      </c>
      <c r="E352" s="258" t="s">
        <v>899</v>
      </c>
      <c r="F352" s="259" t="s">
        <v>900</v>
      </c>
      <c r="G352" s="260" t="s">
        <v>180</v>
      </c>
      <c r="H352" s="261">
        <v>7</v>
      </c>
      <c r="I352" s="262"/>
      <c r="J352" s="263">
        <f>ROUND(I352*H352,2)</f>
        <v>0</v>
      </c>
      <c r="K352" s="264"/>
      <c r="L352" s="265"/>
      <c r="M352" s="266" t="s">
        <v>1</v>
      </c>
      <c r="N352" s="267" t="s">
        <v>41</v>
      </c>
      <c r="O352" s="90"/>
      <c r="P352" s="254">
        <f>O352*H352</f>
        <v>0</v>
      </c>
      <c r="Q352" s="254">
        <v>0.0004</v>
      </c>
      <c r="R352" s="254">
        <f>Q352*H352</f>
        <v>0.0028</v>
      </c>
      <c r="S352" s="254">
        <v>0</v>
      </c>
      <c r="T352" s="25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6" t="s">
        <v>298</v>
      </c>
      <c r="AT352" s="256" t="s">
        <v>363</v>
      </c>
      <c r="AU352" s="256" t="s">
        <v>87</v>
      </c>
      <c r="AY352" s="14" t="s">
        <v>162</v>
      </c>
      <c r="BE352" s="147">
        <f>IF(N352="základní",J352,0)</f>
        <v>0</v>
      </c>
      <c r="BF352" s="147">
        <f>IF(N352="snížená",J352,0)</f>
        <v>0</v>
      </c>
      <c r="BG352" s="147">
        <f>IF(N352="zákl. přenesená",J352,0)</f>
        <v>0</v>
      </c>
      <c r="BH352" s="147">
        <f>IF(N352="sníž. přenesená",J352,0)</f>
        <v>0</v>
      </c>
      <c r="BI352" s="147">
        <f>IF(N352="nulová",J352,0)</f>
        <v>0</v>
      </c>
      <c r="BJ352" s="14" t="s">
        <v>87</v>
      </c>
      <c r="BK352" s="147">
        <f>ROUND(I352*H352,2)</f>
        <v>0</v>
      </c>
      <c r="BL352" s="14" t="s">
        <v>227</v>
      </c>
      <c r="BM352" s="256" t="s">
        <v>901</v>
      </c>
    </row>
    <row r="353" spans="1:65" s="2" customFormat="1" ht="14.4" customHeight="1">
      <c r="A353" s="37"/>
      <c r="B353" s="38"/>
      <c r="C353" s="244" t="s">
        <v>902</v>
      </c>
      <c r="D353" s="244" t="s">
        <v>165</v>
      </c>
      <c r="E353" s="245" t="s">
        <v>903</v>
      </c>
      <c r="F353" s="246" t="s">
        <v>904</v>
      </c>
      <c r="G353" s="247" t="s">
        <v>180</v>
      </c>
      <c r="H353" s="248">
        <v>1</v>
      </c>
      <c r="I353" s="249"/>
      <c r="J353" s="250">
        <f>ROUND(I353*H353,2)</f>
        <v>0</v>
      </c>
      <c r="K353" s="251"/>
      <c r="L353" s="40"/>
      <c r="M353" s="252" t="s">
        <v>1</v>
      </c>
      <c r="N353" s="253" t="s">
        <v>41</v>
      </c>
      <c r="O353" s="90"/>
      <c r="P353" s="254">
        <f>O353*H353</f>
        <v>0</v>
      </c>
      <c r="Q353" s="254">
        <v>0</v>
      </c>
      <c r="R353" s="254">
        <f>Q353*H353</f>
        <v>0</v>
      </c>
      <c r="S353" s="254">
        <v>0</v>
      </c>
      <c r="T353" s="255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6" t="s">
        <v>227</v>
      </c>
      <c r="AT353" s="256" t="s">
        <v>165</v>
      </c>
      <c r="AU353" s="256" t="s">
        <v>87</v>
      </c>
      <c r="AY353" s="14" t="s">
        <v>162</v>
      </c>
      <c r="BE353" s="147">
        <f>IF(N353="základní",J353,0)</f>
        <v>0</v>
      </c>
      <c r="BF353" s="147">
        <f>IF(N353="snížená",J353,0)</f>
        <v>0</v>
      </c>
      <c r="BG353" s="147">
        <f>IF(N353="zákl. přenesená",J353,0)</f>
        <v>0</v>
      </c>
      <c r="BH353" s="147">
        <f>IF(N353="sníž. přenesená",J353,0)</f>
        <v>0</v>
      </c>
      <c r="BI353" s="147">
        <f>IF(N353="nulová",J353,0)</f>
        <v>0</v>
      </c>
      <c r="BJ353" s="14" t="s">
        <v>87</v>
      </c>
      <c r="BK353" s="147">
        <f>ROUND(I353*H353,2)</f>
        <v>0</v>
      </c>
      <c r="BL353" s="14" t="s">
        <v>227</v>
      </c>
      <c r="BM353" s="256" t="s">
        <v>905</v>
      </c>
    </row>
    <row r="354" spans="1:65" s="2" customFormat="1" ht="14.4" customHeight="1">
      <c r="A354" s="37"/>
      <c r="B354" s="38"/>
      <c r="C354" s="257" t="s">
        <v>906</v>
      </c>
      <c r="D354" s="257" t="s">
        <v>363</v>
      </c>
      <c r="E354" s="258" t="s">
        <v>907</v>
      </c>
      <c r="F354" s="259" t="s">
        <v>908</v>
      </c>
      <c r="G354" s="260" t="s">
        <v>180</v>
      </c>
      <c r="H354" s="261">
        <v>1</v>
      </c>
      <c r="I354" s="262"/>
      <c r="J354" s="263">
        <f>ROUND(I354*H354,2)</f>
        <v>0</v>
      </c>
      <c r="K354" s="264"/>
      <c r="L354" s="265"/>
      <c r="M354" s="266" t="s">
        <v>1</v>
      </c>
      <c r="N354" s="267" t="s">
        <v>41</v>
      </c>
      <c r="O354" s="90"/>
      <c r="P354" s="254">
        <f>O354*H354</f>
        <v>0</v>
      </c>
      <c r="Q354" s="254">
        <v>0.0004</v>
      </c>
      <c r="R354" s="254">
        <f>Q354*H354</f>
        <v>0.0004</v>
      </c>
      <c r="S354" s="254">
        <v>0</v>
      </c>
      <c r="T354" s="255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6" t="s">
        <v>298</v>
      </c>
      <c r="AT354" s="256" t="s">
        <v>363</v>
      </c>
      <c r="AU354" s="256" t="s">
        <v>87</v>
      </c>
      <c r="AY354" s="14" t="s">
        <v>162</v>
      </c>
      <c r="BE354" s="147">
        <f>IF(N354="základní",J354,0)</f>
        <v>0</v>
      </c>
      <c r="BF354" s="147">
        <f>IF(N354="snížená",J354,0)</f>
        <v>0</v>
      </c>
      <c r="BG354" s="147">
        <f>IF(N354="zákl. přenesená",J354,0)</f>
        <v>0</v>
      </c>
      <c r="BH354" s="147">
        <f>IF(N354="sníž. přenesená",J354,0)</f>
        <v>0</v>
      </c>
      <c r="BI354" s="147">
        <f>IF(N354="nulová",J354,0)</f>
        <v>0</v>
      </c>
      <c r="BJ354" s="14" t="s">
        <v>87</v>
      </c>
      <c r="BK354" s="147">
        <f>ROUND(I354*H354,2)</f>
        <v>0</v>
      </c>
      <c r="BL354" s="14" t="s">
        <v>227</v>
      </c>
      <c r="BM354" s="256" t="s">
        <v>909</v>
      </c>
    </row>
    <row r="355" spans="1:65" s="2" customFormat="1" ht="24.15" customHeight="1">
      <c r="A355" s="37"/>
      <c r="B355" s="38"/>
      <c r="C355" s="244" t="s">
        <v>910</v>
      </c>
      <c r="D355" s="244" t="s">
        <v>165</v>
      </c>
      <c r="E355" s="245" t="s">
        <v>911</v>
      </c>
      <c r="F355" s="246" t="s">
        <v>912</v>
      </c>
      <c r="G355" s="247" t="s">
        <v>180</v>
      </c>
      <c r="H355" s="248">
        <v>2</v>
      </c>
      <c r="I355" s="249"/>
      <c r="J355" s="250">
        <f>ROUND(I355*H355,2)</f>
        <v>0</v>
      </c>
      <c r="K355" s="251"/>
      <c r="L355" s="40"/>
      <c r="M355" s="252" t="s">
        <v>1</v>
      </c>
      <c r="N355" s="253" t="s">
        <v>41</v>
      </c>
      <c r="O355" s="90"/>
      <c r="P355" s="254">
        <f>O355*H355</f>
        <v>0</v>
      </c>
      <c r="Q355" s="254">
        <v>0</v>
      </c>
      <c r="R355" s="254">
        <f>Q355*H355</f>
        <v>0</v>
      </c>
      <c r="S355" s="254">
        <v>0</v>
      </c>
      <c r="T355" s="255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6" t="s">
        <v>227</v>
      </c>
      <c r="AT355" s="256" t="s">
        <v>165</v>
      </c>
      <c r="AU355" s="256" t="s">
        <v>87</v>
      </c>
      <c r="AY355" s="14" t="s">
        <v>162</v>
      </c>
      <c r="BE355" s="147">
        <f>IF(N355="základní",J355,0)</f>
        <v>0</v>
      </c>
      <c r="BF355" s="147">
        <f>IF(N355="snížená",J355,0)</f>
        <v>0</v>
      </c>
      <c r="BG355" s="147">
        <f>IF(N355="zákl. přenesená",J355,0)</f>
        <v>0</v>
      </c>
      <c r="BH355" s="147">
        <f>IF(N355="sníž. přenesená",J355,0)</f>
        <v>0</v>
      </c>
      <c r="BI355" s="147">
        <f>IF(N355="nulová",J355,0)</f>
        <v>0</v>
      </c>
      <c r="BJ355" s="14" t="s">
        <v>87</v>
      </c>
      <c r="BK355" s="147">
        <f>ROUND(I355*H355,2)</f>
        <v>0</v>
      </c>
      <c r="BL355" s="14" t="s">
        <v>227</v>
      </c>
      <c r="BM355" s="256" t="s">
        <v>913</v>
      </c>
    </row>
    <row r="356" spans="1:65" s="2" customFormat="1" ht="24.15" customHeight="1">
      <c r="A356" s="37"/>
      <c r="B356" s="38"/>
      <c r="C356" s="257" t="s">
        <v>914</v>
      </c>
      <c r="D356" s="257" t="s">
        <v>363</v>
      </c>
      <c r="E356" s="258" t="s">
        <v>915</v>
      </c>
      <c r="F356" s="259" t="s">
        <v>916</v>
      </c>
      <c r="G356" s="260" t="s">
        <v>180</v>
      </c>
      <c r="H356" s="261">
        <v>2</v>
      </c>
      <c r="I356" s="262"/>
      <c r="J356" s="263">
        <f>ROUND(I356*H356,2)</f>
        <v>0</v>
      </c>
      <c r="K356" s="264"/>
      <c r="L356" s="265"/>
      <c r="M356" s="266" t="s">
        <v>1</v>
      </c>
      <c r="N356" s="267" t="s">
        <v>41</v>
      </c>
      <c r="O356" s="90"/>
      <c r="P356" s="254">
        <f>O356*H356</f>
        <v>0</v>
      </c>
      <c r="Q356" s="254">
        <v>0.00047</v>
      </c>
      <c r="R356" s="254">
        <f>Q356*H356</f>
        <v>0.00094</v>
      </c>
      <c r="S356" s="254">
        <v>0</v>
      </c>
      <c r="T356" s="25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6" t="s">
        <v>298</v>
      </c>
      <c r="AT356" s="256" t="s">
        <v>363</v>
      </c>
      <c r="AU356" s="256" t="s">
        <v>87</v>
      </c>
      <c r="AY356" s="14" t="s">
        <v>162</v>
      </c>
      <c r="BE356" s="147">
        <f>IF(N356="základní",J356,0)</f>
        <v>0</v>
      </c>
      <c r="BF356" s="147">
        <f>IF(N356="snížená",J356,0)</f>
        <v>0</v>
      </c>
      <c r="BG356" s="147">
        <f>IF(N356="zákl. přenesená",J356,0)</f>
        <v>0</v>
      </c>
      <c r="BH356" s="147">
        <f>IF(N356="sníž. přenesená",J356,0)</f>
        <v>0</v>
      </c>
      <c r="BI356" s="147">
        <f>IF(N356="nulová",J356,0)</f>
        <v>0</v>
      </c>
      <c r="BJ356" s="14" t="s">
        <v>87</v>
      </c>
      <c r="BK356" s="147">
        <f>ROUND(I356*H356,2)</f>
        <v>0</v>
      </c>
      <c r="BL356" s="14" t="s">
        <v>227</v>
      </c>
      <c r="BM356" s="256" t="s">
        <v>917</v>
      </c>
    </row>
    <row r="357" spans="1:65" s="2" customFormat="1" ht="24.15" customHeight="1">
      <c r="A357" s="37"/>
      <c r="B357" s="38"/>
      <c r="C357" s="244" t="s">
        <v>918</v>
      </c>
      <c r="D357" s="244" t="s">
        <v>165</v>
      </c>
      <c r="E357" s="245" t="s">
        <v>919</v>
      </c>
      <c r="F357" s="246" t="s">
        <v>920</v>
      </c>
      <c r="G357" s="247" t="s">
        <v>180</v>
      </c>
      <c r="H357" s="248">
        <v>6</v>
      </c>
      <c r="I357" s="249"/>
      <c r="J357" s="250">
        <f>ROUND(I357*H357,2)</f>
        <v>0</v>
      </c>
      <c r="K357" s="251"/>
      <c r="L357" s="40"/>
      <c r="M357" s="252" t="s">
        <v>1</v>
      </c>
      <c r="N357" s="253" t="s">
        <v>41</v>
      </c>
      <c r="O357" s="90"/>
      <c r="P357" s="254">
        <f>O357*H357</f>
        <v>0</v>
      </c>
      <c r="Q357" s="254">
        <v>0</v>
      </c>
      <c r="R357" s="254">
        <f>Q357*H357</f>
        <v>0</v>
      </c>
      <c r="S357" s="254">
        <v>0</v>
      </c>
      <c r="T357" s="255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6" t="s">
        <v>227</v>
      </c>
      <c r="AT357" s="256" t="s">
        <v>165</v>
      </c>
      <c r="AU357" s="256" t="s">
        <v>87</v>
      </c>
      <c r="AY357" s="14" t="s">
        <v>162</v>
      </c>
      <c r="BE357" s="147">
        <f>IF(N357="základní",J357,0)</f>
        <v>0</v>
      </c>
      <c r="BF357" s="147">
        <f>IF(N357="snížená",J357,0)</f>
        <v>0</v>
      </c>
      <c r="BG357" s="147">
        <f>IF(N357="zákl. přenesená",J357,0)</f>
        <v>0</v>
      </c>
      <c r="BH357" s="147">
        <f>IF(N357="sníž. přenesená",J357,0)</f>
        <v>0</v>
      </c>
      <c r="BI357" s="147">
        <f>IF(N357="nulová",J357,0)</f>
        <v>0</v>
      </c>
      <c r="BJ357" s="14" t="s">
        <v>87</v>
      </c>
      <c r="BK357" s="147">
        <f>ROUND(I357*H357,2)</f>
        <v>0</v>
      </c>
      <c r="BL357" s="14" t="s">
        <v>227</v>
      </c>
      <c r="BM357" s="256" t="s">
        <v>921</v>
      </c>
    </row>
    <row r="358" spans="1:65" s="2" customFormat="1" ht="14.4" customHeight="1">
      <c r="A358" s="37"/>
      <c r="B358" s="38"/>
      <c r="C358" s="257" t="s">
        <v>922</v>
      </c>
      <c r="D358" s="257" t="s">
        <v>363</v>
      </c>
      <c r="E358" s="258" t="s">
        <v>923</v>
      </c>
      <c r="F358" s="259" t="s">
        <v>924</v>
      </c>
      <c r="G358" s="260" t="s">
        <v>180</v>
      </c>
      <c r="H358" s="261">
        <v>6</v>
      </c>
      <c r="I358" s="262"/>
      <c r="J358" s="263">
        <f>ROUND(I358*H358,2)</f>
        <v>0</v>
      </c>
      <c r="K358" s="264"/>
      <c r="L358" s="265"/>
      <c r="M358" s="266" t="s">
        <v>1</v>
      </c>
      <c r="N358" s="267" t="s">
        <v>41</v>
      </c>
      <c r="O358" s="90"/>
      <c r="P358" s="254">
        <f>O358*H358</f>
        <v>0</v>
      </c>
      <c r="Q358" s="254">
        <v>0.0008</v>
      </c>
      <c r="R358" s="254">
        <f>Q358*H358</f>
        <v>0.0048000000000000004</v>
      </c>
      <c r="S358" s="254">
        <v>0</v>
      </c>
      <c r="T358" s="255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6" t="s">
        <v>298</v>
      </c>
      <c r="AT358" s="256" t="s">
        <v>363</v>
      </c>
      <c r="AU358" s="256" t="s">
        <v>87</v>
      </c>
      <c r="AY358" s="14" t="s">
        <v>162</v>
      </c>
      <c r="BE358" s="147">
        <f>IF(N358="základní",J358,0)</f>
        <v>0</v>
      </c>
      <c r="BF358" s="147">
        <f>IF(N358="snížená",J358,0)</f>
        <v>0</v>
      </c>
      <c r="BG358" s="147">
        <f>IF(N358="zákl. přenesená",J358,0)</f>
        <v>0</v>
      </c>
      <c r="BH358" s="147">
        <f>IF(N358="sníž. přenesená",J358,0)</f>
        <v>0</v>
      </c>
      <c r="BI358" s="147">
        <f>IF(N358="nulová",J358,0)</f>
        <v>0</v>
      </c>
      <c r="BJ358" s="14" t="s">
        <v>87</v>
      </c>
      <c r="BK358" s="147">
        <f>ROUND(I358*H358,2)</f>
        <v>0</v>
      </c>
      <c r="BL358" s="14" t="s">
        <v>227</v>
      </c>
      <c r="BM358" s="256" t="s">
        <v>925</v>
      </c>
    </row>
    <row r="359" spans="1:65" s="2" customFormat="1" ht="14.4" customHeight="1">
      <c r="A359" s="37"/>
      <c r="B359" s="38"/>
      <c r="C359" s="257" t="s">
        <v>926</v>
      </c>
      <c r="D359" s="257" t="s">
        <v>363</v>
      </c>
      <c r="E359" s="258" t="s">
        <v>927</v>
      </c>
      <c r="F359" s="259" t="s">
        <v>928</v>
      </c>
      <c r="G359" s="260" t="s">
        <v>180</v>
      </c>
      <c r="H359" s="261">
        <v>6</v>
      </c>
      <c r="I359" s="262"/>
      <c r="J359" s="263">
        <f>ROUND(I359*H359,2)</f>
        <v>0</v>
      </c>
      <c r="K359" s="264"/>
      <c r="L359" s="265"/>
      <c r="M359" s="266" t="s">
        <v>1</v>
      </c>
      <c r="N359" s="267" t="s">
        <v>41</v>
      </c>
      <c r="O359" s="90"/>
      <c r="P359" s="254">
        <f>O359*H359</f>
        <v>0</v>
      </c>
      <c r="Q359" s="254">
        <v>5E-05</v>
      </c>
      <c r="R359" s="254">
        <f>Q359*H359</f>
        <v>0.00030000000000000003</v>
      </c>
      <c r="S359" s="254">
        <v>0</v>
      </c>
      <c r="T359" s="255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6" t="s">
        <v>298</v>
      </c>
      <c r="AT359" s="256" t="s">
        <v>363</v>
      </c>
      <c r="AU359" s="256" t="s">
        <v>87</v>
      </c>
      <c r="AY359" s="14" t="s">
        <v>162</v>
      </c>
      <c r="BE359" s="147">
        <f>IF(N359="základní",J359,0)</f>
        <v>0</v>
      </c>
      <c r="BF359" s="147">
        <f>IF(N359="snížená",J359,0)</f>
        <v>0</v>
      </c>
      <c r="BG359" s="147">
        <f>IF(N359="zákl. přenesená",J359,0)</f>
        <v>0</v>
      </c>
      <c r="BH359" s="147">
        <f>IF(N359="sníž. přenesená",J359,0)</f>
        <v>0</v>
      </c>
      <c r="BI359" s="147">
        <f>IF(N359="nulová",J359,0)</f>
        <v>0</v>
      </c>
      <c r="BJ359" s="14" t="s">
        <v>87</v>
      </c>
      <c r="BK359" s="147">
        <f>ROUND(I359*H359,2)</f>
        <v>0</v>
      </c>
      <c r="BL359" s="14" t="s">
        <v>227</v>
      </c>
      <c r="BM359" s="256" t="s">
        <v>929</v>
      </c>
    </row>
    <row r="360" spans="1:65" s="2" customFormat="1" ht="37.8" customHeight="1">
      <c r="A360" s="37"/>
      <c r="B360" s="38"/>
      <c r="C360" s="244" t="s">
        <v>930</v>
      </c>
      <c r="D360" s="244" t="s">
        <v>165</v>
      </c>
      <c r="E360" s="245" t="s">
        <v>931</v>
      </c>
      <c r="F360" s="246" t="s">
        <v>932</v>
      </c>
      <c r="G360" s="247" t="s">
        <v>180</v>
      </c>
      <c r="H360" s="248">
        <v>1</v>
      </c>
      <c r="I360" s="249"/>
      <c r="J360" s="250">
        <f>ROUND(I360*H360,2)</f>
        <v>0</v>
      </c>
      <c r="K360" s="251"/>
      <c r="L360" s="40"/>
      <c r="M360" s="252" t="s">
        <v>1</v>
      </c>
      <c r="N360" s="253" t="s">
        <v>41</v>
      </c>
      <c r="O360" s="90"/>
      <c r="P360" s="254">
        <f>O360*H360</f>
        <v>0</v>
      </c>
      <c r="Q360" s="254">
        <v>0</v>
      </c>
      <c r="R360" s="254">
        <f>Q360*H360</f>
        <v>0</v>
      </c>
      <c r="S360" s="254">
        <v>0.0013</v>
      </c>
      <c r="T360" s="255">
        <f>S360*H360</f>
        <v>0.0013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6" t="s">
        <v>227</v>
      </c>
      <c r="AT360" s="256" t="s">
        <v>165</v>
      </c>
      <c r="AU360" s="256" t="s">
        <v>87</v>
      </c>
      <c r="AY360" s="14" t="s">
        <v>162</v>
      </c>
      <c r="BE360" s="147">
        <f>IF(N360="základní",J360,0)</f>
        <v>0</v>
      </c>
      <c r="BF360" s="147">
        <f>IF(N360="snížená",J360,0)</f>
        <v>0</v>
      </c>
      <c r="BG360" s="147">
        <f>IF(N360="zákl. přenesená",J360,0)</f>
        <v>0</v>
      </c>
      <c r="BH360" s="147">
        <f>IF(N360="sníž. přenesená",J360,0)</f>
        <v>0</v>
      </c>
      <c r="BI360" s="147">
        <f>IF(N360="nulová",J360,0)</f>
        <v>0</v>
      </c>
      <c r="BJ360" s="14" t="s">
        <v>87</v>
      </c>
      <c r="BK360" s="147">
        <f>ROUND(I360*H360,2)</f>
        <v>0</v>
      </c>
      <c r="BL360" s="14" t="s">
        <v>227</v>
      </c>
      <c r="BM360" s="256" t="s">
        <v>933</v>
      </c>
    </row>
    <row r="361" spans="1:65" s="2" customFormat="1" ht="24.15" customHeight="1">
      <c r="A361" s="37"/>
      <c r="B361" s="38"/>
      <c r="C361" s="244" t="s">
        <v>934</v>
      </c>
      <c r="D361" s="244" t="s">
        <v>165</v>
      </c>
      <c r="E361" s="245" t="s">
        <v>935</v>
      </c>
      <c r="F361" s="246" t="s">
        <v>936</v>
      </c>
      <c r="G361" s="247" t="s">
        <v>180</v>
      </c>
      <c r="H361" s="248">
        <v>9</v>
      </c>
      <c r="I361" s="249"/>
      <c r="J361" s="250">
        <f>ROUND(I361*H361,2)</f>
        <v>0</v>
      </c>
      <c r="K361" s="251"/>
      <c r="L361" s="40"/>
      <c r="M361" s="252" t="s">
        <v>1</v>
      </c>
      <c r="N361" s="253" t="s">
        <v>41</v>
      </c>
      <c r="O361" s="90"/>
      <c r="P361" s="254">
        <f>O361*H361</f>
        <v>0</v>
      </c>
      <c r="Q361" s="254">
        <v>0</v>
      </c>
      <c r="R361" s="254">
        <f>Q361*H361</f>
        <v>0</v>
      </c>
      <c r="S361" s="254">
        <v>0.001</v>
      </c>
      <c r="T361" s="255">
        <f>S361*H361</f>
        <v>0.009000000000000001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6" t="s">
        <v>227</v>
      </c>
      <c r="AT361" s="256" t="s">
        <v>165</v>
      </c>
      <c r="AU361" s="256" t="s">
        <v>87</v>
      </c>
      <c r="AY361" s="14" t="s">
        <v>162</v>
      </c>
      <c r="BE361" s="147">
        <f>IF(N361="základní",J361,0)</f>
        <v>0</v>
      </c>
      <c r="BF361" s="147">
        <f>IF(N361="snížená",J361,0)</f>
        <v>0</v>
      </c>
      <c r="BG361" s="147">
        <f>IF(N361="zákl. přenesená",J361,0)</f>
        <v>0</v>
      </c>
      <c r="BH361" s="147">
        <f>IF(N361="sníž. přenesená",J361,0)</f>
        <v>0</v>
      </c>
      <c r="BI361" s="147">
        <f>IF(N361="nulová",J361,0)</f>
        <v>0</v>
      </c>
      <c r="BJ361" s="14" t="s">
        <v>87</v>
      </c>
      <c r="BK361" s="147">
        <f>ROUND(I361*H361,2)</f>
        <v>0</v>
      </c>
      <c r="BL361" s="14" t="s">
        <v>227</v>
      </c>
      <c r="BM361" s="256" t="s">
        <v>937</v>
      </c>
    </row>
    <row r="362" spans="1:65" s="2" customFormat="1" ht="24.15" customHeight="1">
      <c r="A362" s="37"/>
      <c r="B362" s="38"/>
      <c r="C362" s="244" t="s">
        <v>938</v>
      </c>
      <c r="D362" s="244" t="s">
        <v>165</v>
      </c>
      <c r="E362" s="245" t="s">
        <v>939</v>
      </c>
      <c r="F362" s="246" t="s">
        <v>940</v>
      </c>
      <c r="G362" s="247" t="s">
        <v>180</v>
      </c>
      <c r="H362" s="248">
        <v>4</v>
      </c>
      <c r="I362" s="249"/>
      <c r="J362" s="250">
        <f>ROUND(I362*H362,2)</f>
        <v>0</v>
      </c>
      <c r="K362" s="251"/>
      <c r="L362" s="40"/>
      <c r="M362" s="252" t="s">
        <v>1</v>
      </c>
      <c r="N362" s="253" t="s">
        <v>41</v>
      </c>
      <c r="O362" s="90"/>
      <c r="P362" s="254">
        <f>O362*H362</f>
        <v>0</v>
      </c>
      <c r="Q362" s="254">
        <v>0</v>
      </c>
      <c r="R362" s="254">
        <f>Q362*H362</f>
        <v>0</v>
      </c>
      <c r="S362" s="254">
        <v>0.005</v>
      </c>
      <c r="T362" s="255">
        <f>S362*H362</f>
        <v>0.02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6" t="s">
        <v>227</v>
      </c>
      <c r="AT362" s="256" t="s">
        <v>165</v>
      </c>
      <c r="AU362" s="256" t="s">
        <v>87</v>
      </c>
      <c r="AY362" s="14" t="s">
        <v>162</v>
      </c>
      <c r="BE362" s="147">
        <f>IF(N362="základní",J362,0)</f>
        <v>0</v>
      </c>
      <c r="BF362" s="147">
        <f>IF(N362="snížená",J362,0)</f>
        <v>0</v>
      </c>
      <c r="BG362" s="147">
        <f>IF(N362="zákl. přenesená",J362,0)</f>
        <v>0</v>
      </c>
      <c r="BH362" s="147">
        <f>IF(N362="sníž. přenesená",J362,0)</f>
        <v>0</v>
      </c>
      <c r="BI362" s="147">
        <f>IF(N362="nulová",J362,0)</f>
        <v>0</v>
      </c>
      <c r="BJ362" s="14" t="s">
        <v>87</v>
      </c>
      <c r="BK362" s="147">
        <f>ROUND(I362*H362,2)</f>
        <v>0</v>
      </c>
      <c r="BL362" s="14" t="s">
        <v>227</v>
      </c>
      <c r="BM362" s="256" t="s">
        <v>941</v>
      </c>
    </row>
    <row r="363" spans="1:65" s="2" customFormat="1" ht="24.15" customHeight="1">
      <c r="A363" s="37"/>
      <c r="B363" s="38"/>
      <c r="C363" s="244" t="s">
        <v>942</v>
      </c>
      <c r="D363" s="244" t="s">
        <v>165</v>
      </c>
      <c r="E363" s="245" t="s">
        <v>943</v>
      </c>
      <c r="F363" s="246" t="s">
        <v>944</v>
      </c>
      <c r="G363" s="247" t="s">
        <v>265</v>
      </c>
      <c r="H363" s="248">
        <v>25</v>
      </c>
      <c r="I363" s="249"/>
      <c r="J363" s="250">
        <f>ROUND(I363*H363,2)</f>
        <v>0</v>
      </c>
      <c r="K363" s="251"/>
      <c r="L363" s="40"/>
      <c r="M363" s="252" t="s">
        <v>1</v>
      </c>
      <c r="N363" s="253" t="s">
        <v>41</v>
      </c>
      <c r="O363" s="90"/>
      <c r="P363" s="254">
        <f>O363*H363</f>
        <v>0</v>
      </c>
      <c r="Q363" s="254">
        <v>0</v>
      </c>
      <c r="R363" s="254">
        <f>Q363*H363</f>
        <v>0</v>
      </c>
      <c r="S363" s="254">
        <v>0</v>
      </c>
      <c r="T363" s="255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6" t="s">
        <v>227</v>
      </c>
      <c r="AT363" s="256" t="s">
        <v>165</v>
      </c>
      <c r="AU363" s="256" t="s">
        <v>87</v>
      </c>
      <c r="AY363" s="14" t="s">
        <v>162</v>
      </c>
      <c r="BE363" s="147">
        <f>IF(N363="základní",J363,0)</f>
        <v>0</v>
      </c>
      <c r="BF363" s="147">
        <f>IF(N363="snížená",J363,0)</f>
        <v>0</v>
      </c>
      <c r="BG363" s="147">
        <f>IF(N363="zákl. přenesená",J363,0)</f>
        <v>0</v>
      </c>
      <c r="BH363" s="147">
        <f>IF(N363="sníž. přenesená",J363,0)</f>
        <v>0</v>
      </c>
      <c r="BI363" s="147">
        <f>IF(N363="nulová",J363,0)</f>
        <v>0</v>
      </c>
      <c r="BJ363" s="14" t="s">
        <v>87</v>
      </c>
      <c r="BK363" s="147">
        <f>ROUND(I363*H363,2)</f>
        <v>0</v>
      </c>
      <c r="BL363" s="14" t="s">
        <v>227</v>
      </c>
      <c r="BM363" s="256" t="s">
        <v>945</v>
      </c>
    </row>
    <row r="364" spans="1:65" s="2" customFormat="1" ht="14.4" customHeight="1">
      <c r="A364" s="37"/>
      <c r="B364" s="38"/>
      <c r="C364" s="257" t="s">
        <v>946</v>
      </c>
      <c r="D364" s="257" t="s">
        <v>363</v>
      </c>
      <c r="E364" s="258" t="s">
        <v>947</v>
      </c>
      <c r="F364" s="259" t="s">
        <v>948</v>
      </c>
      <c r="G364" s="260" t="s">
        <v>265</v>
      </c>
      <c r="H364" s="261">
        <v>25</v>
      </c>
      <c r="I364" s="262"/>
      <c r="J364" s="263">
        <f>ROUND(I364*H364,2)</f>
        <v>0</v>
      </c>
      <c r="K364" s="264"/>
      <c r="L364" s="265"/>
      <c r="M364" s="266" t="s">
        <v>1</v>
      </c>
      <c r="N364" s="267" t="s">
        <v>41</v>
      </c>
      <c r="O364" s="90"/>
      <c r="P364" s="254">
        <f>O364*H364</f>
        <v>0</v>
      </c>
      <c r="Q364" s="254">
        <v>8E-05</v>
      </c>
      <c r="R364" s="254">
        <f>Q364*H364</f>
        <v>0.002</v>
      </c>
      <c r="S364" s="254">
        <v>0</v>
      </c>
      <c r="T364" s="255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6" t="s">
        <v>298</v>
      </c>
      <c r="AT364" s="256" t="s">
        <v>363</v>
      </c>
      <c r="AU364" s="256" t="s">
        <v>87</v>
      </c>
      <c r="AY364" s="14" t="s">
        <v>162</v>
      </c>
      <c r="BE364" s="147">
        <f>IF(N364="základní",J364,0)</f>
        <v>0</v>
      </c>
      <c r="BF364" s="147">
        <f>IF(N364="snížená",J364,0)</f>
        <v>0</v>
      </c>
      <c r="BG364" s="147">
        <f>IF(N364="zákl. přenesená",J364,0)</f>
        <v>0</v>
      </c>
      <c r="BH364" s="147">
        <f>IF(N364="sníž. přenesená",J364,0)</f>
        <v>0</v>
      </c>
      <c r="BI364" s="147">
        <f>IF(N364="nulová",J364,0)</f>
        <v>0</v>
      </c>
      <c r="BJ364" s="14" t="s">
        <v>87</v>
      </c>
      <c r="BK364" s="147">
        <f>ROUND(I364*H364,2)</f>
        <v>0</v>
      </c>
      <c r="BL364" s="14" t="s">
        <v>227</v>
      </c>
      <c r="BM364" s="256" t="s">
        <v>949</v>
      </c>
    </row>
    <row r="365" spans="1:65" s="2" customFormat="1" ht="14.4" customHeight="1">
      <c r="A365" s="37"/>
      <c r="B365" s="38"/>
      <c r="C365" s="244" t="s">
        <v>950</v>
      </c>
      <c r="D365" s="244" t="s">
        <v>165</v>
      </c>
      <c r="E365" s="245" t="s">
        <v>951</v>
      </c>
      <c r="F365" s="246" t="s">
        <v>952</v>
      </c>
      <c r="G365" s="247" t="s">
        <v>180</v>
      </c>
      <c r="H365" s="248">
        <v>4</v>
      </c>
      <c r="I365" s="249"/>
      <c r="J365" s="250">
        <f>ROUND(I365*H365,2)</f>
        <v>0</v>
      </c>
      <c r="K365" s="251"/>
      <c r="L365" s="40"/>
      <c r="M365" s="252" t="s">
        <v>1</v>
      </c>
      <c r="N365" s="253" t="s">
        <v>41</v>
      </c>
      <c r="O365" s="90"/>
      <c r="P365" s="254">
        <f>O365*H365</f>
        <v>0</v>
      </c>
      <c r="Q365" s="254">
        <v>0</v>
      </c>
      <c r="R365" s="254">
        <f>Q365*H365</f>
        <v>0</v>
      </c>
      <c r="S365" s="254">
        <v>0</v>
      </c>
      <c r="T365" s="255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6" t="s">
        <v>227</v>
      </c>
      <c r="AT365" s="256" t="s">
        <v>165</v>
      </c>
      <c r="AU365" s="256" t="s">
        <v>87</v>
      </c>
      <c r="AY365" s="14" t="s">
        <v>162</v>
      </c>
      <c r="BE365" s="147">
        <f>IF(N365="základní",J365,0)</f>
        <v>0</v>
      </c>
      <c r="BF365" s="147">
        <f>IF(N365="snížená",J365,0)</f>
        <v>0</v>
      </c>
      <c r="BG365" s="147">
        <f>IF(N365="zákl. přenesená",J365,0)</f>
        <v>0</v>
      </c>
      <c r="BH365" s="147">
        <f>IF(N365="sníž. přenesená",J365,0)</f>
        <v>0</v>
      </c>
      <c r="BI365" s="147">
        <f>IF(N365="nulová",J365,0)</f>
        <v>0</v>
      </c>
      <c r="BJ365" s="14" t="s">
        <v>87</v>
      </c>
      <c r="BK365" s="147">
        <f>ROUND(I365*H365,2)</f>
        <v>0</v>
      </c>
      <c r="BL365" s="14" t="s">
        <v>227</v>
      </c>
      <c r="BM365" s="256" t="s">
        <v>953</v>
      </c>
    </row>
    <row r="366" spans="1:65" s="2" customFormat="1" ht="14.4" customHeight="1">
      <c r="A366" s="37"/>
      <c r="B366" s="38"/>
      <c r="C366" s="257" t="s">
        <v>954</v>
      </c>
      <c r="D366" s="257" t="s">
        <v>363</v>
      </c>
      <c r="E366" s="258" t="s">
        <v>955</v>
      </c>
      <c r="F366" s="259" t="s">
        <v>956</v>
      </c>
      <c r="G366" s="260" t="s">
        <v>180</v>
      </c>
      <c r="H366" s="261">
        <v>4</v>
      </c>
      <c r="I366" s="262"/>
      <c r="J366" s="263">
        <f>ROUND(I366*H366,2)</f>
        <v>0</v>
      </c>
      <c r="K366" s="264"/>
      <c r="L366" s="265"/>
      <c r="M366" s="266" t="s">
        <v>1</v>
      </c>
      <c r="N366" s="267" t="s">
        <v>41</v>
      </c>
      <c r="O366" s="90"/>
      <c r="P366" s="254">
        <f>O366*H366</f>
        <v>0</v>
      </c>
      <c r="Q366" s="254">
        <v>0</v>
      </c>
      <c r="R366" s="254">
        <f>Q366*H366</f>
        <v>0</v>
      </c>
      <c r="S366" s="254">
        <v>0</v>
      </c>
      <c r="T366" s="25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6" t="s">
        <v>298</v>
      </c>
      <c r="AT366" s="256" t="s">
        <v>363</v>
      </c>
      <c r="AU366" s="256" t="s">
        <v>87</v>
      </c>
      <c r="AY366" s="14" t="s">
        <v>162</v>
      </c>
      <c r="BE366" s="147">
        <f>IF(N366="základní",J366,0)</f>
        <v>0</v>
      </c>
      <c r="BF366" s="147">
        <f>IF(N366="snížená",J366,0)</f>
        <v>0</v>
      </c>
      <c r="BG366" s="147">
        <f>IF(N366="zákl. přenesená",J366,0)</f>
        <v>0</v>
      </c>
      <c r="BH366" s="147">
        <f>IF(N366="sníž. přenesená",J366,0)</f>
        <v>0</v>
      </c>
      <c r="BI366" s="147">
        <f>IF(N366="nulová",J366,0)</f>
        <v>0</v>
      </c>
      <c r="BJ366" s="14" t="s">
        <v>87</v>
      </c>
      <c r="BK366" s="147">
        <f>ROUND(I366*H366,2)</f>
        <v>0</v>
      </c>
      <c r="BL366" s="14" t="s">
        <v>227</v>
      </c>
      <c r="BM366" s="256" t="s">
        <v>957</v>
      </c>
    </row>
    <row r="367" spans="1:65" s="2" customFormat="1" ht="24.15" customHeight="1">
      <c r="A367" s="37"/>
      <c r="B367" s="38"/>
      <c r="C367" s="244" t="s">
        <v>958</v>
      </c>
      <c r="D367" s="244" t="s">
        <v>165</v>
      </c>
      <c r="E367" s="245" t="s">
        <v>959</v>
      </c>
      <c r="F367" s="246" t="s">
        <v>960</v>
      </c>
      <c r="G367" s="247" t="s">
        <v>180</v>
      </c>
      <c r="H367" s="248">
        <v>1</v>
      </c>
      <c r="I367" s="249"/>
      <c r="J367" s="250">
        <f>ROUND(I367*H367,2)</f>
        <v>0</v>
      </c>
      <c r="K367" s="251"/>
      <c r="L367" s="40"/>
      <c r="M367" s="252" t="s">
        <v>1</v>
      </c>
      <c r="N367" s="253" t="s">
        <v>41</v>
      </c>
      <c r="O367" s="90"/>
      <c r="P367" s="254">
        <f>O367*H367</f>
        <v>0</v>
      </c>
      <c r="Q367" s="254">
        <v>0</v>
      </c>
      <c r="R367" s="254">
        <f>Q367*H367</f>
        <v>0</v>
      </c>
      <c r="S367" s="254">
        <v>0</v>
      </c>
      <c r="T367" s="255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6" t="s">
        <v>227</v>
      </c>
      <c r="AT367" s="256" t="s">
        <v>165</v>
      </c>
      <c r="AU367" s="256" t="s">
        <v>87</v>
      </c>
      <c r="AY367" s="14" t="s">
        <v>162</v>
      </c>
      <c r="BE367" s="147">
        <f>IF(N367="základní",J367,0)</f>
        <v>0</v>
      </c>
      <c r="BF367" s="147">
        <f>IF(N367="snížená",J367,0)</f>
        <v>0</v>
      </c>
      <c r="BG367" s="147">
        <f>IF(N367="zákl. přenesená",J367,0)</f>
        <v>0</v>
      </c>
      <c r="BH367" s="147">
        <f>IF(N367="sníž. přenesená",J367,0)</f>
        <v>0</v>
      </c>
      <c r="BI367" s="147">
        <f>IF(N367="nulová",J367,0)</f>
        <v>0</v>
      </c>
      <c r="BJ367" s="14" t="s">
        <v>87</v>
      </c>
      <c r="BK367" s="147">
        <f>ROUND(I367*H367,2)</f>
        <v>0</v>
      </c>
      <c r="BL367" s="14" t="s">
        <v>227</v>
      </c>
      <c r="BM367" s="256" t="s">
        <v>961</v>
      </c>
    </row>
    <row r="368" spans="1:65" s="2" customFormat="1" ht="24.15" customHeight="1">
      <c r="A368" s="37"/>
      <c r="B368" s="38"/>
      <c r="C368" s="244" t="s">
        <v>962</v>
      </c>
      <c r="D368" s="244" t="s">
        <v>165</v>
      </c>
      <c r="E368" s="245" t="s">
        <v>963</v>
      </c>
      <c r="F368" s="246" t="s">
        <v>964</v>
      </c>
      <c r="G368" s="247" t="s">
        <v>296</v>
      </c>
      <c r="H368" s="248">
        <v>0.194</v>
      </c>
      <c r="I368" s="249"/>
      <c r="J368" s="250">
        <f>ROUND(I368*H368,2)</f>
        <v>0</v>
      </c>
      <c r="K368" s="251"/>
      <c r="L368" s="40"/>
      <c r="M368" s="252" t="s">
        <v>1</v>
      </c>
      <c r="N368" s="253" t="s">
        <v>41</v>
      </c>
      <c r="O368" s="90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6" t="s">
        <v>227</v>
      </c>
      <c r="AT368" s="256" t="s">
        <v>165</v>
      </c>
      <c r="AU368" s="256" t="s">
        <v>87</v>
      </c>
      <c r="AY368" s="14" t="s">
        <v>162</v>
      </c>
      <c r="BE368" s="147">
        <f>IF(N368="základní",J368,0)</f>
        <v>0</v>
      </c>
      <c r="BF368" s="147">
        <f>IF(N368="snížená",J368,0)</f>
        <v>0</v>
      </c>
      <c r="BG368" s="147">
        <f>IF(N368="zákl. přenesená",J368,0)</f>
        <v>0</v>
      </c>
      <c r="BH368" s="147">
        <f>IF(N368="sníž. přenesená",J368,0)</f>
        <v>0</v>
      </c>
      <c r="BI368" s="147">
        <f>IF(N368="nulová",J368,0)</f>
        <v>0</v>
      </c>
      <c r="BJ368" s="14" t="s">
        <v>87</v>
      </c>
      <c r="BK368" s="147">
        <f>ROUND(I368*H368,2)</f>
        <v>0</v>
      </c>
      <c r="BL368" s="14" t="s">
        <v>227</v>
      </c>
      <c r="BM368" s="256" t="s">
        <v>965</v>
      </c>
    </row>
    <row r="369" spans="1:65" s="2" customFormat="1" ht="24.15" customHeight="1">
      <c r="A369" s="37"/>
      <c r="B369" s="38"/>
      <c r="C369" s="244" t="s">
        <v>966</v>
      </c>
      <c r="D369" s="244" t="s">
        <v>165</v>
      </c>
      <c r="E369" s="245" t="s">
        <v>967</v>
      </c>
      <c r="F369" s="246" t="s">
        <v>968</v>
      </c>
      <c r="G369" s="247" t="s">
        <v>296</v>
      </c>
      <c r="H369" s="248">
        <v>0.194</v>
      </c>
      <c r="I369" s="249"/>
      <c r="J369" s="250">
        <f>ROUND(I369*H369,2)</f>
        <v>0</v>
      </c>
      <c r="K369" s="251"/>
      <c r="L369" s="40"/>
      <c r="M369" s="252" t="s">
        <v>1</v>
      </c>
      <c r="N369" s="253" t="s">
        <v>41</v>
      </c>
      <c r="O369" s="90"/>
      <c r="P369" s="254">
        <f>O369*H369</f>
        <v>0</v>
      </c>
      <c r="Q369" s="254">
        <v>0</v>
      </c>
      <c r="R369" s="254">
        <f>Q369*H369</f>
        <v>0</v>
      </c>
      <c r="S369" s="254">
        <v>0</v>
      </c>
      <c r="T369" s="255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6" t="s">
        <v>227</v>
      </c>
      <c r="AT369" s="256" t="s">
        <v>165</v>
      </c>
      <c r="AU369" s="256" t="s">
        <v>87</v>
      </c>
      <c r="AY369" s="14" t="s">
        <v>162</v>
      </c>
      <c r="BE369" s="147">
        <f>IF(N369="základní",J369,0)</f>
        <v>0</v>
      </c>
      <c r="BF369" s="147">
        <f>IF(N369="snížená",J369,0)</f>
        <v>0</v>
      </c>
      <c r="BG369" s="147">
        <f>IF(N369="zákl. přenesená",J369,0)</f>
        <v>0</v>
      </c>
      <c r="BH369" s="147">
        <f>IF(N369="sníž. přenesená",J369,0)</f>
        <v>0</v>
      </c>
      <c r="BI369" s="147">
        <f>IF(N369="nulová",J369,0)</f>
        <v>0</v>
      </c>
      <c r="BJ369" s="14" t="s">
        <v>87</v>
      </c>
      <c r="BK369" s="147">
        <f>ROUND(I369*H369,2)</f>
        <v>0</v>
      </c>
      <c r="BL369" s="14" t="s">
        <v>227</v>
      </c>
      <c r="BM369" s="256" t="s">
        <v>969</v>
      </c>
    </row>
    <row r="370" spans="1:65" s="2" customFormat="1" ht="24.15" customHeight="1">
      <c r="A370" s="37"/>
      <c r="B370" s="38"/>
      <c r="C370" s="244" t="s">
        <v>970</v>
      </c>
      <c r="D370" s="244" t="s">
        <v>165</v>
      </c>
      <c r="E370" s="245" t="s">
        <v>971</v>
      </c>
      <c r="F370" s="246" t="s">
        <v>972</v>
      </c>
      <c r="G370" s="247" t="s">
        <v>296</v>
      </c>
      <c r="H370" s="248">
        <v>0.194</v>
      </c>
      <c r="I370" s="249"/>
      <c r="J370" s="250">
        <f>ROUND(I370*H370,2)</f>
        <v>0</v>
      </c>
      <c r="K370" s="251"/>
      <c r="L370" s="40"/>
      <c r="M370" s="252" t="s">
        <v>1</v>
      </c>
      <c r="N370" s="253" t="s">
        <v>41</v>
      </c>
      <c r="O370" s="90"/>
      <c r="P370" s="254">
        <f>O370*H370</f>
        <v>0</v>
      </c>
      <c r="Q370" s="254">
        <v>0</v>
      </c>
      <c r="R370" s="254">
        <f>Q370*H370</f>
        <v>0</v>
      </c>
      <c r="S370" s="254">
        <v>0</v>
      </c>
      <c r="T370" s="25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6" t="s">
        <v>227</v>
      </c>
      <c r="AT370" s="256" t="s">
        <v>165</v>
      </c>
      <c r="AU370" s="256" t="s">
        <v>87</v>
      </c>
      <c r="AY370" s="14" t="s">
        <v>162</v>
      </c>
      <c r="BE370" s="147">
        <f>IF(N370="základní",J370,0)</f>
        <v>0</v>
      </c>
      <c r="BF370" s="147">
        <f>IF(N370="snížená",J370,0)</f>
        <v>0</v>
      </c>
      <c r="BG370" s="147">
        <f>IF(N370="zákl. přenesená",J370,0)</f>
        <v>0</v>
      </c>
      <c r="BH370" s="147">
        <f>IF(N370="sníž. přenesená",J370,0)</f>
        <v>0</v>
      </c>
      <c r="BI370" s="147">
        <f>IF(N370="nulová",J370,0)</f>
        <v>0</v>
      </c>
      <c r="BJ370" s="14" t="s">
        <v>87</v>
      </c>
      <c r="BK370" s="147">
        <f>ROUND(I370*H370,2)</f>
        <v>0</v>
      </c>
      <c r="BL370" s="14" t="s">
        <v>227</v>
      </c>
      <c r="BM370" s="256" t="s">
        <v>973</v>
      </c>
    </row>
    <row r="371" spans="1:63" s="12" customFormat="1" ht="22.8" customHeight="1">
      <c r="A371" s="12"/>
      <c r="B371" s="228"/>
      <c r="C371" s="229"/>
      <c r="D371" s="230" t="s">
        <v>74</v>
      </c>
      <c r="E371" s="242" t="s">
        <v>974</v>
      </c>
      <c r="F371" s="242" t="s">
        <v>975</v>
      </c>
      <c r="G371" s="229"/>
      <c r="H371" s="229"/>
      <c r="I371" s="232"/>
      <c r="J371" s="243">
        <f>BK371</f>
        <v>0</v>
      </c>
      <c r="K371" s="229"/>
      <c r="L371" s="234"/>
      <c r="M371" s="235"/>
      <c r="N371" s="236"/>
      <c r="O371" s="236"/>
      <c r="P371" s="237">
        <f>SUM(P372:P378)</f>
        <v>0</v>
      </c>
      <c r="Q371" s="236"/>
      <c r="R371" s="237">
        <f>SUM(R372:R378)</f>
        <v>0.00024</v>
      </c>
      <c r="S371" s="236"/>
      <c r="T371" s="238">
        <f>SUM(T372:T378)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9" t="s">
        <v>87</v>
      </c>
      <c r="AT371" s="240" t="s">
        <v>74</v>
      </c>
      <c r="AU371" s="240" t="s">
        <v>82</v>
      </c>
      <c r="AY371" s="239" t="s">
        <v>162</v>
      </c>
      <c r="BK371" s="241">
        <f>SUM(BK372:BK378)</f>
        <v>0</v>
      </c>
    </row>
    <row r="372" spans="1:65" s="2" customFormat="1" ht="14.4" customHeight="1">
      <c r="A372" s="37"/>
      <c r="B372" s="38"/>
      <c r="C372" s="244" t="s">
        <v>976</v>
      </c>
      <c r="D372" s="244" t="s">
        <v>165</v>
      </c>
      <c r="E372" s="245" t="s">
        <v>977</v>
      </c>
      <c r="F372" s="246" t="s">
        <v>978</v>
      </c>
      <c r="G372" s="247" t="s">
        <v>265</v>
      </c>
      <c r="H372" s="248">
        <v>45</v>
      </c>
      <c r="I372" s="249"/>
      <c r="J372" s="250">
        <f>ROUND(I372*H372,2)</f>
        <v>0</v>
      </c>
      <c r="K372" s="251"/>
      <c r="L372" s="40"/>
      <c r="M372" s="252" t="s">
        <v>1</v>
      </c>
      <c r="N372" s="253" t="s">
        <v>41</v>
      </c>
      <c r="O372" s="90"/>
      <c r="P372" s="254">
        <f>O372*H372</f>
        <v>0</v>
      </c>
      <c r="Q372" s="254">
        <v>0</v>
      </c>
      <c r="R372" s="254">
        <f>Q372*H372</f>
        <v>0</v>
      </c>
      <c r="S372" s="254">
        <v>0</v>
      </c>
      <c r="T372" s="255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6" t="s">
        <v>227</v>
      </c>
      <c r="AT372" s="256" t="s">
        <v>165</v>
      </c>
      <c r="AU372" s="256" t="s">
        <v>87</v>
      </c>
      <c r="AY372" s="14" t="s">
        <v>162</v>
      </c>
      <c r="BE372" s="147">
        <f>IF(N372="základní",J372,0)</f>
        <v>0</v>
      </c>
      <c r="BF372" s="147">
        <f>IF(N372="snížená",J372,0)</f>
        <v>0</v>
      </c>
      <c r="BG372" s="147">
        <f>IF(N372="zákl. přenesená",J372,0)</f>
        <v>0</v>
      </c>
      <c r="BH372" s="147">
        <f>IF(N372="sníž. přenesená",J372,0)</f>
        <v>0</v>
      </c>
      <c r="BI372" s="147">
        <f>IF(N372="nulová",J372,0)</f>
        <v>0</v>
      </c>
      <c r="BJ372" s="14" t="s">
        <v>87</v>
      </c>
      <c r="BK372" s="147">
        <f>ROUND(I372*H372,2)</f>
        <v>0</v>
      </c>
      <c r="BL372" s="14" t="s">
        <v>227</v>
      </c>
      <c r="BM372" s="256" t="s">
        <v>979</v>
      </c>
    </row>
    <row r="373" spans="1:65" s="2" customFormat="1" ht="14.4" customHeight="1">
      <c r="A373" s="37"/>
      <c r="B373" s="38"/>
      <c r="C373" s="257" t="s">
        <v>980</v>
      </c>
      <c r="D373" s="257" t="s">
        <v>363</v>
      </c>
      <c r="E373" s="258" t="s">
        <v>981</v>
      </c>
      <c r="F373" s="259" t="s">
        <v>982</v>
      </c>
      <c r="G373" s="260" t="s">
        <v>265</v>
      </c>
      <c r="H373" s="261">
        <v>45</v>
      </c>
      <c r="I373" s="262"/>
      <c r="J373" s="263">
        <f>ROUND(I373*H373,2)</f>
        <v>0</v>
      </c>
      <c r="K373" s="264"/>
      <c r="L373" s="265"/>
      <c r="M373" s="266" t="s">
        <v>1</v>
      </c>
      <c r="N373" s="267" t="s">
        <v>41</v>
      </c>
      <c r="O373" s="90"/>
      <c r="P373" s="254">
        <f>O373*H373</f>
        <v>0</v>
      </c>
      <c r="Q373" s="254">
        <v>0</v>
      </c>
      <c r="R373" s="254">
        <f>Q373*H373</f>
        <v>0</v>
      </c>
      <c r="S373" s="254">
        <v>0</v>
      </c>
      <c r="T373" s="255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6" t="s">
        <v>298</v>
      </c>
      <c r="AT373" s="256" t="s">
        <v>363</v>
      </c>
      <c r="AU373" s="256" t="s">
        <v>87</v>
      </c>
      <c r="AY373" s="14" t="s">
        <v>162</v>
      </c>
      <c r="BE373" s="147">
        <f>IF(N373="základní",J373,0)</f>
        <v>0</v>
      </c>
      <c r="BF373" s="147">
        <f>IF(N373="snížená",J373,0)</f>
        <v>0</v>
      </c>
      <c r="BG373" s="147">
        <f>IF(N373="zákl. přenesená",J373,0)</f>
        <v>0</v>
      </c>
      <c r="BH373" s="147">
        <f>IF(N373="sníž. přenesená",J373,0)</f>
        <v>0</v>
      </c>
      <c r="BI373" s="147">
        <f>IF(N373="nulová",J373,0)</f>
        <v>0</v>
      </c>
      <c r="BJ373" s="14" t="s">
        <v>87</v>
      </c>
      <c r="BK373" s="147">
        <f>ROUND(I373*H373,2)</f>
        <v>0</v>
      </c>
      <c r="BL373" s="14" t="s">
        <v>227</v>
      </c>
      <c r="BM373" s="256" t="s">
        <v>983</v>
      </c>
    </row>
    <row r="374" spans="1:65" s="2" customFormat="1" ht="14.4" customHeight="1">
      <c r="A374" s="37"/>
      <c r="B374" s="38"/>
      <c r="C374" s="244" t="s">
        <v>984</v>
      </c>
      <c r="D374" s="244" t="s">
        <v>165</v>
      </c>
      <c r="E374" s="245" t="s">
        <v>985</v>
      </c>
      <c r="F374" s="246" t="s">
        <v>986</v>
      </c>
      <c r="G374" s="247" t="s">
        <v>180</v>
      </c>
      <c r="H374" s="248">
        <v>4</v>
      </c>
      <c r="I374" s="249"/>
      <c r="J374" s="250">
        <f>ROUND(I374*H374,2)</f>
        <v>0</v>
      </c>
      <c r="K374" s="251"/>
      <c r="L374" s="40"/>
      <c r="M374" s="252" t="s">
        <v>1</v>
      </c>
      <c r="N374" s="253" t="s">
        <v>41</v>
      </c>
      <c r="O374" s="90"/>
      <c r="P374" s="254">
        <f>O374*H374</f>
        <v>0</v>
      </c>
      <c r="Q374" s="254">
        <v>0</v>
      </c>
      <c r="R374" s="254">
        <f>Q374*H374</f>
        <v>0</v>
      </c>
      <c r="S374" s="254">
        <v>0</v>
      </c>
      <c r="T374" s="255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6" t="s">
        <v>227</v>
      </c>
      <c r="AT374" s="256" t="s">
        <v>165</v>
      </c>
      <c r="AU374" s="256" t="s">
        <v>87</v>
      </c>
      <c r="AY374" s="14" t="s">
        <v>162</v>
      </c>
      <c r="BE374" s="147">
        <f>IF(N374="základní",J374,0)</f>
        <v>0</v>
      </c>
      <c r="BF374" s="147">
        <f>IF(N374="snížená",J374,0)</f>
        <v>0</v>
      </c>
      <c r="BG374" s="147">
        <f>IF(N374="zákl. přenesená",J374,0)</f>
        <v>0</v>
      </c>
      <c r="BH374" s="147">
        <f>IF(N374="sníž. přenesená",J374,0)</f>
        <v>0</v>
      </c>
      <c r="BI374" s="147">
        <f>IF(N374="nulová",J374,0)</f>
        <v>0</v>
      </c>
      <c r="BJ374" s="14" t="s">
        <v>87</v>
      </c>
      <c r="BK374" s="147">
        <f>ROUND(I374*H374,2)</f>
        <v>0</v>
      </c>
      <c r="BL374" s="14" t="s">
        <v>227</v>
      </c>
      <c r="BM374" s="256" t="s">
        <v>987</v>
      </c>
    </row>
    <row r="375" spans="1:65" s="2" customFormat="1" ht="14.4" customHeight="1">
      <c r="A375" s="37"/>
      <c r="B375" s="38"/>
      <c r="C375" s="257" t="s">
        <v>988</v>
      </c>
      <c r="D375" s="257" t="s">
        <v>363</v>
      </c>
      <c r="E375" s="258" t="s">
        <v>989</v>
      </c>
      <c r="F375" s="259" t="s">
        <v>990</v>
      </c>
      <c r="G375" s="260" t="s">
        <v>180</v>
      </c>
      <c r="H375" s="261">
        <v>4</v>
      </c>
      <c r="I375" s="262"/>
      <c r="J375" s="263">
        <f>ROUND(I375*H375,2)</f>
        <v>0</v>
      </c>
      <c r="K375" s="264"/>
      <c r="L375" s="265"/>
      <c r="M375" s="266" t="s">
        <v>1</v>
      </c>
      <c r="N375" s="267" t="s">
        <v>41</v>
      </c>
      <c r="O375" s="90"/>
      <c r="P375" s="254">
        <f>O375*H375</f>
        <v>0</v>
      </c>
      <c r="Q375" s="254">
        <v>6E-05</v>
      </c>
      <c r="R375" s="254">
        <f>Q375*H375</f>
        <v>0.00024</v>
      </c>
      <c r="S375" s="254">
        <v>0</v>
      </c>
      <c r="T375" s="255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6" t="s">
        <v>298</v>
      </c>
      <c r="AT375" s="256" t="s">
        <v>363</v>
      </c>
      <c r="AU375" s="256" t="s">
        <v>87</v>
      </c>
      <c r="AY375" s="14" t="s">
        <v>162</v>
      </c>
      <c r="BE375" s="147">
        <f>IF(N375="základní",J375,0)</f>
        <v>0</v>
      </c>
      <c r="BF375" s="147">
        <f>IF(N375="snížená",J375,0)</f>
        <v>0</v>
      </c>
      <c r="BG375" s="147">
        <f>IF(N375="zákl. přenesená",J375,0)</f>
        <v>0</v>
      </c>
      <c r="BH375" s="147">
        <f>IF(N375="sníž. přenesená",J375,0)</f>
        <v>0</v>
      </c>
      <c r="BI375" s="147">
        <f>IF(N375="nulová",J375,0)</f>
        <v>0</v>
      </c>
      <c r="BJ375" s="14" t="s">
        <v>87</v>
      </c>
      <c r="BK375" s="147">
        <f>ROUND(I375*H375,2)</f>
        <v>0</v>
      </c>
      <c r="BL375" s="14" t="s">
        <v>227</v>
      </c>
      <c r="BM375" s="256" t="s">
        <v>991</v>
      </c>
    </row>
    <row r="376" spans="1:65" s="2" customFormat="1" ht="24.15" customHeight="1">
      <c r="A376" s="37"/>
      <c r="B376" s="38"/>
      <c r="C376" s="244" t="s">
        <v>992</v>
      </c>
      <c r="D376" s="244" t="s">
        <v>165</v>
      </c>
      <c r="E376" s="245" t="s">
        <v>993</v>
      </c>
      <c r="F376" s="246" t="s">
        <v>994</v>
      </c>
      <c r="G376" s="247" t="s">
        <v>296</v>
      </c>
      <c r="H376" s="248">
        <v>0</v>
      </c>
      <c r="I376" s="249"/>
      <c r="J376" s="250">
        <f>ROUND(I376*H376,2)</f>
        <v>0</v>
      </c>
      <c r="K376" s="251"/>
      <c r="L376" s="40"/>
      <c r="M376" s="252" t="s">
        <v>1</v>
      </c>
      <c r="N376" s="253" t="s">
        <v>41</v>
      </c>
      <c r="O376" s="90"/>
      <c r="P376" s="254">
        <f>O376*H376</f>
        <v>0</v>
      </c>
      <c r="Q376" s="254">
        <v>0</v>
      </c>
      <c r="R376" s="254">
        <f>Q376*H376</f>
        <v>0</v>
      </c>
      <c r="S376" s="254">
        <v>0</v>
      </c>
      <c r="T376" s="255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56" t="s">
        <v>227</v>
      </c>
      <c r="AT376" s="256" t="s">
        <v>165</v>
      </c>
      <c r="AU376" s="256" t="s">
        <v>87</v>
      </c>
      <c r="AY376" s="14" t="s">
        <v>162</v>
      </c>
      <c r="BE376" s="147">
        <f>IF(N376="základní",J376,0)</f>
        <v>0</v>
      </c>
      <c r="BF376" s="147">
        <f>IF(N376="snížená",J376,0)</f>
        <v>0</v>
      </c>
      <c r="BG376" s="147">
        <f>IF(N376="zákl. přenesená",J376,0)</f>
        <v>0</v>
      </c>
      <c r="BH376" s="147">
        <f>IF(N376="sníž. přenesená",J376,0)</f>
        <v>0</v>
      </c>
      <c r="BI376" s="147">
        <f>IF(N376="nulová",J376,0)</f>
        <v>0</v>
      </c>
      <c r="BJ376" s="14" t="s">
        <v>87</v>
      </c>
      <c r="BK376" s="147">
        <f>ROUND(I376*H376,2)</f>
        <v>0</v>
      </c>
      <c r="BL376" s="14" t="s">
        <v>227</v>
      </c>
      <c r="BM376" s="256" t="s">
        <v>995</v>
      </c>
    </row>
    <row r="377" spans="1:65" s="2" customFormat="1" ht="24.15" customHeight="1">
      <c r="A377" s="37"/>
      <c r="B377" s="38"/>
      <c r="C377" s="244" t="s">
        <v>996</v>
      </c>
      <c r="D377" s="244" t="s">
        <v>165</v>
      </c>
      <c r="E377" s="245" t="s">
        <v>997</v>
      </c>
      <c r="F377" s="246" t="s">
        <v>998</v>
      </c>
      <c r="G377" s="247" t="s">
        <v>296</v>
      </c>
      <c r="H377" s="248">
        <v>0</v>
      </c>
      <c r="I377" s="249"/>
      <c r="J377" s="250">
        <f>ROUND(I377*H377,2)</f>
        <v>0</v>
      </c>
      <c r="K377" s="251"/>
      <c r="L377" s="40"/>
      <c r="M377" s="252" t="s">
        <v>1</v>
      </c>
      <c r="N377" s="253" t="s">
        <v>41</v>
      </c>
      <c r="O377" s="90"/>
      <c r="P377" s="254">
        <f>O377*H377</f>
        <v>0</v>
      </c>
      <c r="Q377" s="254">
        <v>0</v>
      </c>
      <c r="R377" s="254">
        <f>Q377*H377</f>
        <v>0</v>
      </c>
      <c r="S377" s="254">
        <v>0</v>
      </c>
      <c r="T377" s="255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6" t="s">
        <v>227</v>
      </c>
      <c r="AT377" s="256" t="s">
        <v>165</v>
      </c>
      <c r="AU377" s="256" t="s">
        <v>87</v>
      </c>
      <c r="AY377" s="14" t="s">
        <v>162</v>
      </c>
      <c r="BE377" s="147">
        <f>IF(N377="základní",J377,0)</f>
        <v>0</v>
      </c>
      <c r="BF377" s="147">
        <f>IF(N377="snížená",J377,0)</f>
        <v>0</v>
      </c>
      <c r="BG377" s="147">
        <f>IF(N377="zákl. přenesená",J377,0)</f>
        <v>0</v>
      </c>
      <c r="BH377" s="147">
        <f>IF(N377="sníž. přenesená",J377,0)</f>
        <v>0</v>
      </c>
      <c r="BI377" s="147">
        <f>IF(N377="nulová",J377,0)</f>
        <v>0</v>
      </c>
      <c r="BJ377" s="14" t="s">
        <v>87</v>
      </c>
      <c r="BK377" s="147">
        <f>ROUND(I377*H377,2)</f>
        <v>0</v>
      </c>
      <c r="BL377" s="14" t="s">
        <v>227</v>
      </c>
      <c r="BM377" s="256" t="s">
        <v>999</v>
      </c>
    </row>
    <row r="378" spans="1:65" s="2" customFormat="1" ht="24.15" customHeight="1">
      <c r="A378" s="37"/>
      <c r="B378" s="38"/>
      <c r="C378" s="244" t="s">
        <v>1000</v>
      </c>
      <c r="D378" s="244" t="s">
        <v>165</v>
      </c>
      <c r="E378" s="245" t="s">
        <v>1001</v>
      </c>
      <c r="F378" s="246" t="s">
        <v>1002</v>
      </c>
      <c r="G378" s="247" t="s">
        <v>296</v>
      </c>
      <c r="H378" s="248">
        <v>0</v>
      </c>
      <c r="I378" s="249"/>
      <c r="J378" s="250">
        <f>ROUND(I378*H378,2)</f>
        <v>0</v>
      </c>
      <c r="K378" s="251"/>
      <c r="L378" s="40"/>
      <c r="M378" s="252" t="s">
        <v>1</v>
      </c>
      <c r="N378" s="253" t="s">
        <v>41</v>
      </c>
      <c r="O378" s="90"/>
      <c r="P378" s="254">
        <f>O378*H378</f>
        <v>0</v>
      </c>
      <c r="Q378" s="254">
        <v>0</v>
      </c>
      <c r="R378" s="254">
        <f>Q378*H378</f>
        <v>0</v>
      </c>
      <c r="S378" s="254">
        <v>0</v>
      </c>
      <c r="T378" s="255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56" t="s">
        <v>227</v>
      </c>
      <c r="AT378" s="256" t="s">
        <v>165</v>
      </c>
      <c r="AU378" s="256" t="s">
        <v>87</v>
      </c>
      <c r="AY378" s="14" t="s">
        <v>162</v>
      </c>
      <c r="BE378" s="147">
        <f>IF(N378="základní",J378,0)</f>
        <v>0</v>
      </c>
      <c r="BF378" s="147">
        <f>IF(N378="snížená",J378,0)</f>
        <v>0</v>
      </c>
      <c r="BG378" s="147">
        <f>IF(N378="zákl. přenesená",J378,0)</f>
        <v>0</v>
      </c>
      <c r="BH378" s="147">
        <f>IF(N378="sníž. přenesená",J378,0)</f>
        <v>0</v>
      </c>
      <c r="BI378" s="147">
        <f>IF(N378="nulová",J378,0)</f>
        <v>0</v>
      </c>
      <c r="BJ378" s="14" t="s">
        <v>87</v>
      </c>
      <c r="BK378" s="147">
        <f>ROUND(I378*H378,2)</f>
        <v>0</v>
      </c>
      <c r="BL378" s="14" t="s">
        <v>227</v>
      </c>
      <c r="BM378" s="256" t="s">
        <v>1003</v>
      </c>
    </row>
    <row r="379" spans="1:63" s="12" customFormat="1" ht="22.8" customHeight="1">
      <c r="A379" s="12"/>
      <c r="B379" s="228"/>
      <c r="C379" s="229"/>
      <c r="D379" s="230" t="s">
        <v>74</v>
      </c>
      <c r="E379" s="242" t="s">
        <v>1004</v>
      </c>
      <c r="F379" s="242" t="s">
        <v>1005</v>
      </c>
      <c r="G379" s="229"/>
      <c r="H379" s="229"/>
      <c r="I379" s="232"/>
      <c r="J379" s="243">
        <f>BK379</f>
        <v>0</v>
      </c>
      <c r="K379" s="229"/>
      <c r="L379" s="234"/>
      <c r="M379" s="235"/>
      <c r="N379" s="236"/>
      <c r="O379" s="236"/>
      <c r="P379" s="237">
        <f>SUM(P380:P398)</f>
        <v>0</v>
      </c>
      <c r="Q379" s="236"/>
      <c r="R379" s="237">
        <f>SUM(R380:R398)</f>
        <v>0.008419999999999999</v>
      </c>
      <c r="S379" s="236"/>
      <c r="T379" s="238">
        <f>SUM(T380:T398)</f>
        <v>0.9342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9" t="s">
        <v>87</v>
      </c>
      <c r="AT379" s="240" t="s">
        <v>74</v>
      </c>
      <c r="AU379" s="240" t="s">
        <v>82</v>
      </c>
      <c r="AY379" s="239" t="s">
        <v>162</v>
      </c>
      <c r="BK379" s="241">
        <f>SUM(BK380:BK398)</f>
        <v>0</v>
      </c>
    </row>
    <row r="380" spans="1:65" s="2" customFormat="1" ht="14.4" customHeight="1">
      <c r="A380" s="37"/>
      <c r="B380" s="38"/>
      <c r="C380" s="244" t="s">
        <v>1006</v>
      </c>
      <c r="D380" s="244" t="s">
        <v>165</v>
      </c>
      <c r="E380" s="245" t="s">
        <v>1007</v>
      </c>
      <c r="F380" s="246" t="s">
        <v>1008</v>
      </c>
      <c r="G380" s="247" t="s">
        <v>748</v>
      </c>
      <c r="H380" s="248">
        <v>25</v>
      </c>
      <c r="I380" s="249"/>
      <c r="J380" s="250">
        <f>ROUND(I380*H380,2)</f>
        <v>0</v>
      </c>
      <c r="K380" s="251"/>
      <c r="L380" s="40"/>
      <c r="M380" s="252" t="s">
        <v>1</v>
      </c>
      <c r="N380" s="253" t="s">
        <v>41</v>
      </c>
      <c r="O380" s="90"/>
      <c r="P380" s="254">
        <f>O380*H380</f>
        <v>0</v>
      </c>
      <c r="Q380" s="254">
        <v>0</v>
      </c>
      <c r="R380" s="254">
        <f>Q380*H380</f>
        <v>0</v>
      </c>
      <c r="S380" s="254">
        <v>0</v>
      </c>
      <c r="T380" s="255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56" t="s">
        <v>227</v>
      </c>
      <c r="AT380" s="256" t="s">
        <v>165</v>
      </c>
      <c r="AU380" s="256" t="s">
        <v>87</v>
      </c>
      <c r="AY380" s="14" t="s">
        <v>162</v>
      </c>
      <c r="BE380" s="147">
        <f>IF(N380="základní",J380,0)</f>
        <v>0</v>
      </c>
      <c r="BF380" s="147">
        <f>IF(N380="snížená",J380,0)</f>
        <v>0</v>
      </c>
      <c r="BG380" s="147">
        <f>IF(N380="zákl. přenesená",J380,0)</f>
        <v>0</v>
      </c>
      <c r="BH380" s="147">
        <f>IF(N380="sníž. přenesená",J380,0)</f>
        <v>0</v>
      </c>
      <c r="BI380" s="147">
        <f>IF(N380="nulová",J380,0)</f>
        <v>0</v>
      </c>
      <c r="BJ380" s="14" t="s">
        <v>87</v>
      </c>
      <c r="BK380" s="147">
        <f>ROUND(I380*H380,2)</f>
        <v>0</v>
      </c>
      <c r="BL380" s="14" t="s">
        <v>227</v>
      </c>
      <c r="BM380" s="256" t="s">
        <v>1009</v>
      </c>
    </row>
    <row r="381" spans="1:65" s="2" customFormat="1" ht="24.15" customHeight="1">
      <c r="A381" s="37"/>
      <c r="B381" s="38"/>
      <c r="C381" s="244" t="s">
        <v>1010</v>
      </c>
      <c r="D381" s="244" t="s">
        <v>165</v>
      </c>
      <c r="E381" s="245" t="s">
        <v>1011</v>
      </c>
      <c r="F381" s="246" t="s">
        <v>1012</v>
      </c>
      <c r="G381" s="247" t="s">
        <v>180</v>
      </c>
      <c r="H381" s="248">
        <v>4</v>
      </c>
      <c r="I381" s="249"/>
      <c r="J381" s="250">
        <f>ROUND(I381*H381,2)</f>
        <v>0</v>
      </c>
      <c r="K381" s="251"/>
      <c r="L381" s="40"/>
      <c r="M381" s="252" t="s">
        <v>1</v>
      </c>
      <c r="N381" s="253" t="s">
        <v>41</v>
      </c>
      <c r="O381" s="90"/>
      <c r="P381" s="254">
        <f>O381*H381</f>
        <v>0</v>
      </c>
      <c r="Q381" s="254">
        <v>0</v>
      </c>
      <c r="R381" s="254">
        <f>Q381*H381</f>
        <v>0</v>
      </c>
      <c r="S381" s="254">
        <v>0</v>
      </c>
      <c r="T381" s="25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56" t="s">
        <v>227</v>
      </c>
      <c r="AT381" s="256" t="s">
        <v>165</v>
      </c>
      <c r="AU381" s="256" t="s">
        <v>87</v>
      </c>
      <c r="AY381" s="14" t="s">
        <v>162</v>
      </c>
      <c r="BE381" s="147">
        <f>IF(N381="základní",J381,0)</f>
        <v>0</v>
      </c>
      <c r="BF381" s="147">
        <f>IF(N381="snížená",J381,0)</f>
        <v>0</v>
      </c>
      <c r="BG381" s="147">
        <f>IF(N381="zákl. přenesená",J381,0)</f>
        <v>0</v>
      </c>
      <c r="BH381" s="147">
        <f>IF(N381="sníž. přenesená",J381,0)</f>
        <v>0</v>
      </c>
      <c r="BI381" s="147">
        <f>IF(N381="nulová",J381,0)</f>
        <v>0</v>
      </c>
      <c r="BJ381" s="14" t="s">
        <v>87</v>
      </c>
      <c r="BK381" s="147">
        <f>ROUND(I381*H381,2)</f>
        <v>0</v>
      </c>
      <c r="BL381" s="14" t="s">
        <v>227</v>
      </c>
      <c r="BM381" s="256" t="s">
        <v>1013</v>
      </c>
    </row>
    <row r="382" spans="1:65" s="2" customFormat="1" ht="14.4" customHeight="1">
      <c r="A382" s="37"/>
      <c r="B382" s="38"/>
      <c r="C382" s="244" t="s">
        <v>1014</v>
      </c>
      <c r="D382" s="244" t="s">
        <v>165</v>
      </c>
      <c r="E382" s="245" t="s">
        <v>1015</v>
      </c>
      <c r="F382" s="246" t="s">
        <v>1016</v>
      </c>
      <c r="G382" s="247" t="s">
        <v>180</v>
      </c>
      <c r="H382" s="248">
        <v>27</v>
      </c>
      <c r="I382" s="249"/>
      <c r="J382" s="250">
        <f>ROUND(I382*H382,2)</f>
        <v>0</v>
      </c>
      <c r="K382" s="251"/>
      <c r="L382" s="40"/>
      <c r="M382" s="252" t="s">
        <v>1</v>
      </c>
      <c r="N382" s="253" t="s">
        <v>41</v>
      </c>
      <c r="O382" s="90"/>
      <c r="P382" s="254">
        <f>O382*H382</f>
        <v>0</v>
      </c>
      <c r="Q382" s="254">
        <v>0</v>
      </c>
      <c r="R382" s="254">
        <f>Q382*H382</f>
        <v>0</v>
      </c>
      <c r="S382" s="254">
        <v>0</v>
      </c>
      <c r="T382" s="255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6" t="s">
        <v>227</v>
      </c>
      <c r="AT382" s="256" t="s">
        <v>165</v>
      </c>
      <c r="AU382" s="256" t="s">
        <v>87</v>
      </c>
      <c r="AY382" s="14" t="s">
        <v>162</v>
      </c>
      <c r="BE382" s="147">
        <f>IF(N382="základní",J382,0)</f>
        <v>0</v>
      </c>
      <c r="BF382" s="147">
        <f>IF(N382="snížená",J382,0)</f>
        <v>0</v>
      </c>
      <c r="BG382" s="147">
        <f>IF(N382="zákl. přenesená",J382,0)</f>
        <v>0</v>
      </c>
      <c r="BH382" s="147">
        <f>IF(N382="sníž. přenesená",J382,0)</f>
        <v>0</v>
      </c>
      <c r="BI382" s="147">
        <f>IF(N382="nulová",J382,0)</f>
        <v>0</v>
      </c>
      <c r="BJ382" s="14" t="s">
        <v>87</v>
      </c>
      <c r="BK382" s="147">
        <f>ROUND(I382*H382,2)</f>
        <v>0</v>
      </c>
      <c r="BL382" s="14" t="s">
        <v>227</v>
      </c>
      <c r="BM382" s="256" t="s">
        <v>1017</v>
      </c>
    </row>
    <row r="383" spans="1:65" s="2" customFormat="1" ht="24.15" customHeight="1">
      <c r="A383" s="37"/>
      <c r="B383" s="38"/>
      <c r="C383" s="257" t="s">
        <v>1018</v>
      </c>
      <c r="D383" s="257" t="s">
        <v>363</v>
      </c>
      <c r="E383" s="258" t="s">
        <v>1019</v>
      </c>
      <c r="F383" s="259" t="s">
        <v>1020</v>
      </c>
      <c r="G383" s="260" t="s">
        <v>180</v>
      </c>
      <c r="H383" s="261">
        <v>1</v>
      </c>
      <c r="I383" s="262"/>
      <c r="J383" s="263">
        <f>ROUND(I383*H383,2)</f>
        <v>0</v>
      </c>
      <c r="K383" s="264"/>
      <c r="L383" s="265"/>
      <c r="M383" s="266" t="s">
        <v>1</v>
      </c>
      <c r="N383" s="267" t="s">
        <v>41</v>
      </c>
      <c r="O383" s="90"/>
      <c r="P383" s="254">
        <f>O383*H383</f>
        <v>0</v>
      </c>
      <c r="Q383" s="254">
        <v>0.0012</v>
      </c>
      <c r="R383" s="254">
        <f>Q383*H383</f>
        <v>0.0012</v>
      </c>
      <c r="S383" s="254">
        <v>0</v>
      </c>
      <c r="T383" s="25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56" t="s">
        <v>298</v>
      </c>
      <c r="AT383" s="256" t="s">
        <v>363</v>
      </c>
      <c r="AU383" s="256" t="s">
        <v>87</v>
      </c>
      <c r="AY383" s="14" t="s">
        <v>162</v>
      </c>
      <c r="BE383" s="147">
        <f>IF(N383="základní",J383,0)</f>
        <v>0</v>
      </c>
      <c r="BF383" s="147">
        <f>IF(N383="snížená",J383,0)</f>
        <v>0</v>
      </c>
      <c r="BG383" s="147">
        <f>IF(N383="zákl. přenesená",J383,0)</f>
        <v>0</v>
      </c>
      <c r="BH383" s="147">
        <f>IF(N383="sníž. přenesená",J383,0)</f>
        <v>0</v>
      </c>
      <c r="BI383" s="147">
        <f>IF(N383="nulová",J383,0)</f>
        <v>0</v>
      </c>
      <c r="BJ383" s="14" t="s">
        <v>87</v>
      </c>
      <c r="BK383" s="147">
        <f>ROUND(I383*H383,2)</f>
        <v>0</v>
      </c>
      <c r="BL383" s="14" t="s">
        <v>227</v>
      </c>
      <c r="BM383" s="256" t="s">
        <v>1021</v>
      </c>
    </row>
    <row r="384" spans="1:65" s="2" customFormat="1" ht="14.4" customHeight="1">
      <c r="A384" s="37"/>
      <c r="B384" s="38"/>
      <c r="C384" s="257" t="s">
        <v>1022</v>
      </c>
      <c r="D384" s="257" t="s">
        <v>363</v>
      </c>
      <c r="E384" s="258" t="s">
        <v>1023</v>
      </c>
      <c r="F384" s="259" t="s">
        <v>1024</v>
      </c>
      <c r="G384" s="260" t="s">
        <v>180</v>
      </c>
      <c r="H384" s="261">
        <v>1</v>
      </c>
      <c r="I384" s="262"/>
      <c r="J384" s="263">
        <f>ROUND(I384*H384,2)</f>
        <v>0</v>
      </c>
      <c r="K384" s="264"/>
      <c r="L384" s="265"/>
      <c r="M384" s="266" t="s">
        <v>1</v>
      </c>
      <c r="N384" s="267" t="s">
        <v>41</v>
      </c>
      <c r="O384" s="90"/>
      <c r="P384" s="254">
        <f>O384*H384</f>
        <v>0</v>
      </c>
      <c r="Q384" s="254">
        <v>0.0012</v>
      </c>
      <c r="R384" s="254">
        <f>Q384*H384</f>
        <v>0.0012</v>
      </c>
      <c r="S384" s="254">
        <v>0</v>
      </c>
      <c r="T384" s="255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6" t="s">
        <v>298</v>
      </c>
      <c r="AT384" s="256" t="s">
        <v>363</v>
      </c>
      <c r="AU384" s="256" t="s">
        <v>87</v>
      </c>
      <c r="AY384" s="14" t="s">
        <v>162</v>
      </c>
      <c r="BE384" s="147">
        <f>IF(N384="základní",J384,0)</f>
        <v>0</v>
      </c>
      <c r="BF384" s="147">
        <f>IF(N384="snížená",J384,0)</f>
        <v>0</v>
      </c>
      <c r="BG384" s="147">
        <f>IF(N384="zákl. přenesená",J384,0)</f>
        <v>0</v>
      </c>
      <c r="BH384" s="147">
        <f>IF(N384="sníž. přenesená",J384,0)</f>
        <v>0</v>
      </c>
      <c r="BI384" s="147">
        <f>IF(N384="nulová",J384,0)</f>
        <v>0</v>
      </c>
      <c r="BJ384" s="14" t="s">
        <v>87</v>
      </c>
      <c r="BK384" s="147">
        <f>ROUND(I384*H384,2)</f>
        <v>0</v>
      </c>
      <c r="BL384" s="14" t="s">
        <v>227</v>
      </c>
      <c r="BM384" s="256" t="s">
        <v>1025</v>
      </c>
    </row>
    <row r="385" spans="1:65" s="2" customFormat="1" ht="14.4" customHeight="1">
      <c r="A385" s="37"/>
      <c r="B385" s="38"/>
      <c r="C385" s="244" t="s">
        <v>1026</v>
      </c>
      <c r="D385" s="244" t="s">
        <v>165</v>
      </c>
      <c r="E385" s="245" t="s">
        <v>1027</v>
      </c>
      <c r="F385" s="246" t="s">
        <v>1028</v>
      </c>
      <c r="G385" s="247" t="s">
        <v>180</v>
      </c>
      <c r="H385" s="248">
        <v>25</v>
      </c>
      <c r="I385" s="249"/>
      <c r="J385" s="250">
        <f>ROUND(I385*H385,2)</f>
        <v>0</v>
      </c>
      <c r="K385" s="251"/>
      <c r="L385" s="40"/>
      <c r="M385" s="252" t="s">
        <v>1</v>
      </c>
      <c r="N385" s="253" t="s">
        <v>41</v>
      </c>
      <c r="O385" s="90"/>
      <c r="P385" s="254">
        <f>O385*H385</f>
        <v>0</v>
      </c>
      <c r="Q385" s="254">
        <v>0</v>
      </c>
      <c r="R385" s="254">
        <f>Q385*H385</f>
        <v>0</v>
      </c>
      <c r="S385" s="254">
        <v>0.001</v>
      </c>
      <c r="T385" s="255">
        <f>S385*H385</f>
        <v>0.025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6" t="s">
        <v>227</v>
      </c>
      <c r="AT385" s="256" t="s">
        <v>165</v>
      </c>
      <c r="AU385" s="256" t="s">
        <v>87</v>
      </c>
      <c r="AY385" s="14" t="s">
        <v>162</v>
      </c>
      <c r="BE385" s="147">
        <f>IF(N385="základní",J385,0)</f>
        <v>0</v>
      </c>
      <c r="BF385" s="147">
        <f>IF(N385="snížená",J385,0)</f>
        <v>0</v>
      </c>
      <c r="BG385" s="147">
        <f>IF(N385="zákl. přenesená",J385,0)</f>
        <v>0</v>
      </c>
      <c r="BH385" s="147">
        <f>IF(N385="sníž. přenesená",J385,0)</f>
        <v>0</v>
      </c>
      <c r="BI385" s="147">
        <f>IF(N385="nulová",J385,0)</f>
        <v>0</v>
      </c>
      <c r="BJ385" s="14" t="s">
        <v>87</v>
      </c>
      <c r="BK385" s="147">
        <f>ROUND(I385*H385,2)</f>
        <v>0</v>
      </c>
      <c r="BL385" s="14" t="s">
        <v>227</v>
      </c>
      <c r="BM385" s="256" t="s">
        <v>1029</v>
      </c>
    </row>
    <row r="386" spans="1:65" s="2" customFormat="1" ht="14.4" customHeight="1">
      <c r="A386" s="37"/>
      <c r="B386" s="38"/>
      <c r="C386" s="244" t="s">
        <v>1030</v>
      </c>
      <c r="D386" s="244" t="s">
        <v>165</v>
      </c>
      <c r="E386" s="245" t="s">
        <v>1031</v>
      </c>
      <c r="F386" s="246" t="s">
        <v>1032</v>
      </c>
      <c r="G386" s="247" t="s">
        <v>748</v>
      </c>
      <c r="H386" s="248">
        <v>2</v>
      </c>
      <c r="I386" s="249"/>
      <c r="J386" s="250">
        <f>ROUND(I386*H386,2)</f>
        <v>0</v>
      </c>
      <c r="K386" s="251"/>
      <c r="L386" s="40"/>
      <c r="M386" s="252" t="s">
        <v>1</v>
      </c>
      <c r="N386" s="253" t="s">
        <v>41</v>
      </c>
      <c r="O386" s="90"/>
      <c r="P386" s="254">
        <f>O386*H386</f>
        <v>0</v>
      </c>
      <c r="Q386" s="254">
        <v>0</v>
      </c>
      <c r="R386" s="254">
        <f>Q386*H386</f>
        <v>0</v>
      </c>
      <c r="S386" s="254">
        <v>0.0007</v>
      </c>
      <c r="T386" s="255">
        <f>S386*H386</f>
        <v>0.0014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6" t="s">
        <v>227</v>
      </c>
      <c r="AT386" s="256" t="s">
        <v>165</v>
      </c>
      <c r="AU386" s="256" t="s">
        <v>87</v>
      </c>
      <c r="AY386" s="14" t="s">
        <v>162</v>
      </c>
      <c r="BE386" s="147">
        <f>IF(N386="základní",J386,0)</f>
        <v>0</v>
      </c>
      <c r="BF386" s="147">
        <f>IF(N386="snížená",J386,0)</f>
        <v>0</v>
      </c>
      <c r="BG386" s="147">
        <f>IF(N386="zákl. přenesená",J386,0)</f>
        <v>0</v>
      </c>
      <c r="BH386" s="147">
        <f>IF(N386="sníž. přenesená",J386,0)</f>
        <v>0</v>
      </c>
      <c r="BI386" s="147">
        <f>IF(N386="nulová",J386,0)</f>
        <v>0</v>
      </c>
      <c r="BJ386" s="14" t="s">
        <v>87</v>
      </c>
      <c r="BK386" s="147">
        <f>ROUND(I386*H386,2)</f>
        <v>0</v>
      </c>
      <c r="BL386" s="14" t="s">
        <v>227</v>
      </c>
      <c r="BM386" s="256" t="s">
        <v>1033</v>
      </c>
    </row>
    <row r="387" spans="1:65" s="2" customFormat="1" ht="14.4" customHeight="1">
      <c r="A387" s="37"/>
      <c r="B387" s="38"/>
      <c r="C387" s="244" t="s">
        <v>1034</v>
      </c>
      <c r="D387" s="244" t="s">
        <v>165</v>
      </c>
      <c r="E387" s="245" t="s">
        <v>1035</v>
      </c>
      <c r="F387" s="246" t="s">
        <v>1036</v>
      </c>
      <c r="G387" s="247" t="s">
        <v>180</v>
      </c>
      <c r="H387" s="248">
        <v>5</v>
      </c>
      <c r="I387" s="249"/>
      <c r="J387" s="250">
        <f>ROUND(I387*H387,2)</f>
        <v>0</v>
      </c>
      <c r="K387" s="251"/>
      <c r="L387" s="40"/>
      <c r="M387" s="252" t="s">
        <v>1</v>
      </c>
      <c r="N387" s="253" t="s">
        <v>41</v>
      </c>
      <c r="O387" s="90"/>
      <c r="P387" s="254">
        <f>O387*H387</f>
        <v>0</v>
      </c>
      <c r="Q387" s="254">
        <v>0</v>
      </c>
      <c r="R387" s="254">
        <f>Q387*H387</f>
        <v>0</v>
      </c>
      <c r="S387" s="254">
        <v>0.0018</v>
      </c>
      <c r="T387" s="255">
        <f>S387*H387</f>
        <v>0.009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6" t="s">
        <v>227</v>
      </c>
      <c r="AT387" s="256" t="s">
        <v>165</v>
      </c>
      <c r="AU387" s="256" t="s">
        <v>87</v>
      </c>
      <c r="AY387" s="14" t="s">
        <v>162</v>
      </c>
      <c r="BE387" s="147">
        <f>IF(N387="základní",J387,0)</f>
        <v>0</v>
      </c>
      <c r="BF387" s="147">
        <f>IF(N387="snížená",J387,0)</f>
        <v>0</v>
      </c>
      <c r="BG387" s="147">
        <f>IF(N387="zákl. přenesená",J387,0)</f>
        <v>0</v>
      </c>
      <c r="BH387" s="147">
        <f>IF(N387="sníž. přenesená",J387,0)</f>
        <v>0</v>
      </c>
      <c r="BI387" s="147">
        <f>IF(N387="nulová",J387,0)</f>
        <v>0</v>
      </c>
      <c r="BJ387" s="14" t="s">
        <v>87</v>
      </c>
      <c r="BK387" s="147">
        <f>ROUND(I387*H387,2)</f>
        <v>0</v>
      </c>
      <c r="BL387" s="14" t="s">
        <v>227</v>
      </c>
      <c r="BM387" s="256" t="s">
        <v>1037</v>
      </c>
    </row>
    <row r="388" spans="1:65" s="2" customFormat="1" ht="24.15" customHeight="1">
      <c r="A388" s="37"/>
      <c r="B388" s="38"/>
      <c r="C388" s="244" t="s">
        <v>1038</v>
      </c>
      <c r="D388" s="244" t="s">
        <v>165</v>
      </c>
      <c r="E388" s="245" t="s">
        <v>1039</v>
      </c>
      <c r="F388" s="246" t="s">
        <v>1040</v>
      </c>
      <c r="G388" s="247" t="s">
        <v>180</v>
      </c>
      <c r="H388" s="248">
        <v>1</v>
      </c>
      <c r="I388" s="249"/>
      <c r="J388" s="250">
        <f>ROUND(I388*H388,2)</f>
        <v>0</v>
      </c>
      <c r="K388" s="251"/>
      <c r="L388" s="40"/>
      <c r="M388" s="252" t="s">
        <v>1</v>
      </c>
      <c r="N388" s="253" t="s">
        <v>41</v>
      </c>
      <c r="O388" s="90"/>
      <c r="P388" s="254">
        <f>O388*H388</f>
        <v>0</v>
      </c>
      <c r="Q388" s="254">
        <v>0</v>
      </c>
      <c r="R388" s="254">
        <f>Q388*H388</f>
        <v>0</v>
      </c>
      <c r="S388" s="254">
        <v>0.006</v>
      </c>
      <c r="T388" s="255">
        <f>S388*H388</f>
        <v>0.006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6" t="s">
        <v>227</v>
      </c>
      <c r="AT388" s="256" t="s">
        <v>165</v>
      </c>
      <c r="AU388" s="256" t="s">
        <v>87</v>
      </c>
      <c r="AY388" s="14" t="s">
        <v>162</v>
      </c>
      <c r="BE388" s="147">
        <f>IF(N388="základní",J388,0)</f>
        <v>0</v>
      </c>
      <c r="BF388" s="147">
        <f>IF(N388="snížená",J388,0)</f>
        <v>0</v>
      </c>
      <c r="BG388" s="147">
        <f>IF(N388="zákl. přenesená",J388,0)</f>
        <v>0</v>
      </c>
      <c r="BH388" s="147">
        <f>IF(N388="sníž. přenesená",J388,0)</f>
        <v>0</v>
      </c>
      <c r="BI388" s="147">
        <f>IF(N388="nulová",J388,0)</f>
        <v>0</v>
      </c>
      <c r="BJ388" s="14" t="s">
        <v>87</v>
      </c>
      <c r="BK388" s="147">
        <f>ROUND(I388*H388,2)</f>
        <v>0</v>
      </c>
      <c r="BL388" s="14" t="s">
        <v>227</v>
      </c>
      <c r="BM388" s="256" t="s">
        <v>1041</v>
      </c>
    </row>
    <row r="389" spans="1:65" s="2" customFormat="1" ht="24.15" customHeight="1">
      <c r="A389" s="37"/>
      <c r="B389" s="38"/>
      <c r="C389" s="244" t="s">
        <v>1042</v>
      </c>
      <c r="D389" s="244" t="s">
        <v>165</v>
      </c>
      <c r="E389" s="245" t="s">
        <v>1043</v>
      </c>
      <c r="F389" s="246" t="s">
        <v>1044</v>
      </c>
      <c r="G389" s="247" t="s">
        <v>180</v>
      </c>
      <c r="H389" s="248">
        <v>28</v>
      </c>
      <c r="I389" s="249"/>
      <c r="J389" s="250">
        <f>ROUND(I389*H389,2)</f>
        <v>0</v>
      </c>
      <c r="K389" s="251"/>
      <c r="L389" s="40"/>
      <c r="M389" s="252" t="s">
        <v>1</v>
      </c>
      <c r="N389" s="253" t="s">
        <v>41</v>
      </c>
      <c r="O389" s="90"/>
      <c r="P389" s="254">
        <f>O389*H389</f>
        <v>0</v>
      </c>
      <c r="Q389" s="254">
        <v>0</v>
      </c>
      <c r="R389" s="254">
        <f>Q389*H389</f>
        <v>0</v>
      </c>
      <c r="S389" s="254">
        <v>0.024</v>
      </c>
      <c r="T389" s="255">
        <f>S389*H389</f>
        <v>0.672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6" t="s">
        <v>227</v>
      </c>
      <c r="AT389" s="256" t="s">
        <v>165</v>
      </c>
      <c r="AU389" s="256" t="s">
        <v>87</v>
      </c>
      <c r="AY389" s="14" t="s">
        <v>162</v>
      </c>
      <c r="BE389" s="147">
        <f>IF(N389="základní",J389,0)</f>
        <v>0</v>
      </c>
      <c r="BF389" s="147">
        <f>IF(N389="snížená",J389,0)</f>
        <v>0</v>
      </c>
      <c r="BG389" s="147">
        <f>IF(N389="zákl. přenesená",J389,0)</f>
        <v>0</v>
      </c>
      <c r="BH389" s="147">
        <f>IF(N389="sníž. přenesená",J389,0)</f>
        <v>0</v>
      </c>
      <c r="BI389" s="147">
        <f>IF(N389="nulová",J389,0)</f>
        <v>0</v>
      </c>
      <c r="BJ389" s="14" t="s">
        <v>87</v>
      </c>
      <c r="BK389" s="147">
        <f>ROUND(I389*H389,2)</f>
        <v>0</v>
      </c>
      <c r="BL389" s="14" t="s">
        <v>227</v>
      </c>
      <c r="BM389" s="256" t="s">
        <v>1045</v>
      </c>
    </row>
    <row r="390" spans="1:65" s="2" customFormat="1" ht="24.15" customHeight="1">
      <c r="A390" s="37"/>
      <c r="B390" s="38"/>
      <c r="C390" s="244" t="s">
        <v>1046</v>
      </c>
      <c r="D390" s="244" t="s">
        <v>165</v>
      </c>
      <c r="E390" s="245" t="s">
        <v>1047</v>
      </c>
      <c r="F390" s="246" t="s">
        <v>1048</v>
      </c>
      <c r="G390" s="247" t="s">
        <v>180</v>
      </c>
      <c r="H390" s="248">
        <v>34</v>
      </c>
      <c r="I390" s="249"/>
      <c r="J390" s="250">
        <f>ROUND(I390*H390,2)</f>
        <v>0</v>
      </c>
      <c r="K390" s="251"/>
      <c r="L390" s="40"/>
      <c r="M390" s="252" t="s">
        <v>1</v>
      </c>
      <c r="N390" s="253" t="s">
        <v>41</v>
      </c>
      <c r="O390" s="90"/>
      <c r="P390" s="254">
        <f>O390*H390</f>
        <v>0</v>
      </c>
      <c r="Q390" s="254">
        <v>0</v>
      </c>
      <c r="R390" s="254">
        <f>Q390*H390</f>
        <v>0</v>
      </c>
      <c r="S390" s="254">
        <v>0</v>
      </c>
      <c r="T390" s="255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56" t="s">
        <v>227</v>
      </c>
      <c r="AT390" s="256" t="s">
        <v>165</v>
      </c>
      <c r="AU390" s="256" t="s">
        <v>87</v>
      </c>
      <c r="AY390" s="14" t="s">
        <v>162</v>
      </c>
      <c r="BE390" s="147">
        <f>IF(N390="základní",J390,0)</f>
        <v>0</v>
      </c>
      <c r="BF390" s="147">
        <f>IF(N390="snížená",J390,0)</f>
        <v>0</v>
      </c>
      <c r="BG390" s="147">
        <f>IF(N390="zákl. přenesená",J390,0)</f>
        <v>0</v>
      </c>
      <c r="BH390" s="147">
        <f>IF(N390="sníž. přenesená",J390,0)</f>
        <v>0</v>
      </c>
      <c r="BI390" s="147">
        <f>IF(N390="nulová",J390,0)</f>
        <v>0</v>
      </c>
      <c r="BJ390" s="14" t="s">
        <v>87</v>
      </c>
      <c r="BK390" s="147">
        <f>ROUND(I390*H390,2)</f>
        <v>0</v>
      </c>
      <c r="BL390" s="14" t="s">
        <v>227</v>
      </c>
      <c r="BM390" s="256" t="s">
        <v>1049</v>
      </c>
    </row>
    <row r="391" spans="1:65" s="2" customFormat="1" ht="24.15" customHeight="1">
      <c r="A391" s="37"/>
      <c r="B391" s="38"/>
      <c r="C391" s="244" t="s">
        <v>1050</v>
      </c>
      <c r="D391" s="244" t="s">
        <v>165</v>
      </c>
      <c r="E391" s="245" t="s">
        <v>1051</v>
      </c>
      <c r="F391" s="246" t="s">
        <v>1052</v>
      </c>
      <c r="G391" s="247" t="s">
        <v>180</v>
      </c>
      <c r="H391" s="248">
        <v>5</v>
      </c>
      <c r="I391" s="249"/>
      <c r="J391" s="250">
        <f>ROUND(I391*H391,2)</f>
        <v>0</v>
      </c>
      <c r="K391" s="251"/>
      <c r="L391" s="40"/>
      <c r="M391" s="252" t="s">
        <v>1</v>
      </c>
      <c r="N391" s="253" t="s">
        <v>41</v>
      </c>
      <c r="O391" s="90"/>
      <c r="P391" s="254">
        <f>O391*H391</f>
        <v>0</v>
      </c>
      <c r="Q391" s="254">
        <v>0</v>
      </c>
      <c r="R391" s="254">
        <f>Q391*H391</f>
        <v>0</v>
      </c>
      <c r="S391" s="254">
        <v>0</v>
      </c>
      <c r="T391" s="255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6" t="s">
        <v>227</v>
      </c>
      <c r="AT391" s="256" t="s">
        <v>165</v>
      </c>
      <c r="AU391" s="256" t="s">
        <v>87</v>
      </c>
      <c r="AY391" s="14" t="s">
        <v>162</v>
      </c>
      <c r="BE391" s="147">
        <f>IF(N391="základní",J391,0)</f>
        <v>0</v>
      </c>
      <c r="BF391" s="147">
        <f>IF(N391="snížená",J391,0)</f>
        <v>0</v>
      </c>
      <c r="BG391" s="147">
        <f>IF(N391="zákl. přenesená",J391,0)</f>
        <v>0</v>
      </c>
      <c r="BH391" s="147">
        <f>IF(N391="sníž. přenesená",J391,0)</f>
        <v>0</v>
      </c>
      <c r="BI391" s="147">
        <f>IF(N391="nulová",J391,0)</f>
        <v>0</v>
      </c>
      <c r="BJ391" s="14" t="s">
        <v>87</v>
      </c>
      <c r="BK391" s="147">
        <f>ROUND(I391*H391,2)</f>
        <v>0</v>
      </c>
      <c r="BL391" s="14" t="s">
        <v>227</v>
      </c>
      <c r="BM391" s="256" t="s">
        <v>1053</v>
      </c>
    </row>
    <row r="392" spans="1:65" s="2" customFormat="1" ht="24.15" customHeight="1">
      <c r="A392" s="37"/>
      <c r="B392" s="38"/>
      <c r="C392" s="257" t="s">
        <v>1054</v>
      </c>
      <c r="D392" s="257" t="s">
        <v>363</v>
      </c>
      <c r="E392" s="258" t="s">
        <v>1055</v>
      </c>
      <c r="F392" s="259" t="s">
        <v>1056</v>
      </c>
      <c r="G392" s="260" t="s">
        <v>180</v>
      </c>
      <c r="H392" s="261">
        <v>3</v>
      </c>
      <c r="I392" s="262"/>
      <c r="J392" s="263">
        <f>ROUND(I392*H392,2)</f>
        <v>0</v>
      </c>
      <c r="K392" s="264"/>
      <c r="L392" s="265"/>
      <c r="M392" s="266" t="s">
        <v>1</v>
      </c>
      <c r="N392" s="267" t="s">
        <v>41</v>
      </c>
      <c r="O392" s="90"/>
      <c r="P392" s="254">
        <f>O392*H392</f>
        <v>0</v>
      </c>
      <c r="Q392" s="254">
        <v>0.00108</v>
      </c>
      <c r="R392" s="254">
        <f>Q392*H392</f>
        <v>0.00324</v>
      </c>
      <c r="S392" s="254">
        <v>0</v>
      </c>
      <c r="T392" s="255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56" t="s">
        <v>298</v>
      </c>
      <c r="AT392" s="256" t="s">
        <v>363</v>
      </c>
      <c r="AU392" s="256" t="s">
        <v>87</v>
      </c>
      <c r="AY392" s="14" t="s">
        <v>162</v>
      </c>
      <c r="BE392" s="147">
        <f>IF(N392="základní",J392,0)</f>
        <v>0</v>
      </c>
      <c r="BF392" s="147">
        <f>IF(N392="snížená",J392,0)</f>
        <v>0</v>
      </c>
      <c r="BG392" s="147">
        <f>IF(N392="zákl. přenesená",J392,0)</f>
        <v>0</v>
      </c>
      <c r="BH392" s="147">
        <f>IF(N392="sníž. přenesená",J392,0)</f>
        <v>0</v>
      </c>
      <c r="BI392" s="147">
        <f>IF(N392="nulová",J392,0)</f>
        <v>0</v>
      </c>
      <c r="BJ392" s="14" t="s">
        <v>87</v>
      </c>
      <c r="BK392" s="147">
        <f>ROUND(I392*H392,2)</f>
        <v>0</v>
      </c>
      <c r="BL392" s="14" t="s">
        <v>227</v>
      </c>
      <c r="BM392" s="256" t="s">
        <v>1057</v>
      </c>
    </row>
    <row r="393" spans="1:65" s="2" customFormat="1" ht="24.15" customHeight="1">
      <c r="A393" s="37"/>
      <c r="B393" s="38"/>
      <c r="C393" s="257" t="s">
        <v>1058</v>
      </c>
      <c r="D393" s="257" t="s">
        <v>363</v>
      </c>
      <c r="E393" s="258" t="s">
        <v>1059</v>
      </c>
      <c r="F393" s="259" t="s">
        <v>1060</v>
      </c>
      <c r="G393" s="260" t="s">
        <v>180</v>
      </c>
      <c r="H393" s="261">
        <v>2</v>
      </c>
      <c r="I393" s="262"/>
      <c r="J393" s="263">
        <f>ROUND(I393*H393,2)</f>
        <v>0</v>
      </c>
      <c r="K393" s="264"/>
      <c r="L393" s="265"/>
      <c r="M393" s="266" t="s">
        <v>1</v>
      </c>
      <c r="N393" s="267" t="s">
        <v>41</v>
      </c>
      <c r="O393" s="90"/>
      <c r="P393" s="254">
        <f>O393*H393</f>
        <v>0</v>
      </c>
      <c r="Q393" s="254">
        <v>0.00139</v>
      </c>
      <c r="R393" s="254">
        <f>Q393*H393</f>
        <v>0.00278</v>
      </c>
      <c r="S393" s="254">
        <v>0</v>
      </c>
      <c r="T393" s="255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6" t="s">
        <v>298</v>
      </c>
      <c r="AT393" s="256" t="s">
        <v>363</v>
      </c>
      <c r="AU393" s="256" t="s">
        <v>87</v>
      </c>
      <c r="AY393" s="14" t="s">
        <v>162</v>
      </c>
      <c r="BE393" s="147">
        <f>IF(N393="základní",J393,0)</f>
        <v>0</v>
      </c>
      <c r="BF393" s="147">
        <f>IF(N393="snížená",J393,0)</f>
        <v>0</v>
      </c>
      <c r="BG393" s="147">
        <f>IF(N393="zákl. přenesená",J393,0)</f>
        <v>0</v>
      </c>
      <c r="BH393" s="147">
        <f>IF(N393="sníž. přenesená",J393,0)</f>
        <v>0</v>
      </c>
      <c r="BI393" s="147">
        <f>IF(N393="nulová",J393,0)</f>
        <v>0</v>
      </c>
      <c r="BJ393" s="14" t="s">
        <v>87</v>
      </c>
      <c r="BK393" s="147">
        <f>ROUND(I393*H393,2)</f>
        <v>0</v>
      </c>
      <c r="BL393" s="14" t="s">
        <v>227</v>
      </c>
      <c r="BM393" s="256" t="s">
        <v>1061</v>
      </c>
    </row>
    <row r="394" spans="1:65" s="2" customFormat="1" ht="14.4" customHeight="1">
      <c r="A394" s="37"/>
      <c r="B394" s="38"/>
      <c r="C394" s="244" t="s">
        <v>1062</v>
      </c>
      <c r="D394" s="244" t="s">
        <v>165</v>
      </c>
      <c r="E394" s="245" t="s">
        <v>1063</v>
      </c>
      <c r="F394" s="246" t="s">
        <v>1064</v>
      </c>
      <c r="G394" s="247" t="s">
        <v>180</v>
      </c>
      <c r="H394" s="248">
        <v>2</v>
      </c>
      <c r="I394" s="249"/>
      <c r="J394" s="250">
        <f>ROUND(I394*H394,2)</f>
        <v>0</v>
      </c>
      <c r="K394" s="251"/>
      <c r="L394" s="40"/>
      <c r="M394" s="252" t="s">
        <v>1</v>
      </c>
      <c r="N394" s="253" t="s">
        <v>41</v>
      </c>
      <c r="O394" s="90"/>
      <c r="P394" s="254">
        <f>O394*H394</f>
        <v>0</v>
      </c>
      <c r="Q394" s="254">
        <v>0</v>
      </c>
      <c r="R394" s="254">
        <f>Q394*H394</f>
        <v>0</v>
      </c>
      <c r="S394" s="254">
        <v>0</v>
      </c>
      <c r="T394" s="255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6" t="s">
        <v>227</v>
      </c>
      <c r="AT394" s="256" t="s">
        <v>165</v>
      </c>
      <c r="AU394" s="256" t="s">
        <v>87</v>
      </c>
      <c r="AY394" s="14" t="s">
        <v>162</v>
      </c>
      <c r="BE394" s="147">
        <f>IF(N394="základní",J394,0)</f>
        <v>0</v>
      </c>
      <c r="BF394" s="147">
        <f>IF(N394="snížená",J394,0)</f>
        <v>0</v>
      </c>
      <c r="BG394" s="147">
        <f>IF(N394="zákl. přenesená",J394,0)</f>
        <v>0</v>
      </c>
      <c r="BH394" s="147">
        <f>IF(N394="sníž. přenesená",J394,0)</f>
        <v>0</v>
      </c>
      <c r="BI394" s="147">
        <f>IF(N394="nulová",J394,0)</f>
        <v>0</v>
      </c>
      <c r="BJ394" s="14" t="s">
        <v>87</v>
      </c>
      <c r="BK394" s="147">
        <f>ROUND(I394*H394,2)</f>
        <v>0</v>
      </c>
      <c r="BL394" s="14" t="s">
        <v>227</v>
      </c>
      <c r="BM394" s="256" t="s">
        <v>1065</v>
      </c>
    </row>
    <row r="395" spans="1:65" s="2" customFormat="1" ht="24.15" customHeight="1">
      <c r="A395" s="37"/>
      <c r="B395" s="38"/>
      <c r="C395" s="244" t="s">
        <v>1066</v>
      </c>
      <c r="D395" s="244" t="s">
        <v>165</v>
      </c>
      <c r="E395" s="245" t="s">
        <v>1067</v>
      </c>
      <c r="F395" s="246" t="s">
        <v>1068</v>
      </c>
      <c r="G395" s="247" t="s">
        <v>180</v>
      </c>
      <c r="H395" s="248">
        <v>2</v>
      </c>
      <c r="I395" s="249"/>
      <c r="J395" s="250">
        <f>ROUND(I395*H395,2)</f>
        <v>0</v>
      </c>
      <c r="K395" s="251"/>
      <c r="L395" s="40"/>
      <c r="M395" s="252" t="s">
        <v>1</v>
      </c>
      <c r="N395" s="253" t="s">
        <v>41</v>
      </c>
      <c r="O395" s="90"/>
      <c r="P395" s="254">
        <f>O395*H395</f>
        <v>0</v>
      </c>
      <c r="Q395" s="254">
        <v>0</v>
      </c>
      <c r="R395" s="254">
        <f>Q395*H395</f>
        <v>0</v>
      </c>
      <c r="S395" s="254">
        <v>0.1104</v>
      </c>
      <c r="T395" s="255">
        <f>S395*H395</f>
        <v>0.2208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6" t="s">
        <v>227</v>
      </c>
      <c r="AT395" s="256" t="s">
        <v>165</v>
      </c>
      <c r="AU395" s="256" t="s">
        <v>87</v>
      </c>
      <c r="AY395" s="14" t="s">
        <v>162</v>
      </c>
      <c r="BE395" s="147">
        <f>IF(N395="základní",J395,0)</f>
        <v>0</v>
      </c>
      <c r="BF395" s="147">
        <f>IF(N395="snížená",J395,0)</f>
        <v>0</v>
      </c>
      <c r="BG395" s="147">
        <f>IF(N395="zákl. přenesená",J395,0)</f>
        <v>0</v>
      </c>
      <c r="BH395" s="147">
        <f>IF(N395="sníž. přenesená",J395,0)</f>
        <v>0</v>
      </c>
      <c r="BI395" s="147">
        <f>IF(N395="nulová",J395,0)</f>
        <v>0</v>
      </c>
      <c r="BJ395" s="14" t="s">
        <v>87</v>
      </c>
      <c r="BK395" s="147">
        <f>ROUND(I395*H395,2)</f>
        <v>0</v>
      </c>
      <c r="BL395" s="14" t="s">
        <v>227</v>
      </c>
      <c r="BM395" s="256" t="s">
        <v>1069</v>
      </c>
    </row>
    <row r="396" spans="1:65" s="2" customFormat="1" ht="24.15" customHeight="1">
      <c r="A396" s="37"/>
      <c r="B396" s="38"/>
      <c r="C396" s="244" t="s">
        <v>1070</v>
      </c>
      <c r="D396" s="244" t="s">
        <v>165</v>
      </c>
      <c r="E396" s="245" t="s">
        <v>1071</v>
      </c>
      <c r="F396" s="246" t="s">
        <v>1072</v>
      </c>
      <c r="G396" s="247" t="s">
        <v>296</v>
      </c>
      <c r="H396" s="248">
        <v>0.008</v>
      </c>
      <c r="I396" s="249"/>
      <c r="J396" s="250">
        <f>ROUND(I396*H396,2)</f>
        <v>0</v>
      </c>
      <c r="K396" s="251"/>
      <c r="L396" s="40"/>
      <c r="M396" s="252" t="s">
        <v>1</v>
      </c>
      <c r="N396" s="253" t="s">
        <v>41</v>
      </c>
      <c r="O396" s="90"/>
      <c r="P396" s="254">
        <f>O396*H396</f>
        <v>0</v>
      </c>
      <c r="Q396" s="254">
        <v>0</v>
      </c>
      <c r="R396" s="254">
        <f>Q396*H396</f>
        <v>0</v>
      </c>
      <c r="S396" s="254">
        <v>0</v>
      </c>
      <c r="T396" s="255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6" t="s">
        <v>227</v>
      </c>
      <c r="AT396" s="256" t="s">
        <v>165</v>
      </c>
      <c r="AU396" s="256" t="s">
        <v>87</v>
      </c>
      <c r="AY396" s="14" t="s">
        <v>162</v>
      </c>
      <c r="BE396" s="147">
        <f>IF(N396="základní",J396,0)</f>
        <v>0</v>
      </c>
      <c r="BF396" s="147">
        <f>IF(N396="snížená",J396,0)</f>
        <v>0</v>
      </c>
      <c r="BG396" s="147">
        <f>IF(N396="zákl. přenesená",J396,0)</f>
        <v>0</v>
      </c>
      <c r="BH396" s="147">
        <f>IF(N396="sníž. přenesená",J396,0)</f>
        <v>0</v>
      </c>
      <c r="BI396" s="147">
        <f>IF(N396="nulová",J396,0)</f>
        <v>0</v>
      </c>
      <c r="BJ396" s="14" t="s">
        <v>87</v>
      </c>
      <c r="BK396" s="147">
        <f>ROUND(I396*H396,2)</f>
        <v>0</v>
      </c>
      <c r="BL396" s="14" t="s">
        <v>227</v>
      </c>
      <c r="BM396" s="256" t="s">
        <v>1073</v>
      </c>
    </row>
    <row r="397" spans="1:65" s="2" customFormat="1" ht="24.15" customHeight="1">
      <c r="A397" s="37"/>
      <c r="B397" s="38"/>
      <c r="C397" s="244" t="s">
        <v>1074</v>
      </c>
      <c r="D397" s="244" t="s">
        <v>165</v>
      </c>
      <c r="E397" s="245" t="s">
        <v>1075</v>
      </c>
      <c r="F397" s="246" t="s">
        <v>1076</v>
      </c>
      <c r="G397" s="247" t="s">
        <v>296</v>
      </c>
      <c r="H397" s="248">
        <v>0.008</v>
      </c>
      <c r="I397" s="249"/>
      <c r="J397" s="250">
        <f>ROUND(I397*H397,2)</f>
        <v>0</v>
      </c>
      <c r="K397" s="251"/>
      <c r="L397" s="40"/>
      <c r="M397" s="252" t="s">
        <v>1</v>
      </c>
      <c r="N397" s="253" t="s">
        <v>41</v>
      </c>
      <c r="O397" s="90"/>
      <c r="P397" s="254">
        <f>O397*H397</f>
        <v>0</v>
      </c>
      <c r="Q397" s="254">
        <v>0</v>
      </c>
      <c r="R397" s="254">
        <f>Q397*H397</f>
        <v>0</v>
      </c>
      <c r="S397" s="254">
        <v>0</v>
      </c>
      <c r="T397" s="255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56" t="s">
        <v>227</v>
      </c>
      <c r="AT397" s="256" t="s">
        <v>165</v>
      </c>
      <c r="AU397" s="256" t="s">
        <v>87</v>
      </c>
      <c r="AY397" s="14" t="s">
        <v>162</v>
      </c>
      <c r="BE397" s="147">
        <f>IF(N397="základní",J397,0)</f>
        <v>0</v>
      </c>
      <c r="BF397" s="147">
        <f>IF(N397="snížená",J397,0)</f>
        <v>0</v>
      </c>
      <c r="BG397" s="147">
        <f>IF(N397="zákl. přenesená",J397,0)</f>
        <v>0</v>
      </c>
      <c r="BH397" s="147">
        <f>IF(N397="sníž. přenesená",J397,0)</f>
        <v>0</v>
      </c>
      <c r="BI397" s="147">
        <f>IF(N397="nulová",J397,0)</f>
        <v>0</v>
      </c>
      <c r="BJ397" s="14" t="s">
        <v>87</v>
      </c>
      <c r="BK397" s="147">
        <f>ROUND(I397*H397,2)</f>
        <v>0</v>
      </c>
      <c r="BL397" s="14" t="s">
        <v>227</v>
      </c>
      <c r="BM397" s="256" t="s">
        <v>1077</v>
      </c>
    </row>
    <row r="398" spans="1:65" s="2" customFormat="1" ht="24.15" customHeight="1">
      <c r="A398" s="37"/>
      <c r="B398" s="38"/>
      <c r="C398" s="244" t="s">
        <v>1078</v>
      </c>
      <c r="D398" s="244" t="s">
        <v>165</v>
      </c>
      <c r="E398" s="245" t="s">
        <v>1079</v>
      </c>
      <c r="F398" s="246" t="s">
        <v>1080</v>
      </c>
      <c r="G398" s="247" t="s">
        <v>296</v>
      </c>
      <c r="H398" s="248">
        <v>0.008</v>
      </c>
      <c r="I398" s="249"/>
      <c r="J398" s="250">
        <f>ROUND(I398*H398,2)</f>
        <v>0</v>
      </c>
      <c r="K398" s="251"/>
      <c r="L398" s="40"/>
      <c r="M398" s="252" t="s">
        <v>1</v>
      </c>
      <c r="N398" s="253" t="s">
        <v>41</v>
      </c>
      <c r="O398" s="90"/>
      <c r="P398" s="254">
        <f>O398*H398</f>
        <v>0</v>
      </c>
      <c r="Q398" s="254">
        <v>0</v>
      </c>
      <c r="R398" s="254">
        <f>Q398*H398</f>
        <v>0</v>
      </c>
      <c r="S398" s="254">
        <v>0</v>
      </c>
      <c r="T398" s="255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6" t="s">
        <v>227</v>
      </c>
      <c r="AT398" s="256" t="s">
        <v>165</v>
      </c>
      <c r="AU398" s="256" t="s">
        <v>87</v>
      </c>
      <c r="AY398" s="14" t="s">
        <v>162</v>
      </c>
      <c r="BE398" s="147">
        <f>IF(N398="základní",J398,0)</f>
        <v>0</v>
      </c>
      <c r="BF398" s="147">
        <f>IF(N398="snížená",J398,0)</f>
        <v>0</v>
      </c>
      <c r="BG398" s="147">
        <f>IF(N398="zákl. přenesená",J398,0)</f>
        <v>0</v>
      </c>
      <c r="BH398" s="147">
        <f>IF(N398="sníž. přenesená",J398,0)</f>
        <v>0</v>
      </c>
      <c r="BI398" s="147">
        <f>IF(N398="nulová",J398,0)</f>
        <v>0</v>
      </c>
      <c r="BJ398" s="14" t="s">
        <v>87</v>
      </c>
      <c r="BK398" s="147">
        <f>ROUND(I398*H398,2)</f>
        <v>0</v>
      </c>
      <c r="BL398" s="14" t="s">
        <v>227</v>
      </c>
      <c r="BM398" s="256" t="s">
        <v>1081</v>
      </c>
    </row>
    <row r="399" spans="1:63" s="12" customFormat="1" ht="22.8" customHeight="1">
      <c r="A399" s="12"/>
      <c r="B399" s="228"/>
      <c r="C399" s="229"/>
      <c r="D399" s="230" t="s">
        <v>74</v>
      </c>
      <c r="E399" s="242" t="s">
        <v>1082</v>
      </c>
      <c r="F399" s="242" t="s">
        <v>1083</v>
      </c>
      <c r="G399" s="229"/>
      <c r="H399" s="229"/>
      <c r="I399" s="232"/>
      <c r="J399" s="243">
        <f>BK399</f>
        <v>0</v>
      </c>
      <c r="K399" s="229"/>
      <c r="L399" s="234"/>
      <c r="M399" s="235"/>
      <c r="N399" s="236"/>
      <c r="O399" s="236"/>
      <c r="P399" s="237">
        <f>P400</f>
        <v>0</v>
      </c>
      <c r="Q399" s="236"/>
      <c r="R399" s="237">
        <f>R400</f>
        <v>0</v>
      </c>
      <c r="S399" s="236"/>
      <c r="T399" s="238">
        <f>T400</f>
        <v>0.036000000000000004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39" t="s">
        <v>87</v>
      </c>
      <c r="AT399" s="240" t="s">
        <v>74</v>
      </c>
      <c r="AU399" s="240" t="s">
        <v>82</v>
      </c>
      <c r="AY399" s="239" t="s">
        <v>162</v>
      </c>
      <c r="BK399" s="241">
        <f>BK400</f>
        <v>0</v>
      </c>
    </row>
    <row r="400" spans="1:65" s="2" customFormat="1" ht="24.15" customHeight="1">
      <c r="A400" s="37"/>
      <c r="B400" s="38"/>
      <c r="C400" s="244" t="s">
        <v>1084</v>
      </c>
      <c r="D400" s="244" t="s">
        <v>165</v>
      </c>
      <c r="E400" s="245" t="s">
        <v>1085</v>
      </c>
      <c r="F400" s="246" t="s">
        <v>1086</v>
      </c>
      <c r="G400" s="247" t="s">
        <v>1087</v>
      </c>
      <c r="H400" s="248">
        <v>36</v>
      </c>
      <c r="I400" s="249"/>
      <c r="J400" s="250">
        <f>ROUND(I400*H400,2)</f>
        <v>0</v>
      </c>
      <c r="K400" s="251"/>
      <c r="L400" s="40"/>
      <c r="M400" s="252" t="s">
        <v>1</v>
      </c>
      <c r="N400" s="253" t="s">
        <v>41</v>
      </c>
      <c r="O400" s="90"/>
      <c r="P400" s="254">
        <f>O400*H400</f>
        <v>0</v>
      </c>
      <c r="Q400" s="254">
        <v>0</v>
      </c>
      <c r="R400" s="254">
        <f>Q400*H400</f>
        <v>0</v>
      </c>
      <c r="S400" s="254">
        <v>0.001</v>
      </c>
      <c r="T400" s="255">
        <f>S400*H400</f>
        <v>0.036000000000000004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6" t="s">
        <v>227</v>
      </c>
      <c r="AT400" s="256" t="s">
        <v>165</v>
      </c>
      <c r="AU400" s="256" t="s">
        <v>87</v>
      </c>
      <c r="AY400" s="14" t="s">
        <v>162</v>
      </c>
      <c r="BE400" s="147">
        <f>IF(N400="základní",J400,0)</f>
        <v>0</v>
      </c>
      <c r="BF400" s="147">
        <f>IF(N400="snížená",J400,0)</f>
        <v>0</v>
      </c>
      <c r="BG400" s="147">
        <f>IF(N400="zákl. přenesená",J400,0)</f>
        <v>0</v>
      </c>
      <c r="BH400" s="147">
        <f>IF(N400="sníž. přenesená",J400,0)</f>
        <v>0</v>
      </c>
      <c r="BI400" s="147">
        <f>IF(N400="nulová",J400,0)</f>
        <v>0</v>
      </c>
      <c r="BJ400" s="14" t="s">
        <v>87</v>
      </c>
      <c r="BK400" s="147">
        <f>ROUND(I400*H400,2)</f>
        <v>0</v>
      </c>
      <c r="BL400" s="14" t="s">
        <v>227</v>
      </c>
      <c r="BM400" s="256" t="s">
        <v>1088</v>
      </c>
    </row>
    <row r="401" spans="1:63" s="12" customFormat="1" ht="22.8" customHeight="1">
      <c r="A401" s="12"/>
      <c r="B401" s="228"/>
      <c r="C401" s="229"/>
      <c r="D401" s="230" t="s">
        <v>74</v>
      </c>
      <c r="E401" s="242" t="s">
        <v>1089</v>
      </c>
      <c r="F401" s="242" t="s">
        <v>1090</v>
      </c>
      <c r="G401" s="229"/>
      <c r="H401" s="229"/>
      <c r="I401" s="232"/>
      <c r="J401" s="243">
        <f>BK401</f>
        <v>0</v>
      </c>
      <c r="K401" s="229"/>
      <c r="L401" s="234"/>
      <c r="M401" s="235"/>
      <c r="N401" s="236"/>
      <c r="O401" s="236"/>
      <c r="P401" s="237">
        <f>SUM(P402:P420)</f>
        <v>0</v>
      </c>
      <c r="Q401" s="236"/>
      <c r="R401" s="237">
        <f>SUM(R402:R420)</f>
        <v>0.6522628399999999</v>
      </c>
      <c r="S401" s="236"/>
      <c r="T401" s="238">
        <f>SUM(T402:T420)</f>
        <v>1.71101014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39" t="s">
        <v>87</v>
      </c>
      <c r="AT401" s="240" t="s">
        <v>74</v>
      </c>
      <c r="AU401" s="240" t="s">
        <v>82</v>
      </c>
      <c r="AY401" s="239" t="s">
        <v>162</v>
      </c>
      <c r="BK401" s="241">
        <f>SUM(BK402:BK420)</f>
        <v>0</v>
      </c>
    </row>
    <row r="402" spans="1:65" s="2" customFormat="1" ht="14.4" customHeight="1">
      <c r="A402" s="37"/>
      <c r="B402" s="38"/>
      <c r="C402" s="244" t="s">
        <v>1091</v>
      </c>
      <c r="D402" s="244" t="s">
        <v>165</v>
      </c>
      <c r="E402" s="245" t="s">
        <v>1092</v>
      </c>
      <c r="F402" s="246" t="s">
        <v>1093</v>
      </c>
      <c r="G402" s="247" t="s">
        <v>168</v>
      </c>
      <c r="H402" s="248">
        <v>19.542</v>
      </c>
      <c r="I402" s="249"/>
      <c r="J402" s="250">
        <f>ROUND(I402*H402,2)</f>
        <v>0</v>
      </c>
      <c r="K402" s="251"/>
      <c r="L402" s="40"/>
      <c r="M402" s="252" t="s">
        <v>1</v>
      </c>
      <c r="N402" s="253" t="s">
        <v>41</v>
      </c>
      <c r="O402" s="90"/>
      <c r="P402" s="254">
        <f>O402*H402</f>
        <v>0</v>
      </c>
      <c r="Q402" s="254">
        <v>0</v>
      </c>
      <c r="R402" s="254">
        <f>Q402*H402</f>
        <v>0</v>
      </c>
      <c r="S402" s="254">
        <v>0</v>
      </c>
      <c r="T402" s="255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6" t="s">
        <v>227</v>
      </c>
      <c r="AT402" s="256" t="s">
        <v>165</v>
      </c>
      <c r="AU402" s="256" t="s">
        <v>87</v>
      </c>
      <c r="AY402" s="14" t="s">
        <v>162</v>
      </c>
      <c r="BE402" s="147">
        <f>IF(N402="základní",J402,0)</f>
        <v>0</v>
      </c>
      <c r="BF402" s="147">
        <f>IF(N402="snížená",J402,0)</f>
        <v>0</v>
      </c>
      <c r="BG402" s="147">
        <f>IF(N402="zákl. přenesená",J402,0)</f>
        <v>0</v>
      </c>
      <c r="BH402" s="147">
        <f>IF(N402="sníž. přenesená",J402,0)</f>
        <v>0</v>
      </c>
      <c r="BI402" s="147">
        <f>IF(N402="nulová",J402,0)</f>
        <v>0</v>
      </c>
      <c r="BJ402" s="14" t="s">
        <v>87</v>
      </c>
      <c r="BK402" s="147">
        <f>ROUND(I402*H402,2)</f>
        <v>0</v>
      </c>
      <c r="BL402" s="14" t="s">
        <v>227</v>
      </c>
      <c r="BM402" s="256" t="s">
        <v>1094</v>
      </c>
    </row>
    <row r="403" spans="1:65" s="2" customFormat="1" ht="14.4" customHeight="1">
      <c r="A403" s="37"/>
      <c r="B403" s="38"/>
      <c r="C403" s="244" t="s">
        <v>1095</v>
      </c>
      <c r="D403" s="244" t="s">
        <v>165</v>
      </c>
      <c r="E403" s="245" t="s">
        <v>1096</v>
      </c>
      <c r="F403" s="246" t="s">
        <v>1097</v>
      </c>
      <c r="G403" s="247" t="s">
        <v>168</v>
      </c>
      <c r="H403" s="248">
        <v>19.542</v>
      </c>
      <c r="I403" s="249"/>
      <c r="J403" s="250">
        <f>ROUND(I403*H403,2)</f>
        <v>0</v>
      </c>
      <c r="K403" s="251"/>
      <c r="L403" s="40"/>
      <c r="M403" s="252" t="s">
        <v>1</v>
      </c>
      <c r="N403" s="253" t="s">
        <v>41</v>
      </c>
      <c r="O403" s="90"/>
      <c r="P403" s="254">
        <f>O403*H403</f>
        <v>0</v>
      </c>
      <c r="Q403" s="254">
        <v>0.0003</v>
      </c>
      <c r="R403" s="254">
        <f>Q403*H403</f>
        <v>0.0058626</v>
      </c>
      <c r="S403" s="254">
        <v>0</v>
      </c>
      <c r="T403" s="255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6" t="s">
        <v>227</v>
      </c>
      <c r="AT403" s="256" t="s">
        <v>165</v>
      </c>
      <c r="AU403" s="256" t="s">
        <v>87</v>
      </c>
      <c r="AY403" s="14" t="s">
        <v>162</v>
      </c>
      <c r="BE403" s="147">
        <f>IF(N403="základní",J403,0)</f>
        <v>0</v>
      </c>
      <c r="BF403" s="147">
        <f>IF(N403="snížená",J403,0)</f>
        <v>0</v>
      </c>
      <c r="BG403" s="147">
        <f>IF(N403="zákl. přenesená",J403,0)</f>
        <v>0</v>
      </c>
      <c r="BH403" s="147">
        <f>IF(N403="sníž. přenesená",J403,0)</f>
        <v>0</v>
      </c>
      <c r="BI403" s="147">
        <f>IF(N403="nulová",J403,0)</f>
        <v>0</v>
      </c>
      <c r="BJ403" s="14" t="s">
        <v>87</v>
      </c>
      <c r="BK403" s="147">
        <f>ROUND(I403*H403,2)</f>
        <v>0</v>
      </c>
      <c r="BL403" s="14" t="s">
        <v>227</v>
      </c>
      <c r="BM403" s="256" t="s">
        <v>1098</v>
      </c>
    </row>
    <row r="404" spans="1:65" s="2" customFormat="1" ht="14.4" customHeight="1">
      <c r="A404" s="37"/>
      <c r="B404" s="38"/>
      <c r="C404" s="244" t="s">
        <v>1099</v>
      </c>
      <c r="D404" s="244" t="s">
        <v>165</v>
      </c>
      <c r="E404" s="245" t="s">
        <v>1100</v>
      </c>
      <c r="F404" s="246" t="s">
        <v>1101</v>
      </c>
      <c r="G404" s="247" t="s">
        <v>168</v>
      </c>
      <c r="H404" s="248">
        <v>19.542</v>
      </c>
      <c r="I404" s="249"/>
      <c r="J404" s="250">
        <f>ROUND(I404*H404,2)</f>
        <v>0</v>
      </c>
      <c r="K404" s="251"/>
      <c r="L404" s="40"/>
      <c r="M404" s="252" t="s">
        <v>1</v>
      </c>
      <c r="N404" s="253" t="s">
        <v>41</v>
      </c>
      <c r="O404" s="90"/>
      <c r="P404" s="254">
        <f>O404*H404</f>
        <v>0</v>
      </c>
      <c r="Q404" s="254">
        <v>0.0045</v>
      </c>
      <c r="R404" s="254">
        <f>Q404*H404</f>
        <v>0.087939</v>
      </c>
      <c r="S404" s="254">
        <v>0</v>
      </c>
      <c r="T404" s="255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6" t="s">
        <v>227</v>
      </c>
      <c r="AT404" s="256" t="s">
        <v>165</v>
      </c>
      <c r="AU404" s="256" t="s">
        <v>87</v>
      </c>
      <c r="AY404" s="14" t="s">
        <v>162</v>
      </c>
      <c r="BE404" s="147">
        <f>IF(N404="základní",J404,0)</f>
        <v>0</v>
      </c>
      <c r="BF404" s="147">
        <f>IF(N404="snížená",J404,0)</f>
        <v>0</v>
      </c>
      <c r="BG404" s="147">
        <f>IF(N404="zákl. přenesená",J404,0)</f>
        <v>0</v>
      </c>
      <c r="BH404" s="147">
        <f>IF(N404="sníž. přenesená",J404,0)</f>
        <v>0</v>
      </c>
      <c r="BI404" s="147">
        <f>IF(N404="nulová",J404,0)</f>
        <v>0</v>
      </c>
      <c r="BJ404" s="14" t="s">
        <v>87</v>
      </c>
      <c r="BK404" s="147">
        <f>ROUND(I404*H404,2)</f>
        <v>0</v>
      </c>
      <c r="BL404" s="14" t="s">
        <v>227</v>
      </c>
      <c r="BM404" s="256" t="s">
        <v>1102</v>
      </c>
    </row>
    <row r="405" spans="1:65" s="2" customFormat="1" ht="24.15" customHeight="1">
      <c r="A405" s="37"/>
      <c r="B405" s="38"/>
      <c r="C405" s="244" t="s">
        <v>1103</v>
      </c>
      <c r="D405" s="244" t="s">
        <v>165</v>
      </c>
      <c r="E405" s="245" t="s">
        <v>1104</v>
      </c>
      <c r="F405" s="246" t="s">
        <v>1105</v>
      </c>
      <c r="G405" s="247" t="s">
        <v>265</v>
      </c>
      <c r="H405" s="248">
        <v>7.3</v>
      </c>
      <c r="I405" s="249"/>
      <c r="J405" s="250">
        <f>ROUND(I405*H405,2)</f>
        <v>0</v>
      </c>
      <c r="K405" s="251"/>
      <c r="L405" s="40"/>
      <c r="M405" s="252" t="s">
        <v>1</v>
      </c>
      <c r="N405" s="253" t="s">
        <v>41</v>
      </c>
      <c r="O405" s="90"/>
      <c r="P405" s="254">
        <f>O405*H405</f>
        <v>0</v>
      </c>
      <c r="Q405" s="254">
        <v>0</v>
      </c>
      <c r="R405" s="254">
        <f>Q405*H405</f>
        <v>0</v>
      </c>
      <c r="S405" s="254">
        <v>0.01174</v>
      </c>
      <c r="T405" s="255">
        <f>S405*H405</f>
        <v>0.085702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6" t="s">
        <v>227</v>
      </c>
      <c r="AT405" s="256" t="s">
        <v>165</v>
      </c>
      <c r="AU405" s="256" t="s">
        <v>87</v>
      </c>
      <c r="AY405" s="14" t="s">
        <v>162</v>
      </c>
      <c r="BE405" s="147">
        <f>IF(N405="základní",J405,0)</f>
        <v>0</v>
      </c>
      <c r="BF405" s="147">
        <f>IF(N405="snížená",J405,0)</f>
        <v>0</v>
      </c>
      <c r="BG405" s="147">
        <f>IF(N405="zákl. přenesená",J405,0)</f>
        <v>0</v>
      </c>
      <c r="BH405" s="147">
        <f>IF(N405="sníž. přenesená",J405,0)</f>
        <v>0</v>
      </c>
      <c r="BI405" s="147">
        <f>IF(N405="nulová",J405,0)</f>
        <v>0</v>
      </c>
      <c r="BJ405" s="14" t="s">
        <v>87</v>
      </c>
      <c r="BK405" s="147">
        <f>ROUND(I405*H405,2)</f>
        <v>0</v>
      </c>
      <c r="BL405" s="14" t="s">
        <v>227</v>
      </c>
      <c r="BM405" s="256" t="s">
        <v>1106</v>
      </c>
    </row>
    <row r="406" spans="1:65" s="2" customFormat="1" ht="24.15" customHeight="1">
      <c r="A406" s="37"/>
      <c r="B406" s="38"/>
      <c r="C406" s="244" t="s">
        <v>1107</v>
      </c>
      <c r="D406" s="244" t="s">
        <v>165</v>
      </c>
      <c r="E406" s="245" t="s">
        <v>1108</v>
      </c>
      <c r="F406" s="246" t="s">
        <v>1109</v>
      </c>
      <c r="G406" s="247" t="s">
        <v>265</v>
      </c>
      <c r="H406" s="248">
        <v>12.86</v>
      </c>
      <c r="I406" s="249"/>
      <c r="J406" s="250">
        <f>ROUND(I406*H406,2)</f>
        <v>0</v>
      </c>
      <c r="K406" s="251"/>
      <c r="L406" s="40"/>
      <c r="M406" s="252" t="s">
        <v>1</v>
      </c>
      <c r="N406" s="253" t="s">
        <v>41</v>
      </c>
      <c r="O406" s="90"/>
      <c r="P406" s="254">
        <f>O406*H406</f>
        <v>0</v>
      </c>
      <c r="Q406" s="254">
        <v>0.00074</v>
      </c>
      <c r="R406" s="254">
        <f>Q406*H406</f>
        <v>0.0095164</v>
      </c>
      <c r="S406" s="254">
        <v>0</v>
      </c>
      <c r="T406" s="255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6" t="s">
        <v>227</v>
      </c>
      <c r="AT406" s="256" t="s">
        <v>165</v>
      </c>
      <c r="AU406" s="256" t="s">
        <v>87</v>
      </c>
      <c r="AY406" s="14" t="s">
        <v>162</v>
      </c>
      <c r="BE406" s="147">
        <f>IF(N406="základní",J406,0)</f>
        <v>0</v>
      </c>
      <c r="BF406" s="147">
        <f>IF(N406="snížená",J406,0)</f>
        <v>0</v>
      </c>
      <c r="BG406" s="147">
        <f>IF(N406="zákl. přenesená",J406,0)</f>
        <v>0</v>
      </c>
      <c r="BH406" s="147">
        <f>IF(N406="sníž. přenesená",J406,0)</f>
        <v>0</v>
      </c>
      <c r="BI406" s="147">
        <f>IF(N406="nulová",J406,0)</f>
        <v>0</v>
      </c>
      <c r="BJ406" s="14" t="s">
        <v>87</v>
      </c>
      <c r="BK406" s="147">
        <f>ROUND(I406*H406,2)</f>
        <v>0</v>
      </c>
      <c r="BL406" s="14" t="s">
        <v>227</v>
      </c>
      <c r="BM406" s="256" t="s">
        <v>1110</v>
      </c>
    </row>
    <row r="407" spans="1:65" s="2" customFormat="1" ht="24.15" customHeight="1">
      <c r="A407" s="37"/>
      <c r="B407" s="38"/>
      <c r="C407" s="244" t="s">
        <v>1111</v>
      </c>
      <c r="D407" s="244" t="s">
        <v>165</v>
      </c>
      <c r="E407" s="245" t="s">
        <v>1112</v>
      </c>
      <c r="F407" s="246" t="s">
        <v>1113</v>
      </c>
      <c r="G407" s="247" t="s">
        <v>168</v>
      </c>
      <c r="H407" s="248">
        <v>19.542</v>
      </c>
      <c r="I407" s="249"/>
      <c r="J407" s="250">
        <f>ROUND(I407*H407,2)</f>
        <v>0</v>
      </c>
      <c r="K407" s="251"/>
      <c r="L407" s="40"/>
      <c r="M407" s="252" t="s">
        <v>1</v>
      </c>
      <c r="N407" s="253" t="s">
        <v>41</v>
      </c>
      <c r="O407" s="90"/>
      <c r="P407" s="254">
        <f>O407*H407</f>
        <v>0</v>
      </c>
      <c r="Q407" s="254">
        <v>0</v>
      </c>
      <c r="R407" s="254">
        <f>Q407*H407</f>
        <v>0</v>
      </c>
      <c r="S407" s="254">
        <v>0.08317</v>
      </c>
      <c r="T407" s="255">
        <f>S407*H407</f>
        <v>1.62530814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56" t="s">
        <v>227</v>
      </c>
      <c r="AT407" s="256" t="s">
        <v>165</v>
      </c>
      <c r="AU407" s="256" t="s">
        <v>87</v>
      </c>
      <c r="AY407" s="14" t="s">
        <v>162</v>
      </c>
      <c r="BE407" s="147">
        <f>IF(N407="základní",J407,0)</f>
        <v>0</v>
      </c>
      <c r="BF407" s="147">
        <f>IF(N407="snížená",J407,0)</f>
        <v>0</v>
      </c>
      <c r="BG407" s="147">
        <f>IF(N407="zákl. přenesená",J407,0)</f>
        <v>0</v>
      </c>
      <c r="BH407" s="147">
        <f>IF(N407="sníž. přenesená",J407,0)</f>
        <v>0</v>
      </c>
      <c r="BI407" s="147">
        <f>IF(N407="nulová",J407,0)</f>
        <v>0</v>
      </c>
      <c r="BJ407" s="14" t="s">
        <v>87</v>
      </c>
      <c r="BK407" s="147">
        <f>ROUND(I407*H407,2)</f>
        <v>0</v>
      </c>
      <c r="BL407" s="14" t="s">
        <v>227</v>
      </c>
      <c r="BM407" s="256" t="s">
        <v>1114</v>
      </c>
    </row>
    <row r="408" spans="1:65" s="2" customFormat="1" ht="37.8" customHeight="1">
      <c r="A408" s="37"/>
      <c r="B408" s="38"/>
      <c r="C408" s="244" t="s">
        <v>1115</v>
      </c>
      <c r="D408" s="244" t="s">
        <v>165</v>
      </c>
      <c r="E408" s="245" t="s">
        <v>1116</v>
      </c>
      <c r="F408" s="246" t="s">
        <v>1117</v>
      </c>
      <c r="G408" s="247" t="s">
        <v>168</v>
      </c>
      <c r="H408" s="248">
        <v>13.758</v>
      </c>
      <c r="I408" s="249"/>
      <c r="J408" s="250">
        <f>ROUND(I408*H408,2)</f>
        <v>0</v>
      </c>
      <c r="K408" s="251"/>
      <c r="L408" s="40"/>
      <c r="M408" s="252" t="s">
        <v>1</v>
      </c>
      <c r="N408" s="253" t="s">
        <v>41</v>
      </c>
      <c r="O408" s="90"/>
      <c r="P408" s="254">
        <f>O408*H408</f>
        <v>0</v>
      </c>
      <c r="Q408" s="254">
        <v>0.00581</v>
      </c>
      <c r="R408" s="254">
        <f>Q408*H408</f>
        <v>0.07993398</v>
      </c>
      <c r="S408" s="254">
        <v>0</v>
      </c>
      <c r="T408" s="255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6" t="s">
        <v>227</v>
      </c>
      <c r="AT408" s="256" t="s">
        <v>165</v>
      </c>
      <c r="AU408" s="256" t="s">
        <v>87</v>
      </c>
      <c r="AY408" s="14" t="s">
        <v>162</v>
      </c>
      <c r="BE408" s="147">
        <f>IF(N408="základní",J408,0)</f>
        <v>0</v>
      </c>
      <c r="BF408" s="147">
        <f>IF(N408="snížená",J408,0)</f>
        <v>0</v>
      </c>
      <c r="BG408" s="147">
        <f>IF(N408="zákl. přenesená",J408,0)</f>
        <v>0</v>
      </c>
      <c r="BH408" s="147">
        <f>IF(N408="sníž. přenesená",J408,0)</f>
        <v>0</v>
      </c>
      <c r="BI408" s="147">
        <f>IF(N408="nulová",J408,0)</f>
        <v>0</v>
      </c>
      <c r="BJ408" s="14" t="s">
        <v>87</v>
      </c>
      <c r="BK408" s="147">
        <f>ROUND(I408*H408,2)</f>
        <v>0</v>
      </c>
      <c r="BL408" s="14" t="s">
        <v>227</v>
      </c>
      <c r="BM408" s="256" t="s">
        <v>1118</v>
      </c>
    </row>
    <row r="409" spans="1:65" s="2" customFormat="1" ht="24.15" customHeight="1">
      <c r="A409" s="37"/>
      <c r="B409" s="38"/>
      <c r="C409" s="244" t="s">
        <v>1119</v>
      </c>
      <c r="D409" s="244" t="s">
        <v>165</v>
      </c>
      <c r="E409" s="245" t="s">
        <v>1120</v>
      </c>
      <c r="F409" s="246" t="s">
        <v>1121</v>
      </c>
      <c r="G409" s="247" t="s">
        <v>168</v>
      </c>
      <c r="H409" s="248">
        <v>5.784</v>
      </c>
      <c r="I409" s="249"/>
      <c r="J409" s="250">
        <f>ROUND(I409*H409,2)</f>
        <v>0</v>
      </c>
      <c r="K409" s="251"/>
      <c r="L409" s="40"/>
      <c r="M409" s="252" t="s">
        <v>1</v>
      </c>
      <c r="N409" s="253" t="s">
        <v>41</v>
      </c>
      <c r="O409" s="90"/>
      <c r="P409" s="254">
        <f>O409*H409</f>
        <v>0</v>
      </c>
      <c r="Q409" s="254">
        <v>0.0018</v>
      </c>
      <c r="R409" s="254">
        <f>Q409*H409</f>
        <v>0.010411199999999999</v>
      </c>
      <c r="S409" s="254">
        <v>0</v>
      </c>
      <c r="T409" s="255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6" t="s">
        <v>227</v>
      </c>
      <c r="AT409" s="256" t="s">
        <v>165</v>
      </c>
      <c r="AU409" s="256" t="s">
        <v>87</v>
      </c>
      <c r="AY409" s="14" t="s">
        <v>162</v>
      </c>
      <c r="BE409" s="147">
        <f>IF(N409="základní",J409,0)</f>
        <v>0</v>
      </c>
      <c r="BF409" s="147">
        <f>IF(N409="snížená",J409,0)</f>
        <v>0</v>
      </c>
      <c r="BG409" s="147">
        <f>IF(N409="zákl. přenesená",J409,0)</f>
        <v>0</v>
      </c>
      <c r="BH409" s="147">
        <f>IF(N409="sníž. přenesená",J409,0)</f>
        <v>0</v>
      </c>
      <c r="BI409" s="147">
        <f>IF(N409="nulová",J409,0)</f>
        <v>0</v>
      </c>
      <c r="BJ409" s="14" t="s">
        <v>87</v>
      </c>
      <c r="BK409" s="147">
        <f>ROUND(I409*H409,2)</f>
        <v>0</v>
      </c>
      <c r="BL409" s="14" t="s">
        <v>227</v>
      </c>
      <c r="BM409" s="256" t="s">
        <v>1122</v>
      </c>
    </row>
    <row r="410" spans="1:65" s="2" customFormat="1" ht="24.15" customHeight="1">
      <c r="A410" s="37"/>
      <c r="B410" s="38"/>
      <c r="C410" s="257" t="s">
        <v>1123</v>
      </c>
      <c r="D410" s="257" t="s">
        <v>363</v>
      </c>
      <c r="E410" s="258" t="s">
        <v>1124</v>
      </c>
      <c r="F410" s="259" t="s">
        <v>1125</v>
      </c>
      <c r="G410" s="260" t="s">
        <v>168</v>
      </c>
      <c r="H410" s="261">
        <v>23.618</v>
      </c>
      <c r="I410" s="262"/>
      <c r="J410" s="263">
        <f>ROUND(I410*H410,2)</f>
        <v>0</v>
      </c>
      <c r="K410" s="264"/>
      <c r="L410" s="265"/>
      <c r="M410" s="266" t="s">
        <v>1</v>
      </c>
      <c r="N410" s="267" t="s">
        <v>41</v>
      </c>
      <c r="O410" s="90"/>
      <c r="P410" s="254">
        <f>O410*H410</f>
        <v>0</v>
      </c>
      <c r="Q410" s="254">
        <v>0.0192</v>
      </c>
      <c r="R410" s="254">
        <f>Q410*H410</f>
        <v>0.4534655999999999</v>
      </c>
      <c r="S410" s="254">
        <v>0</v>
      </c>
      <c r="T410" s="255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6" t="s">
        <v>298</v>
      </c>
      <c r="AT410" s="256" t="s">
        <v>363</v>
      </c>
      <c r="AU410" s="256" t="s">
        <v>87</v>
      </c>
      <c r="AY410" s="14" t="s">
        <v>162</v>
      </c>
      <c r="BE410" s="147">
        <f>IF(N410="základní",J410,0)</f>
        <v>0</v>
      </c>
      <c r="BF410" s="147">
        <f>IF(N410="snížená",J410,0)</f>
        <v>0</v>
      </c>
      <c r="BG410" s="147">
        <f>IF(N410="zákl. přenesená",J410,0)</f>
        <v>0</v>
      </c>
      <c r="BH410" s="147">
        <f>IF(N410="sníž. přenesená",J410,0)</f>
        <v>0</v>
      </c>
      <c r="BI410" s="147">
        <f>IF(N410="nulová",J410,0)</f>
        <v>0</v>
      </c>
      <c r="BJ410" s="14" t="s">
        <v>87</v>
      </c>
      <c r="BK410" s="147">
        <f>ROUND(I410*H410,2)</f>
        <v>0</v>
      </c>
      <c r="BL410" s="14" t="s">
        <v>227</v>
      </c>
      <c r="BM410" s="256" t="s">
        <v>1126</v>
      </c>
    </row>
    <row r="411" spans="1:65" s="2" customFormat="1" ht="24.15" customHeight="1">
      <c r="A411" s="37"/>
      <c r="B411" s="38"/>
      <c r="C411" s="244" t="s">
        <v>1127</v>
      </c>
      <c r="D411" s="244" t="s">
        <v>165</v>
      </c>
      <c r="E411" s="245" t="s">
        <v>1128</v>
      </c>
      <c r="F411" s="246" t="s">
        <v>1129</v>
      </c>
      <c r="G411" s="247" t="s">
        <v>168</v>
      </c>
      <c r="H411" s="248">
        <v>7.681</v>
      </c>
      <c r="I411" s="249"/>
      <c r="J411" s="250">
        <f>ROUND(I411*H411,2)</f>
        <v>0</v>
      </c>
      <c r="K411" s="251"/>
      <c r="L411" s="40"/>
      <c r="M411" s="252" t="s">
        <v>1</v>
      </c>
      <c r="N411" s="253" t="s">
        <v>41</v>
      </c>
      <c r="O411" s="90"/>
      <c r="P411" s="254">
        <f>O411*H411</f>
        <v>0</v>
      </c>
      <c r="Q411" s="254">
        <v>0</v>
      </c>
      <c r="R411" s="254">
        <f>Q411*H411</f>
        <v>0</v>
      </c>
      <c r="S411" s="254">
        <v>0</v>
      </c>
      <c r="T411" s="255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6" t="s">
        <v>227</v>
      </c>
      <c r="AT411" s="256" t="s">
        <v>165</v>
      </c>
      <c r="AU411" s="256" t="s">
        <v>87</v>
      </c>
      <c r="AY411" s="14" t="s">
        <v>162</v>
      </c>
      <c r="BE411" s="147">
        <f>IF(N411="základní",J411,0)</f>
        <v>0</v>
      </c>
      <c r="BF411" s="147">
        <f>IF(N411="snížená",J411,0)</f>
        <v>0</v>
      </c>
      <c r="BG411" s="147">
        <f>IF(N411="zákl. přenesená",J411,0)</f>
        <v>0</v>
      </c>
      <c r="BH411" s="147">
        <f>IF(N411="sníž. přenesená",J411,0)</f>
        <v>0</v>
      </c>
      <c r="BI411" s="147">
        <f>IF(N411="nulová",J411,0)</f>
        <v>0</v>
      </c>
      <c r="BJ411" s="14" t="s">
        <v>87</v>
      </c>
      <c r="BK411" s="147">
        <f>ROUND(I411*H411,2)</f>
        <v>0</v>
      </c>
      <c r="BL411" s="14" t="s">
        <v>227</v>
      </c>
      <c r="BM411" s="256" t="s">
        <v>1130</v>
      </c>
    </row>
    <row r="412" spans="1:65" s="2" customFormat="1" ht="14.4" customHeight="1">
      <c r="A412" s="37"/>
      <c r="B412" s="38"/>
      <c r="C412" s="244" t="s">
        <v>1131</v>
      </c>
      <c r="D412" s="244" t="s">
        <v>165</v>
      </c>
      <c r="E412" s="245" t="s">
        <v>1132</v>
      </c>
      <c r="F412" s="246" t="s">
        <v>1133</v>
      </c>
      <c r="G412" s="247" t="s">
        <v>265</v>
      </c>
      <c r="H412" s="248">
        <v>29.683</v>
      </c>
      <c r="I412" s="249"/>
      <c r="J412" s="250">
        <f>ROUND(I412*H412,2)</f>
        <v>0</v>
      </c>
      <c r="K412" s="251"/>
      <c r="L412" s="40"/>
      <c r="M412" s="252" t="s">
        <v>1</v>
      </c>
      <c r="N412" s="253" t="s">
        <v>41</v>
      </c>
      <c r="O412" s="90"/>
      <c r="P412" s="254">
        <f>O412*H412</f>
        <v>0</v>
      </c>
      <c r="Q412" s="254">
        <v>3E-05</v>
      </c>
      <c r="R412" s="254">
        <f>Q412*H412</f>
        <v>0.00089049</v>
      </c>
      <c r="S412" s="254">
        <v>0</v>
      </c>
      <c r="T412" s="255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56" t="s">
        <v>227</v>
      </c>
      <c r="AT412" s="256" t="s">
        <v>165</v>
      </c>
      <c r="AU412" s="256" t="s">
        <v>87</v>
      </c>
      <c r="AY412" s="14" t="s">
        <v>162</v>
      </c>
      <c r="BE412" s="147">
        <f>IF(N412="základní",J412,0)</f>
        <v>0</v>
      </c>
      <c r="BF412" s="147">
        <f>IF(N412="snížená",J412,0)</f>
        <v>0</v>
      </c>
      <c r="BG412" s="147">
        <f>IF(N412="zákl. přenesená",J412,0)</f>
        <v>0</v>
      </c>
      <c r="BH412" s="147">
        <f>IF(N412="sníž. přenesená",J412,0)</f>
        <v>0</v>
      </c>
      <c r="BI412" s="147">
        <f>IF(N412="nulová",J412,0)</f>
        <v>0</v>
      </c>
      <c r="BJ412" s="14" t="s">
        <v>87</v>
      </c>
      <c r="BK412" s="147">
        <f>ROUND(I412*H412,2)</f>
        <v>0</v>
      </c>
      <c r="BL412" s="14" t="s">
        <v>227</v>
      </c>
      <c r="BM412" s="256" t="s">
        <v>1134</v>
      </c>
    </row>
    <row r="413" spans="1:65" s="2" customFormat="1" ht="14.4" customHeight="1">
      <c r="A413" s="37"/>
      <c r="B413" s="38"/>
      <c r="C413" s="244" t="s">
        <v>1135</v>
      </c>
      <c r="D413" s="244" t="s">
        <v>165</v>
      </c>
      <c r="E413" s="245" t="s">
        <v>1136</v>
      </c>
      <c r="F413" s="246" t="s">
        <v>1137</v>
      </c>
      <c r="G413" s="247" t="s">
        <v>265</v>
      </c>
      <c r="H413" s="248">
        <v>13.97</v>
      </c>
      <c r="I413" s="249"/>
      <c r="J413" s="250">
        <f>ROUND(I413*H413,2)</f>
        <v>0</v>
      </c>
      <c r="K413" s="251"/>
      <c r="L413" s="40"/>
      <c r="M413" s="252" t="s">
        <v>1</v>
      </c>
      <c r="N413" s="253" t="s">
        <v>41</v>
      </c>
      <c r="O413" s="90"/>
      <c r="P413" s="254">
        <f>O413*H413</f>
        <v>0</v>
      </c>
      <c r="Q413" s="254">
        <v>0.00017</v>
      </c>
      <c r="R413" s="254">
        <f>Q413*H413</f>
        <v>0.0023749</v>
      </c>
      <c r="S413" s="254">
        <v>0</v>
      </c>
      <c r="T413" s="255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56" t="s">
        <v>227</v>
      </c>
      <c r="AT413" s="256" t="s">
        <v>165</v>
      </c>
      <c r="AU413" s="256" t="s">
        <v>87</v>
      </c>
      <c r="AY413" s="14" t="s">
        <v>162</v>
      </c>
      <c r="BE413" s="147">
        <f>IF(N413="základní",J413,0)</f>
        <v>0</v>
      </c>
      <c r="BF413" s="147">
        <f>IF(N413="snížená",J413,0)</f>
        <v>0</v>
      </c>
      <c r="BG413" s="147">
        <f>IF(N413="zákl. přenesená",J413,0)</f>
        <v>0</v>
      </c>
      <c r="BH413" s="147">
        <f>IF(N413="sníž. přenesená",J413,0)</f>
        <v>0</v>
      </c>
      <c r="BI413" s="147">
        <f>IF(N413="nulová",J413,0)</f>
        <v>0</v>
      </c>
      <c r="BJ413" s="14" t="s">
        <v>87</v>
      </c>
      <c r="BK413" s="147">
        <f>ROUND(I413*H413,2)</f>
        <v>0</v>
      </c>
      <c r="BL413" s="14" t="s">
        <v>227</v>
      </c>
      <c r="BM413" s="256" t="s">
        <v>1138</v>
      </c>
    </row>
    <row r="414" spans="1:65" s="2" customFormat="1" ht="14.4" customHeight="1">
      <c r="A414" s="37"/>
      <c r="B414" s="38"/>
      <c r="C414" s="257" t="s">
        <v>1139</v>
      </c>
      <c r="D414" s="257" t="s">
        <v>363</v>
      </c>
      <c r="E414" s="258" t="s">
        <v>1140</v>
      </c>
      <c r="F414" s="259" t="s">
        <v>1141</v>
      </c>
      <c r="G414" s="260" t="s">
        <v>265</v>
      </c>
      <c r="H414" s="261">
        <v>14.669</v>
      </c>
      <c r="I414" s="262"/>
      <c r="J414" s="263">
        <f>ROUND(I414*H414,2)</f>
        <v>0</v>
      </c>
      <c r="K414" s="264"/>
      <c r="L414" s="265"/>
      <c r="M414" s="266" t="s">
        <v>1</v>
      </c>
      <c r="N414" s="267" t="s">
        <v>41</v>
      </c>
      <c r="O414" s="90"/>
      <c r="P414" s="254">
        <f>O414*H414</f>
        <v>0</v>
      </c>
      <c r="Q414" s="254">
        <v>3E-05</v>
      </c>
      <c r="R414" s="254">
        <f>Q414*H414</f>
        <v>0.00044007000000000003</v>
      </c>
      <c r="S414" s="254">
        <v>0</v>
      </c>
      <c r="T414" s="255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56" t="s">
        <v>298</v>
      </c>
      <c r="AT414" s="256" t="s">
        <v>363</v>
      </c>
      <c r="AU414" s="256" t="s">
        <v>87</v>
      </c>
      <c r="AY414" s="14" t="s">
        <v>162</v>
      </c>
      <c r="BE414" s="147">
        <f>IF(N414="základní",J414,0)</f>
        <v>0</v>
      </c>
      <c r="BF414" s="147">
        <f>IF(N414="snížená",J414,0)</f>
        <v>0</v>
      </c>
      <c r="BG414" s="147">
        <f>IF(N414="zákl. přenesená",J414,0)</f>
        <v>0</v>
      </c>
      <c r="BH414" s="147">
        <f>IF(N414="sníž. přenesená",J414,0)</f>
        <v>0</v>
      </c>
      <c r="BI414" s="147">
        <f>IF(N414="nulová",J414,0)</f>
        <v>0</v>
      </c>
      <c r="BJ414" s="14" t="s">
        <v>87</v>
      </c>
      <c r="BK414" s="147">
        <f>ROUND(I414*H414,2)</f>
        <v>0</v>
      </c>
      <c r="BL414" s="14" t="s">
        <v>227</v>
      </c>
      <c r="BM414" s="256" t="s">
        <v>1142</v>
      </c>
    </row>
    <row r="415" spans="1:65" s="2" customFormat="1" ht="14.4" customHeight="1">
      <c r="A415" s="37"/>
      <c r="B415" s="38"/>
      <c r="C415" s="257" t="s">
        <v>1143</v>
      </c>
      <c r="D415" s="257" t="s">
        <v>363</v>
      </c>
      <c r="E415" s="258" t="s">
        <v>1144</v>
      </c>
      <c r="F415" s="259" t="s">
        <v>1145</v>
      </c>
      <c r="G415" s="260" t="s">
        <v>180</v>
      </c>
      <c r="H415" s="261">
        <v>1.05</v>
      </c>
      <c r="I415" s="262"/>
      <c r="J415" s="263">
        <f>ROUND(I415*H415,2)</f>
        <v>0</v>
      </c>
      <c r="K415" s="264"/>
      <c r="L415" s="265"/>
      <c r="M415" s="266" t="s">
        <v>1</v>
      </c>
      <c r="N415" s="267" t="s">
        <v>41</v>
      </c>
      <c r="O415" s="90"/>
      <c r="P415" s="254">
        <f>O415*H415</f>
        <v>0</v>
      </c>
      <c r="Q415" s="254">
        <v>3E-05</v>
      </c>
      <c r="R415" s="254">
        <f>Q415*H415</f>
        <v>3.15E-05</v>
      </c>
      <c r="S415" s="254">
        <v>0</v>
      </c>
      <c r="T415" s="255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6" t="s">
        <v>298</v>
      </c>
      <c r="AT415" s="256" t="s">
        <v>363</v>
      </c>
      <c r="AU415" s="256" t="s">
        <v>87</v>
      </c>
      <c r="AY415" s="14" t="s">
        <v>162</v>
      </c>
      <c r="BE415" s="147">
        <f>IF(N415="základní",J415,0)</f>
        <v>0</v>
      </c>
      <c r="BF415" s="147">
        <f>IF(N415="snížená",J415,0)</f>
        <v>0</v>
      </c>
      <c r="BG415" s="147">
        <f>IF(N415="zákl. přenesená",J415,0)</f>
        <v>0</v>
      </c>
      <c r="BH415" s="147">
        <f>IF(N415="sníž. přenesená",J415,0)</f>
        <v>0</v>
      </c>
      <c r="BI415" s="147">
        <f>IF(N415="nulová",J415,0)</f>
        <v>0</v>
      </c>
      <c r="BJ415" s="14" t="s">
        <v>87</v>
      </c>
      <c r="BK415" s="147">
        <f>ROUND(I415*H415,2)</f>
        <v>0</v>
      </c>
      <c r="BL415" s="14" t="s">
        <v>227</v>
      </c>
      <c r="BM415" s="256" t="s">
        <v>1146</v>
      </c>
    </row>
    <row r="416" spans="1:65" s="2" customFormat="1" ht="14.4" customHeight="1">
      <c r="A416" s="37"/>
      <c r="B416" s="38"/>
      <c r="C416" s="257" t="s">
        <v>1147</v>
      </c>
      <c r="D416" s="257" t="s">
        <v>363</v>
      </c>
      <c r="E416" s="258" t="s">
        <v>1148</v>
      </c>
      <c r="F416" s="259" t="s">
        <v>1149</v>
      </c>
      <c r="G416" s="260" t="s">
        <v>180</v>
      </c>
      <c r="H416" s="261">
        <v>10.5</v>
      </c>
      <c r="I416" s="262"/>
      <c r="J416" s="263">
        <f>ROUND(I416*H416,2)</f>
        <v>0</v>
      </c>
      <c r="K416" s="264"/>
      <c r="L416" s="265"/>
      <c r="M416" s="266" t="s">
        <v>1</v>
      </c>
      <c r="N416" s="267" t="s">
        <v>41</v>
      </c>
      <c r="O416" s="90"/>
      <c r="P416" s="254">
        <f>O416*H416</f>
        <v>0</v>
      </c>
      <c r="Q416" s="254">
        <v>4E-05</v>
      </c>
      <c r="R416" s="254">
        <f>Q416*H416</f>
        <v>0.00042</v>
      </c>
      <c r="S416" s="254">
        <v>0</v>
      </c>
      <c r="T416" s="255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56" t="s">
        <v>298</v>
      </c>
      <c r="AT416" s="256" t="s">
        <v>363</v>
      </c>
      <c r="AU416" s="256" t="s">
        <v>87</v>
      </c>
      <c r="AY416" s="14" t="s">
        <v>162</v>
      </c>
      <c r="BE416" s="147">
        <f>IF(N416="základní",J416,0)</f>
        <v>0</v>
      </c>
      <c r="BF416" s="147">
        <f>IF(N416="snížená",J416,0)</f>
        <v>0</v>
      </c>
      <c r="BG416" s="147">
        <f>IF(N416="zákl. přenesená",J416,0)</f>
        <v>0</v>
      </c>
      <c r="BH416" s="147">
        <f>IF(N416="sníž. přenesená",J416,0)</f>
        <v>0</v>
      </c>
      <c r="BI416" s="147">
        <f>IF(N416="nulová",J416,0)</f>
        <v>0</v>
      </c>
      <c r="BJ416" s="14" t="s">
        <v>87</v>
      </c>
      <c r="BK416" s="147">
        <f>ROUND(I416*H416,2)</f>
        <v>0</v>
      </c>
      <c r="BL416" s="14" t="s">
        <v>227</v>
      </c>
      <c r="BM416" s="256" t="s">
        <v>1150</v>
      </c>
    </row>
    <row r="417" spans="1:65" s="2" customFormat="1" ht="24.15" customHeight="1">
      <c r="A417" s="37"/>
      <c r="B417" s="38"/>
      <c r="C417" s="244" t="s">
        <v>1151</v>
      </c>
      <c r="D417" s="244" t="s">
        <v>165</v>
      </c>
      <c r="E417" s="245" t="s">
        <v>1152</v>
      </c>
      <c r="F417" s="246" t="s">
        <v>1153</v>
      </c>
      <c r="G417" s="247" t="s">
        <v>168</v>
      </c>
      <c r="H417" s="248">
        <v>19.542</v>
      </c>
      <c r="I417" s="249"/>
      <c r="J417" s="250">
        <f>ROUND(I417*H417,2)</f>
        <v>0</v>
      </c>
      <c r="K417" s="251"/>
      <c r="L417" s="40"/>
      <c r="M417" s="252" t="s">
        <v>1</v>
      </c>
      <c r="N417" s="253" t="s">
        <v>41</v>
      </c>
      <c r="O417" s="90"/>
      <c r="P417" s="254">
        <f>O417*H417</f>
        <v>0</v>
      </c>
      <c r="Q417" s="254">
        <v>5E-05</v>
      </c>
      <c r="R417" s="254">
        <f>Q417*H417</f>
        <v>0.0009771</v>
      </c>
      <c r="S417" s="254">
        <v>0</v>
      </c>
      <c r="T417" s="255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56" t="s">
        <v>227</v>
      </c>
      <c r="AT417" s="256" t="s">
        <v>165</v>
      </c>
      <c r="AU417" s="256" t="s">
        <v>87</v>
      </c>
      <c r="AY417" s="14" t="s">
        <v>162</v>
      </c>
      <c r="BE417" s="147">
        <f>IF(N417="základní",J417,0)</f>
        <v>0</v>
      </c>
      <c r="BF417" s="147">
        <f>IF(N417="snížená",J417,0)</f>
        <v>0</v>
      </c>
      <c r="BG417" s="147">
        <f>IF(N417="zákl. přenesená",J417,0)</f>
        <v>0</v>
      </c>
      <c r="BH417" s="147">
        <f>IF(N417="sníž. přenesená",J417,0)</f>
        <v>0</v>
      </c>
      <c r="BI417" s="147">
        <f>IF(N417="nulová",J417,0)</f>
        <v>0</v>
      </c>
      <c r="BJ417" s="14" t="s">
        <v>87</v>
      </c>
      <c r="BK417" s="147">
        <f>ROUND(I417*H417,2)</f>
        <v>0</v>
      </c>
      <c r="BL417" s="14" t="s">
        <v>227</v>
      </c>
      <c r="BM417" s="256" t="s">
        <v>1154</v>
      </c>
    </row>
    <row r="418" spans="1:65" s="2" customFormat="1" ht="24.15" customHeight="1">
      <c r="A418" s="37"/>
      <c r="B418" s="38"/>
      <c r="C418" s="244" t="s">
        <v>1155</v>
      </c>
      <c r="D418" s="244" t="s">
        <v>165</v>
      </c>
      <c r="E418" s="245" t="s">
        <v>1156</v>
      </c>
      <c r="F418" s="246" t="s">
        <v>1157</v>
      </c>
      <c r="G418" s="247" t="s">
        <v>296</v>
      </c>
      <c r="H418" s="248">
        <v>0.652</v>
      </c>
      <c r="I418" s="249"/>
      <c r="J418" s="250">
        <f>ROUND(I418*H418,2)</f>
        <v>0</v>
      </c>
      <c r="K418" s="251"/>
      <c r="L418" s="40"/>
      <c r="M418" s="252" t="s">
        <v>1</v>
      </c>
      <c r="N418" s="253" t="s">
        <v>41</v>
      </c>
      <c r="O418" s="90"/>
      <c r="P418" s="254">
        <f>O418*H418</f>
        <v>0</v>
      </c>
      <c r="Q418" s="254">
        <v>0</v>
      </c>
      <c r="R418" s="254">
        <f>Q418*H418</f>
        <v>0</v>
      </c>
      <c r="S418" s="254">
        <v>0</v>
      </c>
      <c r="T418" s="255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56" t="s">
        <v>227</v>
      </c>
      <c r="AT418" s="256" t="s">
        <v>165</v>
      </c>
      <c r="AU418" s="256" t="s">
        <v>87</v>
      </c>
      <c r="AY418" s="14" t="s">
        <v>162</v>
      </c>
      <c r="BE418" s="147">
        <f>IF(N418="základní",J418,0)</f>
        <v>0</v>
      </c>
      <c r="BF418" s="147">
        <f>IF(N418="snížená",J418,0)</f>
        <v>0</v>
      </c>
      <c r="BG418" s="147">
        <f>IF(N418="zákl. přenesená",J418,0)</f>
        <v>0</v>
      </c>
      <c r="BH418" s="147">
        <f>IF(N418="sníž. přenesená",J418,0)</f>
        <v>0</v>
      </c>
      <c r="BI418" s="147">
        <f>IF(N418="nulová",J418,0)</f>
        <v>0</v>
      </c>
      <c r="BJ418" s="14" t="s">
        <v>87</v>
      </c>
      <c r="BK418" s="147">
        <f>ROUND(I418*H418,2)</f>
        <v>0</v>
      </c>
      <c r="BL418" s="14" t="s">
        <v>227</v>
      </c>
      <c r="BM418" s="256" t="s">
        <v>1158</v>
      </c>
    </row>
    <row r="419" spans="1:65" s="2" customFormat="1" ht="24.15" customHeight="1">
      <c r="A419" s="37"/>
      <c r="B419" s="38"/>
      <c r="C419" s="244" t="s">
        <v>1159</v>
      </c>
      <c r="D419" s="244" t="s">
        <v>165</v>
      </c>
      <c r="E419" s="245" t="s">
        <v>1160</v>
      </c>
      <c r="F419" s="246" t="s">
        <v>1161</v>
      </c>
      <c r="G419" s="247" t="s">
        <v>296</v>
      </c>
      <c r="H419" s="248">
        <v>0.652</v>
      </c>
      <c r="I419" s="249"/>
      <c r="J419" s="250">
        <f>ROUND(I419*H419,2)</f>
        <v>0</v>
      </c>
      <c r="K419" s="251"/>
      <c r="L419" s="40"/>
      <c r="M419" s="252" t="s">
        <v>1</v>
      </c>
      <c r="N419" s="253" t="s">
        <v>41</v>
      </c>
      <c r="O419" s="90"/>
      <c r="P419" s="254">
        <f>O419*H419</f>
        <v>0</v>
      </c>
      <c r="Q419" s="254">
        <v>0</v>
      </c>
      <c r="R419" s="254">
        <f>Q419*H419</f>
        <v>0</v>
      </c>
      <c r="S419" s="254">
        <v>0</v>
      </c>
      <c r="T419" s="255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56" t="s">
        <v>227</v>
      </c>
      <c r="AT419" s="256" t="s">
        <v>165</v>
      </c>
      <c r="AU419" s="256" t="s">
        <v>87</v>
      </c>
      <c r="AY419" s="14" t="s">
        <v>162</v>
      </c>
      <c r="BE419" s="147">
        <f>IF(N419="základní",J419,0)</f>
        <v>0</v>
      </c>
      <c r="BF419" s="147">
        <f>IF(N419="snížená",J419,0)</f>
        <v>0</v>
      </c>
      <c r="BG419" s="147">
        <f>IF(N419="zákl. přenesená",J419,0)</f>
        <v>0</v>
      </c>
      <c r="BH419" s="147">
        <f>IF(N419="sníž. přenesená",J419,0)</f>
        <v>0</v>
      </c>
      <c r="BI419" s="147">
        <f>IF(N419="nulová",J419,0)</f>
        <v>0</v>
      </c>
      <c r="BJ419" s="14" t="s">
        <v>87</v>
      </c>
      <c r="BK419" s="147">
        <f>ROUND(I419*H419,2)</f>
        <v>0</v>
      </c>
      <c r="BL419" s="14" t="s">
        <v>227</v>
      </c>
      <c r="BM419" s="256" t="s">
        <v>1162</v>
      </c>
    </row>
    <row r="420" spans="1:65" s="2" customFormat="1" ht="24.15" customHeight="1">
      <c r="A420" s="37"/>
      <c r="B420" s="38"/>
      <c r="C420" s="244" t="s">
        <v>1163</v>
      </c>
      <c r="D420" s="244" t="s">
        <v>165</v>
      </c>
      <c r="E420" s="245" t="s">
        <v>1164</v>
      </c>
      <c r="F420" s="246" t="s">
        <v>1165</v>
      </c>
      <c r="G420" s="247" t="s">
        <v>296</v>
      </c>
      <c r="H420" s="248">
        <v>0.652</v>
      </c>
      <c r="I420" s="249"/>
      <c r="J420" s="250">
        <f>ROUND(I420*H420,2)</f>
        <v>0</v>
      </c>
      <c r="K420" s="251"/>
      <c r="L420" s="40"/>
      <c r="M420" s="252" t="s">
        <v>1</v>
      </c>
      <c r="N420" s="253" t="s">
        <v>41</v>
      </c>
      <c r="O420" s="90"/>
      <c r="P420" s="254">
        <f>O420*H420</f>
        <v>0</v>
      </c>
      <c r="Q420" s="254">
        <v>0</v>
      </c>
      <c r="R420" s="254">
        <f>Q420*H420</f>
        <v>0</v>
      </c>
      <c r="S420" s="254">
        <v>0</v>
      </c>
      <c r="T420" s="255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56" t="s">
        <v>227</v>
      </c>
      <c r="AT420" s="256" t="s">
        <v>165</v>
      </c>
      <c r="AU420" s="256" t="s">
        <v>87</v>
      </c>
      <c r="AY420" s="14" t="s">
        <v>162</v>
      </c>
      <c r="BE420" s="147">
        <f>IF(N420="základní",J420,0)</f>
        <v>0</v>
      </c>
      <c r="BF420" s="147">
        <f>IF(N420="snížená",J420,0)</f>
        <v>0</v>
      </c>
      <c r="BG420" s="147">
        <f>IF(N420="zákl. přenesená",J420,0)</f>
        <v>0</v>
      </c>
      <c r="BH420" s="147">
        <f>IF(N420="sníž. přenesená",J420,0)</f>
        <v>0</v>
      </c>
      <c r="BI420" s="147">
        <f>IF(N420="nulová",J420,0)</f>
        <v>0</v>
      </c>
      <c r="BJ420" s="14" t="s">
        <v>87</v>
      </c>
      <c r="BK420" s="147">
        <f>ROUND(I420*H420,2)</f>
        <v>0</v>
      </c>
      <c r="BL420" s="14" t="s">
        <v>227</v>
      </c>
      <c r="BM420" s="256" t="s">
        <v>1166</v>
      </c>
    </row>
    <row r="421" spans="1:63" s="12" customFormat="1" ht="22.8" customHeight="1">
      <c r="A421" s="12"/>
      <c r="B421" s="228"/>
      <c r="C421" s="229"/>
      <c r="D421" s="230" t="s">
        <v>74</v>
      </c>
      <c r="E421" s="242" t="s">
        <v>1167</v>
      </c>
      <c r="F421" s="242" t="s">
        <v>1168</v>
      </c>
      <c r="G421" s="229"/>
      <c r="H421" s="229"/>
      <c r="I421" s="232"/>
      <c r="J421" s="243">
        <f>BK421</f>
        <v>0</v>
      </c>
      <c r="K421" s="229"/>
      <c r="L421" s="234"/>
      <c r="M421" s="235"/>
      <c r="N421" s="236"/>
      <c r="O421" s="236"/>
      <c r="P421" s="237">
        <f>SUM(P422:P430)</f>
        <v>0</v>
      </c>
      <c r="Q421" s="236"/>
      <c r="R421" s="237">
        <f>SUM(R422:R430)</f>
        <v>1.9701420800000002</v>
      </c>
      <c r="S421" s="236"/>
      <c r="T421" s="238">
        <f>SUM(T422:T430)</f>
        <v>1.75078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39" t="s">
        <v>87</v>
      </c>
      <c r="AT421" s="240" t="s">
        <v>74</v>
      </c>
      <c r="AU421" s="240" t="s">
        <v>82</v>
      </c>
      <c r="AY421" s="239" t="s">
        <v>162</v>
      </c>
      <c r="BK421" s="241">
        <f>SUM(BK422:BK430)</f>
        <v>0</v>
      </c>
    </row>
    <row r="422" spans="1:65" s="2" customFormat="1" ht="14.4" customHeight="1">
      <c r="A422" s="37"/>
      <c r="B422" s="38"/>
      <c r="C422" s="244" t="s">
        <v>1169</v>
      </c>
      <c r="D422" s="244" t="s">
        <v>165</v>
      </c>
      <c r="E422" s="245" t="s">
        <v>1170</v>
      </c>
      <c r="F422" s="246" t="s">
        <v>1171</v>
      </c>
      <c r="G422" s="247" t="s">
        <v>265</v>
      </c>
      <c r="H422" s="248">
        <v>88.54</v>
      </c>
      <c r="I422" s="249"/>
      <c r="J422" s="250">
        <f>ROUND(I422*H422,2)</f>
        <v>0</v>
      </c>
      <c r="K422" s="251"/>
      <c r="L422" s="40"/>
      <c r="M422" s="252" t="s">
        <v>1</v>
      </c>
      <c r="N422" s="253" t="s">
        <v>41</v>
      </c>
      <c r="O422" s="90"/>
      <c r="P422" s="254">
        <f>O422*H422</f>
        <v>0</v>
      </c>
      <c r="Q422" s="254">
        <v>0</v>
      </c>
      <c r="R422" s="254">
        <f>Q422*H422</f>
        <v>0</v>
      </c>
      <c r="S422" s="254">
        <v>0.001</v>
      </c>
      <c r="T422" s="255">
        <f>S422*H422</f>
        <v>0.08854000000000001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56" t="s">
        <v>227</v>
      </c>
      <c r="AT422" s="256" t="s">
        <v>165</v>
      </c>
      <c r="AU422" s="256" t="s">
        <v>87</v>
      </c>
      <c r="AY422" s="14" t="s">
        <v>162</v>
      </c>
      <c r="BE422" s="147">
        <f>IF(N422="základní",J422,0)</f>
        <v>0</v>
      </c>
      <c r="BF422" s="147">
        <f>IF(N422="snížená",J422,0)</f>
        <v>0</v>
      </c>
      <c r="BG422" s="147">
        <f>IF(N422="zákl. přenesená",J422,0)</f>
        <v>0</v>
      </c>
      <c r="BH422" s="147">
        <f>IF(N422="sníž. přenesená",J422,0)</f>
        <v>0</v>
      </c>
      <c r="BI422" s="147">
        <f>IF(N422="nulová",J422,0)</f>
        <v>0</v>
      </c>
      <c r="BJ422" s="14" t="s">
        <v>87</v>
      </c>
      <c r="BK422" s="147">
        <f>ROUND(I422*H422,2)</f>
        <v>0</v>
      </c>
      <c r="BL422" s="14" t="s">
        <v>227</v>
      </c>
      <c r="BM422" s="256" t="s">
        <v>1172</v>
      </c>
    </row>
    <row r="423" spans="1:65" s="2" customFormat="1" ht="24.15" customHeight="1">
      <c r="A423" s="37"/>
      <c r="B423" s="38"/>
      <c r="C423" s="244" t="s">
        <v>1173</v>
      </c>
      <c r="D423" s="244" t="s">
        <v>165</v>
      </c>
      <c r="E423" s="245" t="s">
        <v>1174</v>
      </c>
      <c r="F423" s="246" t="s">
        <v>1175</v>
      </c>
      <c r="G423" s="247" t="s">
        <v>265</v>
      </c>
      <c r="H423" s="248">
        <v>81.184</v>
      </c>
      <c r="I423" s="249"/>
      <c r="J423" s="250">
        <f>ROUND(I423*H423,2)</f>
        <v>0</v>
      </c>
      <c r="K423" s="251"/>
      <c r="L423" s="40"/>
      <c r="M423" s="252" t="s">
        <v>1</v>
      </c>
      <c r="N423" s="253" t="s">
        <v>41</v>
      </c>
      <c r="O423" s="90"/>
      <c r="P423" s="254">
        <f>O423*H423</f>
        <v>0</v>
      </c>
      <c r="Q423" s="254">
        <v>3E-05</v>
      </c>
      <c r="R423" s="254">
        <f>Q423*H423</f>
        <v>0.00243552</v>
      </c>
      <c r="S423" s="254">
        <v>0</v>
      </c>
      <c r="T423" s="255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56" t="s">
        <v>227</v>
      </c>
      <c r="AT423" s="256" t="s">
        <v>165</v>
      </c>
      <c r="AU423" s="256" t="s">
        <v>87</v>
      </c>
      <c r="AY423" s="14" t="s">
        <v>162</v>
      </c>
      <c r="BE423" s="147">
        <f>IF(N423="základní",J423,0)</f>
        <v>0</v>
      </c>
      <c r="BF423" s="147">
        <f>IF(N423="snížená",J423,0)</f>
        <v>0</v>
      </c>
      <c r="BG423" s="147">
        <f>IF(N423="zákl. přenesená",J423,0)</f>
        <v>0</v>
      </c>
      <c r="BH423" s="147">
        <f>IF(N423="sníž. přenesená",J423,0)</f>
        <v>0</v>
      </c>
      <c r="BI423" s="147">
        <f>IF(N423="nulová",J423,0)</f>
        <v>0</v>
      </c>
      <c r="BJ423" s="14" t="s">
        <v>87</v>
      </c>
      <c r="BK423" s="147">
        <f>ROUND(I423*H423,2)</f>
        <v>0</v>
      </c>
      <c r="BL423" s="14" t="s">
        <v>227</v>
      </c>
      <c r="BM423" s="256" t="s">
        <v>1176</v>
      </c>
    </row>
    <row r="424" spans="1:65" s="2" customFormat="1" ht="14.4" customHeight="1">
      <c r="A424" s="37"/>
      <c r="B424" s="38"/>
      <c r="C424" s="257" t="s">
        <v>1177</v>
      </c>
      <c r="D424" s="257" t="s">
        <v>363</v>
      </c>
      <c r="E424" s="258" t="s">
        <v>1178</v>
      </c>
      <c r="F424" s="259" t="s">
        <v>1179</v>
      </c>
      <c r="G424" s="260" t="s">
        <v>265</v>
      </c>
      <c r="H424" s="261">
        <v>81.184</v>
      </c>
      <c r="I424" s="262"/>
      <c r="J424" s="263">
        <f>ROUND(I424*H424,2)</f>
        <v>0</v>
      </c>
      <c r="K424" s="264"/>
      <c r="L424" s="265"/>
      <c r="M424" s="266" t="s">
        <v>1</v>
      </c>
      <c r="N424" s="267" t="s">
        <v>41</v>
      </c>
      <c r="O424" s="90"/>
      <c r="P424" s="254">
        <f>O424*H424</f>
        <v>0</v>
      </c>
      <c r="Q424" s="254">
        <v>0.0002</v>
      </c>
      <c r="R424" s="254">
        <f>Q424*H424</f>
        <v>0.0162368</v>
      </c>
      <c r="S424" s="254">
        <v>0</v>
      </c>
      <c r="T424" s="255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6" t="s">
        <v>298</v>
      </c>
      <c r="AT424" s="256" t="s">
        <v>363</v>
      </c>
      <c r="AU424" s="256" t="s">
        <v>87</v>
      </c>
      <c r="AY424" s="14" t="s">
        <v>162</v>
      </c>
      <c r="BE424" s="147">
        <f>IF(N424="základní",J424,0)</f>
        <v>0</v>
      </c>
      <c r="BF424" s="147">
        <f>IF(N424="snížená",J424,0)</f>
        <v>0</v>
      </c>
      <c r="BG424" s="147">
        <f>IF(N424="zákl. přenesená",J424,0)</f>
        <v>0</v>
      </c>
      <c r="BH424" s="147">
        <f>IF(N424="sníž. přenesená",J424,0)</f>
        <v>0</v>
      </c>
      <c r="BI424" s="147">
        <f>IF(N424="nulová",J424,0)</f>
        <v>0</v>
      </c>
      <c r="BJ424" s="14" t="s">
        <v>87</v>
      </c>
      <c r="BK424" s="147">
        <f>ROUND(I424*H424,2)</f>
        <v>0</v>
      </c>
      <c r="BL424" s="14" t="s">
        <v>227</v>
      </c>
      <c r="BM424" s="256" t="s">
        <v>1180</v>
      </c>
    </row>
    <row r="425" spans="1:65" s="2" customFormat="1" ht="24.15" customHeight="1">
      <c r="A425" s="37"/>
      <c r="B425" s="38"/>
      <c r="C425" s="244" t="s">
        <v>1181</v>
      </c>
      <c r="D425" s="244" t="s">
        <v>165</v>
      </c>
      <c r="E425" s="245" t="s">
        <v>1182</v>
      </c>
      <c r="F425" s="246" t="s">
        <v>1183</v>
      </c>
      <c r="G425" s="247" t="s">
        <v>168</v>
      </c>
      <c r="H425" s="248">
        <v>110.816</v>
      </c>
      <c r="I425" s="249"/>
      <c r="J425" s="250">
        <f>ROUND(I425*H425,2)</f>
        <v>0</v>
      </c>
      <c r="K425" s="251"/>
      <c r="L425" s="40"/>
      <c r="M425" s="252" t="s">
        <v>1</v>
      </c>
      <c r="N425" s="253" t="s">
        <v>41</v>
      </c>
      <c r="O425" s="90"/>
      <c r="P425" s="254">
        <f>O425*H425</f>
        <v>0</v>
      </c>
      <c r="Q425" s="254">
        <v>0.01761</v>
      </c>
      <c r="R425" s="254">
        <f>Q425*H425</f>
        <v>1.9514697600000002</v>
      </c>
      <c r="S425" s="254">
        <v>0</v>
      </c>
      <c r="T425" s="255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6" t="s">
        <v>227</v>
      </c>
      <c r="AT425" s="256" t="s">
        <v>165</v>
      </c>
      <c r="AU425" s="256" t="s">
        <v>87</v>
      </c>
      <c r="AY425" s="14" t="s">
        <v>162</v>
      </c>
      <c r="BE425" s="147">
        <f>IF(N425="základní",J425,0)</f>
        <v>0</v>
      </c>
      <c r="BF425" s="147">
        <f>IF(N425="snížená",J425,0)</f>
        <v>0</v>
      </c>
      <c r="BG425" s="147">
        <f>IF(N425="zákl. přenesená",J425,0)</f>
        <v>0</v>
      </c>
      <c r="BH425" s="147">
        <f>IF(N425="sníž. přenesená",J425,0)</f>
        <v>0</v>
      </c>
      <c r="BI425" s="147">
        <f>IF(N425="nulová",J425,0)</f>
        <v>0</v>
      </c>
      <c r="BJ425" s="14" t="s">
        <v>87</v>
      </c>
      <c r="BK425" s="147">
        <f>ROUND(I425*H425,2)</f>
        <v>0</v>
      </c>
      <c r="BL425" s="14" t="s">
        <v>227</v>
      </c>
      <c r="BM425" s="256" t="s">
        <v>1184</v>
      </c>
    </row>
    <row r="426" spans="1:65" s="2" customFormat="1" ht="14.4" customHeight="1">
      <c r="A426" s="37"/>
      <c r="B426" s="38"/>
      <c r="C426" s="244" t="s">
        <v>1185</v>
      </c>
      <c r="D426" s="244" t="s">
        <v>165</v>
      </c>
      <c r="E426" s="245" t="s">
        <v>1186</v>
      </c>
      <c r="F426" s="246" t="s">
        <v>1187</v>
      </c>
      <c r="G426" s="247" t="s">
        <v>168</v>
      </c>
      <c r="H426" s="248">
        <v>110.816</v>
      </c>
      <c r="I426" s="249"/>
      <c r="J426" s="250">
        <f>ROUND(I426*H426,2)</f>
        <v>0</v>
      </c>
      <c r="K426" s="251"/>
      <c r="L426" s="40"/>
      <c r="M426" s="252" t="s">
        <v>1</v>
      </c>
      <c r="N426" s="253" t="s">
        <v>41</v>
      </c>
      <c r="O426" s="90"/>
      <c r="P426" s="254">
        <f>O426*H426</f>
        <v>0</v>
      </c>
      <c r="Q426" s="254">
        <v>0</v>
      </c>
      <c r="R426" s="254">
        <f>Q426*H426</f>
        <v>0</v>
      </c>
      <c r="S426" s="254">
        <v>0.015</v>
      </c>
      <c r="T426" s="255">
        <f>S426*H426</f>
        <v>1.66224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6" t="s">
        <v>227</v>
      </c>
      <c r="AT426" s="256" t="s">
        <v>165</v>
      </c>
      <c r="AU426" s="256" t="s">
        <v>87</v>
      </c>
      <c r="AY426" s="14" t="s">
        <v>162</v>
      </c>
      <c r="BE426" s="147">
        <f>IF(N426="základní",J426,0)</f>
        <v>0</v>
      </c>
      <c r="BF426" s="147">
        <f>IF(N426="snížená",J426,0)</f>
        <v>0</v>
      </c>
      <c r="BG426" s="147">
        <f>IF(N426="zákl. přenesená",J426,0)</f>
        <v>0</v>
      </c>
      <c r="BH426" s="147">
        <f>IF(N426="sníž. přenesená",J426,0)</f>
        <v>0</v>
      </c>
      <c r="BI426" s="147">
        <f>IF(N426="nulová",J426,0)</f>
        <v>0</v>
      </c>
      <c r="BJ426" s="14" t="s">
        <v>87</v>
      </c>
      <c r="BK426" s="147">
        <f>ROUND(I426*H426,2)</f>
        <v>0</v>
      </c>
      <c r="BL426" s="14" t="s">
        <v>227</v>
      </c>
      <c r="BM426" s="256" t="s">
        <v>1188</v>
      </c>
    </row>
    <row r="427" spans="1:65" s="2" customFormat="1" ht="14.4" customHeight="1">
      <c r="A427" s="37"/>
      <c r="B427" s="38"/>
      <c r="C427" s="244" t="s">
        <v>1189</v>
      </c>
      <c r="D427" s="244" t="s">
        <v>165</v>
      </c>
      <c r="E427" s="245" t="s">
        <v>1190</v>
      </c>
      <c r="F427" s="246" t="s">
        <v>1191</v>
      </c>
      <c r="G427" s="247" t="s">
        <v>168</v>
      </c>
      <c r="H427" s="248">
        <v>110.816</v>
      </c>
      <c r="I427" s="249"/>
      <c r="J427" s="250">
        <f>ROUND(I427*H427,2)</f>
        <v>0</v>
      </c>
      <c r="K427" s="251"/>
      <c r="L427" s="40"/>
      <c r="M427" s="252" t="s">
        <v>1</v>
      </c>
      <c r="N427" s="253" t="s">
        <v>41</v>
      </c>
      <c r="O427" s="90"/>
      <c r="P427" s="254">
        <f>O427*H427</f>
        <v>0</v>
      </c>
      <c r="Q427" s="254">
        <v>0</v>
      </c>
      <c r="R427" s="254">
        <f>Q427*H427</f>
        <v>0</v>
      </c>
      <c r="S427" s="254">
        <v>0</v>
      </c>
      <c r="T427" s="255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56" t="s">
        <v>227</v>
      </c>
      <c r="AT427" s="256" t="s">
        <v>165</v>
      </c>
      <c r="AU427" s="256" t="s">
        <v>87</v>
      </c>
      <c r="AY427" s="14" t="s">
        <v>162</v>
      </c>
      <c r="BE427" s="147">
        <f>IF(N427="základní",J427,0)</f>
        <v>0</v>
      </c>
      <c r="BF427" s="147">
        <f>IF(N427="snížená",J427,0)</f>
        <v>0</v>
      </c>
      <c r="BG427" s="147">
        <f>IF(N427="zákl. přenesená",J427,0)</f>
        <v>0</v>
      </c>
      <c r="BH427" s="147">
        <f>IF(N427="sníž. přenesená",J427,0)</f>
        <v>0</v>
      </c>
      <c r="BI427" s="147">
        <f>IF(N427="nulová",J427,0)</f>
        <v>0</v>
      </c>
      <c r="BJ427" s="14" t="s">
        <v>87</v>
      </c>
      <c r="BK427" s="147">
        <f>ROUND(I427*H427,2)</f>
        <v>0</v>
      </c>
      <c r="BL427" s="14" t="s">
        <v>227</v>
      </c>
      <c r="BM427" s="256" t="s">
        <v>1192</v>
      </c>
    </row>
    <row r="428" spans="1:65" s="2" customFormat="1" ht="24.15" customHeight="1">
      <c r="A428" s="37"/>
      <c r="B428" s="38"/>
      <c r="C428" s="244" t="s">
        <v>1193</v>
      </c>
      <c r="D428" s="244" t="s">
        <v>165</v>
      </c>
      <c r="E428" s="245" t="s">
        <v>1194</v>
      </c>
      <c r="F428" s="246" t="s">
        <v>1195</v>
      </c>
      <c r="G428" s="247" t="s">
        <v>296</v>
      </c>
      <c r="H428" s="248">
        <v>1.97</v>
      </c>
      <c r="I428" s="249"/>
      <c r="J428" s="250">
        <f>ROUND(I428*H428,2)</f>
        <v>0</v>
      </c>
      <c r="K428" s="251"/>
      <c r="L428" s="40"/>
      <c r="M428" s="252" t="s">
        <v>1</v>
      </c>
      <c r="N428" s="253" t="s">
        <v>41</v>
      </c>
      <c r="O428" s="90"/>
      <c r="P428" s="254">
        <f>O428*H428</f>
        <v>0</v>
      </c>
      <c r="Q428" s="254">
        <v>0</v>
      </c>
      <c r="R428" s="254">
        <f>Q428*H428</f>
        <v>0</v>
      </c>
      <c r="S428" s="254">
        <v>0</v>
      </c>
      <c r="T428" s="255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6" t="s">
        <v>227</v>
      </c>
      <c r="AT428" s="256" t="s">
        <v>165</v>
      </c>
      <c r="AU428" s="256" t="s">
        <v>87</v>
      </c>
      <c r="AY428" s="14" t="s">
        <v>162</v>
      </c>
      <c r="BE428" s="147">
        <f>IF(N428="základní",J428,0)</f>
        <v>0</v>
      </c>
      <c r="BF428" s="147">
        <f>IF(N428="snížená",J428,0)</f>
        <v>0</v>
      </c>
      <c r="BG428" s="147">
        <f>IF(N428="zákl. přenesená",J428,0)</f>
        <v>0</v>
      </c>
      <c r="BH428" s="147">
        <f>IF(N428="sníž. přenesená",J428,0)</f>
        <v>0</v>
      </c>
      <c r="BI428" s="147">
        <f>IF(N428="nulová",J428,0)</f>
        <v>0</v>
      </c>
      <c r="BJ428" s="14" t="s">
        <v>87</v>
      </c>
      <c r="BK428" s="147">
        <f>ROUND(I428*H428,2)</f>
        <v>0</v>
      </c>
      <c r="BL428" s="14" t="s">
        <v>227</v>
      </c>
      <c r="BM428" s="256" t="s">
        <v>1196</v>
      </c>
    </row>
    <row r="429" spans="1:65" s="2" customFormat="1" ht="24.15" customHeight="1">
      <c r="A429" s="37"/>
      <c r="B429" s="38"/>
      <c r="C429" s="244" t="s">
        <v>1197</v>
      </c>
      <c r="D429" s="244" t="s">
        <v>165</v>
      </c>
      <c r="E429" s="245" t="s">
        <v>1198</v>
      </c>
      <c r="F429" s="246" t="s">
        <v>1199</v>
      </c>
      <c r="G429" s="247" t="s">
        <v>296</v>
      </c>
      <c r="H429" s="248">
        <v>1.97</v>
      </c>
      <c r="I429" s="249"/>
      <c r="J429" s="250">
        <f>ROUND(I429*H429,2)</f>
        <v>0</v>
      </c>
      <c r="K429" s="251"/>
      <c r="L429" s="40"/>
      <c r="M429" s="252" t="s">
        <v>1</v>
      </c>
      <c r="N429" s="253" t="s">
        <v>41</v>
      </c>
      <c r="O429" s="90"/>
      <c r="P429" s="254">
        <f>O429*H429</f>
        <v>0</v>
      </c>
      <c r="Q429" s="254">
        <v>0</v>
      </c>
      <c r="R429" s="254">
        <f>Q429*H429</f>
        <v>0</v>
      </c>
      <c r="S429" s="254">
        <v>0</v>
      </c>
      <c r="T429" s="255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56" t="s">
        <v>227</v>
      </c>
      <c r="AT429" s="256" t="s">
        <v>165</v>
      </c>
      <c r="AU429" s="256" t="s">
        <v>87</v>
      </c>
      <c r="AY429" s="14" t="s">
        <v>162</v>
      </c>
      <c r="BE429" s="147">
        <f>IF(N429="základní",J429,0)</f>
        <v>0</v>
      </c>
      <c r="BF429" s="147">
        <f>IF(N429="snížená",J429,0)</f>
        <v>0</v>
      </c>
      <c r="BG429" s="147">
        <f>IF(N429="zákl. přenesená",J429,0)</f>
        <v>0</v>
      </c>
      <c r="BH429" s="147">
        <f>IF(N429="sníž. přenesená",J429,0)</f>
        <v>0</v>
      </c>
      <c r="BI429" s="147">
        <f>IF(N429="nulová",J429,0)</f>
        <v>0</v>
      </c>
      <c r="BJ429" s="14" t="s">
        <v>87</v>
      </c>
      <c r="BK429" s="147">
        <f>ROUND(I429*H429,2)</f>
        <v>0</v>
      </c>
      <c r="BL429" s="14" t="s">
        <v>227</v>
      </c>
      <c r="BM429" s="256" t="s">
        <v>1200</v>
      </c>
    </row>
    <row r="430" spans="1:65" s="2" customFormat="1" ht="24.15" customHeight="1">
      <c r="A430" s="37"/>
      <c r="B430" s="38"/>
      <c r="C430" s="244" t="s">
        <v>1201</v>
      </c>
      <c r="D430" s="244" t="s">
        <v>165</v>
      </c>
      <c r="E430" s="245" t="s">
        <v>1202</v>
      </c>
      <c r="F430" s="246" t="s">
        <v>1203</v>
      </c>
      <c r="G430" s="247" t="s">
        <v>296</v>
      </c>
      <c r="H430" s="248">
        <v>1.97</v>
      </c>
      <c r="I430" s="249"/>
      <c r="J430" s="250">
        <f>ROUND(I430*H430,2)</f>
        <v>0</v>
      </c>
      <c r="K430" s="251"/>
      <c r="L430" s="40"/>
      <c r="M430" s="252" t="s">
        <v>1</v>
      </c>
      <c r="N430" s="253" t="s">
        <v>41</v>
      </c>
      <c r="O430" s="90"/>
      <c r="P430" s="254">
        <f>O430*H430</f>
        <v>0</v>
      </c>
      <c r="Q430" s="254">
        <v>0</v>
      </c>
      <c r="R430" s="254">
        <f>Q430*H430</f>
        <v>0</v>
      </c>
      <c r="S430" s="254">
        <v>0</v>
      </c>
      <c r="T430" s="255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56" t="s">
        <v>227</v>
      </c>
      <c r="AT430" s="256" t="s">
        <v>165</v>
      </c>
      <c r="AU430" s="256" t="s">
        <v>87</v>
      </c>
      <c r="AY430" s="14" t="s">
        <v>162</v>
      </c>
      <c r="BE430" s="147">
        <f>IF(N430="základní",J430,0)</f>
        <v>0</v>
      </c>
      <c r="BF430" s="147">
        <f>IF(N430="snížená",J430,0)</f>
        <v>0</v>
      </c>
      <c r="BG430" s="147">
        <f>IF(N430="zákl. přenesená",J430,0)</f>
        <v>0</v>
      </c>
      <c r="BH430" s="147">
        <f>IF(N430="sníž. přenesená",J430,0)</f>
        <v>0</v>
      </c>
      <c r="BI430" s="147">
        <f>IF(N430="nulová",J430,0)</f>
        <v>0</v>
      </c>
      <c r="BJ430" s="14" t="s">
        <v>87</v>
      </c>
      <c r="BK430" s="147">
        <f>ROUND(I430*H430,2)</f>
        <v>0</v>
      </c>
      <c r="BL430" s="14" t="s">
        <v>227</v>
      </c>
      <c r="BM430" s="256" t="s">
        <v>1204</v>
      </c>
    </row>
    <row r="431" spans="1:63" s="12" customFormat="1" ht="22.8" customHeight="1">
      <c r="A431" s="12"/>
      <c r="B431" s="228"/>
      <c r="C431" s="229"/>
      <c r="D431" s="230" t="s">
        <v>74</v>
      </c>
      <c r="E431" s="242" t="s">
        <v>1205</v>
      </c>
      <c r="F431" s="242" t="s">
        <v>1206</v>
      </c>
      <c r="G431" s="229"/>
      <c r="H431" s="229"/>
      <c r="I431" s="232"/>
      <c r="J431" s="243">
        <f>BK431</f>
        <v>0</v>
      </c>
      <c r="K431" s="229"/>
      <c r="L431" s="234"/>
      <c r="M431" s="235"/>
      <c r="N431" s="236"/>
      <c r="O431" s="236"/>
      <c r="P431" s="237">
        <f>SUM(P432:P445)</f>
        <v>0</v>
      </c>
      <c r="Q431" s="236"/>
      <c r="R431" s="237">
        <f>SUM(R432:R445)</f>
        <v>0.5406628000000001</v>
      </c>
      <c r="S431" s="236"/>
      <c r="T431" s="238">
        <f>SUM(T432:T445)</f>
        <v>0.011472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39" t="s">
        <v>87</v>
      </c>
      <c r="AT431" s="240" t="s">
        <v>74</v>
      </c>
      <c r="AU431" s="240" t="s">
        <v>82</v>
      </c>
      <c r="AY431" s="239" t="s">
        <v>162</v>
      </c>
      <c r="BK431" s="241">
        <f>SUM(BK432:BK445)</f>
        <v>0</v>
      </c>
    </row>
    <row r="432" spans="1:65" s="2" customFormat="1" ht="24.15" customHeight="1">
      <c r="A432" s="37"/>
      <c r="B432" s="38"/>
      <c r="C432" s="244" t="s">
        <v>1207</v>
      </c>
      <c r="D432" s="244" t="s">
        <v>165</v>
      </c>
      <c r="E432" s="245" t="s">
        <v>1208</v>
      </c>
      <c r="F432" s="246" t="s">
        <v>1209</v>
      </c>
      <c r="G432" s="247" t="s">
        <v>168</v>
      </c>
      <c r="H432" s="248">
        <v>3.824</v>
      </c>
      <c r="I432" s="249"/>
      <c r="J432" s="250">
        <f>ROUND(I432*H432,2)</f>
        <v>0</v>
      </c>
      <c r="K432" s="251"/>
      <c r="L432" s="40"/>
      <c r="M432" s="252" t="s">
        <v>1</v>
      </c>
      <c r="N432" s="253" t="s">
        <v>41</v>
      </c>
      <c r="O432" s="90"/>
      <c r="P432" s="254">
        <f>O432*H432</f>
        <v>0</v>
      </c>
      <c r="Q432" s="254">
        <v>0</v>
      </c>
      <c r="R432" s="254">
        <f>Q432*H432</f>
        <v>0</v>
      </c>
      <c r="S432" s="254">
        <v>0</v>
      </c>
      <c r="T432" s="255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56" t="s">
        <v>227</v>
      </c>
      <c r="AT432" s="256" t="s">
        <v>165</v>
      </c>
      <c r="AU432" s="256" t="s">
        <v>87</v>
      </c>
      <c r="AY432" s="14" t="s">
        <v>162</v>
      </c>
      <c r="BE432" s="147">
        <f>IF(N432="základní",J432,0)</f>
        <v>0</v>
      </c>
      <c r="BF432" s="147">
        <f>IF(N432="snížená",J432,0)</f>
        <v>0</v>
      </c>
      <c r="BG432" s="147">
        <f>IF(N432="zákl. přenesená",J432,0)</f>
        <v>0</v>
      </c>
      <c r="BH432" s="147">
        <f>IF(N432="sníž. přenesená",J432,0)</f>
        <v>0</v>
      </c>
      <c r="BI432" s="147">
        <f>IF(N432="nulová",J432,0)</f>
        <v>0</v>
      </c>
      <c r="BJ432" s="14" t="s">
        <v>87</v>
      </c>
      <c r="BK432" s="147">
        <f>ROUND(I432*H432,2)</f>
        <v>0</v>
      </c>
      <c r="BL432" s="14" t="s">
        <v>227</v>
      </c>
      <c r="BM432" s="256" t="s">
        <v>1210</v>
      </c>
    </row>
    <row r="433" spans="1:65" s="2" customFormat="1" ht="24.15" customHeight="1">
      <c r="A433" s="37"/>
      <c r="B433" s="38"/>
      <c r="C433" s="244" t="s">
        <v>1211</v>
      </c>
      <c r="D433" s="244" t="s">
        <v>165</v>
      </c>
      <c r="E433" s="245" t="s">
        <v>1212</v>
      </c>
      <c r="F433" s="246" t="s">
        <v>1213</v>
      </c>
      <c r="G433" s="247" t="s">
        <v>168</v>
      </c>
      <c r="H433" s="248">
        <v>3.824</v>
      </c>
      <c r="I433" s="249"/>
      <c r="J433" s="250">
        <f>ROUND(I433*H433,2)</f>
        <v>0</v>
      </c>
      <c r="K433" s="251"/>
      <c r="L433" s="40"/>
      <c r="M433" s="252" t="s">
        <v>1</v>
      </c>
      <c r="N433" s="253" t="s">
        <v>41</v>
      </c>
      <c r="O433" s="90"/>
      <c r="P433" s="254">
        <f>O433*H433</f>
        <v>0</v>
      </c>
      <c r="Q433" s="254">
        <v>0</v>
      </c>
      <c r="R433" s="254">
        <f>Q433*H433</f>
        <v>0</v>
      </c>
      <c r="S433" s="254">
        <v>0</v>
      </c>
      <c r="T433" s="255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56" t="s">
        <v>227</v>
      </c>
      <c r="AT433" s="256" t="s">
        <v>165</v>
      </c>
      <c r="AU433" s="256" t="s">
        <v>87</v>
      </c>
      <c r="AY433" s="14" t="s">
        <v>162</v>
      </c>
      <c r="BE433" s="147">
        <f>IF(N433="základní",J433,0)</f>
        <v>0</v>
      </c>
      <c r="BF433" s="147">
        <f>IF(N433="snížená",J433,0)</f>
        <v>0</v>
      </c>
      <c r="BG433" s="147">
        <f>IF(N433="zákl. přenesená",J433,0)</f>
        <v>0</v>
      </c>
      <c r="BH433" s="147">
        <f>IF(N433="sníž. přenesená",J433,0)</f>
        <v>0</v>
      </c>
      <c r="BI433" s="147">
        <f>IF(N433="nulová",J433,0)</f>
        <v>0</v>
      </c>
      <c r="BJ433" s="14" t="s">
        <v>87</v>
      </c>
      <c r="BK433" s="147">
        <f>ROUND(I433*H433,2)</f>
        <v>0</v>
      </c>
      <c r="BL433" s="14" t="s">
        <v>227</v>
      </c>
      <c r="BM433" s="256" t="s">
        <v>1214</v>
      </c>
    </row>
    <row r="434" spans="1:65" s="2" customFormat="1" ht="14.4" customHeight="1">
      <c r="A434" s="37"/>
      <c r="B434" s="38"/>
      <c r="C434" s="244" t="s">
        <v>1215</v>
      </c>
      <c r="D434" s="244" t="s">
        <v>165</v>
      </c>
      <c r="E434" s="245" t="s">
        <v>1216</v>
      </c>
      <c r="F434" s="246" t="s">
        <v>1217</v>
      </c>
      <c r="G434" s="247" t="s">
        <v>168</v>
      </c>
      <c r="H434" s="248">
        <v>3.824</v>
      </c>
      <c r="I434" s="249"/>
      <c r="J434" s="250">
        <f>ROUND(I434*H434,2)</f>
        <v>0</v>
      </c>
      <c r="K434" s="251"/>
      <c r="L434" s="40"/>
      <c r="M434" s="252" t="s">
        <v>1</v>
      </c>
      <c r="N434" s="253" t="s">
        <v>41</v>
      </c>
      <c r="O434" s="90"/>
      <c r="P434" s="254">
        <f>O434*H434</f>
        <v>0</v>
      </c>
      <c r="Q434" s="254">
        <v>0</v>
      </c>
      <c r="R434" s="254">
        <f>Q434*H434</f>
        <v>0</v>
      </c>
      <c r="S434" s="254">
        <v>0</v>
      </c>
      <c r="T434" s="255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56" t="s">
        <v>227</v>
      </c>
      <c r="AT434" s="256" t="s">
        <v>165</v>
      </c>
      <c r="AU434" s="256" t="s">
        <v>87</v>
      </c>
      <c r="AY434" s="14" t="s">
        <v>162</v>
      </c>
      <c r="BE434" s="147">
        <f>IF(N434="základní",J434,0)</f>
        <v>0</v>
      </c>
      <c r="BF434" s="147">
        <f>IF(N434="snížená",J434,0)</f>
        <v>0</v>
      </c>
      <c r="BG434" s="147">
        <f>IF(N434="zákl. přenesená",J434,0)</f>
        <v>0</v>
      </c>
      <c r="BH434" s="147">
        <f>IF(N434="sníž. přenesená",J434,0)</f>
        <v>0</v>
      </c>
      <c r="BI434" s="147">
        <f>IF(N434="nulová",J434,0)</f>
        <v>0</v>
      </c>
      <c r="BJ434" s="14" t="s">
        <v>87</v>
      </c>
      <c r="BK434" s="147">
        <f>ROUND(I434*H434,2)</f>
        <v>0</v>
      </c>
      <c r="BL434" s="14" t="s">
        <v>227</v>
      </c>
      <c r="BM434" s="256" t="s">
        <v>1218</v>
      </c>
    </row>
    <row r="435" spans="1:65" s="2" customFormat="1" ht="24.15" customHeight="1">
      <c r="A435" s="37"/>
      <c r="B435" s="38"/>
      <c r="C435" s="244" t="s">
        <v>1219</v>
      </c>
      <c r="D435" s="244" t="s">
        <v>165</v>
      </c>
      <c r="E435" s="245" t="s">
        <v>1220</v>
      </c>
      <c r="F435" s="246" t="s">
        <v>1221</v>
      </c>
      <c r="G435" s="247" t="s">
        <v>168</v>
      </c>
      <c r="H435" s="248">
        <v>114.64</v>
      </c>
      <c r="I435" s="249"/>
      <c r="J435" s="250">
        <f>ROUND(I435*H435,2)</f>
        <v>0</v>
      </c>
      <c r="K435" s="251"/>
      <c r="L435" s="40"/>
      <c r="M435" s="252" t="s">
        <v>1</v>
      </c>
      <c r="N435" s="253" t="s">
        <v>41</v>
      </c>
      <c r="O435" s="90"/>
      <c r="P435" s="254">
        <f>O435*H435</f>
        <v>0</v>
      </c>
      <c r="Q435" s="254">
        <v>3E-05</v>
      </c>
      <c r="R435" s="254">
        <f>Q435*H435</f>
        <v>0.0034392</v>
      </c>
      <c r="S435" s="254">
        <v>0</v>
      </c>
      <c r="T435" s="255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56" t="s">
        <v>227</v>
      </c>
      <c r="AT435" s="256" t="s">
        <v>165</v>
      </c>
      <c r="AU435" s="256" t="s">
        <v>87</v>
      </c>
      <c r="AY435" s="14" t="s">
        <v>162</v>
      </c>
      <c r="BE435" s="147">
        <f>IF(N435="základní",J435,0)</f>
        <v>0</v>
      </c>
      <c r="BF435" s="147">
        <f>IF(N435="snížená",J435,0)</f>
        <v>0</v>
      </c>
      <c r="BG435" s="147">
        <f>IF(N435="zákl. přenesená",J435,0)</f>
        <v>0</v>
      </c>
      <c r="BH435" s="147">
        <f>IF(N435="sníž. přenesená",J435,0)</f>
        <v>0</v>
      </c>
      <c r="BI435" s="147">
        <f>IF(N435="nulová",J435,0)</f>
        <v>0</v>
      </c>
      <c r="BJ435" s="14" t="s">
        <v>87</v>
      </c>
      <c r="BK435" s="147">
        <f>ROUND(I435*H435,2)</f>
        <v>0</v>
      </c>
      <c r="BL435" s="14" t="s">
        <v>227</v>
      </c>
      <c r="BM435" s="256" t="s">
        <v>1222</v>
      </c>
    </row>
    <row r="436" spans="1:65" s="2" customFormat="1" ht="24.15" customHeight="1">
      <c r="A436" s="37"/>
      <c r="B436" s="38"/>
      <c r="C436" s="244" t="s">
        <v>1223</v>
      </c>
      <c r="D436" s="244" t="s">
        <v>165</v>
      </c>
      <c r="E436" s="245" t="s">
        <v>1224</v>
      </c>
      <c r="F436" s="246" t="s">
        <v>1225</v>
      </c>
      <c r="G436" s="247" t="s">
        <v>168</v>
      </c>
      <c r="H436" s="248">
        <v>114.64</v>
      </c>
      <c r="I436" s="249"/>
      <c r="J436" s="250">
        <f>ROUND(I436*H436,2)</f>
        <v>0</v>
      </c>
      <c r="K436" s="251"/>
      <c r="L436" s="40"/>
      <c r="M436" s="252" t="s">
        <v>1</v>
      </c>
      <c r="N436" s="253" t="s">
        <v>41</v>
      </c>
      <c r="O436" s="90"/>
      <c r="P436" s="254">
        <f>O436*H436</f>
        <v>0</v>
      </c>
      <c r="Q436" s="254">
        <v>0.00455</v>
      </c>
      <c r="R436" s="254">
        <f>Q436*H436</f>
        <v>0.5216120000000001</v>
      </c>
      <c r="S436" s="254">
        <v>0</v>
      </c>
      <c r="T436" s="255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6" t="s">
        <v>227</v>
      </c>
      <c r="AT436" s="256" t="s">
        <v>165</v>
      </c>
      <c r="AU436" s="256" t="s">
        <v>87</v>
      </c>
      <c r="AY436" s="14" t="s">
        <v>162</v>
      </c>
      <c r="BE436" s="147">
        <f>IF(N436="základní",J436,0)</f>
        <v>0</v>
      </c>
      <c r="BF436" s="147">
        <f>IF(N436="snížená",J436,0)</f>
        <v>0</v>
      </c>
      <c r="BG436" s="147">
        <f>IF(N436="zákl. přenesená",J436,0)</f>
        <v>0</v>
      </c>
      <c r="BH436" s="147">
        <f>IF(N436="sníž. přenesená",J436,0)</f>
        <v>0</v>
      </c>
      <c r="BI436" s="147">
        <f>IF(N436="nulová",J436,0)</f>
        <v>0</v>
      </c>
      <c r="BJ436" s="14" t="s">
        <v>87</v>
      </c>
      <c r="BK436" s="147">
        <f>ROUND(I436*H436,2)</f>
        <v>0</v>
      </c>
      <c r="BL436" s="14" t="s">
        <v>227</v>
      </c>
      <c r="BM436" s="256" t="s">
        <v>1226</v>
      </c>
    </row>
    <row r="437" spans="1:65" s="2" customFormat="1" ht="24.15" customHeight="1">
      <c r="A437" s="37"/>
      <c r="B437" s="38"/>
      <c r="C437" s="244" t="s">
        <v>1227</v>
      </c>
      <c r="D437" s="244" t="s">
        <v>165</v>
      </c>
      <c r="E437" s="245" t="s">
        <v>1228</v>
      </c>
      <c r="F437" s="246" t="s">
        <v>1229</v>
      </c>
      <c r="G437" s="247" t="s">
        <v>168</v>
      </c>
      <c r="H437" s="248">
        <v>3.824</v>
      </c>
      <c r="I437" s="249"/>
      <c r="J437" s="250">
        <f>ROUND(I437*H437,2)</f>
        <v>0</v>
      </c>
      <c r="K437" s="251"/>
      <c r="L437" s="40"/>
      <c r="M437" s="252" t="s">
        <v>1</v>
      </c>
      <c r="N437" s="253" t="s">
        <v>41</v>
      </c>
      <c r="O437" s="90"/>
      <c r="P437" s="254">
        <f>O437*H437</f>
        <v>0</v>
      </c>
      <c r="Q437" s="254">
        <v>0</v>
      </c>
      <c r="R437" s="254">
        <f>Q437*H437</f>
        <v>0</v>
      </c>
      <c r="S437" s="254">
        <v>0.003</v>
      </c>
      <c r="T437" s="255">
        <f>S437*H437</f>
        <v>0.011472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56" t="s">
        <v>227</v>
      </c>
      <c r="AT437" s="256" t="s">
        <v>165</v>
      </c>
      <c r="AU437" s="256" t="s">
        <v>87</v>
      </c>
      <c r="AY437" s="14" t="s">
        <v>162</v>
      </c>
      <c r="BE437" s="147">
        <f>IF(N437="základní",J437,0)</f>
        <v>0</v>
      </c>
      <c r="BF437" s="147">
        <f>IF(N437="snížená",J437,0)</f>
        <v>0</v>
      </c>
      <c r="BG437" s="147">
        <f>IF(N437="zákl. přenesená",J437,0)</f>
        <v>0</v>
      </c>
      <c r="BH437" s="147">
        <f>IF(N437="sníž. přenesená",J437,0)</f>
        <v>0</v>
      </c>
      <c r="BI437" s="147">
        <f>IF(N437="nulová",J437,0)</f>
        <v>0</v>
      </c>
      <c r="BJ437" s="14" t="s">
        <v>87</v>
      </c>
      <c r="BK437" s="147">
        <f>ROUND(I437*H437,2)</f>
        <v>0</v>
      </c>
      <c r="BL437" s="14" t="s">
        <v>227</v>
      </c>
      <c r="BM437" s="256" t="s">
        <v>1230</v>
      </c>
    </row>
    <row r="438" spans="1:65" s="2" customFormat="1" ht="24.15" customHeight="1">
      <c r="A438" s="37"/>
      <c r="B438" s="38"/>
      <c r="C438" s="244" t="s">
        <v>1231</v>
      </c>
      <c r="D438" s="244" t="s">
        <v>165</v>
      </c>
      <c r="E438" s="245" t="s">
        <v>1232</v>
      </c>
      <c r="F438" s="246" t="s">
        <v>1233</v>
      </c>
      <c r="G438" s="247" t="s">
        <v>168</v>
      </c>
      <c r="H438" s="248">
        <v>3.824</v>
      </c>
      <c r="I438" s="249"/>
      <c r="J438" s="250">
        <f>ROUND(I438*H438,2)</f>
        <v>0</v>
      </c>
      <c r="K438" s="251"/>
      <c r="L438" s="40"/>
      <c r="M438" s="252" t="s">
        <v>1</v>
      </c>
      <c r="N438" s="253" t="s">
        <v>41</v>
      </c>
      <c r="O438" s="90"/>
      <c r="P438" s="254">
        <f>O438*H438</f>
        <v>0</v>
      </c>
      <c r="Q438" s="254">
        <v>0.0004</v>
      </c>
      <c r="R438" s="254">
        <f>Q438*H438</f>
        <v>0.0015296</v>
      </c>
      <c r="S438" s="254">
        <v>0</v>
      </c>
      <c r="T438" s="255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56" t="s">
        <v>227</v>
      </c>
      <c r="AT438" s="256" t="s">
        <v>165</v>
      </c>
      <c r="AU438" s="256" t="s">
        <v>87</v>
      </c>
      <c r="AY438" s="14" t="s">
        <v>162</v>
      </c>
      <c r="BE438" s="147">
        <f>IF(N438="základní",J438,0)</f>
        <v>0</v>
      </c>
      <c r="BF438" s="147">
        <f>IF(N438="snížená",J438,0)</f>
        <v>0</v>
      </c>
      <c r="BG438" s="147">
        <f>IF(N438="zákl. přenesená",J438,0)</f>
        <v>0</v>
      </c>
      <c r="BH438" s="147">
        <f>IF(N438="sníž. přenesená",J438,0)</f>
        <v>0</v>
      </c>
      <c r="BI438" s="147">
        <f>IF(N438="nulová",J438,0)</f>
        <v>0</v>
      </c>
      <c r="BJ438" s="14" t="s">
        <v>87</v>
      </c>
      <c r="BK438" s="147">
        <f>ROUND(I438*H438,2)</f>
        <v>0</v>
      </c>
      <c r="BL438" s="14" t="s">
        <v>227</v>
      </c>
      <c r="BM438" s="256" t="s">
        <v>1234</v>
      </c>
    </row>
    <row r="439" spans="1:65" s="2" customFormat="1" ht="24.15" customHeight="1">
      <c r="A439" s="37"/>
      <c r="B439" s="38"/>
      <c r="C439" s="257" t="s">
        <v>1235</v>
      </c>
      <c r="D439" s="257" t="s">
        <v>363</v>
      </c>
      <c r="E439" s="258" t="s">
        <v>1236</v>
      </c>
      <c r="F439" s="259" t="s">
        <v>1237</v>
      </c>
      <c r="G439" s="260" t="s">
        <v>168</v>
      </c>
      <c r="H439" s="261">
        <v>4.206</v>
      </c>
      <c r="I439" s="262"/>
      <c r="J439" s="263">
        <f>ROUND(I439*H439,2)</f>
        <v>0</v>
      </c>
      <c r="K439" s="264"/>
      <c r="L439" s="265"/>
      <c r="M439" s="266" t="s">
        <v>1</v>
      </c>
      <c r="N439" s="267" t="s">
        <v>41</v>
      </c>
      <c r="O439" s="90"/>
      <c r="P439" s="254">
        <f>O439*H439</f>
        <v>0</v>
      </c>
      <c r="Q439" s="254">
        <v>0.00264</v>
      </c>
      <c r="R439" s="254">
        <f>Q439*H439</f>
        <v>0.01110384</v>
      </c>
      <c r="S439" s="254">
        <v>0</v>
      </c>
      <c r="T439" s="255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56" t="s">
        <v>298</v>
      </c>
      <c r="AT439" s="256" t="s">
        <v>363</v>
      </c>
      <c r="AU439" s="256" t="s">
        <v>87</v>
      </c>
      <c r="AY439" s="14" t="s">
        <v>162</v>
      </c>
      <c r="BE439" s="147">
        <f>IF(N439="základní",J439,0)</f>
        <v>0</v>
      </c>
      <c r="BF439" s="147">
        <f>IF(N439="snížená",J439,0)</f>
        <v>0</v>
      </c>
      <c r="BG439" s="147">
        <f>IF(N439="zákl. přenesená",J439,0)</f>
        <v>0</v>
      </c>
      <c r="BH439" s="147">
        <f>IF(N439="sníž. přenesená",J439,0)</f>
        <v>0</v>
      </c>
      <c r="BI439" s="147">
        <f>IF(N439="nulová",J439,0)</f>
        <v>0</v>
      </c>
      <c r="BJ439" s="14" t="s">
        <v>87</v>
      </c>
      <c r="BK439" s="147">
        <f>ROUND(I439*H439,2)</f>
        <v>0</v>
      </c>
      <c r="BL439" s="14" t="s">
        <v>227</v>
      </c>
      <c r="BM439" s="256" t="s">
        <v>1238</v>
      </c>
    </row>
    <row r="440" spans="1:65" s="2" customFormat="1" ht="24.15" customHeight="1">
      <c r="A440" s="37"/>
      <c r="B440" s="38"/>
      <c r="C440" s="244" t="s">
        <v>1239</v>
      </c>
      <c r="D440" s="244" t="s">
        <v>165</v>
      </c>
      <c r="E440" s="245" t="s">
        <v>1240</v>
      </c>
      <c r="F440" s="246" t="s">
        <v>1241</v>
      </c>
      <c r="G440" s="247" t="s">
        <v>265</v>
      </c>
      <c r="H440" s="248">
        <v>2</v>
      </c>
      <c r="I440" s="249"/>
      <c r="J440" s="250">
        <f>ROUND(I440*H440,2)</f>
        <v>0</v>
      </c>
      <c r="K440" s="251"/>
      <c r="L440" s="40"/>
      <c r="M440" s="252" t="s">
        <v>1</v>
      </c>
      <c r="N440" s="253" t="s">
        <v>41</v>
      </c>
      <c r="O440" s="90"/>
      <c r="P440" s="254">
        <f>O440*H440</f>
        <v>0</v>
      </c>
      <c r="Q440" s="254">
        <v>2E-05</v>
      </c>
      <c r="R440" s="254">
        <f>Q440*H440</f>
        <v>4E-05</v>
      </c>
      <c r="S440" s="254">
        <v>0</v>
      </c>
      <c r="T440" s="255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56" t="s">
        <v>227</v>
      </c>
      <c r="AT440" s="256" t="s">
        <v>165</v>
      </c>
      <c r="AU440" s="256" t="s">
        <v>87</v>
      </c>
      <c r="AY440" s="14" t="s">
        <v>162</v>
      </c>
      <c r="BE440" s="147">
        <f>IF(N440="základní",J440,0)</f>
        <v>0</v>
      </c>
      <c r="BF440" s="147">
        <f>IF(N440="snížená",J440,0)</f>
        <v>0</v>
      </c>
      <c r="BG440" s="147">
        <f>IF(N440="zákl. přenesená",J440,0)</f>
        <v>0</v>
      </c>
      <c r="BH440" s="147">
        <f>IF(N440="sníž. přenesená",J440,0)</f>
        <v>0</v>
      </c>
      <c r="BI440" s="147">
        <f>IF(N440="nulová",J440,0)</f>
        <v>0</v>
      </c>
      <c r="BJ440" s="14" t="s">
        <v>87</v>
      </c>
      <c r="BK440" s="147">
        <f>ROUND(I440*H440,2)</f>
        <v>0</v>
      </c>
      <c r="BL440" s="14" t="s">
        <v>227</v>
      </c>
      <c r="BM440" s="256" t="s">
        <v>1242</v>
      </c>
    </row>
    <row r="441" spans="1:65" s="2" customFormat="1" ht="14.4" customHeight="1">
      <c r="A441" s="37"/>
      <c r="B441" s="38"/>
      <c r="C441" s="244" t="s">
        <v>1243</v>
      </c>
      <c r="D441" s="244" t="s">
        <v>165</v>
      </c>
      <c r="E441" s="245" t="s">
        <v>1244</v>
      </c>
      <c r="F441" s="246" t="s">
        <v>1245</v>
      </c>
      <c r="G441" s="247" t="s">
        <v>265</v>
      </c>
      <c r="H441" s="248">
        <v>8.006</v>
      </c>
      <c r="I441" s="249"/>
      <c r="J441" s="250">
        <f>ROUND(I441*H441,2)</f>
        <v>0</v>
      </c>
      <c r="K441" s="251"/>
      <c r="L441" s="40"/>
      <c r="M441" s="252" t="s">
        <v>1</v>
      </c>
      <c r="N441" s="253" t="s">
        <v>41</v>
      </c>
      <c r="O441" s="90"/>
      <c r="P441" s="254">
        <f>O441*H441</f>
        <v>0</v>
      </c>
      <c r="Q441" s="254">
        <v>1E-05</v>
      </c>
      <c r="R441" s="254">
        <f>Q441*H441</f>
        <v>8.006E-05</v>
      </c>
      <c r="S441" s="254">
        <v>0</v>
      </c>
      <c r="T441" s="255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56" t="s">
        <v>227</v>
      </c>
      <c r="AT441" s="256" t="s">
        <v>165</v>
      </c>
      <c r="AU441" s="256" t="s">
        <v>87</v>
      </c>
      <c r="AY441" s="14" t="s">
        <v>162</v>
      </c>
      <c r="BE441" s="147">
        <f>IF(N441="základní",J441,0)</f>
        <v>0</v>
      </c>
      <c r="BF441" s="147">
        <f>IF(N441="snížená",J441,0)</f>
        <v>0</v>
      </c>
      <c r="BG441" s="147">
        <f>IF(N441="zákl. přenesená",J441,0)</f>
        <v>0</v>
      </c>
      <c r="BH441" s="147">
        <f>IF(N441="sníž. přenesená",J441,0)</f>
        <v>0</v>
      </c>
      <c r="BI441" s="147">
        <f>IF(N441="nulová",J441,0)</f>
        <v>0</v>
      </c>
      <c r="BJ441" s="14" t="s">
        <v>87</v>
      </c>
      <c r="BK441" s="147">
        <f>ROUND(I441*H441,2)</f>
        <v>0</v>
      </c>
      <c r="BL441" s="14" t="s">
        <v>227</v>
      </c>
      <c r="BM441" s="256" t="s">
        <v>1246</v>
      </c>
    </row>
    <row r="442" spans="1:65" s="2" customFormat="1" ht="14.4" customHeight="1">
      <c r="A442" s="37"/>
      <c r="B442" s="38"/>
      <c r="C442" s="257" t="s">
        <v>1247</v>
      </c>
      <c r="D442" s="257" t="s">
        <v>363</v>
      </c>
      <c r="E442" s="258" t="s">
        <v>1248</v>
      </c>
      <c r="F442" s="259" t="s">
        <v>1249</v>
      </c>
      <c r="G442" s="260" t="s">
        <v>265</v>
      </c>
      <c r="H442" s="261">
        <v>8.166</v>
      </c>
      <c r="I442" s="262"/>
      <c r="J442" s="263">
        <f>ROUND(I442*H442,2)</f>
        <v>0</v>
      </c>
      <c r="K442" s="264"/>
      <c r="L442" s="265"/>
      <c r="M442" s="266" t="s">
        <v>1</v>
      </c>
      <c r="N442" s="267" t="s">
        <v>41</v>
      </c>
      <c r="O442" s="90"/>
      <c r="P442" s="254">
        <f>O442*H442</f>
        <v>0</v>
      </c>
      <c r="Q442" s="254">
        <v>0.00035</v>
      </c>
      <c r="R442" s="254">
        <f>Q442*H442</f>
        <v>0.0028581</v>
      </c>
      <c r="S442" s="254">
        <v>0</v>
      </c>
      <c r="T442" s="255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56" t="s">
        <v>298</v>
      </c>
      <c r="AT442" s="256" t="s">
        <v>363</v>
      </c>
      <c r="AU442" s="256" t="s">
        <v>87</v>
      </c>
      <c r="AY442" s="14" t="s">
        <v>162</v>
      </c>
      <c r="BE442" s="147">
        <f>IF(N442="základní",J442,0)</f>
        <v>0</v>
      </c>
      <c r="BF442" s="147">
        <f>IF(N442="snížená",J442,0)</f>
        <v>0</v>
      </c>
      <c r="BG442" s="147">
        <f>IF(N442="zákl. přenesená",J442,0)</f>
        <v>0</v>
      </c>
      <c r="BH442" s="147">
        <f>IF(N442="sníž. přenesená",J442,0)</f>
        <v>0</v>
      </c>
      <c r="BI442" s="147">
        <f>IF(N442="nulová",J442,0)</f>
        <v>0</v>
      </c>
      <c r="BJ442" s="14" t="s">
        <v>87</v>
      </c>
      <c r="BK442" s="147">
        <f>ROUND(I442*H442,2)</f>
        <v>0</v>
      </c>
      <c r="BL442" s="14" t="s">
        <v>227</v>
      </c>
      <c r="BM442" s="256" t="s">
        <v>1250</v>
      </c>
    </row>
    <row r="443" spans="1:65" s="2" customFormat="1" ht="24.15" customHeight="1">
      <c r="A443" s="37"/>
      <c r="B443" s="38"/>
      <c r="C443" s="244" t="s">
        <v>1251</v>
      </c>
      <c r="D443" s="244" t="s">
        <v>165</v>
      </c>
      <c r="E443" s="245" t="s">
        <v>1252</v>
      </c>
      <c r="F443" s="246" t="s">
        <v>1253</v>
      </c>
      <c r="G443" s="247" t="s">
        <v>296</v>
      </c>
      <c r="H443" s="248">
        <v>0.541</v>
      </c>
      <c r="I443" s="249"/>
      <c r="J443" s="250">
        <f>ROUND(I443*H443,2)</f>
        <v>0</v>
      </c>
      <c r="K443" s="251"/>
      <c r="L443" s="40"/>
      <c r="M443" s="252" t="s">
        <v>1</v>
      </c>
      <c r="N443" s="253" t="s">
        <v>41</v>
      </c>
      <c r="O443" s="90"/>
      <c r="P443" s="254">
        <f>O443*H443</f>
        <v>0</v>
      </c>
      <c r="Q443" s="254">
        <v>0</v>
      </c>
      <c r="R443" s="254">
        <f>Q443*H443</f>
        <v>0</v>
      </c>
      <c r="S443" s="254">
        <v>0</v>
      </c>
      <c r="T443" s="255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56" t="s">
        <v>227</v>
      </c>
      <c r="AT443" s="256" t="s">
        <v>165</v>
      </c>
      <c r="AU443" s="256" t="s">
        <v>87</v>
      </c>
      <c r="AY443" s="14" t="s">
        <v>162</v>
      </c>
      <c r="BE443" s="147">
        <f>IF(N443="základní",J443,0)</f>
        <v>0</v>
      </c>
      <c r="BF443" s="147">
        <f>IF(N443="snížená",J443,0)</f>
        <v>0</v>
      </c>
      <c r="BG443" s="147">
        <f>IF(N443="zákl. přenesená",J443,0)</f>
        <v>0</v>
      </c>
      <c r="BH443" s="147">
        <f>IF(N443="sníž. přenesená",J443,0)</f>
        <v>0</v>
      </c>
      <c r="BI443" s="147">
        <f>IF(N443="nulová",J443,0)</f>
        <v>0</v>
      </c>
      <c r="BJ443" s="14" t="s">
        <v>87</v>
      </c>
      <c r="BK443" s="147">
        <f>ROUND(I443*H443,2)</f>
        <v>0</v>
      </c>
      <c r="BL443" s="14" t="s">
        <v>227</v>
      </c>
      <c r="BM443" s="256" t="s">
        <v>1254</v>
      </c>
    </row>
    <row r="444" spans="1:65" s="2" customFormat="1" ht="24.15" customHeight="1">
      <c r="A444" s="37"/>
      <c r="B444" s="38"/>
      <c r="C444" s="244" t="s">
        <v>1255</v>
      </c>
      <c r="D444" s="244" t="s">
        <v>165</v>
      </c>
      <c r="E444" s="245" t="s">
        <v>1256</v>
      </c>
      <c r="F444" s="246" t="s">
        <v>1257</v>
      </c>
      <c r="G444" s="247" t="s">
        <v>296</v>
      </c>
      <c r="H444" s="248">
        <v>0.541</v>
      </c>
      <c r="I444" s="249"/>
      <c r="J444" s="250">
        <f>ROUND(I444*H444,2)</f>
        <v>0</v>
      </c>
      <c r="K444" s="251"/>
      <c r="L444" s="40"/>
      <c r="M444" s="252" t="s">
        <v>1</v>
      </c>
      <c r="N444" s="253" t="s">
        <v>41</v>
      </c>
      <c r="O444" s="90"/>
      <c r="P444" s="254">
        <f>O444*H444</f>
        <v>0</v>
      </c>
      <c r="Q444" s="254">
        <v>0</v>
      </c>
      <c r="R444" s="254">
        <f>Q444*H444</f>
        <v>0</v>
      </c>
      <c r="S444" s="254">
        <v>0</v>
      </c>
      <c r="T444" s="255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56" t="s">
        <v>227</v>
      </c>
      <c r="AT444" s="256" t="s">
        <v>165</v>
      </c>
      <c r="AU444" s="256" t="s">
        <v>87</v>
      </c>
      <c r="AY444" s="14" t="s">
        <v>162</v>
      </c>
      <c r="BE444" s="147">
        <f>IF(N444="základní",J444,0)</f>
        <v>0</v>
      </c>
      <c r="BF444" s="147">
        <f>IF(N444="snížená",J444,0)</f>
        <v>0</v>
      </c>
      <c r="BG444" s="147">
        <f>IF(N444="zákl. přenesená",J444,0)</f>
        <v>0</v>
      </c>
      <c r="BH444" s="147">
        <f>IF(N444="sníž. přenesená",J444,0)</f>
        <v>0</v>
      </c>
      <c r="BI444" s="147">
        <f>IF(N444="nulová",J444,0)</f>
        <v>0</v>
      </c>
      <c r="BJ444" s="14" t="s">
        <v>87</v>
      </c>
      <c r="BK444" s="147">
        <f>ROUND(I444*H444,2)</f>
        <v>0</v>
      </c>
      <c r="BL444" s="14" t="s">
        <v>227</v>
      </c>
      <c r="BM444" s="256" t="s">
        <v>1258</v>
      </c>
    </row>
    <row r="445" spans="1:65" s="2" customFormat="1" ht="24.15" customHeight="1">
      <c r="A445" s="37"/>
      <c r="B445" s="38"/>
      <c r="C445" s="244" t="s">
        <v>1259</v>
      </c>
      <c r="D445" s="244" t="s">
        <v>165</v>
      </c>
      <c r="E445" s="245" t="s">
        <v>1260</v>
      </c>
      <c r="F445" s="246" t="s">
        <v>1261</v>
      </c>
      <c r="G445" s="247" t="s">
        <v>296</v>
      </c>
      <c r="H445" s="248">
        <v>0.541</v>
      </c>
      <c r="I445" s="249"/>
      <c r="J445" s="250">
        <f>ROUND(I445*H445,2)</f>
        <v>0</v>
      </c>
      <c r="K445" s="251"/>
      <c r="L445" s="40"/>
      <c r="M445" s="252" t="s">
        <v>1</v>
      </c>
      <c r="N445" s="253" t="s">
        <v>41</v>
      </c>
      <c r="O445" s="90"/>
      <c r="P445" s="254">
        <f>O445*H445</f>
        <v>0</v>
      </c>
      <c r="Q445" s="254">
        <v>0</v>
      </c>
      <c r="R445" s="254">
        <f>Q445*H445</f>
        <v>0</v>
      </c>
      <c r="S445" s="254">
        <v>0</v>
      </c>
      <c r="T445" s="255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56" t="s">
        <v>227</v>
      </c>
      <c r="AT445" s="256" t="s">
        <v>165</v>
      </c>
      <c r="AU445" s="256" t="s">
        <v>87</v>
      </c>
      <c r="AY445" s="14" t="s">
        <v>162</v>
      </c>
      <c r="BE445" s="147">
        <f>IF(N445="základní",J445,0)</f>
        <v>0</v>
      </c>
      <c r="BF445" s="147">
        <f>IF(N445="snížená",J445,0)</f>
        <v>0</v>
      </c>
      <c r="BG445" s="147">
        <f>IF(N445="zákl. přenesená",J445,0)</f>
        <v>0</v>
      </c>
      <c r="BH445" s="147">
        <f>IF(N445="sníž. přenesená",J445,0)</f>
        <v>0</v>
      </c>
      <c r="BI445" s="147">
        <f>IF(N445="nulová",J445,0)</f>
        <v>0</v>
      </c>
      <c r="BJ445" s="14" t="s">
        <v>87</v>
      </c>
      <c r="BK445" s="147">
        <f>ROUND(I445*H445,2)</f>
        <v>0</v>
      </c>
      <c r="BL445" s="14" t="s">
        <v>227</v>
      </c>
      <c r="BM445" s="256" t="s">
        <v>1262</v>
      </c>
    </row>
    <row r="446" spans="1:63" s="12" customFormat="1" ht="22.8" customHeight="1">
      <c r="A446" s="12"/>
      <c r="B446" s="228"/>
      <c r="C446" s="229"/>
      <c r="D446" s="230" t="s">
        <v>74</v>
      </c>
      <c r="E446" s="242" t="s">
        <v>1263</v>
      </c>
      <c r="F446" s="242" t="s">
        <v>1264</v>
      </c>
      <c r="G446" s="229"/>
      <c r="H446" s="229"/>
      <c r="I446" s="232"/>
      <c r="J446" s="243">
        <f>BK446</f>
        <v>0</v>
      </c>
      <c r="K446" s="229"/>
      <c r="L446" s="234"/>
      <c r="M446" s="235"/>
      <c r="N446" s="236"/>
      <c r="O446" s="236"/>
      <c r="P446" s="237">
        <f>SUM(P447:P463)</f>
        <v>0</v>
      </c>
      <c r="Q446" s="236"/>
      <c r="R446" s="237">
        <f>SUM(R447:R463)</f>
        <v>0.43699940000000004</v>
      </c>
      <c r="S446" s="236"/>
      <c r="T446" s="238">
        <f>SUM(T447:T463)</f>
        <v>2.8172105000000003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39" t="s">
        <v>87</v>
      </c>
      <c r="AT446" s="240" t="s">
        <v>74</v>
      </c>
      <c r="AU446" s="240" t="s">
        <v>82</v>
      </c>
      <c r="AY446" s="239" t="s">
        <v>162</v>
      </c>
      <c r="BK446" s="241">
        <f>SUM(BK447:BK463)</f>
        <v>0</v>
      </c>
    </row>
    <row r="447" spans="1:65" s="2" customFormat="1" ht="14.4" customHeight="1">
      <c r="A447" s="37"/>
      <c r="B447" s="38"/>
      <c r="C447" s="244" t="s">
        <v>1265</v>
      </c>
      <c r="D447" s="244" t="s">
        <v>165</v>
      </c>
      <c r="E447" s="245" t="s">
        <v>1266</v>
      </c>
      <c r="F447" s="246" t="s">
        <v>1267</v>
      </c>
      <c r="G447" s="247" t="s">
        <v>168</v>
      </c>
      <c r="H447" s="248">
        <v>23.316</v>
      </c>
      <c r="I447" s="249"/>
      <c r="J447" s="250">
        <f>ROUND(I447*H447,2)</f>
        <v>0</v>
      </c>
      <c r="K447" s="251"/>
      <c r="L447" s="40"/>
      <c r="M447" s="252" t="s">
        <v>1</v>
      </c>
      <c r="N447" s="253" t="s">
        <v>41</v>
      </c>
      <c r="O447" s="90"/>
      <c r="P447" s="254">
        <f>O447*H447</f>
        <v>0</v>
      </c>
      <c r="Q447" s="254">
        <v>0</v>
      </c>
      <c r="R447" s="254">
        <f>Q447*H447</f>
        <v>0</v>
      </c>
      <c r="S447" s="254">
        <v>0</v>
      </c>
      <c r="T447" s="255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56" t="s">
        <v>227</v>
      </c>
      <c r="AT447" s="256" t="s">
        <v>165</v>
      </c>
      <c r="AU447" s="256" t="s">
        <v>87</v>
      </c>
      <c r="AY447" s="14" t="s">
        <v>162</v>
      </c>
      <c r="BE447" s="147">
        <f>IF(N447="základní",J447,0)</f>
        <v>0</v>
      </c>
      <c r="BF447" s="147">
        <f>IF(N447="snížená",J447,0)</f>
        <v>0</v>
      </c>
      <c r="BG447" s="147">
        <f>IF(N447="zákl. přenesená",J447,0)</f>
        <v>0</v>
      </c>
      <c r="BH447" s="147">
        <f>IF(N447="sníž. přenesená",J447,0)</f>
        <v>0</v>
      </c>
      <c r="BI447" s="147">
        <f>IF(N447="nulová",J447,0)</f>
        <v>0</v>
      </c>
      <c r="BJ447" s="14" t="s">
        <v>87</v>
      </c>
      <c r="BK447" s="147">
        <f>ROUND(I447*H447,2)</f>
        <v>0</v>
      </c>
      <c r="BL447" s="14" t="s">
        <v>227</v>
      </c>
      <c r="BM447" s="256" t="s">
        <v>1268</v>
      </c>
    </row>
    <row r="448" spans="1:65" s="2" customFormat="1" ht="14.4" customHeight="1">
      <c r="A448" s="37"/>
      <c r="B448" s="38"/>
      <c r="C448" s="244" t="s">
        <v>1269</v>
      </c>
      <c r="D448" s="244" t="s">
        <v>165</v>
      </c>
      <c r="E448" s="245" t="s">
        <v>1270</v>
      </c>
      <c r="F448" s="246" t="s">
        <v>1271</v>
      </c>
      <c r="G448" s="247" t="s">
        <v>168</v>
      </c>
      <c r="H448" s="248">
        <v>23.316</v>
      </c>
      <c r="I448" s="249"/>
      <c r="J448" s="250">
        <f>ROUND(I448*H448,2)</f>
        <v>0</v>
      </c>
      <c r="K448" s="251"/>
      <c r="L448" s="40"/>
      <c r="M448" s="252" t="s">
        <v>1</v>
      </c>
      <c r="N448" s="253" t="s">
        <v>41</v>
      </c>
      <c r="O448" s="90"/>
      <c r="P448" s="254">
        <f>O448*H448</f>
        <v>0</v>
      </c>
      <c r="Q448" s="254">
        <v>0.0003</v>
      </c>
      <c r="R448" s="254">
        <f>Q448*H448</f>
        <v>0.006994799999999999</v>
      </c>
      <c r="S448" s="254">
        <v>0</v>
      </c>
      <c r="T448" s="255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56" t="s">
        <v>227</v>
      </c>
      <c r="AT448" s="256" t="s">
        <v>165</v>
      </c>
      <c r="AU448" s="256" t="s">
        <v>87</v>
      </c>
      <c r="AY448" s="14" t="s">
        <v>162</v>
      </c>
      <c r="BE448" s="147">
        <f>IF(N448="základní",J448,0)</f>
        <v>0</v>
      </c>
      <c r="BF448" s="147">
        <f>IF(N448="snížená",J448,0)</f>
        <v>0</v>
      </c>
      <c r="BG448" s="147">
        <f>IF(N448="zákl. přenesená",J448,0)</f>
        <v>0</v>
      </c>
      <c r="BH448" s="147">
        <f>IF(N448="sníž. přenesená",J448,0)</f>
        <v>0</v>
      </c>
      <c r="BI448" s="147">
        <f>IF(N448="nulová",J448,0)</f>
        <v>0</v>
      </c>
      <c r="BJ448" s="14" t="s">
        <v>87</v>
      </c>
      <c r="BK448" s="147">
        <f>ROUND(I448*H448,2)</f>
        <v>0</v>
      </c>
      <c r="BL448" s="14" t="s">
        <v>227</v>
      </c>
      <c r="BM448" s="256" t="s">
        <v>1272</v>
      </c>
    </row>
    <row r="449" spans="1:65" s="2" customFormat="1" ht="24.15" customHeight="1">
      <c r="A449" s="37"/>
      <c r="B449" s="38"/>
      <c r="C449" s="244" t="s">
        <v>1273</v>
      </c>
      <c r="D449" s="244" t="s">
        <v>165</v>
      </c>
      <c r="E449" s="245" t="s">
        <v>1274</v>
      </c>
      <c r="F449" s="246" t="s">
        <v>1275</v>
      </c>
      <c r="G449" s="247" t="s">
        <v>168</v>
      </c>
      <c r="H449" s="248">
        <v>34.567</v>
      </c>
      <c r="I449" s="249"/>
      <c r="J449" s="250">
        <f>ROUND(I449*H449,2)</f>
        <v>0</v>
      </c>
      <c r="K449" s="251"/>
      <c r="L449" s="40"/>
      <c r="M449" s="252" t="s">
        <v>1</v>
      </c>
      <c r="N449" s="253" t="s">
        <v>41</v>
      </c>
      <c r="O449" s="90"/>
      <c r="P449" s="254">
        <f>O449*H449</f>
        <v>0</v>
      </c>
      <c r="Q449" s="254">
        <v>0</v>
      </c>
      <c r="R449" s="254">
        <f>Q449*H449</f>
        <v>0</v>
      </c>
      <c r="S449" s="254">
        <v>0.0815</v>
      </c>
      <c r="T449" s="255">
        <f>S449*H449</f>
        <v>2.8172105000000003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56" t="s">
        <v>227</v>
      </c>
      <c r="AT449" s="256" t="s">
        <v>165</v>
      </c>
      <c r="AU449" s="256" t="s">
        <v>87</v>
      </c>
      <c r="AY449" s="14" t="s">
        <v>162</v>
      </c>
      <c r="BE449" s="147">
        <f>IF(N449="základní",J449,0)</f>
        <v>0</v>
      </c>
      <c r="BF449" s="147">
        <f>IF(N449="snížená",J449,0)</f>
        <v>0</v>
      </c>
      <c r="BG449" s="147">
        <f>IF(N449="zákl. přenesená",J449,0)</f>
        <v>0</v>
      </c>
      <c r="BH449" s="147">
        <f>IF(N449="sníž. přenesená",J449,0)</f>
        <v>0</v>
      </c>
      <c r="BI449" s="147">
        <f>IF(N449="nulová",J449,0)</f>
        <v>0</v>
      </c>
      <c r="BJ449" s="14" t="s">
        <v>87</v>
      </c>
      <c r="BK449" s="147">
        <f>ROUND(I449*H449,2)</f>
        <v>0</v>
      </c>
      <c r="BL449" s="14" t="s">
        <v>227</v>
      </c>
      <c r="BM449" s="256" t="s">
        <v>1276</v>
      </c>
    </row>
    <row r="450" spans="1:65" s="2" customFormat="1" ht="24.15" customHeight="1">
      <c r="A450" s="37"/>
      <c r="B450" s="38"/>
      <c r="C450" s="244" t="s">
        <v>1277</v>
      </c>
      <c r="D450" s="244" t="s">
        <v>165</v>
      </c>
      <c r="E450" s="245" t="s">
        <v>1278</v>
      </c>
      <c r="F450" s="246" t="s">
        <v>1279</v>
      </c>
      <c r="G450" s="247" t="s">
        <v>168</v>
      </c>
      <c r="H450" s="248">
        <v>15.134</v>
      </c>
      <c r="I450" s="249"/>
      <c r="J450" s="250">
        <f>ROUND(I450*H450,2)</f>
        <v>0</v>
      </c>
      <c r="K450" s="251"/>
      <c r="L450" s="40"/>
      <c r="M450" s="252" t="s">
        <v>1</v>
      </c>
      <c r="N450" s="253" t="s">
        <v>41</v>
      </c>
      <c r="O450" s="90"/>
      <c r="P450" s="254">
        <f>O450*H450</f>
        <v>0</v>
      </c>
      <c r="Q450" s="254">
        <v>0.0053</v>
      </c>
      <c r="R450" s="254">
        <f>Q450*H450</f>
        <v>0.0802102</v>
      </c>
      <c r="S450" s="254">
        <v>0</v>
      </c>
      <c r="T450" s="255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56" t="s">
        <v>227</v>
      </c>
      <c r="AT450" s="256" t="s">
        <v>165</v>
      </c>
      <c r="AU450" s="256" t="s">
        <v>87</v>
      </c>
      <c r="AY450" s="14" t="s">
        <v>162</v>
      </c>
      <c r="BE450" s="147">
        <f>IF(N450="základní",J450,0)</f>
        <v>0</v>
      </c>
      <c r="BF450" s="147">
        <f>IF(N450="snížená",J450,0)</f>
        <v>0</v>
      </c>
      <c r="BG450" s="147">
        <f>IF(N450="zákl. přenesená",J450,0)</f>
        <v>0</v>
      </c>
      <c r="BH450" s="147">
        <f>IF(N450="sníž. přenesená",J450,0)</f>
        <v>0</v>
      </c>
      <c r="BI450" s="147">
        <f>IF(N450="nulová",J450,0)</f>
        <v>0</v>
      </c>
      <c r="BJ450" s="14" t="s">
        <v>87</v>
      </c>
      <c r="BK450" s="147">
        <f>ROUND(I450*H450,2)</f>
        <v>0</v>
      </c>
      <c r="BL450" s="14" t="s">
        <v>227</v>
      </c>
      <c r="BM450" s="256" t="s">
        <v>1280</v>
      </c>
    </row>
    <row r="451" spans="1:65" s="2" customFormat="1" ht="14.4" customHeight="1">
      <c r="A451" s="37"/>
      <c r="B451" s="38"/>
      <c r="C451" s="257" t="s">
        <v>1281</v>
      </c>
      <c r="D451" s="257" t="s">
        <v>363</v>
      </c>
      <c r="E451" s="258" t="s">
        <v>1282</v>
      </c>
      <c r="F451" s="259" t="s">
        <v>1283</v>
      </c>
      <c r="G451" s="260" t="s">
        <v>168</v>
      </c>
      <c r="H451" s="261">
        <v>25.711</v>
      </c>
      <c r="I451" s="262"/>
      <c r="J451" s="263">
        <f>ROUND(I451*H451,2)</f>
        <v>0</v>
      </c>
      <c r="K451" s="264"/>
      <c r="L451" s="265"/>
      <c r="M451" s="266" t="s">
        <v>1</v>
      </c>
      <c r="N451" s="267" t="s">
        <v>41</v>
      </c>
      <c r="O451" s="90"/>
      <c r="P451" s="254">
        <f>O451*H451</f>
        <v>0</v>
      </c>
      <c r="Q451" s="254">
        <v>0.0126</v>
      </c>
      <c r="R451" s="254">
        <f>Q451*H451</f>
        <v>0.3239586</v>
      </c>
      <c r="S451" s="254">
        <v>0</v>
      </c>
      <c r="T451" s="255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56" t="s">
        <v>298</v>
      </c>
      <c r="AT451" s="256" t="s">
        <v>363</v>
      </c>
      <c r="AU451" s="256" t="s">
        <v>87</v>
      </c>
      <c r="AY451" s="14" t="s">
        <v>162</v>
      </c>
      <c r="BE451" s="147">
        <f>IF(N451="základní",J451,0)</f>
        <v>0</v>
      </c>
      <c r="BF451" s="147">
        <f>IF(N451="snížená",J451,0)</f>
        <v>0</v>
      </c>
      <c r="BG451" s="147">
        <f>IF(N451="zákl. přenesená",J451,0)</f>
        <v>0</v>
      </c>
      <c r="BH451" s="147">
        <f>IF(N451="sníž. přenesená",J451,0)</f>
        <v>0</v>
      </c>
      <c r="BI451" s="147">
        <f>IF(N451="nulová",J451,0)</f>
        <v>0</v>
      </c>
      <c r="BJ451" s="14" t="s">
        <v>87</v>
      </c>
      <c r="BK451" s="147">
        <f>ROUND(I451*H451,2)</f>
        <v>0</v>
      </c>
      <c r="BL451" s="14" t="s">
        <v>227</v>
      </c>
      <c r="BM451" s="256" t="s">
        <v>1284</v>
      </c>
    </row>
    <row r="452" spans="1:65" s="2" customFormat="1" ht="24.15" customHeight="1">
      <c r="A452" s="37"/>
      <c r="B452" s="38"/>
      <c r="C452" s="244" t="s">
        <v>1285</v>
      </c>
      <c r="D452" s="244" t="s">
        <v>165</v>
      </c>
      <c r="E452" s="245" t="s">
        <v>1286</v>
      </c>
      <c r="F452" s="246" t="s">
        <v>1287</v>
      </c>
      <c r="G452" s="247" t="s">
        <v>168</v>
      </c>
      <c r="H452" s="248">
        <v>8.182</v>
      </c>
      <c r="I452" s="249"/>
      <c r="J452" s="250">
        <f>ROUND(I452*H452,2)</f>
        <v>0</v>
      </c>
      <c r="K452" s="251"/>
      <c r="L452" s="40"/>
      <c r="M452" s="252" t="s">
        <v>1</v>
      </c>
      <c r="N452" s="253" t="s">
        <v>41</v>
      </c>
      <c r="O452" s="90"/>
      <c r="P452" s="254">
        <f>O452*H452</f>
        <v>0</v>
      </c>
      <c r="Q452" s="254">
        <v>0.0025</v>
      </c>
      <c r="R452" s="254">
        <f>Q452*H452</f>
        <v>0.020455</v>
      </c>
      <c r="S452" s="254">
        <v>0</v>
      </c>
      <c r="T452" s="255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56" t="s">
        <v>227</v>
      </c>
      <c r="AT452" s="256" t="s">
        <v>165</v>
      </c>
      <c r="AU452" s="256" t="s">
        <v>87</v>
      </c>
      <c r="AY452" s="14" t="s">
        <v>162</v>
      </c>
      <c r="BE452" s="147">
        <f>IF(N452="základní",J452,0)</f>
        <v>0</v>
      </c>
      <c r="BF452" s="147">
        <f>IF(N452="snížená",J452,0)</f>
        <v>0</v>
      </c>
      <c r="BG452" s="147">
        <f>IF(N452="zákl. přenesená",J452,0)</f>
        <v>0</v>
      </c>
      <c r="BH452" s="147">
        <f>IF(N452="sníž. přenesená",J452,0)</f>
        <v>0</v>
      </c>
      <c r="BI452" s="147">
        <f>IF(N452="nulová",J452,0)</f>
        <v>0</v>
      </c>
      <c r="BJ452" s="14" t="s">
        <v>87</v>
      </c>
      <c r="BK452" s="147">
        <f>ROUND(I452*H452,2)</f>
        <v>0</v>
      </c>
      <c r="BL452" s="14" t="s">
        <v>227</v>
      </c>
      <c r="BM452" s="256" t="s">
        <v>1288</v>
      </c>
    </row>
    <row r="453" spans="1:65" s="2" customFormat="1" ht="14.4" customHeight="1">
      <c r="A453" s="37"/>
      <c r="B453" s="38"/>
      <c r="C453" s="244" t="s">
        <v>1289</v>
      </c>
      <c r="D453" s="244" t="s">
        <v>165</v>
      </c>
      <c r="E453" s="245" t="s">
        <v>1290</v>
      </c>
      <c r="F453" s="246" t="s">
        <v>1291</v>
      </c>
      <c r="G453" s="247" t="s">
        <v>180</v>
      </c>
      <c r="H453" s="248">
        <v>3</v>
      </c>
      <c r="I453" s="249"/>
      <c r="J453" s="250">
        <f>ROUND(I453*H453,2)</f>
        <v>0</v>
      </c>
      <c r="K453" s="251"/>
      <c r="L453" s="40"/>
      <c r="M453" s="252" t="s">
        <v>1</v>
      </c>
      <c r="N453" s="253" t="s">
        <v>41</v>
      </c>
      <c r="O453" s="90"/>
      <c r="P453" s="254">
        <f>O453*H453</f>
        <v>0</v>
      </c>
      <c r="Q453" s="254">
        <v>0.0002</v>
      </c>
      <c r="R453" s="254">
        <f>Q453*H453</f>
        <v>0.0006000000000000001</v>
      </c>
      <c r="S453" s="254">
        <v>0</v>
      </c>
      <c r="T453" s="255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56" t="s">
        <v>227</v>
      </c>
      <c r="AT453" s="256" t="s">
        <v>165</v>
      </c>
      <c r="AU453" s="256" t="s">
        <v>87</v>
      </c>
      <c r="AY453" s="14" t="s">
        <v>162</v>
      </c>
      <c r="BE453" s="147">
        <f>IF(N453="základní",J453,0)</f>
        <v>0</v>
      </c>
      <c r="BF453" s="147">
        <f>IF(N453="snížená",J453,0)</f>
        <v>0</v>
      </c>
      <c r="BG453" s="147">
        <f>IF(N453="zákl. přenesená",J453,0)</f>
        <v>0</v>
      </c>
      <c r="BH453" s="147">
        <f>IF(N453="sníž. přenesená",J453,0)</f>
        <v>0</v>
      </c>
      <c r="BI453" s="147">
        <f>IF(N453="nulová",J453,0)</f>
        <v>0</v>
      </c>
      <c r="BJ453" s="14" t="s">
        <v>87</v>
      </c>
      <c r="BK453" s="147">
        <f>ROUND(I453*H453,2)</f>
        <v>0</v>
      </c>
      <c r="BL453" s="14" t="s">
        <v>227</v>
      </c>
      <c r="BM453" s="256" t="s">
        <v>1292</v>
      </c>
    </row>
    <row r="454" spans="1:65" s="2" customFormat="1" ht="14.4" customHeight="1">
      <c r="A454" s="37"/>
      <c r="B454" s="38"/>
      <c r="C454" s="257" t="s">
        <v>1293</v>
      </c>
      <c r="D454" s="257" t="s">
        <v>363</v>
      </c>
      <c r="E454" s="258" t="s">
        <v>1294</v>
      </c>
      <c r="F454" s="259" t="s">
        <v>1295</v>
      </c>
      <c r="G454" s="260" t="s">
        <v>180</v>
      </c>
      <c r="H454" s="261">
        <v>3</v>
      </c>
      <c r="I454" s="262"/>
      <c r="J454" s="263">
        <f>ROUND(I454*H454,2)</f>
        <v>0</v>
      </c>
      <c r="K454" s="264"/>
      <c r="L454" s="265"/>
      <c r="M454" s="266" t="s">
        <v>1</v>
      </c>
      <c r="N454" s="267" t="s">
        <v>41</v>
      </c>
      <c r="O454" s="90"/>
      <c r="P454" s="254">
        <f>O454*H454</f>
        <v>0</v>
      </c>
      <c r="Q454" s="254">
        <v>0.00049</v>
      </c>
      <c r="R454" s="254">
        <f>Q454*H454</f>
        <v>0.00147</v>
      </c>
      <c r="S454" s="254">
        <v>0</v>
      </c>
      <c r="T454" s="255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56" t="s">
        <v>298</v>
      </c>
      <c r="AT454" s="256" t="s">
        <v>363</v>
      </c>
      <c r="AU454" s="256" t="s">
        <v>87</v>
      </c>
      <c r="AY454" s="14" t="s">
        <v>162</v>
      </c>
      <c r="BE454" s="147">
        <f>IF(N454="základní",J454,0)</f>
        <v>0</v>
      </c>
      <c r="BF454" s="147">
        <f>IF(N454="snížená",J454,0)</f>
        <v>0</v>
      </c>
      <c r="BG454" s="147">
        <f>IF(N454="zákl. přenesená",J454,0)</f>
        <v>0</v>
      </c>
      <c r="BH454" s="147">
        <f>IF(N454="sníž. přenesená",J454,0)</f>
        <v>0</v>
      </c>
      <c r="BI454" s="147">
        <f>IF(N454="nulová",J454,0)</f>
        <v>0</v>
      </c>
      <c r="BJ454" s="14" t="s">
        <v>87</v>
      </c>
      <c r="BK454" s="147">
        <f>ROUND(I454*H454,2)</f>
        <v>0</v>
      </c>
      <c r="BL454" s="14" t="s">
        <v>227</v>
      </c>
      <c r="BM454" s="256" t="s">
        <v>1296</v>
      </c>
    </row>
    <row r="455" spans="1:65" s="2" customFormat="1" ht="14.4" customHeight="1">
      <c r="A455" s="37"/>
      <c r="B455" s="38"/>
      <c r="C455" s="244" t="s">
        <v>1297</v>
      </c>
      <c r="D455" s="244" t="s">
        <v>165</v>
      </c>
      <c r="E455" s="245" t="s">
        <v>1298</v>
      </c>
      <c r="F455" s="246" t="s">
        <v>1299</v>
      </c>
      <c r="G455" s="247" t="s">
        <v>265</v>
      </c>
      <c r="H455" s="248">
        <v>3.9</v>
      </c>
      <c r="I455" s="249"/>
      <c r="J455" s="250">
        <f>ROUND(I455*H455,2)</f>
        <v>0</v>
      </c>
      <c r="K455" s="251"/>
      <c r="L455" s="40"/>
      <c r="M455" s="252" t="s">
        <v>1</v>
      </c>
      <c r="N455" s="253" t="s">
        <v>41</v>
      </c>
      <c r="O455" s="90"/>
      <c r="P455" s="254">
        <f>O455*H455</f>
        <v>0</v>
      </c>
      <c r="Q455" s="254">
        <v>0.00055</v>
      </c>
      <c r="R455" s="254">
        <f>Q455*H455</f>
        <v>0.002145</v>
      </c>
      <c r="S455" s="254">
        <v>0</v>
      </c>
      <c r="T455" s="255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56" t="s">
        <v>227</v>
      </c>
      <c r="AT455" s="256" t="s">
        <v>165</v>
      </c>
      <c r="AU455" s="256" t="s">
        <v>87</v>
      </c>
      <c r="AY455" s="14" t="s">
        <v>162</v>
      </c>
      <c r="BE455" s="147">
        <f>IF(N455="základní",J455,0)</f>
        <v>0</v>
      </c>
      <c r="BF455" s="147">
        <f>IF(N455="snížená",J455,0)</f>
        <v>0</v>
      </c>
      <c r="BG455" s="147">
        <f>IF(N455="zákl. přenesená",J455,0)</f>
        <v>0</v>
      </c>
      <c r="BH455" s="147">
        <f>IF(N455="sníž. přenesená",J455,0)</f>
        <v>0</v>
      </c>
      <c r="BI455" s="147">
        <f>IF(N455="nulová",J455,0)</f>
        <v>0</v>
      </c>
      <c r="BJ455" s="14" t="s">
        <v>87</v>
      </c>
      <c r="BK455" s="147">
        <f>ROUND(I455*H455,2)</f>
        <v>0</v>
      </c>
      <c r="BL455" s="14" t="s">
        <v>227</v>
      </c>
      <c r="BM455" s="256" t="s">
        <v>1300</v>
      </c>
    </row>
    <row r="456" spans="1:65" s="2" customFormat="1" ht="14.4" customHeight="1">
      <c r="A456" s="37"/>
      <c r="B456" s="38"/>
      <c r="C456" s="244" t="s">
        <v>1301</v>
      </c>
      <c r="D456" s="244" t="s">
        <v>165</v>
      </c>
      <c r="E456" s="245" t="s">
        <v>1302</v>
      </c>
      <c r="F456" s="246" t="s">
        <v>1303</v>
      </c>
      <c r="G456" s="247" t="s">
        <v>180</v>
      </c>
      <c r="H456" s="248">
        <v>7</v>
      </c>
      <c r="I456" s="249"/>
      <c r="J456" s="250">
        <f>ROUND(I456*H456,2)</f>
        <v>0</v>
      </c>
      <c r="K456" s="251"/>
      <c r="L456" s="40"/>
      <c r="M456" s="252" t="s">
        <v>1</v>
      </c>
      <c r="N456" s="253" t="s">
        <v>41</v>
      </c>
      <c r="O456" s="90"/>
      <c r="P456" s="254">
        <f>O456*H456</f>
        <v>0</v>
      </c>
      <c r="Q456" s="254">
        <v>0</v>
      </c>
      <c r="R456" s="254">
        <f>Q456*H456</f>
        <v>0</v>
      </c>
      <c r="S456" s="254">
        <v>0</v>
      </c>
      <c r="T456" s="255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56" t="s">
        <v>227</v>
      </c>
      <c r="AT456" s="256" t="s">
        <v>165</v>
      </c>
      <c r="AU456" s="256" t="s">
        <v>87</v>
      </c>
      <c r="AY456" s="14" t="s">
        <v>162</v>
      </c>
      <c r="BE456" s="147">
        <f>IF(N456="základní",J456,0)</f>
        <v>0</v>
      </c>
      <c r="BF456" s="147">
        <f>IF(N456="snížená",J456,0)</f>
        <v>0</v>
      </c>
      <c r="BG456" s="147">
        <f>IF(N456="zákl. přenesená",J456,0)</f>
        <v>0</v>
      </c>
      <c r="BH456" s="147">
        <f>IF(N456="sníž. přenesená",J456,0)</f>
        <v>0</v>
      </c>
      <c r="BI456" s="147">
        <f>IF(N456="nulová",J456,0)</f>
        <v>0</v>
      </c>
      <c r="BJ456" s="14" t="s">
        <v>87</v>
      </c>
      <c r="BK456" s="147">
        <f>ROUND(I456*H456,2)</f>
        <v>0</v>
      </c>
      <c r="BL456" s="14" t="s">
        <v>227</v>
      </c>
      <c r="BM456" s="256" t="s">
        <v>1304</v>
      </c>
    </row>
    <row r="457" spans="1:65" s="2" customFormat="1" ht="14.4" customHeight="1">
      <c r="A457" s="37"/>
      <c r="B457" s="38"/>
      <c r="C457" s="244" t="s">
        <v>1305</v>
      </c>
      <c r="D457" s="244" t="s">
        <v>165</v>
      </c>
      <c r="E457" s="245" t="s">
        <v>1306</v>
      </c>
      <c r="F457" s="246" t="s">
        <v>1307</v>
      </c>
      <c r="G457" s="247" t="s">
        <v>180</v>
      </c>
      <c r="H457" s="248">
        <v>3</v>
      </c>
      <c r="I457" s="249"/>
      <c r="J457" s="250">
        <f>ROUND(I457*H457,2)</f>
        <v>0</v>
      </c>
      <c r="K457" s="251"/>
      <c r="L457" s="40"/>
      <c r="M457" s="252" t="s">
        <v>1</v>
      </c>
      <c r="N457" s="253" t="s">
        <v>41</v>
      </c>
      <c r="O457" s="90"/>
      <c r="P457" s="254">
        <f>O457*H457</f>
        <v>0</v>
      </c>
      <c r="Q457" s="254">
        <v>0</v>
      </c>
      <c r="R457" s="254">
        <f>Q457*H457</f>
        <v>0</v>
      </c>
      <c r="S457" s="254">
        <v>0</v>
      </c>
      <c r="T457" s="255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56" t="s">
        <v>227</v>
      </c>
      <c r="AT457" s="256" t="s">
        <v>165</v>
      </c>
      <c r="AU457" s="256" t="s">
        <v>87</v>
      </c>
      <c r="AY457" s="14" t="s">
        <v>162</v>
      </c>
      <c r="BE457" s="147">
        <f>IF(N457="základní",J457,0)</f>
        <v>0</v>
      </c>
      <c r="BF457" s="147">
        <f>IF(N457="snížená",J457,0)</f>
        <v>0</v>
      </c>
      <c r="BG457" s="147">
        <f>IF(N457="zákl. přenesená",J457,0)</f>
        <v>0</v>
      </c>
      <c r="BH457" s="147">
        <f>IF(N457="sníž. přenesená",J457,0)</f>
        <v>0</v>
      </c>
      <c r="BI457" s="147">
        <f>IF(N457="nulová",J457,0)</f>
        <v>0</v>
      </c>
      <c r="BJ457" s="14" t="s">
        <v>87</v>
      </c>
      <c r="BK457" s="147">
        <f>ROUND(I457*H457,2)</f>
        <v>0</v>
      </c>
      <c r="BL457" s="14" t="s">
        <v>227</v>
      </c>
      <c r="BM457" s="256" t="s">
        <v>1308</v>
      </c>
    </row>
    <row r="458" spans="1:65" s="2" customFormat="1" ht="14.4" customHeight="1">
      <c r="A458" s="37"/>
      <c r="B458" s="38"/>
      <c r="C458" s="244" t="s">
        <v>1309</v>
      </c>
      <c r="D458" s="244" t="s">
        <v>165</v>
      </c>
      <c r="E458" s="245" t="s">
        <v>1310</v>
      </c>
      <c r="F458" s="246" t="s">
        <v>1311</v>
      </c>
      <c r="G458" s="247" t="s">
        <v>180</v>
      </c>
      <c r="H458" s="248">
        <v>3</v>
      </c>
      <c r="I458" s="249"/>
      <c r="J458" s="250">
        <f>ROUND(I458*H458,2)</f>
        <v>0</v>
      </c>
      <c r="K458" s="251"/>
      <c r="L458" s="40"/>
      <c r="M458" s="252" t="s">
        <v>1</v>
      </c>
      <c r="N458" s="253" t="s">
        <v>41</v>
      </c>
      <c r="O458" s="90"/>
      <c r="P458" s="254">
        <f>O458*H458</f>
        <v>0</v>
      </c>
      <c r="Q458" s="254">
        <v>0</v>
      </c>
      <c r="R458" s="254">
        <f>Q458*H458</f>
        <v>0</v>
      </c>
      <c r="S458" s="254">
        <v>0</v>
      </c>
      <c r="T458" s="255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56" t="s">
        <v>227</v>
      </c>
      <c r="AT458" s="256" t="s">
        <v>165</v>
      </c>
      <c r="AU458" s="256" t="s">
        <v>87</v>
      </c>
      <c r="AY458" s="14" t="s">
        <v>162</v>
      </c>
      <c r="BE458" s="147">
        <f>IF(N458="základní",J458,0)</f>
        <v>0</v>
      </c>
      <c r="BF458" s="147">
        <f>IF(N458="snížená",J458,0)</f>
        <v>0</v>
      </c>
      <c r="BG458" s="147">
        <f>IF(N458="zákl. přenesená",J458,0)</f>
        <v>0</v>
      </c>
      <c r="BH458" s="147">
        <f>IF(N458="sníž. přenesená",J458,0)</f>
        <v>0</v>
      </c>
      <c r="BI458" s="147">
        <f>IF(N458="nulová",J458,0)</f>
        <v>0</v>
      </c>
      <c r="BJ458" s="14" t="s">
        <v>87</v>
      </c>
      <c r="BK458" s="147">
        <f>ROUND(I458*H458,2)</f>
        <v>0</v>
      </c>
      <c r="BL458" s="14" t="s">
        <v>227</v>
      </c>
      <c r="BM458" s="256" t="s">
        <v>1312</v>
      </c>
    </row>
    <row r="459" spans="1:65" s="2" customFormat="1" ht="14.4" customHeight="1">
      <c r="A459" s="37"/>
      <c r="B459" s="38"/>
      <c r="C459" s="244" t="s">
        <v>1313</v>
      </c>
      <c r="D459" s="244" t="s">
        <v>165</v>
      </c>
      <c r="E459" s="245" t="s">
        <v>1314</v>
      </c>
      <c r="F459" s="246" t="s">
        <v>1315</v>
      </c>
      <c r="G459" s="247" t="s">
        <v>265</v>
      </c>
      <c r="H459" s="248">
        <v>12</v>
      </c>
      <c r="I459" s="249"/>
      <c r="J459" s="250">
        <f>ROUND(I459*H459,2)</f>
        <v>0</v>
      </c>
      <c r="K459" s="251"/>
      <c r="L459" s="40"/>
      <c r="M459" s="252" t="s">
        <v>1</v>
      </c>
      <c r="N459" s="253" t="s">
        <v>41</v>
      </c>
      <c r="O459" s="90"/>
      <c r="P459" s="254">
        <f>O459*H459</f>
        <v>0</v>
      </c>
      <c r="Q459" s="254">
        <v>0</v>
      </c>
      <c r="R459" s="254">
        <f>Q459*H459</f>
        <v>0</v>
      </c>
      <c r="S459" s="254">
        <v>0</v>
      </c>
      <c r="T459" s="255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56" t="s">
        <v>227</v>
      </c>
      <c r="AT459" s="256" t="s">
        <v>165</v>
      </c>
      <c r="AU459" s="256" t="s">
        <v>87</v>
      </c>
      <c r="AY459" s="14" t="s">
        <v>162</v>
      </c>
      <c r="BE459" s="147">
        <f>IF(N459="základní",J459,0)</f>
        <v>0</v>
      </c>
      <c r="BF459" s="147">
        <f>IF(N459="snížená",J459,0)</f>
        <v>0</v>
      </c>
      <c r="BG459" s="147">
        <f>IF(N459="zákl. přenesená",J459,0)</f>
        <v>0</v>
      </c>
      <c r="BH459" s="147">
        <f>IF(N459="sníž. přenesená",J459,0)</f>
        <v>0</v>
      </c>
      <c r="BI459" s="147">
        <f>IF(N459="nulová",J459,0)</f>
        <v>0</v>
      </c>
      <c r="BJ459" s="14" t="s">
        <v>87</v>
      </c>
      <c r="BK459" s="147">
        <f>ROUND(I459*H459,2)</f>
        <v>0</v>
      </c>
      <c r="BL459" s="14" t="s">
        <v>227</v>
      </c>
      <c r="BM459" s="256" t="s">
        <v>1316</v>
      </c>
    </row>
    <row r="460" spans="1:65" s="2" customFormat="1" ht="24.15" customHeight="1">
      <c r="A460" s="37"/>
      <c r="B460" s="38"/>
      <c r="C460" s="244" t="s">
        <v>1317</v>
      </c>
      <c r="D460" s="244" t="s">
        <v>165</v>
      </c>
      <c r="E460" s="245" t="s">
        <v>1318</v>
      </c>
      <c r="F460" s="246" t="s">
        <v>1319</v>
      </c>
      <c r="G460" s="247" t="s">
        <v>168</v>
      </c>
      <c r="H460" s="248">
        <v>23.316</v>
      </c>
      <c r="I460" s="249"/>
      <c r="J460" s="250">
        <f>ROUND(I460*H460,2)</f>
        <v>0</v>
      </c>
      <c r="K460" s="251"/>
      <c r="L460" s="40"/>
      <c r="M460" s="252" t="s">
        <v>1</v>
      </c>
      <c r="N460" s="253" t="s">
        <v>41</v>
      </c>
      <c r="O460" s="90"/>
      <c r="P460" s="254">
        <f>O460*H460</f>
        <v>0</v>
      </c>
      <c r="Q460" s="254">
        <v>5E-05</v>
      </c>
      <c r="R460" s="254">
        <f>Q460*H460</f>
        <v>0.0011658</v>
      </c>
      <c r="S460" s="254">
        <v>0</v>
      </c>
      <c r="T460" s="255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56" t="s">
        <v>227</v>
      </c>
      <c r="AT460" s="256" t="s">
        <v>165</v>
      </c>
      <c r="AU460" s="256" t="s">
        <v>87</v>
      </c>
      <c r="AY460" s="14" t="s">
        <v>162</v>
      </c>
      <c r="BE460" s="147">
        <f>IF(N460="základní",J460,0)</f>
        <v>0</v>
      </c>
      <c r="BF460" s="147">
        <f>IF(N460="snížená",J460,0)</f>
        <v>0</v>
      </c>
      <c r="BG460" s="147">
        <f>IF(N460="zákl. přenesená",J460,0)</f>
        <v>0</v>
      </c>
      <c r="BH460" s="147">
        <f>IF(N460="sníž. přenesená",J460,0)</f>
        <v>0</v>
      </c>
      <c r="BI460" s="147">
        <f>IF(N460="nulová",J460,0)</f>
        <v>0</v>
      </c>
      <c r="BJ460" s="14" t="s">
        <v>87</v>
      </c>
      <c r="BK460" s="147">
        <f>ROUND(I460*H460,2)</f>
        <v>0</v>
      </c>
      <c r="BL460" s="14" t="s">
        <v>227</v>
      </c>
      <c r="BM460" s="256" t="s">
        <v>1320</v>
      </c>
    </row>
    <row r="461" spans="1:65" s="2" customFormat="1" ht="24.15" customHeight="1">
      <c r="A461" s="37"/>
      <c r="B461" s="38"/>
      <c r="C461" s="244" t="s">
        <v>1321</v>
      </c>
      <c r="D461" s="244" t="s">
        <v>165</v>
      </c>
      <c r="E461" s="245" t="s">
        <v>1322</v>
      </c>
      <c r="F461" s="246" t="s">
        <v>1323</v>
      </c>
      <c r="G461" s="247" t="s">
        <v>296</v>
      </c>
      <c r="H461" s="248">
        <v>0.437</v>
      </c>
      <c r="I461" s="249"/>
      <c r="J461" s="250">
        <f>ROUND(I461*H461,2)</f>
        <v>0</v>
      </c>
      <c r="K461" s="251"/>
      <c r="L461" s="40"/>
      <c r="M461" s="252" t="s">
        <v>1</v>
      </c>
      <c r="N461" s="253" t="s">
        <v>41</v>
      </c>
      <c r="O461" s="90"/>
      <c r="P461" s="254">
        <f>O461*H461</f>
        <v>0</v>
      </c>
      <c r="Q461" s="254">
        <v>0</v>
      </c>
      <c r="R461" s="254">
        <f>Q461*H461</f>
        <v>0</v>
      </c>
      <c r="S461" s="254">
        <v>0</v>
      </c>
      <c r="T461" s="255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56" t="s">
        <v>227</v>
      </c>
      <c r="AT461" s="256" t="s">
        <v>165</v>
      </c>
      <c r="AU461" s="256" t="s">
        <v>87</v>
      </c>
      <c r="AY461" s="14" t="s">
        <v>162</v>
      </c>
      <c r="BE461" s="147">
        <f>IF(N461="základní",J461,0)</f>
        <v>0</v>
      </c>
      <c r="BF461" s="147">
        <f>IF(N461="snížená",J461,0)</f>
        <v>0</v>
      </c>
      <c r="BG461" s="147">
        <f>IF(N461="zákl. přenesená",J461,0)</f>
        <v>0</v>
      </c>
      <c r="BH461" s="147">
        <f>IF(N461="sníž. přenesená",J461,0)</f>
        <v>0</v>
      </c>
      <c r="BI461" s="147">
        <f>IF(N461="nulová",J461,0)</f>
        <v>0</v>
      </c>
      <c r="BJ461" s="14" t="s">
        <v>87</v>
      </c>
      <c r="BK461" s="147">
        <f>ROUND(I461*H461,2)</f>
        <v>0</v>
      </c>
      <c r="BL461" s="14" t="s">
        <v>227</v>
      </c>
      <c r="BM461" s="256" t="s">
        <v>1324</v>
      </c>
    </row>
    <row r="462" spans="1:65" s="2" customFormat="1" ht="24.15" customHeight="1">
      <c r="A462" s="37"/>
      <c r="B462" s="38"/>
      <c r="C462" s="244" t="s">
        <v>1325</v>
      </c>
      <c r="D462" s="244" t="s">
        <v>165</v>
      </c>
      <c r="E462" s="245" t="s">
        <v>1326</v>
      </c>
      <c r="F462" s="246" t="s">
        <v>1327</v>
      </c>
      <c r="G462" s="247" t="s">
        <v>296</v>
      </c>
      <c r="H462" s="248">
        <v>0.437</v>
      </c>
      <c r="I462" s="249"/>
      <c r="J462" s="250">
        <f>ROUND(I462*H462,2)</f>
        <v>0</v>
      </c>
      <c r="K462" s="251"/>
      <c r="L462" s="40"/>
      <c r="M462" s="252" t="s">
        <v>1</v>
      </c>
      <c r="N462" s="253" t="s">
        <v>41</v>
      </c>
      <c r="O462" s="90"/>
      <c r="P462" s="254">
        <f>O462*H462</f>
        <v>0</v>
      </c>
      <c r="Q462" s="254">
        <v>0</v>
      </c>
      <c r="R462" s="254">
        <f>Q462*H462</f>
        <v>0</v>
      </c>
      <c r="S462" s="254">
        <v>0</v>
      </c>
      <c r="T462" s="255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56" t="s">
        <v>227</v>
      </c>
      <c r="AT462" s="256" t="s">
        <v>165</v>
      </c>
      <c r="AU462" s="256" t="s">
        <v>87</v>
      </c>
      <c r="AY462" s="14" t="s">
        <v>162</v>
      </c>
      <c r="BE462" s="147">
        <f>IF(N462="základní",J462,0)</f>
        <v>0</v>
      </c>
      <c r="BF462" s="147">
        <f>IF(N462="snížená",J462,0)</f>
        <v>0</v>
      </c>
      <c r="BG462" s="147">
        <f>IF(N462="zákl. přenesená",J462,0)</f>
        <v>0</v>
      </c>
      <c r="BH462" s="147">
        <f>IF(N462="sníž. přenesená",J462,0)</f>
        <v>0</v>
      </c>
      <c r="BI462" s="147">
        <f>IF(N462="nulová",J462,0)</f>
        <v>0</v>
      </c>
      <c r="BJ462" s="14" t="s">
        <v>87</v>
      </c>
      <c r="BK462" s="147">
        <f>ROUND(I462*H462,2)</f>
        <v>0</v>
      </c>
      <c r="BL462" s="14" t="s">
        <v>227</v>
      </c>
      <c r="BM462" s="256" t="s">
        <v>1328</v>
      </c>
    </row>
    <row r="463" spans="1:65" s="2" customFormat="1" ht="24.15" customHeight="1">
      <c r="A463" s="37"/>
      <c r="B463" s="38"/>
      <c r="C463" s="244" t="s">
        <v>1329</v>
      </c>
      <c r="D463" s="244" t="s">
        <v>165</v>
      </c>
      <c r="E463" s="245" t="s">
        <v>1330</v>
      </c>
      <c r="F463" s="246" t="s">
        <v>1331</v>
      </c>
      <c r="G463" s="247" t="s">
        <v>296</v>
      </c>
      <c r="H463" s="248">
        <v>0.437</v>
      </c>
      <c r="I463" s="249"/>
      <c r="J463" s="250">
        <f>ROUND(I463*H463,2)</f>
        <v>0</v>
      </c>
      <c r="K463" s="251"/>
      <c r="L463" s="40"/>
      <c r="M463" s="252" t="s">
        <v>1</v>
      </c>
      <c r="N463" s="253" t="s">
        <v>41</v>
      </c>
      <c r="O463" s="90"/>
      <c r="P463" s="254">
        <f>O463*H463</f>
        <v>0</v>
      </c>
      <c r="Q463" s="254">
        <v>0</v>
      </c>
      <c r="R463" s="254">
        <f>Q463*H463</f>
        <v>0</v>
      </c>
      <c r="S463" s="254">
        <v>0</v>
      </c>
      <c r="T463" s="255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56" t="s">
        <v>227</v>
      </c>
      <c r="AT463" s="256" t="s">
        <v>165</v>
      </c>
      <c r="AU463" s="256" t="s">
        <v>87</v>
      </c>
      <c r="AY463" s="14" t="s">
        <v>162</v>
      </c>
      <c r="BE463" s="147">
        <f>IF(N463="základní",J463,0)</f>
        <v>0</v>
      </c>
      <c r="BF463" s="147">
        <f>IF(N463="snížená",J463,0)</f>
        <v>0</v>
      </c>
      <c r="BG463" s="147">
        <f>IF(N463="zákl. přenesená",J463,0)</f>
        <v>0</v>
      </c>
      <c r="BH463" s="147">
        <f>IF(N463="sníž. přenesená",J463,0)</f>
        <v>0</v>
      </c>
      <c r="BI463" s="147">
        <f>IF(N463="nulová",J463,0)</f>
        <v>0</v>
      </c>
      <c r="BJ463" s="14" t="s">
        <v>87</v>
      </c>
      <c r="BK463" s="147">
        <f>ROUND(I463*H463,2)</f>
        <v>0</v>
      </c>
      <c r="BL463" s="14" t="s">
        <v>227</v>
      </c>
      <c r="BM463" s="256" t="s">
        <v>1332</v>
      </c>
    </row>
    <row r="464" spans="1:63" s="12" customFormat="1" ht="22.8" customHeight="1">
      <c r="A464" s="12"/>
      <c r="B464" s="228"/>
      <c r="C464" s="229"/>
      <c r="D464" s="230" t="s">
        <v>74</v>
      </c>
      <c r="E464" s="242" t="s">
        <v>1333</v>
      </c>
      <c r="F464" s="242" t="s">
        <v>1334</v>
      </c>
      <c r="G464" s="229"/>
      <c r="H464" s="229"/>
      <c r="I464" s="232"/>
      <c r="J464" s="243">
        <f>BK464</f>
        <v>0</v>
      </c>
      <c r="K464" s="229"/>
      <c r="L464" s="234"/>
      <c r="M464" s="235"/>
      <c r="N464" s="236"/>
      <c r="O464" s="236"/>
      <c r="P464" s="237">
        <f>SUM(P465:P479)</f>
        <v>0</v>
      </c>
      <c r="Q464" s="236"/>
      <c r="R464" s="237">
        <f>SUM(R465:R479)</f>
        <v>0.13366709999999998</v>
      </c>
      <c r="S464" s="236"/>
      <c r="T464" s="238">
        <f>SUM(T465:T479)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39" t="s">
        <v>87</v>
      </c>
      <c r="AT464" s="240" t="s">
        <v>74</v>
      </c>
      <c r="AU464" s="240" t="s">
        <v>82</v>
      </c>
      <c r="AY464" s="239" t="s">
        <v>162</v>
      </c>
      <c r="BK464" s="241">
        <f>SUM(BK465:BK479)</f>
        <v>0</v>
      </c>
    </row>
    <row r="465" spans="1:65" s="2" customFormat="1" ht="24.15" customHeight="1">
      <c r="A465" s="37"/>
      <c r="B465" s="38"/>
      <c r="C465" s="244" t="s">
        <v>1335</v>
      </c>
      <c r="D465" s="244" t="s">
        <v>165</v>
      </c>
      <c r="E465" s="245" t="s">
        <v>1336</v>
      </c>
      <c r="F465" s="246" t="s">
        <v>1337</v>
      </c>
      <c r="G465" s="247" t="s">
        <v>168</v>
      </c>
      <c r="H465" s="248">
        <v>153.804</v>
      </c>
      <c r="I465" s="249"/>
      <c r="J465" s="250">
        <f>ROUND(I465*H465,2)</f>
        <v>0</v>
      </c>
      <c r="K465" s="251"/>
      <c r="L465" s="40"/>
      <c r="M465" s="252" t="s">
        <v>1</v>
      </c>
      <c r="N465" s="253" t="s">
        <v>41</v>
      </c>
      <c r="O465" s="90"/>
      <c r="P465" s="254">
        <f>O465*H465</f>
        <v>0</v>
      </c>
      <c r="Q465" s="254">
        <v>6E-05</v>
      </c>
      <c r="R465" s="254">
        <f>Q465*H465</f>
        <v>0.00922824</v>
      </c>
      <c r="S465" s="254">
        <v>0</v>
      </c>
      <c r="T465" s="255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56" t="s">
        <v>227</v>
      </c>
      <c r="AT465" s="256" t="s">
        <v>165</v>
      </c>
      <c r="AU465" s="256" t="s">
        <v>87</v>
      </c>
      <c r="AY465" s="14" t="s">
        <v>162</v>
      </c>
      <c r="BE465" s="147">
        <f>IF(N465="základní",J465,0)</f>
        <v>0</v>
      </c>
      <c r="BF465" s="147">
        <f>IF(N465="snížená",J465,0)</f>
        <v>0</v>
      </c>
      <c r="BG465" s="147">
        <f>IF(N465="zákl. přenesená",J465,0)</f>
        <v>0</v>
      </c>
      <c r="BH465" s="147">
        <f>IF(N465="sníž. přenesená",J465,0)</f>
        <v>0</v>
      </c>
      <c r="BI465" s="147">
        <f>IF(N465="nulová",J465,0)</f>
        <v>0</v>
      </c>
      <c r="BJ465" s="14" t="s">
        <v>87</v>
      </c>
      <c r="BK465" s="147">
        <f>ROUND(I465*H465,2)</f>
        <v>0</v>
      </c>
      <c r="BL465" s="14" t="s">
        <v>227</v>
      </c>
      <c r="BM465" s="256" t="s">
        <v>1338</v>
      </c>
    </row>
    <row r="466" spans="1:65" s="2" customFormat="1" ht="24.15" customHeight="1">
      <c r="A466" s="37"/>
      <c r="B466" s="38"/>
      <c r="C466" s="244" t="s">
        <v>1339</v>
      </c>
      <c r="D466" s="244" t="s">
        <v>165</v>
      </c>
      <c r="E466" s="245" t="s">
        <v>1340</v>
      </c>
      <c r="F466" s="246" t="s">
        <v>1341</v>
      </c>
      <c r="G466" s="247" t="s">
        <v>168</v>
      </c>
      <c r="H466" s="248">
        <v>153.804</v>
      </c>
      <c r="I466" s="249"/>
      <c r="J466" s="250">
        <f>ROUND(I466*H466,2)</f>
        <v>0</v>
      </c>
      <c r="K466" s="251"/>
      <c r="L466" s="40"/>
      <c r="M466" s="252" t="s">
        <v>1</v>
      </c>
      <c r="N466" s="253" t="s">
        <v>41</v>
      </c>
      <c r="O466" s="90"/>
      <c r="P466" s="254">
        <f>O466*H466</f>
        <v>0</v>
      </c>
      <c r="Q466" s="254">
        <v>0.00017</v>
      </c>
      <c r="R466" s="254">
        <f>Q466*H466</f>
        <v>0.026146680000000002</v>
      </c>
      <c r="S466" s="254">
        <v>0</v>
      </c>
      <c r="T466" s="255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6" t="s">
        <v>227</v>
      </c>
      <c r="AT466" s="256" t="s">
        <v>165</v>
      </c>
      <c r="AU466" s="256" t="s">
        <v>87</v>
      </c>
      <c r="AY466" s="14" t="s">
        <v>162</v>
      </c>
      <c r="BE466" s="147">
        <f>IF(N466="základní",J466,0)</f>
        <v>0</v>
      </c>
      <c r="BF466" s="147">
        <f>IF(N466="snížená",J466,0)</f>
        <v>0</v>
      </c>
      <c r="BG466" s="147">
        <f>IF(N466="zákl. přenesená",J466,0)</f>
        <v>0</v>
      </c>
      <c r="BH466" s="147">
        <f>IF(N466="sníž. přenesená",J466,0)</f>
        <v>0</v>
      </c>
      <c r="BI466" s="147">
        <f>IF(N466="nulová",J466,0)</f>
        <v>0</v>
      </c>
      <c r="BJ466" s="14" t="s">
        <v>87</v>
      </c>
      <c r="BK466" s="147">
        <f>ROUND(I466*H466,2)</f>
        <v>0</v>
      </c>
      <c r="BL466" s="14" t="s">
        <v>227</v>
      </c>
      <c r="BM466" s="256" t="s">
        <v>1342</v>
      </c>
    </row>
    <row r="467" spans="1:65" s="2" customFormat="1" ht="24.15" customHeight="1">
      <c r="A467" s="37"/>
      <c r="B467" s="38"/>
      <c r="C467" s="244" t="s">
        <v>1343</v>
      </c>
      <c r="D467" s="244" t="s">
        <v>165</v>
      </c>
      <c r="E467" s="245" t="s">
        <v>1344</v>
      </c>
      <c r="F467" s="246" t="s">
        <v>1345</v>
      </c>
      <c r="G467" s="247" t="s">
        <v>168</v>
      </c>
      <c r="H467" s="248">
        <v>153.804</v>
      </c>
      <c r="I467" s="249"/>
      <c r="J467" s="250">
        <f>ROUND(I467*H467,2)</f>
        <v>0</v>
      </c>
      <c r="K467" s="251"/>
      <c r="L467" s="40"/>
      <c r="M467" s="252" t="s">
        <v>1</v>
      </c>
      <c r="N467" s="253" t="s">
        <v>41</v>
      </c>
      <c r="O467" s="90"/>
      <c r="P467" s="254">
        <f>O467*H467</f>
        <v>0</v>
      </c>
      <c r="Q467" s="254">
        <v>0.00013</v>
      </c>
      <c r="R467" s="254">
        <f>Q467*H467</f>
        <v>0.01999452</v>
      </c>
      <c r="S467" s="254">
        <v>0</v>
      </c>
      <c r="T467" s="255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56" t="s">
        <v>227</v>
      </c>
      <c r="AT467" s="256" t="s">
        <v>165</v>
      </c>
      <c r="AU467" s="256" t="s">
        <v>87</v>
      </c>
      <c r="AY467" s="14" t="s">
        <v>162</v>
      </c>
      <c r="BE467" s="147">
        <f>IF(N467="základní",J467,0)</f>
        <v>0</v>
      </c>
      <c r="BF467" s="147">
        <f>IF(N467="snížená",J467,0)</f>
        <v>0</v>
      </c>
      <c r="BG467" s="147">
        <f>IF(N467="zákl. přenesená",J467,0)</f>
        <v>0</v>
      </c>
      <c r="BH467" s="147">
        <f>IF(N467="sníž. přenesená",J467,0)</f>
        <v>0</v>
      </c>
      <c r="BI467" s="147">
        <f>IF(N467="nulová",J467,0)</f>
        <v>0</v>
      </c>
      <c r="BJ467" s="14" t="s">
        <v>87</v>
      </c>
      <c r="BK467" s="147">
        <f>ROUND(I467*H467,2)</f>
        <v>0</v>
      </c>
      <c r="BL467" s="14" t="s">
        <v>227</v>
      </c>
      <c r="BM467" s="256" t="s">
        <v>1346</v>
      </c>
    </row>
    <row r="468" spans="1:65" s="2" customFormat="1" ht="24.15" customHeight="1">
      <c r="A468" s="37"/>
      <c r="B468" s="38"/>
      <c r="C468" s="244" t="s">
        <v>1347</v>
      </c>
      <c r="D468" s="244" t="s">
        <v>165</v>
      </c>
      <c r="E468" s="245" t="s">
        <v>1348</v>
      </c>
      <c r="F468" s="246" t="s">
        <v>1349</v>
      </c>
      <c r="G468" s="247" t="s">
        <v>168</v>
      </c>
      <c r="H468" s="248">
        <v>153.804</v>
      </c>
      <c r="I468" s="249"/>
      <c r="J468" s="250">
        <f>ROUND(I468*H468,2)</f>
        <v>0</v>
      </c>
      <c r="K468" s="251"/>
      <c r="L468" s="40"/>
      <c r="M468" s="252" t="s">
        <v>1</v>
      </c>
      <c r="N468" s="253" t="s">
        <v>41</v>
      </c>
      <c r="O468" s="90"/>
      <c r="P468" s="254">
        <f>O468*H468</f>
        <v>0</v>
      </c>
      <c r="Q468" s="254">
        <v>0.00012</v>
      </c>
      <c r="R468" s="254">
        <f>Q468*H468</f>
        <v>0.01845648</v>
      </c>
      <c r="S468" s="254">
        <v>0</v>
      </c>
      <c r="T468" s="255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56" t="s">
        <v>227</v>
      </c>
      <c r="AT468" s="256" t="s">
        <v>165</v>
      </c>
      <c r="AU468" s="256" t="s">
        <v>87</v>
      </c>
      <c r="AY468" s="14" t="s">
        <v>162</v>
      </c>
      <c r="BE468" s="147">
        <f>IF(N468="základní",J468,0)</f>
        <v>0</v>
      </c>
      <c r="BF468" s="147">
        <f>IF(N468="snížená",J468,0)</f>
        <v>0</v>
      </c>
      <c r="BG468" s="147">
        <f>IF(N468="zákl. přenesená",J468,0)</f>
        <v>0</v>
      </c>
      <c r="BH468" s="147">
        <f>IF(N468="sníž. přenesená",J468,0)</f>
        <v>0</v>
      </c>
      <c r="BI468" s="147">
        <f>IF(N468="nulová",J468,0)</f>
        <v>0</v>
      </c>
      <c r="BJ468" s="14" t="s">
        <v>87</v>
      </c>
      <c r="BK468" s="147">
        <f>ROUND(I468*H468,2)</f>
        <v>0</v>
      </c>
      <c r="BL468" s="14" t="s">
        <v>227</v>
      </c>
      <c r="BM468" s="256" t="s">
        <v>1350</v>
      </c>
    </row>
    <row r="469" spans="1:65" s="2" customFormat="1" ht="24.15" customHeight="1">
      <c r="A469" s="37"/>
      <c r="B469" s="38"/>
      <c r="C469" s="244" t="s">
        <v>1351</v>
      </c>
      <c r="D469" s="244" t="s">
        <v>165</v>
      </c>
      <c r="E469" s="245" t="s">
        <v>1352</v>
      </c>
      <c r="F469" s="246" t="s">
        <v>1353</v>
      </c>
      <c r="G469" s="247" t="s">
        <v>168</v>
      </c>
      <c r="H469" s="248">
        <v>10</v>
      </c>
      <c r="I469" s="249"/>
      <c r="J469" s="250">
        <f>ROUND(I469*H469,2)</f>
        <v>0</v>
      </c>
      <c r="K469" s="251"/>
      <c r="L469" s="40"/>
      <c r="M469" s="252" t="s">
        <v>1</v>
      </c>
      <c r="N469" s="253" t="s">
        <v>41</v>
      </c>
      <c r="O469" s="90"/>
      <c r="P469" s="254">
        <f>O469*H469</f>
        <v>0</v>
      </c>
      <c r="Q469" s="254">
        <v>0.00029</v>
      </c>
      <c r="R469" s="254">
        <f>Q469*H469</f>
        <v>0.0029</v>
      </c>
      <c r="S469" s="254">
        <v>0</v>
      </c>
      <c r="T469" s="255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56" t="s">
        <v>227</v>
      </c>
      <c r="AT469" s="256" t="s">
        <v>165</v>
      </c>
      <c r="AU469" s="256" t="s">
        <v>87</v>
      </c>
      <c r="AY469" s="14" t="s">
        <v>162</v>
      </c>
      <c r="BE469" s="147">
        <f>IF(N469="základní",J469,0)</f>
        <v>0</v>
      </c>
      <c r="BF469" s="147">
        <f>IF(N469="snížená",J469,0)</f>
        <v>0</v>
      </c>
      <c r="BG469" s="147">
        <f>IF(N469="zákl. přenesená",J469,0)</f>
        <v>0</v>
      </c>
      <c r="BH469" s="147">
        <f>IF(N469="sníž. přenesená",J469,0)</f>
        <v>0</v>
      </c>
      <c r="BI469" s="147">
        <f>IF(N469="nulová",J469,0)</f>
        <v>0</v>
      </c>
      <c r="BJ469" s="14" t="s">
        <v>87</v>
      </c>
      <c r="BK469" s="147">
        <f>ROUND(I469*H469,2)</f>
        <v>0</v>
      </c>
      <c r="BL469" s="14" t="s">
        <v>227</v>
      </c>
      <c r="BM469" s="256" t="s">
        <v>1354</v>
      </c>
    </row>
    <row r="470" spans="1:65" s="2" customFormat="1" ht="24.15" customHeight="1">
      <c r="A470" s="37"/>
      <c r="B470" s="38"/>
      <c r="C470" s="244" t="s">
        <v>1355</v>
      </c>
      <c r="D470" s="244" t="s">
        <v>165</v>
      </c>
      <c r="E470" s="245" t="s">
        <v>1356</v>
      </c>
      <c r="F470" s="246" t="s">
        <v>1357</v>
      </c>
      <c r="G470" s="247" t="s">
        <v>168</v>
      </c>
      <c r="H470" s="248">
        <v>153.804</v>
      </c>
      <c r="I470" s="249"/>
      <c r="J470" s="250">
        <f>ROUND(I470*H470,2)</f>
        <v>0</v>
      </c>
      <c r="K470" s="251"/>
      <c r="L470" s="40"/>
      <c r="M470" s="252" t="s">
        <v>1</v>
      </c>
      <c r="N470" s="253" t="s">
        <v>41</v>
      </c>
      <c r="O470" s="90"/>
      <c r="P470" s="254">
        <f>O470*H470</f>
        <v>0</v>
      </c>
      <c r="Q470" s="254">
        <v>3E-05</v>
      </c>
      <c r="R470" s="254">
        <f>Q470*H470</f>
        <v>0.00461412</v>
      </c>
      <c r="S470" s="254">
        <v>0</v>
      </c>
      <c r="T470" s="255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56" t="s">
        <v>227</v>
      </c>
      <c r="AT470" s="256" t="s">
        <v>165</v>
      </c>
      <c r="AU470" s="256" t="s">
        <v>87</v>
      </c>
      <c r="AY470" s="14" t="s">
        <v>162</v>
      </c>
      <c r="BE470" s="147">
        <f>IF(N470="základní",J470,0)</f>
        <v>0</v>
      </c>
      <c r="BF470" s="147">
        <f>IF(N470="snížená",J470,0)</f>
        <v>0</v>
      </c>
      <c r="BG470" s="147">
        <f>IF(N470="zákl. přenesená",J470,0)</f>
        <v>0</v>
      </c>
      <c r="BH470" s="147">
        <f>IF(N470="sníž. přenesená",J470,0)</f>
        <v>0</v>
      </c>
      <c r="BI470" s="147">
        <f>IF(N470="nulová",J470,0)</f>
        <v>0</v>
      </c>
      <c r="BJ470" s="14" t="s">
        <v>87</v>
      </c>
      <c r="BK470" s="147">
        <f>ROUND(I470*H470,2)</f>
        <v>0</v>
      </c>
      <c r="BL470" s="14" t="s">
        <v>227</v>
      </c>
      <c r="BM470" s="256" t="s">
        <v>1358</v>
      </c>
    </row>
    <row r="471" spans="1:65" s="2" customFormat="1" ht="24.15" customHeight="1">
      <c r="A471" s="37"/>
      <c r="B471" s="38"/>
      <c r="C471" s="244" t="s">
        <v>1359</v>
      </c>
      <c r="D471" s="244" t="s">
        <v>165</v>
      </c>
      <c r="E471" s="245" t="s">
        <v>1360</v>
      </c>
      <c r="F471" s="246" t="s">
        <v>1361</v>
      </c>
      <c r="G471" s="247" t="s">
        <v>265</v>
      </c>
      <c r="H471" s="248">
        <v>30</v>
      </c>
      <c r="I471" s="249"/>
      <c r="J471" s="250">
        <f>ROUND(I471*H471,2)</f>
        <v>0</v>
      </c>
      <c r="K471" s="251"/>
      <c r="L471" s="40"/>
      <c r="M471" s="252" t="s">
        <v>1</v>
      </c>
      <c r="N471" s="253" t="s">
        <v>41</v>
      </c>
      <c r="O471" s="90"/>
      <c r="P471" s="254">
        <f>O471*H471</f>
        <v>0</v>
      </c>
      <c r="Q471" s="254">
        <v>3E-05</v>
      </c>
      <c r="R471" s="254">
        <f>Q471*H471</f>
        <v>0.0009</v>
      </c>
      <c r="S471" s="254">
        <v>0</v>
      </c>
      <c r="T471" s="255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56" t="s">
        <v>227</v>
      </c>
      <c r="AT471" s="256" t="s">
        <v>165</v>
      </c>
      <c r="AU471" s="256" t="s">
        <v>87</v>
      </c>
      <c r="AY471" s="14" t="s">
        <v>162</v>
      </c>
      <c r="BE471" s="147">
        <f>IF(N471="základní",J471,0)</f>
        <v>0</v>
      </c>
      <c r="BF471" s="147">
        <f>IF(N471="snížená",J471,0)</f>
        <v>0</v>
      </c>
      <c r="BG471" s="147">
        <f>IF(N471="zákl. přenesená",J471,0)</f>
        <v>0</v>
      </c>
      <c r="BH471" s="147">
        <f>IF(N471="sníž. přenesená",J471,0)</f>
        <v>0</v>
      </c>
      <c r="BI471" s="147">
        <f>IF(N471="nulová",J471,0)</f>
        <v>0</v>
      </c>
      <c r="BJ471" s="14" t="s">
        <v>87</v>
      </c>
      <c r="BK471" s="147">
        <f>ROUND(I471*H471,2)</f>
        <v>0</v>
      </c>
      <c r="BL471" s="14" t="s">
        <v>227</v>
      </c>
      <c r="BM471" s="256" t="s">
        <v>1362</v>
      </c>
    </row>
    <row r="472" spans="1:65" s="2" customFormat="1" ht="14.4" customHeight="1">
      <c r="A472" s="37"/>
      <c r="B472" s="38"/>
      <c r="C472" s="244" t="s">
        <v>1363</v>
      </c>
      <c r="D472" s="244" t="s">
        <v>165</v>
      </c>
      <c r="E472" s="245" t="s">
        <v>1364</v>
      </c>
      <c r="F472" s="246" t="s">
        <v>1365</v>
      </c>
      <c r="G472" s="247" t="s">
        <v>168</v>
      </c>
      <c r="H472" s="248">
        <v>12.75</v>
      </c>
      <c r="I472" s="249"/>
      <c r="J472" s="250">
        <f>ROUND(I472*H472,2)</f>
        <v>0</v>
      </c>
      <c r="K472" s="251"/>
      <c r="L472" s="40"/>
      <c r="M472" s="252" t="s">
        <v>1</v>
      </c>
      <c r="N472" s="253" t="s">
        <v>41</v>
      </c>
      <c r="O472" s="90"/>
      <c r="P472" s="254">
        <f>O472*H472</f>
        <v>0</v>
      </c>
      <c r="Q472" s="254">
        <v>0</v>
      </c>
      <c r="R472" s="254">
        <f>Q472*H472</f>
        <v>0</v>
      </c>
      <c r="S472" s="254">
        <v>0</v>
      </c>
      <c r="T472" s="255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56" t="s">
        <v>227</v>
      </c>
      <c r="AT472" s="256" t="s">
        <v>165</v>
      </c>
      <c r="AU472" s="256" t="s">
        <v>87</v>
      </c>
      <c r="AY472" s="14" t="s">
        <v>162</v>
      </c>
      <c r="BE472" s="147">
        <f>IF(N472="základní",J472,0)</f>
        <v>0</v>
      </c>
      <c r="BF472" s="147">
        <f>IF(N472="snížená",J472,0)</f>
        <v>0</v>
      </c>
      <c r="BG472" s="147">
        <f>IF(N472="zákl. přenesená",J472,0)</f>
        <v>0</v>
      </c>
      <c r="BH472" s="147">
        <f>IF(N472="sníž. přenesená",J472,0)</f>
        <v>0</v>
      </c>
      <c r="BI472" s="147">
        <f>IF(N472="nulová",J472,0)</f>
        <v>0</v>
      </c>
      <c r="BJ472" s="14" t="s">
        <v>87</v>
      </c>
      <c r="BK472" s="147">
        <f>ROUND(I472*H472,2)</f>
        <v>0</v>
      </c>
      <c r="BL472" s="14" t="s">
        <v>227</v>
      </c>
      <c r="BM472" s="256" t="s">
        <v>1366</v>
      </c>
    </row>
    <row r="473" spans="1:65" s="2" customFormat="1" ht="24.15" customHeight="1">
      <c r="A473" s="37"/>
      <c r="B473" s="38"/>
      <c r="C473" s="244" t="s">
        <v>1367</v>
      </c>
      <c r="D473" s="244" t="s">
        <v>165</v>
      </c>
      <c r="E473" s="245" t="s">
        <v>1368</v>
      </c>
      <c r="F473" s="246" t="s">
        <v>1369</v>
      </c>
      <c r="G473" s="247" t="s">
        <v>168</v>
      </c>
      <c r="H473" s="248">
        <v>12.75</v>
      </c>
      <c r="I473" s="249"/>
      <c r="J473" s="250">
        <f>ROUND(I473*H473,2)</f>
        <v>0</v>
      </c>
      <c r="K473" s="251"/>
      <c r="L473" s="40"/>
      <c r="M473" s="252" t="s">
        <v>1</v>
      </c>
      <c r="N473" s="253" t="s">
        <v>41</v>
      </c>
      <c r="O473" s="90"/>
      <c r="P473" s="254">
        <f>O473*H473</f>
        <v>0</v>
      </c>
      <c r="Q473" s="254">
        <v>6E-05</v>
      </c>
      <c r="R473" s="254">
        <f>Q473*H473</f>
        <v>0.0007650000000000001</v>
      </c>
      <c r="S473" s="254">
        <v>0</v>
      </c>
      <c r="T473" s="255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56" t="s">
        <v>227</v>
      </c>
      <c r="AT473" s="256" t="s">
        <v>165</v>
      </c>
      <c r="AU473" s="256" t="s">
        <v>87</v>
      </c>
      <c r="AY473" s="14" t="s">
        <v>162</v>
      </c>
      <c r="BE473" s="147">
        <f>IF(N473="základní",J473,0)</f>
        <v>0</v>
      </c>
      <c r="BF473" s="147">
        <f>IF(N473="snížená",J473,0)</f>
        <v>0</v>
      </c>
      <c r="BG473" s="147">
        <f>IF(N473="zákl. přenesená",J473,0)</f>
        <v>0</v>
      </c>
      <c r="BH473" s="147">
        <f>IF(N473="sníž. přenesená",J473,0)</f>
        <v>0</v>
      </c>
      <c r="BI473" s="147">
        <f>IF(N473="nulová",J473,0)</f>
        <v>0</v>
      </c>
      <c r="BJ473" s="14" t="s">
        <v>87</v>
      </c>
      <c r="BK473" s="147">
        <f>ROUND(I473*H473,2)</f>
        <v>0</v>
      </c>
      <c r="BL473" s="14" t="s">
        <v>227</v>
      </c>
      <c r="BM473" s="256" t="s">
        <v>1370</v>
      </c>
    </row>
    <row r="474" spans="1:65" s="2" customFormat="1" ht="24.15" customHeight="1">
      <c r="A474" s="37"/>
      <c r="B474" s="38"/>
      <c r="C474" s="244" t="s">
        <v>1371</v>
      </c>
      <c r="D474" s="244" t="s">
        <v>165</v>
      </c>
      <c r="E474" s="245" t="s">
        <v>1372</v>
      </c>
      <c r="F474" s="246" t="s">
        <v>1373</v>
      </c>
      <c r="G474" s="247" t="s">
        <v>168</v>
      </c>
      <c r="H474" s="248">
        <v>12.75</v>
      </c>
      <c r="I474" s="249"/>
      <c r="J474" s="250">
        <f>ROUND(I474*H474,2)</f>
        <v>0</v>
      </c>
      <c r="K474" s="251"/>
      <c r="L474" s="40"/>
      <c r="M474" s="252" t="s">
        <v>1</v>
      </c>
      <c r="N474" s="253" t="s">
        <v>41</v>
      </c>
      <c r="O474" s="90"/>
      <c r="P474" s="254">
        <f>O474*H474</f>
        <v>0</v>
      </c>
      <c r="Q474" s="254">
        <v>0.00014</v>
      </c>
      <c r="R474" s="254">
        <f>Q474*H474</f>
        <v>0.001785</v>
      </c>
      <c r="S474" s="254">
        <v>0</v>
      </c>
      <c r="T474" s="255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56" t="s">
        <v>227</v>
      </c>
      <c r="AT474" s="256" t="s">
        <v>165</v>
      </c>
      <c r="AU474" s="256" t="s">
        <v>87</v>
      </c>
      <c r="AY474" s="14" t="s">
        <v>162</v>
      </c>
      <c r="BE474" s="147">
        <f>IF(N474="základní",J474,0)</f>
        <v>0</v>
      </c>
      <c r="BF474" s="147">
        <f>IF(N474="snížená",J474,0)</f>
        <v>0</v>
      </c>
      <c r="BG474" s="147">
        <f>IF(N474="zákl. přenesená",J474,0)</f>
        <v>0</v>
      </c>
      <c r="BH474" s="147">
        <f>IF(N474="sníž. přenesená",J474,0)</f>
        <v>0</v>
      </c>
      <c r="BI474" s="147">
        <f>IF(N474="nulová",J474,0)</f>
        <v>0</v>
      </c>
      <c r="BJ474" s="14" t="s">
        <v>87</v>
      </c>
      <c r="BK474" s="147">
        <f>ROUND(I474*H474,2)</f>
        <v>0</v>
      </c>
      <c r="BL474" s="14" t="s">
        <v>227</v>
      </c>
      <c r="BM474" s="256" t="s">
        <v>1374</v>
      </c>
    </row>
    <row r="475" spans="1:65" s="2" customFormat="1" ht="24.15" customHeight="1">
      <c r="A475" s="37"/>
      <c r="B475" s="38"/>
      <c r="C475" s="244" t="s">
        <v>1375</v>
      </c>
      <c r="D475" s="244" t="s">
        <v>165</v>
      </c>
      <c r="E475" s="245" t="s">
        <v>1376</v>
      </c>
      <c r="F475" s="246" t="s">
        <v>1377</v>
      </c>
      <c r="G475" s="247" t="s">
        <v>168</v>
      </c>
      <c r="H475" s="248">
        <v>12.75</v>
      </c>
      <c r="I475" s="249"/>
      <c r="J475" s="250">
        <f>ROUND(I475*H475,2)</f>
        <v>0</v>
      </c>
      <c r="K475" s="251"/>
      <c r="L475" s="40"/>
      <c r="M475" s="252" t="s">
        <v>1</v>
      </c>
      <c r="N475" s="253" t="s">
        <v>41</v>
      </c>
      <c r="O475" s="90"/>
      <c r="P475" s="254">
        <f>O475*H475</f>
        <v>0</v>
      </c>
      <c r="Q475" s="254">
        <v>0.00012</v>
      </c>
      <c r="R475" s="254">
        <f>Q475*H475</f>
        <v>0.0015300000000000001</v>
      </c>
      <c r="S475" s="254">
        <v>0</v>
      </c>
      <c r="T475" s="255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56" t="s">
        <v>227</v>
      </c>
      <c r="AT475" s="256" t="s">
        <v>165</v>
      </c>
      <c r="AU475" s="256" t="s">
        <v>87</v>
      </c>
      <c r="AY475" s="14" t="s">
        <v>162</v>
      </c>
      <c r="BE475" s="147">
        <f>IF(N475="základní",J475,0)</f>
        <v>0</v>
      </c>
      <c r="BF475" s="147">
        <f>IF(N475="snížená",J475,0)</f>
        <v>0</v>
      </c>
      <c r="BG475" s="147">
        <f>IF(N475="zákl. přenesená",J475,0)</f>
        <v>0</v>
      </c>
      <c r="BH475" s="147">
        <f>IF(N475="sníž. přenesená",J475,0)</f>
        <v>0</v>
      </c>
      <c r="BI475" s="147">
        <f>IF(N475="nulová",J475,0)</f>
        <v>0</v>
      </c>
      <c r="BJ475" s="14" t="s">
        <v>87</v>
      </c>
      <c r="BK475" s="147">
        <f>ROUND(I475*H475,2)</f>
        <v>0</v>
      </c>
      <c r="BL475" s="14" t="s">
        <v>227</v>
      </c>
      <c r="BM475" s="256" t="s">
        <v>1378</v>
      </c>
    </row>
    <row r="476" spans="1:65" s="2" customFormat="1" ht="24.15" customHeight="1">
      <c r="A476" s="37"/>
      <c r="B476" s="38"/>
      <c r="C476" s="244" t="s">
        <v>1379</v>
      </c>
      <c r="D476" s="244" t="s">
        <v>165</v>
      </c>
      <c r="E476" s="245" t="s">
        <v>1380</v>
      </c>
      <c r="F476" s="246" t="s">
        <v>1381</v>
      </c>
      <c r="G476" s="247" t="s">
        <v>168</v>
      </c>
      <c r="H476" s="248">
        <v>12.75</v>
      </c>
      <c r="I476" s="249"/>
      <c r="J476" s="250">
        <f>ROUND(I476*H476,2)</f>
        <v>0</v>
      </c>
      <c r="K476" s="251"/>
      <c r="L476" s="40"/>
      <c r="M476" s="252" t="s">
        <v>1</v>
      </c>
      <c r="N476" s="253" t="s">
        <v>41</v>
      </c>
      <c r="O476" s="90"/>
      <c r="P476" s="254">
        <f>O476*H476</f>
        <v>0</v>
      </c>
      <c r="Q476" s="254">
        <v>0.00012</v>
      </c>
      <c r="R476" s="254">
        <f>Q476*H476</f>
        <v>0.0015300000000000001</v>
      </c>
      <c r="S476" s="254">
        <v>0</v>
      </c>
      <c r="T476" s="255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56" t="s">
        <v>227</v>
      </c>
      <c r="AT476" s="256" t="s">
        <v>165</v>
      </c>
      <c r="AU476" s="256" t="s">
        <v>87</v>
      </c>
      <c r="AY476" s="14" t="s">
        <v>162</v>
      </c>
      <c r="BE476" s="147">
        <f>IF(N476="základní",J476,0)</f>
        <v>0</v>
      </c>
      <c r="BF476" s="147">
        <f>IF(N476="snížená",J476,0)</f>
        <v>0</v>
      </c>
      <c r="BG476" s="147">
        <f>IF(N476="zákl. přenesená",J476,0)</f>
        <v>0</v>
      </c>
      <c r="BH476" s="147">
        <f>IF(N476="sníž. přenesená",J476,0)</f>
        <v>0</v>
      </c>
      <c r="BI476" s="147">
        <f>IF(N476="nulová",J476,0)</f>
        <v>0</v>
      </c>
      <c r="BJ476" s="14" t="s">
        <v>87</v>
      </c>
      <c r="BK476" s="147">
        <f>ROUND(I476*H476,2)</f>
        <v>0</v>
      </c>
      <c r="BL476" s="14" t="s">
        <v>227</v>
      </c>
      <c r="BM476" s="256" t="s">
        <v>1382</v>
      </c>
    </row>
    <row r="477" spans="1:65" s="2" customFormat="1" ht="24.15" customHeight="1">
      <c r="A477" s="37"/>
      <c r="B477" s="38"/>
      <c r="C477" s="244" t="s">
        <v>1383</v>
      </c>
      <c r="D477" s="244" t="s">
        <v>165</v>
      </c>
      <c r="E477" s="245" t="s">
        <v>1384</v>
      </c>
      <c r="F477" s="246" t="s">
        <v>1385</v>
      </c>
      <c r="G477" s="247" t="s">
        <v>168</v>
      </c>
      <c r="H477" s="248">
        <v>12.75</v>
      </c>
      <c r="I477" s="249"/>
      <c r="J477" s="250">
        <f>ROUND(I477*H477,2)</f>
        <v>0</v>
      </c>
      <c r="K477" s="251"/>
      <c r="L477" s="40"/>
      <c r="M477" s="252" t="s">
        <v>1</v>
      </c>
      <c r="N477" s="253" t="s">
        <v>41</v>
      </c>
      <c r="O477" s="90"/>
      <c r="P477" s="254">
        <f>O477*H477</f>
        <v>0</v>
      </c>
      <c r="Q477" s="254">
        <v>3E-05</v>
      </c>
      <c r="R477" s="254">
        <f>Q477*H477</f>
        <v>0.00038250000000000003</v>
      </c>
      <c r="S477" s="254">
        <v>0</v>
      </c>
      <c r="T477" s="255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56" t="s">
        <v>227</v>
      </c>
      <c r="AT477" s="256" t="s">
        <v>165</v>
      </c>
      <c r="AU477" s="256" t="s">
        <v>87</v>
      </c>
      <c r="AY477" s="14" t="s">
        <v>162</v>
      </c>
      <c r="BE477" s="147">
        <f>IF(N477="základní",J477,0)</f>
        <v>0</v>
      </c>
      <c r="BF477" s="147">
        <f>IF(N477="snížená",J477,0)</f>
        <v>0</v>
      </c>
      <c r="BG477" s="147">
        <f>IF(N477="zákl. přenesená",J477,0)</f>
        <v>0</v>
      </c>
      <c r="BH477" s="147">
        <f>IF(N477="sníž. přenesená",J477,0)</f>
        <v>0</v>
      </c>
      <c r="BI477" s="147">
        <f>IF(N477="nulová",J477,0)</f>
        <v>0</v>
      </c>
      <c r="BJ477" s="14" t="s">
        <v>87</v>
      </c>
      <c r="BK477" s="147">
        <f>ROUND(I477*H477,2)</f>
        <v>0</v>
      </c>
      <c r="BL477" s="14" t="s">
        <v>227</v>
      </c>
      <c r="BM477" s="256" t="s">
        <v>1386</v>
      </c>
    </row>
    <row r="478" spans="1:65" s="2" customFormat="1" ht="24.15" customHeight="1">
      <c r="A478" s="37"/>
      <c r="B478" s="38"/>
      <c r="C478" s="244" t="s">
        <v>1387</v>
      </c>
      <c r="D478" s="244" t="s">
        <v>165</v>
      </c>
      <c r="E478" s="245" t="s">
        <v>1388</v>
      </c>
      <c r="F478" s="246" t="s">
        <v>1389</v>
      </c>
      <c r="G478" s="247" t="s">
        <v>168</v>
      </c>
      <c r="H478" s="248">
        <v>110.816</v>
      </c>
      <c r="I478" s="249"/>
      <c r="J478" s="250">
        <f>ROUND(I478*H478,2)</f>
        <v>0</v>
      </c>
      <c r="K478" s="251"/>
      <c r="L478" s="40"/>
      <c r="M478" s="252" t="s">
        <v>1</v>
      </c>
      <c r="N478" s="253" t="s">
        <v>41</v>
      </c>
      <c r="O478" s="90"/>
      <c r="P478" s="254">
        <f>O478*H478</f>
        <v>0</v>
      </c>
      <c r="Q478" s="254">
        <v>0.00014</v>
      </c>
      <c r="R478" s="254">
        <f>Q478*H478</f>
        <v>0.015514239999999999</v>
      </c>
      <c r="S478" s="254">
        <v>0</v>
      </c>
      <c r="T478" s="255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56" t="s">
        <v>227</v>
      </c>
      <c r="AT478" s="256" t="s">
        <v>165</v>
      </c>
      <c r="AU478" s="256" t="s">
        <v>87</v>
      </c>
      <c r="AY478" s="14" t="s">
        <v>162</v>
      </c>
      <c r="BE478" s="147">
        <f>IF(N478="základní",J478,0)</f>
        <v>0</v>
      </c>
      <c r="BF478" s="147">
        <f>IF(N478="snížená",J478,0)</f>
        <v>0</v>
      </c>
      <c r="BG478" s="147">
        <f>IF(N478="zákl. přenesená",J478,0)</f>
        <v>0</v>
      </c>
      <c r="BH478" s="147">
        <f>IF(N478="sníž. přenesená",J478,0)</f>
        <v>0</v>
      </c>
      <c r="BI478" s="147">
        <f>IF(N478="nulová",J478,0)</f>
        <v>0</v>
      </c>
      <c r="BJ478" s="14" t="s">
        <v>87</v>
      </c>
      <c r="BK478" s="147">
        <f>ROUND(I478*H478,2)</f>
        <v>0</v>
      </c>
      <c r="BL478" s="14" t="s">
        <v>227</v>
      </c>
      <c r="BM478" s="256" t="s">
        <v>1390</v>
      </c>
    </row>
    <row r="479" spans="1:65" s="2" customFormat="1" ht="24.15" customHeight="1">
      <c r="A479" s="37"/>
      <c r="B479" s="38"/>
      <c r="C479" s="244" t="s">
        <v>1391</v>
      </c>
      <c r="D479" s="244" t="s">
        <v>165</v>
      </c>
      <c r="E479" s="245" t="s">
        <v>1392</v>
      </c>
      <c r="F479" s="246" t="s">
        <v>1393</v>
      </c>
      <c r="G479" s="247" t="s">
        <v>168</v>
      </c>
      <c r="H479" s="248">
        <v>110.816</v>
      </c>
      <c r="I479" s="249"/>
      <c r="J479" s="250">
        <f>ROUND(I479*H479,2)</f>
        <v>0</v>
      </c>
      <c r="K479" s="251"/>
      <c r="L479" s="40"/>
      <c r="M479" s="252" t="s">
        <v>1</v>
      </c>
      <c r="N479" s="253" t="s">
        <v>41</v>
      </c>
      <c r="O479" s="90"/>
      <c r="P479" s="254">
        <f>O479*H479</f>
        <v>0</v>
      </c>
      <c r="Q479" s="254">
        <v>0.00027</v>
      </c>
      <c r="R479" s="254">
        <f>Q479*H479</f>
        <v>0.02992032</v>
      </c>
      <c r="S479" s="254">
        <v>0</v>
      </c>
      <c r="T479" s="255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56" t="s">
        <v>227</v>
      </c>
      <c r="AT479" s="256" t="s">
        <v>165</v>
      </c>
      <c r="AU479" s="256" t="s">
        <v>87</v>
      </c>
      <c r="AY479" s="14" t="s">
        <v>162</v>
      </c>
      <c r="BE479" s="147">
        <f>IF(N479="základní",J479,0)</f>
        <v>0</v>
      </c>
      <c r="BF479" s="147">
        <f>IF(N479="snížená",J479,0)</f>
        <v>0</v>
      </c>
      <c r="BG479" s="147">
        <f>IF(N479="zákl. přenesená",J479,0)</f>
        <v>0</v>
      </c>
      <c r="BH479" s="147">
        <f>IF(N479="sníž. přenesená",J479,0)</f>
        <v>0</v>
      </c>
      <c r="BI479" s="147">
        <f>IF(N479="nulová",J479,0)</f>
        <v>0</v>
      </c>
      <c r="BJ479" s="14" t="s">
        <v>87</v>
      </c>
      <c r="BK479" s="147">
        <f>ROUND(I479*H479,2)</f>
        <v>0</v>
      </c>
      <c r="BL479" s="14" t="s">
        <v>227</v>
      </c>
      <c r="BM479" s="256" t="s">
        <v>1394</v>
      </c>
    </row>
    <row r="480" spans="1:63" s="12" customFormat="1" ht="22.8" customHeight="1">
      <c r="A480" s="12"/>
      <c r="B480" s="228"/>
      <c r="C480" s="229"/>
      <c r="D480" s="230" t="s">
        <v>74</v>
      </c>
      <c r="E480" s="242" t="s">
        <v>1395</v>
      </c>
      <c r="F480" s="242" t="s">
        <v>1396</v>
      </c>
      <c r="G480" s="229"/>
      <c r="H480" s="229"/>
      <c r="I480" s="232"/>
      <c r="J480" s="243">
        <f>BK480</f>
        <v>0</v>
      </c>
      <c r="K480" s="229"/>
      <c r="L480" s="234"/>
      <c r="M480" s="235"/>
      <c r="N480" s="236"/>
      <c r="O480" s="236"/>
      <c r="P480" s="237">
        <f>SUM(P481:P493)</f>
        <v>0</v>
      </c>
      <c r="Q480" s="236"/>
      <c r="R480" s="237">
        <f>SUM(R481:R493)</f>
        <v>0.59843356</v>
      </c>
      <c r="S480" s="236"/>
      <c r="T480" s="238">
        <f>SUM(T481:T493)</f>
        <v>0.18854756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39" t="s">
        <v>87</v>
      </c>
      <c r="AT480" s="240" t="s">
        <v>74</v>
      </c>
      <c r="AU480" s="240" t="s">
        <v>82</v>
      </c>
      <c r="AY480" s="239" t="s">
        <v>162</v>
      </c>
      <c r="BK480" s="241">
        <f>SUM(BK481:BK493)</f>
        <v>0</v>
      </c>
    </row>
    <row r="481" spans="1:65" s="2" customFormat="1" ht="24.15" customHeight="1">
      <c r="A481" s="37"/>
      <c r="B481" s="38"/>
      <c r="C481" s="244" t="s">
        <v>1397</v>
      </c>
      <c r="D481" s="244" t="s">
        <v>165</v>
      </c>
      <c r="E481" s="245" t="s">
        <v>1398</v>
      </c>
      <c r="F481" s="246" t="s">
        <v>1399</v>
      </c>
      <c r="G481" s="247" t="s">
        <v>168</v>
      </c>
      <c r="H481" s="248">
        <v>409.886</v>
      </c>
      <c r="I481" s="249"/>
      <c r="J481" s="250">
        <f>ROUND(I481*H481,2)</f>
        <v>0</v>
      </c>
      <c r="K481" s="251"/>
      <c r="L481" s="40"/>
      <c r="M481" s="252" t="s">
        <v>1</v>
      </c>
      <c r="N481" s="253" t="s">
        <v>41</v>
      </c>
      <c r="O481" s="90"/>
      <c r="P481" s="254">
        <f>O481*H481</f>
        <v>0</v>
      </c>
      <c r="Q481" s="254">
        <v>0</v>
      </c>
      <c r="R481" s="254">
        <f>Q481*H481</f>
        <v>0</v>
      </c>
      <c r="S481" s="254">
        <v>0</v>
      </c>
      <c r="T481" s="255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56" t="s">
        <v>227</v>
      </c>
      <c r="AT481" s="256" t="s">
        <v>165</v>
      </c>
      <c r="AU481" s="256" t="s">
        <v>87</v>
      </c>
      <c r="AY481" s="14" t="s">
        <v>162</v>
      </c>
      <c r="BE481" s="147">
        <f>IF(N481="základní",J481,0)</f>
        <v>0</v>
      </c>
      <c r="BF481" s="147">
        <f>IF(N481="snížená",J481,0)</f>
        <v>0</v>
      </c>
      <c r="BG481" s="147">
        <f>IF(N481="zákl. přenesená",J481,0)</f>
        <v>0</v>
      </c>
      <c r="BH481" s="147">
        <f>IF(N481="sníž. přenesená",J481,0)</f>
        <v>0</v>
      </c>
      <c r="BI481" s="147">
        <f>IF(N481="nulová",J481,0)</f>
        <v>0</v>
      </c>
      <c r="BJ481" s="14" t="s">
        <v>87</v>
      </c>
      <c r="BK481" s="147">
        <f>ROUND(I481*H481,2)</f>
        <v>0</v>
      </c>
      <c r="BL481" s="14" t="s">
        <v>227</v>
      </c>
      <c r="BM481" s="256" t="s">
        <v>1400</v>
      </c>
    </row>
    <row r="482" spans="1:65" s="2" customFormat="1" ht="24.15" customHeight="1">
      <c r="A482" s="37"/>
      <c r="B482" s="38"/>
      <c r="C482" s="244" t="s">
        <v>1401</v>
      </c>
      <c r="D482" s="244" t="s">
        <v>165</v>
      </c>
      <c r="E482" s="245" t="s">
        <v>1402</v>
      </c>
      <c r="F482" s="246" t="s">
        <v>1403</v>
      </c>
      <c r="G482" s="247" t="s">
        <v>168</v>
      </c>
      <c r="H482" s="248">
        <v>409.886</v>
      </c>
      <c r="I482" s="249"/>
      <c r="J482" s="250">
        <f>ROUND(I482*H482,2)</f>
        <v>0</v>
      </c>
      <c r="K482" s="251"/>
      <c r="L482" s="40"/>
      <c r="M482" s="252" t="s">
        <v>1</v>
      </c>
      <c r="N482" s="253" t="s">
        <v>41</v>
      </c>
      <c r="O482" s="90"/>
      <c r="P482" s="254">
        <f>O482*H482</f>
        <v>0</v>
      </c>
      <c r="Q482" s="254">
        <v>0</v>
      </c>
      <c r="R482" s="254">
        <f>Q482*H482</f>
        <v>0</v>
      </c>
      <c r="S482" s="254">
        <v>0.00015</v>
      </c>
      <c r="T482" s="255">
        <f>S482*H482</f>
        <v>0.0614829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56" t="s">
        <v>227</v>
      </c>
      <c r="AT482" s="256" t="s">
        <v>165</v>
      </c>
      <c r="AU482" s="256" t="s">
        <v>87</v>
      </c>
      <c r="AY482" s="14" t="s">
        <v>162</v>
      </c>
      <c r="BE482" s="147">
        <f>IF(N482="základní",J482,0)</f>
        <v>0</v>
      </c>
      <c r="BF482" s="147">
        <f>IF(N482="snížená",J482,0)</f>
        <v>0</v>
      </c>
      <c r="BG482" s="147">
        <f>IF(N482="zákl. přenesená",J482,0)</f>
        <v>0</v>
      </c>
      <c r="BH482" s="147">
        <f>IF(N482="sníž. přenesená",J482,0)</f>
        <v>0</v>
      </c>
      <c r="BI482" s="147">
        <f>IF(N482="nulová",J482,0)</f>
        <v>0</v>
      </c>
      <c r="BJ482" s="14" t="s">
        <v>87</v>
      </c>
      <c r="BK482" s="147">
        <f>ROUND(I482*H482,2)</f>
        <v>0</v>
      </c>
      <c r="BL482" s="14" t="s">
        <v>227</v>
      </c>
      <c r="BM482" s="256" t="s">
        <v>1404</v>
      </c>
    </row>
    <row r="483" spans="1:65" s="2" customFormat="1" ht="14.4" customHeight="1">
      <c r="A483" s="37"/>
      <c r="B483" s="38"/>
      <c r="C483" s="244" t="s">
        <v>1405</v>
      </c>
      <c r="D483" s="244" t="s">
        <v>165</v>
      </c>
      <c r="E483" s="245" t="s">
        <v>1406</v>
      </c>
      <c r="F483" s="246" t="s">
        <v>1407</v>
      </c>
      <c r="G483" s="247" t="s">
        <v>168</v>
      </c>
      <c r="H483" s="248">
        <v>409.886</v>
      </c>
      <c r="I483" s="249"/>
      <c r="J483" s="250">
        <f>ROUND(I483*H483,2)</f>
        <v>0</v>
      </c>
      <c r="K483" s="251"/>
      <c r="L483" s="40"/>
      <c r="M483" s="252" t="s">
        <v>1</v>
      </c>
      <c r="N483" s="253" t="s">
        <v>41</v>
      </c>
      <c r="O483" s="90"/>
      <c r="P483" s="254">
        <f>O483*H483</f>
        <v>0</v>
      </c>
      <c r="Q483" s="254">
        <v>0.001</v>
      </c>
      <c r="R483" s="254">
        <f>Q483*H483</f>
        <v>0.40988600000000003</v>
      </c>
      <c r="S483" s="254">
        <v>0.00031</v>
      </c>
      <c r="T483" s="255">
        <f>S483*H483</f>
        <v>0.12706466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56" t="s">
        <v>227</v>
      </c>
      <c r="AT483" s="256" t="s">
        <v>165</v>
      </c>
      <c r="AU483" s="256" t="s">
        <v>87</v>
      </c>
      <c r="AY483" s="14" t="s">
        <v>162</v>
      </c>
      <c r="BE483" s="147">
        <f>IF(N483="základní",J483,0)</f>
        <v>0</v>
      </c>
      <c r="BF483" s="147">
        <f>IF(N483="snížená",J483,0)</f>
        <v>0</v>
      </c>
      <c r="BG483" s="147">
        <f>IF(N483="zákl. přenesená",J483,0)</f>
        <v>0</v>
      </c>
      <c r="BH483" s="147">
        <f>IF(N483="sníž. přenesená",J483,0)</f>
        <v>0</v>
      </c>
      <c r="BI483" s="147">
        <f>IF(N483="nulová",J483,0)</f>
        <v>0</v>
      </c>
      <c r="BJ483" s="14" t="s">
        <v>87</v>
      </c>
      <c r="BK483" s="147">
        <f>ROUND(I483*H483,2)</f>
        <v>0</v>
      </c>
      <c r="BL483" s="14" t="s">
        <v>227</v>
      </c>
      <c r="BM483" s="256" t="s">
        <v>1408</v>
      </c>
    </row>
    <row r="484" spans="1:65" s="2" customFormat="1" ht="24.15" customHeight="1">
      <c r="A484" s="37"/>
      <c r="B484" s="38"/>
      <c r="C484" s="244" t="s">
        <v>1409</v>
      </c>
      <c r="D484" s="244" t="s">
        <v>165</v>
      </c>
      <c r="E484" s="245" t="s">
        <v>1410</v>
      </c>
      <c r="F484" s="246" t="s">
        <v>1411</v>
      </c>
      <c r="G484" s="247" t="s">
        <v>168</v>
      </c>
      <c r="H484" s="248">
        <v>409.886</v>
      </c>
      <c r="I484" s="249"/>
      <c r="J484" s="250">
        <f>ROUND(I484*H484,2)</f>
        <v>0</v>
      </c>
      <c r="K484" s="251"/>
      <c r="L484" s="40"/>
      <c r="M484" s="252" t="s">
        <v>1</v>
      </c>
      <c r="N484" s="253" t="s">
        <v>41</v>
      </c>
      <c r="O484" s="90"/>
      <c r="P484" s="254">
        <f>O484*H484</f>
        <v>0</v>
      </c>
      <c r="Q484" s="254">
        <v>0</v>
      </c>
      <c r="R484" s="254">
        <f>Q484*H484</f>
        <v>0</v>
      </c>
      <c r="S484" s="254">
        <v>0</v>
      </c>
      <c r="T484" s="255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56" t="s">
        <v>227</v>
      </c>
      <c r="AT484" s="256" t="s">
        <v>165</v>
      </c>
      <c r="AU484" s="256" t="s">
        <v>87</v>
      </c>
      <c r="AY484" s="14" t="s">
        <v>162</v>
      </c>
      <c r="BE484" s="147">
        <f>IF(N484="základní",J484,0)</f>
        <v>0</v>
      </c>
      <c r="BF484" s="147">
        <f>IF(N484="snížená",J484,0)</f>
        <v>0</v>
      </c>
      <c r="BG484" s="147">
        <f>IF(N484="zákl. přenesená",J484,0)</f>
        <v>0</v>
      </c>
      <c r="BH484" s="147">
        <f>IF(N484="sníž. přenesená",J484,0)</f>
        <v>0</v>
      </c>
      <c r="BI484" s="147">
        <f>IF(N484="nulová",J484,0)</f>
        <v>0</v>
      </c>
      <c r="BJ484" s="14" t="s">
        <v>87</v>
      </c>
      <c r="BK484" s="147">
        <f>ROUND(I484*H484,2)</f>
        <v>0</v>
      </c>
      <c r="BL484" s="14" t="s">
        <v>227</v>
      </c>
      <c r="BM484" s="256" t="s">
        <v>1412</v>
      </c>
    </row>
    <row r="485" spans="1:65" s="2" customFormat="1" ht="14.4" customHeight="1">
      <c r="A485" s="37"/>
      <c r="B485" s="38"/>
      <c r="C485" s="244" t="s">
        <v>1413</v>
      </c>
      <c r="D485" s="244" t="s">
        <v>165</v>
      </c>
      <c r="E485" s="245" t="s">
        <v>1414</v>
      </c>
      <c r="F485" s="246" t="s">
        <v>1415</v>
      </c>
      <c r="G485" s="247" t="s">
        <v>168</v>
      </c>
      <c r="H485" s="248">
        <v>134.182</v>
      </c>
      <c r="I485" s="249"/>
      <c r="J485" s="250">
        <f>ROUND(I485*H485,2)</f>
        <v>0</v>
      </c>
      <c r="K485" s="251"/>
      <c r="L485" s="40"/>
      <c r="M485" s="252" t="s">
        <v>1</v>
      </c>
      <c r="N485" s="253" t="s">
        <v>41</v>
      </c>
      <c r="O485" s="90"/>
      <c r="P485" s="254">
        <f>O485*H485</f>
        <v>0</v>
      </c>
      <c r="Q485" s="254">
        <v>0</v>
      </c>
      <c r="R485" s="254">
        <f>Q485*H485</f>
        <v>0</v>
      </c>
      <c r="S485" s="254">
        <v>0</v>
      </c>
      <c r="T485" s="255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56" t="s">
        <v>227</v>
      </c>
      <c r="AT485" s="256" t="s">
        <v>165</v>
      </c>
      <c r="AU485" s="256" t="s">
        <v>87</v>
      </c>
      <c r="AY485" s="14" t="s">
        <v>162</v>
      </c>
      <c r="BE485" s="147">
        <f>IF(N485="základní",J485,0)</f>
        <v>0</v>
      </c>
      <c r="BF485" s="147">
        <f>IF(N485="snížená",J485,0)</f>
        <v>0</v>
      </c>
      <c r="BG485" s="147">
        <f>IF(N485="zákl. přenesená",J485,0)</f>
        <v>0</v>
      </c>
      <c r="BH485" s="147">
        <f>IF(N485="sníž. přenesená",J485,0)</f>
        <v>0</v>
      </c>
      <c r="BI485" s="147">
        <f>IF(N485="nulová",J485,0)</f>
        <v>0</v>
      </c>
      <c r="BJ485" s="14" t="s">
        <v>87</v>
      </c>
      <c r="BK485" s="147">
        <f>ROUND(I485*H485,2)</f>
        <v>0</v>
      </c>
      <c r="BL485" s="14" t="s">
        <v>227</v>
      </c>
      <c r="BM485" s="256" t="s">
        <v>1416</v>
      </c>
    </row>
    <row r="486" spans="1:65" s="2" customFormat="1" ht="14.4" customHeight="1">
      <c r="A486" s="37"/>
      <c r="B486" s="38"/>
      <c r="C486" s="257" t="s">
        <v>1417</v>
      </c>
      <c r="D486" s="257" t="s">
        <v>363</v>
      </c>
      <c r="E486" s="258" t="s">
        <v>1418</v>
      </c>
      <c r="F486" s="259" t="s">
        <v>1419</v>
      </c>
      <c r="G486" s="260" t="s">
        <v>168</v>
      </c>
      <c r="H486" s="261">
        <v>140.891</v>
      </c>
      <c r="I486" s="262"/>
      <c r="J486" s="263">
        <f>ROUND(I486*H486,2)</f>
        <v>0</v>
      </c>
      <c r="K486" s="264"/>
      <c r="L486" s="265"/>
      <c r="M486" s="266" t="s">
        <v>1</v>
      </c>
      <c r="N486" s="267" t="s">
        <v>41</v>
      </c>
      <c r="O486" s="90"/>
      <c r="P486" s="254">
        <f>O486*H486</f>
        <v>0</v>
      </c>
      <c r="Q486" s="254">
        <v>0</v>
      </c>
      <c r="R486" s="254">
        <f>Q486*H486</f>
        <v>0</v>
      </c>
      <c r="S486" s="254">
        <v>0</v>
      </c>
      <c r="T486" s="255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56" t="s">
        <v>298</v>
      </c>
      <c r="AT486" s="256" t="s">
        <v>363</v>
      </c>
      <c r="AU486" s="256" t="s">
        <v>87</v>
      </c>
      <c r="AY486" s="14" t="s">
        <v>162</v>
      </c>
      <c r="BE486" s="147">
        <f>IF(N486="základní",J486,0)</f>
        <v>0</v>
      </c>
      <c r="BF486" s="147">
        <f>IF(N486="snížená",J486,0)</f>
        <v>0</v>
      </c>
      <c r="BG486" s="147">
        <f>IF(N486="zákl. přenesená",J486,0)</f>
        <v>0</v>
      </c>
      <c r="BH486" s="147">
        <f>IF(N486="sníž. přenesená",J486,0)</f>
        <v>0</v>
      </c>
      <c r="BI486" s="147">
        <f>IF(N486="nulová",J486,0)</f>
        <v>0</v>
      </c>
      <c r="BJ486" s="14" t="s">
        <v>87</v>
      </c>
      <c r="BK486" s="147">
        <f>ROUND(I486*H486,2)</f>
        <v>0</v>
      </c>
      <c r="BL486" s="14" t="s">
        <v>227</v>
      </c>
      <c r="BM486" s="256" t="s">
        <v>1420</v>
      </c>
    </row>
    <row r="487" spans="1:65" s="2" customFormat="1" ht="24.15" customHeight="1">
      <c r="A487" s="37"/>
      <c r="B487" s="38"/>
      <c r="C487" s="244" t="s">
        <v>1421</v>
      </c>
      <c r="D487" s="244" t="s">
        <v>165</v>
      </c>
      <c r="E487" s="245" t="s">
        <v>1422</v>
      </c>
      <c r="F487" s="246" t="s">
        <v>1423</v>
      </c>
      <c r="G487" s="247" t="s">
        <v>168</v>
      </c>
      <c r="H487" s="248">
        <v>30</v>
      </c>
      <c r="I487" s="249"/>
      <c r="J487" s="250">
        <f>ROUND(I487*H487,2)</f>
        <v>0</v>
      </c>
      <c r="K487" s="251"/>
      <c r="L487" s="40"/>
      <c r="M487" s="252" t="s">
        <v>1</v>
      </c>
      <c r="N487" s="253" t="s">
        <v>41</v>
      </c>
      <c r="O487" s="90"/>
      <c r="P487" s="254">
        <f>O487*H487</f>
        <v>0</v>
      </c>
      <c r="Q487" s="254">
        <v>0</v>
      </c>
      <c r="R487" s="254">
        <f>Q487*H487</f>
        <v>0</v>
      </c>
      <c r="S487" s="254">
        <v>0</v>
      </c>
      <c r="T487" s="255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56" t="s">
        <v>227</v>
      </c>
      <c r="AT487" s="256" t="s">
        <v>165</v>
      </c>
      <c r="AU487" s="256" t="s">
        <v>87</v>
      </c>
      <c r="AY487" s="14" t="s">
        <v>162</v>
      </c>
      <c r="BE487" s="147">
        <f>IF(N487="základní",J487,0)</f>
        <v>0</v>
      </c>
      <c r="BF487" s="147">
        <f>IF(N487="snížená",J487,0)</f>
        <v>0</v>
      </c>
      <c r="BG487" s="147">
        <f>IF(N487="zákl. přenesená",J487,0)</f>
        <v>0</v>
      </c>
      <c r="BH487" s="147">
        <f>IF(N487="sníž. přenesená",J487,0)</f>
        <v>0</v>
      </c>
      <c r="BI487" s="147">
        <f>IF(N487="nulová",J487,0)</f>
        <v>0</v>
      </c>
      <c r="BJ487" s="14" t="s">
        <v>87</v>
      </c>
      <c r="BK487" s="147">
        <f>ROUND(I487*H487,2)</f>
        <v>0</v>
      </c>
      <c r="BL487" s="14" t="s">
        <v>227</v>
      </c>
      <c r="BM487" s="256" t="s">
        <v>1424</v>
      </c>
    </row>
    <row r="488" spans="1:65" s="2" customFormat="1" ht="14.4" customHeight="1">
      <c r="A488" s="37"/>
      <c r="B488" s="38"/>
      <c r="C488" s="257" t="s">
        <v>1425</v>
      </c>
      <c r="D488" s="257" t="s">
        <v>363</v>
      </c>
      <c r="E488" s="258" t="s">
        <v>1418</v>
      </c>
      <c r="F488" s="259" t="s">
        <v>1419</v>
      </c>
      <c r="G488" s="260" t="s">
        <v>168</v>
      </c>
      <c r="H488" s="261">
        <v>31.5</v>
      </c>
      <c r="I488" s="262"/>
      <c r="J488" s="263">
        <f>ROUND(I488*H488,2)</f>
        <v>0</v>
      </c>
      <c r="K488" s="264"/>
      <c r="L488" s="265"/>
      <c r="M488" s="266" t="s">
        <v>1</v>
      </c>
      <c r="N488" s="267" t="s">
        <v>41</v>
      </c>
      <c r="O488" s="90"/>
      <c r="P488" s="254">
        <f>O488*H488</f>
        <v>0</v>
      </c>
      <c r="Q488" s="254">
        <v>0</v>
      </c>
      <c r="R488" s="254">
        <f>Q488*H488</f>
        <v>0</v>
      </c>
      <c r="S488" s="254">
        <v>0</v>
      </c>
      <c r="T488" s="255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56" t="s">
        <v>298</v>
      </c>
      <c r="AT488" s="256" t="s">
        <v>363</v>
      </c>
      <c r="AU488" s="256" t="s">
        <v>87</v>
      </c>
      <c r="AY488" s="14" t="s">
        <v>162</v>
      </c>
      <c r="BE488" s="147">
        <f>IF(N488="základní",J488,0)</f>
        <v>0</v>
      </c>
      <c r="BF488" s="147">
        <f>IF(N488="snížená",J488,0)</f>
        <v>0</v>
      </c>
      <c r="BG488" s="147">
        <f>IF(N488="zákl. přenesená",J488,0)</f>
        <v>0</v>
      </c>
      <c r="BH488" s="147">
        <f>IF(N488="sníž. přenesená",J488,0)</f>
        <v>0</v>
      </c>
      <c r="BI488" s="147">
        <f>IF(N488="nulová",J488,0)</f>
        <v>0</v>
      </c>
      <c r="BJ488" s="14" t="s">
        <v>87</v>
      </c>
      <c r="BK488" s="147">
        <f>ROUND(I488*H488,2)</f>
        <v>0</v>
      </c>
      <c r="BL488" s="14" t="s">
        <v>227</v>
      </c>
      <c r="BM488" s="256" t="s">
        <v>1426</v>
      </c>
    </row>
    <row r="489" spans="1:65" s="2" customFormat="1" ht="24.15" customHeight="1">
      <c r="A489" s="37"/>
      <c r="B489" s="38"/>
      <c r="C489" s="244" t="s">
        <v>1427</v>
      </c>
      <c r="D489" s="244" t="s">
        <v>165</v>
      </c>
      <c r="E489" s="245" t="s">
        <v>1428</v>
      </c>
      <c r="F489" s="246" t="s">
        <v>1429</v>
      </c>
      <c r="G489" s="247" t="s">
        <v>168</v>
      </c>
      <c r="H489" s="248">
        <v>15</v>
      </c>
      <c r="I489" s="249"/>
      <c r="J489" s="250">
        <f>ROUND(I489*H489,2)</f>
        <v>0</v>
      </c>
      <c r="K489" s="251"/>
      <c r="L489" s="40"/>
      <c r="M489" s="252" t="s">
        <v>1</v>
      </c>
      <c r="N489" s="253" t="s">
        <v>41</v>
      </c>
      <c r="O489" s="90"/>
      <c r="P489" s="254">
        <f>O489*H489</f>
        <v>0</v>
      </c>
      <c r="Q489" s="254">
        <v>0</v>
      </c>
      <c r="R489" s="254">
        <f>Q489*H489</f>
        <v>0</v>
      </c>
      <c r="S489" s="254">
        <v>0</v>
      </c>
      <c r="T489" s="255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56" t="s">
        <v>227</v>
      </c>
      <c r="AT489" s="256" t="s">
        <v>165</v>
      </c>
      <c r="AU489" s="256" t="s">
        <v>87</v>
      </c>
      <c r="AY489" s="14" t="s">
        <v>162</v>
      </c>
      <c r="BE489" s="147">
        <f>IF(N489="základní",J489,0)</f>
        <v>0</v>
      </c>
      <c r="BF489" s="147">
        <f>IF(N489="snížená",J489,0)</f>
        <v>0</v>
      </c>
      <c r="BG489" s="147">
        <f>IF(N489="zákl. přenesená",J489,0)</f>
        <v>0</v>
      </c>
      <c r="BH489" s="147">
        <f>IF(N489="sníž. přenesená",J489,0)</f>
        <v>0</v>
      </c>
      <c r="BI489" s="147">
        <f>IF(N489="nulová",J489,0)</f>
        <v>0</v>
      </c>
      <c r="BJ489" s="14" t="s">
        <v>87</v>
      </c>
      <c r="BK489" s="147">
        <f>ROUND(I489*H489,2)</f>
        <v>0</v>
      </c>
      <c r="BL489" s="14" t="s">
        <v>227</v>
      </c>
      <c r="BM489" s="256" t="s">
        <v>1430</v>
      </c>
    </row>
    <row r="490" spans="1:65" s="2" customFormat="1" ht="14.4" customHeight="1">
      <c r="A490" s="37"/>
      <c r="B490" s="38"/>
      <c r="C490" s="257" t="s">
        <v>1431</v>
      </c>
      <c r="D490" s="257" t="s">
        <v>363</v>
      </c>
      <c r="E490" s="258" t="s">
        <v>1432</v>
      </c>
      <c r="F490" s="259" t="s">
        <v>1433</v>
      </c>
      <c r="G490" s="260" t="s">
        <v>168</v>
      </c>
      <c r="H490" s="261">
        <v>15.75</v>
      </c>
      <c r="I490" s="262"/>
      <c r="J490" s="263">
        <f>ROUND(I490*H490,2)</f>
        <v>0</v>
      </c>
      <c r="K490" s="264"/>
      <c r="L490" s="265"/>
      <c r="M490" s="266" t="s">
        <v>1</v>
      </c>
      <c r="N490" s="267" t="s">
        <v>41</v>
      </c>
      <c r="O490" s="90"/>
      <c r="P490" s="254">
        <f>O490*H490</f>
        <v>0</v>
      </c>
      <c r="Q490" s="254">
        <v>0</v>
      </c>
      <c r="R490" s="254">
        <f>Q490*H490</f>
        <v>0</v>
      </c>
      <c r="S490" s="254">
        <v>0</v>
      </c>
      <c r="T490" s="255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56" t="s">
        <v>298</v>
      </c>
      <c r="AT490" s="256" t="s">
        <v>363</v>
      </c>
      <c r="AU490" s="256" t="s">
        <v>87</v>
      </c>
      <c r="AY490" s="14" t="s">
        <v>162</v>
      </c>
      <c r="BE490" s="147">
        <f>IF(N490="základní",J490,0)</f>
        <v>0</v>
      </c>
      <c r="BF490" s="147">
        <f>IF(N490="snížená",J490,0)</f>
        <v>0</v>
      </c>
      <c r="BG490" s="147">
        <f>IF(N490="zákl. přenesená",J490,0)</f>
        <v>0</v>
      </c>
      <c r="BH490" s="147">
        <f>IF(N490="sníž. přenesená",J490,0)</f>
        <v>0</v>
      </c>
      <c r="BI490" s="147">
        <f>IF(N490="nulová",J490,0)</f>
        <v>0</v>
      </c>
      <c r="BJ490" s="14" t="s">
        <v>87</v>
      </c>
      <c r="BK490" s="147">
        <f>ROUND(I490*H490,2)</f>
        <v>0</v>
      </c>
      <c r="BL490" s="14" t="s">
        <v>227</v>
      </c>
      <c r="BM490" s="256" t="s">
        <v>1434</v>
      </c>
    </row>
    <row r="491" spans="1:65" s="2" customFormat="1" ht="24.15" customHeight="1">
      <c r="A491" s="37"/>
      <c r="B491" s="38"/>
      <c r="C491" s="244" t="s">
        <v>1435</v>
      </c>
      <c r="D491" s="244" t="s">
        <v>165</v>
      </c>
      <c r="E491" s="245" t="s">
        <v>1436</v>
      </c>
      <c r="F491" s="246" t="s">
        <v>1437</v>
      </c>
      <c r="G491" s="247" t="s">
        <v>168</v>
      </c>
      <c r="H491" s="248">
        <v>409.886</v>
      </c>
      <c r="I491" s="249"/>
      <c r="J491" s="250">
        <f>ROUND(I491*H491,2)</f>
        <v>0</v>
      </c>
      <c r="K491" s="251"/>
      <c r="L491" s="40"/>
      <c r="M491" s="252" t="s">
        <v>1</v>
      </c>
      <c r="N491" s="253" t="s">
        <v>41</v>
      </c>
      <c r="O491" s="90"/>
      <c r="P491" s="254">
        <f>O491*H491</f>
        <v>0</v>
      </c>
      <c r="Q491" s="254">
        <v>0.0002</v>
      </c>
      <c r="R491" s="254">
        <f>Q491*H491</f>
        <v>0.08197720000000001</v>
      </c>
      <c r="S491" s="254">
        <v>0</v>
      </c>
      <c r="T491" s="255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56" t="s">
        <v>227</v>
      </c>
      <c r="AT491" s="256" t="s">
        <v>165</v>
      </c>
      <c r="AU491" s="256" t="s">
        <v>87</v>
      </c>
      <c r="AY491" s="14" t="s">
        <v>162</v>
      </c>
      <c r="BE491" s="147">
        <f>IF(N491="základní",J491,0)</f>
        <v>0</v>
      </c>
      <c r="BF491" s="147">
        <f>IF(N491="snížená",J491,0)</f>
        <v>0</v>
      </c>
      <c r="BG491" s="147">
        <f>IF(N491="zákl. přenesená",J491,0)</f>
        <v>0</v>
      </c>
      <c r="BH491" s="147">
        <f>IF(N491="sníž. přenesená",J491,0)</f>
        <v>0</v>
      </c>
      <c r="BI491" s="147">
        <f>IF(N491="nulová",J491,0)</f>
        <v>0</v>
      </c>
      <c r="BJ491" s="14" t="s">
        <v>87</v>
      </c>
      <c r="BK491" s="147">
        <f>ROUND(I491*H491,2)</f>
        <v>0</v>
      </c>
      <c r="BL491" s="14" t="s">
        <v>227</v>
      </c>
      <c r="BM491" s="256" t="s">
        <v>1438</v>
      </c>
    </row>
    <row r="492" spans="1:65" s="2" customFormat="1" ht="24.15" customHeight="1">
      <c r="A492" s="37"/>
      <c r="B492" s="38"/>
      <c r="C492" s="244" t="s">
        <v>1439</v>
      </c>
      <c r="D492" s="244" t="s">
        <v>165</v>
      </c>
      <c r="E492" s="245" t="s">
        <v>1440</v>
      </c>
      <c r="F492" s="246" t="s">
        <v>1441</v>
      </c>
      <c r="G492" s="247" t="s">
        <v>168</v>
      </c>
      <c r="H492" s="248">
        <v>409.886</v>
      </c>
      <c r="I492" s="249"/>
      <c r="J492" s="250">
        <f>ROUND(I492*H492,2)</f>
        <v>0</v>
      </c>
      <c r="K492" s="251"/>
      <c r="L492" s="40"/>
      <c r="M492" s="252" t="s">
        <v>1</v>
      </c>
      <c r="N492" s="253" t="s">
        <v>41</v>
      </c>
      <c r="O492" s="90"/>
      <c r="P492" s="254">
        <f>O492*H492</f>
        <v>0</v>
      </c>
      <c r="Q492" s="254">
        <v>0.00026</v>
      </c>
      <c r="R492" s="254">
        <f>Q492*H492</f>
        <v>0.10657036</v>
      </c>
      <c r="S492" s="254">
        <v>0</v>
      </c>
      <c r="T492" s="255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56" t="s">
        <v>227</v>
      </c>
      <c r="AT492" s="256" t="s">
        <v>165</v>
      </c>
      <c r="AU492" s="256" t="s">
        <v>87</v>
      </c>
      <c r="AY492" s="14" t="s">
        <v>162</v>
      </c>
      <c r="BE492" s="147">
        <f>IF(N492="základní",J492,0)</f>
        <v>0</v>
      </c>
      <c r="BF492" s="147">
        <f>IF(N492="snížená",J492,0)</f>
        <v>0</v>
      </c>
      <c r="BG492" s="147">
        <f>IF(N492="zákl. přenesená",J492,0)</f>
        <v>0</v>
      </c>
      <c r="BH492" s="147">
        <f>IF(N492="sníž. přenesená",J492,0)</f>
        <v>0</v>
      </c>
      <c r="BI492" s="147">
        <f>IF(N492="nulová",J492,0)</f>
        <v>0</v>
      </c>
      <c r="BJ492" s="14" t="s">
        <v>87</v>
      </c>
      <c r="BK492" s="147">
        <f>ROUND(I492*H492,2)</f>
        <v>0</v>
      </c>
      <c r="BL492" s="14" t="s">
        <v>227</v>
      </c>
      <c r="BM492" s="256" t="s">
        <v>1442</v>
      </c>
    </row>
    <row r="493" spans="1:65" s="2" customFormat="1" ht="24.15" customHeight="1">
      <c r="A493" s="37"/>
      <c r="B493" s="38"/>
      <c r="C493" s="244" t="s">
        <v>1443</v>
      </c>
      <c r="D493" s="244" t="s">
        <v>165</v>
      </c>
      <c r="E493" s="245" t="s">
        <v>1444</v>
      </c>
      <c r="F493" s="246" t="s">
        <v>1445</v>
      </c>
      <c r="G493" s="247" t="s">
        <v>168</v>
      </c>
      <c r="H493" s="248">
        <v>11.505</v>
      </c>
      <c r="I493" s="249"/>
      <c r="J493" s="250">
        <f>ROUND(I493*H493,2)</f>
        <v>0</v>
      </c>
      <c r="K493" s="251"/>
      <c r="L493" s="40"/>
      <c r="M493" s="252" t="s">
        <v>1</v>
      </c>
      <c r="N493" s="253" t="s">
        <v>41</v>
      </c>
      <c r="O493" s="90"/>
      <c r="P493" s="254">
        <f>O493*H493</f>
        <v>0</v>
      </c>
      <c r="Q493" s="254">
        <v>0</v>
      </c>
      <c r="R493" s="254">
        <f>Q493*H493</f>
        <v>0</v>
      </c>
      <c r="S493" s="254">
        <v>0</v>
      </c>
      <c r="T493" s="255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56" t="s">
        <v>227</v>
      </c>
      <c r="AT493" s="256" t="s">
        <v>165</v>
      </c>
      <c r="AU493" s="256" t="s">
        <v>87</v>
      </c>
      <c r="AY493" s="14" t="s">
        <v>162</v>
      </c>
      <c r="BE493" s="147">
        <f>IF(N493="základní",J493,0)</f>
        <v>0</v>
      </c>
      <c r="BF493" s="147">
        <f>IF(N493="snížená",J493,0)</f>
        <v>0</v>
      </c>
      <c r="BG493" s="147">
        <f>IF(N493="zákl. přenesená",J493,0)</f>
        <v>0</v>
      </c>
      <c r="BH493" s="147">
        <f>IF(N493="sníž. přenesená",J493,0)</f>
        <v>0</v>
      </c>
      <c r="BI493" s="147">
        <f>IF(N493="nulová",J493,0)</f>
        <v>0</v>
      </c>
      <c r="BJ493" s="14" t="s">
        <v>87</v>
      </c>
      <c r="BK493" s="147">
        <f>ROUND(I493*H493,2)</f>
        <v>0</v>
      </c>
      <c r="BL493" s="14" t="s">
        <v>227</v>
      </c>
      <c r="BM493" s="256" t="s">
        <v>1446</v>
      </c>
    </row>
    <row r="494" spans="1:63" s="12" customFormat="1" ht="25.9" customHeight="1">
      <c r="A494" s="12"/>
      <c r="B494" s="228"/>
      <c r="C494" s="229"/>
      <c r="D494" s="230" t="s">
        <v>74</v>
      </c>
      <c r="E494" s="231" t="s">
        <v>1447</v>
      </c>
      <c r="F494" s="231" t="s">
        <v>1448</v>
      </c>
      <c r="G494" s="229"/>
      <c r="H494" s="229"/>
      <c r="I494" s="232"/>
      <c r="J494" s="233">
        <f>BK494</f>
        <v>0</v>
      </c>
      <c r="K494" s="229"/>
      <c r="L494" s="234"/>
      <c r="M494" s="235"/>
      <c r="N494" s="236"/>
      <c r="O494" s="236"/>
      <c r="P494" s="237">
        <f>P495</f>
        <v>0</v>
      </c>
      <c r="Q494" s="236"/>
      <c r="R494" s="237">
        <f>R495</f>
        <v>0</v>
      </c>
      <c r="S494" s="236"/>
      <c r="T494" s="238">
        <f>T495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39" t="s">
        <v>169</v>
      </c>
      <c r="AT494" s="240" t="s">
        <v>74</v>
      </c>
      <c r="AU494" s="240" t="s">
        <v>75</v>
      </c>
      <c r="AY494" s="239" t="s">
        <v>162</v>
      </c>
      <c r="BK494" s="241">
        <f>BK495</f>
        <v>0</v>
      </c>
    </row>
    <row r="495" spans="1:65" s="2" customFormat="1" ht="24.15" customHeight="1">
      <c r="A495" s="37"/>
      <c r="B495" s="38"/>
      <c r="C495" s="244" t="s">
        <v>1449</v>
      </c>
      <c r="D495" s="244" t="s">
        <v>165</v>
      </c>
      <c r="E495" s="245" t="s">
        <v>1450</v>
      </c>
      <c r="F495" s="246" t="s">
        <v>1451</v>
      </c>
      <c r="G495" s="247" t="s">
        <v>1452</v>
      </c>
      <c r="H495" s="248">
        <v>8</v>
      </c>
      <c r="I495" s="249"/>
      <c r="J495" s="250">
        <f>ROUND(I495*H495,2)</f>
        <v>0</v>
      </c>
      <c r="K495" s="251"/>
      <c r="L495" s="40"/>
      <c r="M495" s="252" t="s">
        <v>1</v>
      </c>
      <c r="N495" s="253" t="s">
        <v>41</v>
      </c>
      <c r="O495" s="90"/>
      <c r="P495" s="254">
        <f>O495*H495</f>
        <v>0</v>
      </c>
      <c r="Q495" s="254">
        <v>0</v>
      </c>
      <c r="R495" s="254">
        <f>Q495*H495</f>
        <v>0</v>
      </c>
      <c r="S495" s="254">
        <v>0</v>
      </c>
      <c r="T495" s="255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56" t="s">
        <v>1453</v>
      </c>
      <c r="AT495" s="256" t="s">
        <v>165</v>
      </c>
      <c r="AU495" s="256" t="s">
        <v>82</v>
      </c>
      <c r="AY495" s="14" t="s">
        <v>162</v>
      </c>
      <c r="BE495" s="147">
        <f>IF(N495="základní",J495,0)</f>
        <v>0</v>
      </c>
      <c r="BF495" s="147">
        <f>IF(N495="snížená",J495,0)</f>
        <v>0</v>
      </c>
      <c r="BG495" s="147">
        <f>IF(N495="zákl. přenesená",J495,0)</f>
        <v>0</v>
      </c>
      <c r="BH495" s="147">
        <f>IF(N495="sníž. přenesená",J495,0)</f>
        <v>0</v>
      </c>
      <c r="BI495" s="147">
        <f>IF(N495="nulová",J495,0)</f>
        <v>0</v>
      </c>
      <c r="BJ495" s="14" t="s">
        <v>87</v>
      </c>
      <c r="BK495" s="147">
        <f>ROUND(I495*H495,2)</f>
        <v>0</v>
      </c>
      <c r="BL495" s="14" t="s">
        <v>1453</v>
      </c>
      <c r="BM495" s="256" t="s">
        <v>1454</v>
      </c>
    </row>
    <row r="496" spans="1:63" s="12" customFormat="1" ht="25.9" customHeight="1">
      <c r="A496" s="12"/>
      <c r="B496" s="228"/>
      <c r="C496" s="229"/>
      <c r="D496" s="230" t="s">
        <v>74</v>
      </c>
      <c r="E496" s="231" t="s">
        <v>140</v>
      </c>
      <c r="F496" s="231" t="s">
        <v>1455</v>
      </c>
      <c r="G496" s="229"/>
      <c r="H496" s="229"/>
      <c r="I496" s="232"/>
      <c r="J496" s="233">
        <f>BK496</f>
        <v>0</v>
      </c>
      <c r="K496" s="229"/>
      <c r="L496" s="234"/>
      <c r="M496" s="235"/>
      <c r="N496" s="236"/>
      <c r="O496" s="236"/>
      <c r="P496" s="237">
        <f>P497+P499</f>
        <v>0</v>
      </c>
      <c r="Q496" s="236"/>
      <c r="R496" s="237">
        <f>R497+R499</f>
        <v>0</v>
      </c>
      <c r="S496" s="236"/>
      <c r="T496" s="238">
        <f>T497+T499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39" t="s">
        <v>184</v>
      </c>
      <c r="AT496" s="240" t="s">
        <v>74</v>
      </c>
      <c r="AU496" s="240" t="s">
        <v>75</v>
      </c>
      <c r="AY496" s="239" t="s">
        <v>162</v>
      </c>
      <c r="BK496" s="241">
        <f>BK497+BK499</f>
        <v>0</v>
      </c>
    </row>
    <row r="497" spans="1:63" s="12" customFormat="1" ht="22.8" customHeight="1">
      <c r="A497" s="12"/>
      <c r="B497" s="228"/>
      <c r="C497" s="229"/>
      <c r="D497" s="230" t="s">
        <v>74</v>
      </c>
      <c r="E497" s="242" t="s">
        <v>1456</v>
      </c>
      <c r="F497" s="242" t="s">
        <v>139</v>
      </c>
      <c r="G497" s="229"/>
      <c r="H497" s="229"/>
      <c r="I497" s="232"/>
      <c r="J497" s="243">
        <f>BK497</f>
        <v>0</v>
      </c>
      <c r="K497" s="229"/>
      <c r="L497" s="234"/>
      <c r="M497" s="235"/>
      <c r="N497" s="236"/>
      <c r="O497" s="236"/>
      <c r="P497" s="237">
        <f>P498</f>
        <v>0</v>
      </c>
      <c r="Q497" s="236"/>
      <c r="R497" s="237">
        <f>R498</f>
        <v>0</v>
      </c>
      <c r="S497" s="236"/>
      <c r="T497" s="238">
        <f>T498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39" t="s">
        <v>184</v>
      </c>
      <c r="AT497" s="240" t="s">
        <v>74</v>
      </c>
      <c r="AU497" s="240" t="s">
        <v>82</v>
      </c>
      <c r="AY497" s="239" t="s">
        <v>162</v>
      </c>
      <c r="BK497" s="241">
        <f>BK498</f>
        <v>0</v>
      </c>
    </row>
    <row r="498" spans="1:65" s="2" customFormat="1" ht="14.4" customHeight="1">
      <c r="A498" s="37"/>
      <c r="B498" s="38"/>
      <c r="C498" s="244" t="s">
        <v>1457</v>
      </c>
      <c r="D498" s="244" t="s">
        <v>165</v>
      </c>
      <c r="E498" s="245" t="s">
        <v>1458</v>
      </c>
      <c r="F498" s="246" t="s">
        <v>139</v>
      </c>
      <c r="G498" s="247" t="s">
        <v>1459</v>
      </c>
      <c r="H498" s="248">
        <v>65</v>
      </c>
      <c r="I498" s="249"/>
      <c r="J498" s="250">
        <f>ROUND(I498*H498,2)</f>
        <v>0</v>
      </c>
      <c r="K498" s="251"/>
      <c r="L498" s="40"/>
      <c r="M498" s="252" t="s">
        <v>1</v>
      </c>
      <c r="N498" s="253" t="s">
        <v>41</v>
      </c>
      <c r="O498" s="90"/>
      <c r="P498" s="254">
        <f>O498*H498</f>
        <v>0</v>
      </c>
      <c r="Q498" s="254">
        <v>0</v>
      </c>
      <c r="R498" s="254">
        <f>Q498*H498</f>
        <v>0</v>
      </c>
      <c r="S498" s="254">
        <v>0</v>
      </c>
      <c r="T498" s="255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56" t="s">
        <v>1460</v>
      </c>
      <c r="AT498" s="256" t="s">
        <v>165</v>
      </c>
      <c r="AU498" s="256" t="s">
        <v>87</v>
      </c>
      <c r="AY498" s="14" t="s">
        <v>162</v>
      </c>
      <c r="BE498" s="147">
        <f>IF(N498="základní",J498,0)</f>
        <v>0</v>
      </c>
      <c r="BF498" s="147">
        <f>IF(N498="snížená",J498,0)</f>
        <v>0</v>
      </c>
      <c r="BG498" s="147">
        <f>IF(N498="zákl. přenesená",J498,0)</f>
        <v>0</v>
      </c>
      <c r="BH498" s="147">
        <f>IF(N498="sníž. přenesená",J498,0)</f>
        <v>0</v>
      </c>
      <c r="BI498" s="147">
        <f>IF(N498="nulová",J498,0)</f>
        <v>0</v>
      </c>
      <c r="BJ498" s="14" t="s">
        <v>87</v>
      </c>
      <c r="BK498" s="147">
        <f>ROUND(I498*H498,2)</f>
        <v>0</v>
      </c>
      <c r="BL498" s="14" t="s">
        <v>1460</v>
      </c>
      <c r="BM498" s="256" t="s">
        <v>1461</v>
      </c>
    </row>
    <row r="499" spans="1:63" s="12" customFormat="1" ht="22.8" customHeight="1">
      <c r="A499" s="12"/>
      <c r="B499" s="228"/>
      <c r="C499" s="229"/>
      <c r="D499" s="230" t="s">
        <v>74</v>
      </c>
      <c r="E499" s="242" t="s">
        <v>1462</v>
      </c>
      <c r="F499" s="242" t="s">
        <v>143</v>
      </c>
      <c r="G499" s="229"/>
      <c r="H499" s="229"/>
      <c r="I499" s="232"/>
      <c r="J499" s="243">
        <f>BK499</f>
        <v>0</v>
      </c>
      <c r="K499" s="229"/>
      <c r="L499" s="234"/>
      <c r="M499" s="235"/>
      <c r="N499" s="236"/>
      <c r="O499" s="236"/>
      <c r="P499" s="237">
        <f>P500</f>
        <v>0</v>
      </c>
      <c r="Q499" s="236"/>
      <c r="R499" s="237">
        <f>R500</f>
        <v>0</v>
      </c>
      <c r="S499" s="236"/>
      <c r="T499" s="238">
        <f>T500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39" t="s">
        <v>184</v>
      </c>
      <c r="AT499" s="240" t="s">
        <v>74</v>
      </c>
      <c r="AU499" s="240" t="s">
        <v>82</v>
      </c>
      <c r="AY499" s="239" t="s">
        <v>162</v>
      </c>
      <c r="BK499" s="241">
        <f>BK500</f>
        <v>0</v>
      </c>
    </row>
    <row r="500" spans="1:65" s="2" customFormat="1" ht="14.4" customHeight="1">
      <c r="A500" s="37"/>
      <c r="B500" s="38"/>
      <c r="C500" s="244" t="s">
        <v>1463</v>
      </c>
      <c r="D500" s="244" t="s">
        <v>165</v>
      </c>
      <c r="E500" s="245" t="s">
        <v>1464</v>
      </c>
      <c r="F500" s="246" t="s">
        <v>143</v>
      </c>
      <c r="G500" s="247" t="s">
        <v>1459</v>
      </c>
      <c r="H500" s="248">
        <v>65</v>
      </c>
      <c r="I500" s="249"/>
      <c r="J500" s="250">
        <f>ROUND(I500*H500,2)</f>
        <v>0</v>
      </c>
      <c r="K500" s="251"/>
      <c r="L500" s="40"/>
      <c r="M500" s="268" t="s">
        <v>1</v>
      </c>
      <c r="N500" s="269" t="s">
        <v>41</v>
      </c>
      <c r="O500" s="270"/>
      <c r="P500" s="271">
        <f>O500*H500</f>
        <v>0</v>
      </c>
      <c r="Q500" s="271">
        <v>0</v>
      </c>
      <c r="R500" s="271">
        <f>Q500*H500</f>
        <v>0</v>
      </c>
      <c r="S500" s="271">
        <v>0</v>
      </c>
      <c r="T500" s="272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56" t="s">
        <v>1460</v>
      </c>
      <c r="AT500" s="256" t="s">
        <v>165</v>
      </c>
      <c r="AU500" s="256" t="s">
        <v>87</v>
      </c>
      <c r="AY500" s="14" t="s">
        <v>162</v>
      </c>
      <c r="BE500" s="147">
        <f>IF(N500="základní",J500,0)</f>
        <v>0</v>
      </c>
      <c r="BF500" s="147">
        <f>IF(N500="snížená",J500,0)</f>
        <v>0</v>
      </c>
      <c r="BG500" s="147">
        <f>IF(N500="zákl. přenesená",J500,0)</f>
        <v>0</v>
      </c>
      <c r="BH500" s="147">
        <f>IF(N500="sníž. přenesená",J500,0)</f>
        <v>0</v>
      </c>
      <c r="BI500" s="147">
        <f>IF(N500="nulová",J500,0)</f>
        <v>0</v>
      </c>
      <c r="BJ500" s="14" t="s">
        <v>87</v>
      </c>
      <c r="BK500" s="147">
        <f>ROUND(I500*H500,2)</f>
        <v>0</v>
      </c>
      <c r="BL500" s="14" t="s">
        <v>1460</v>
      </c>
      <c r="BM500" s="256" t="s">
        <v>1465</v>
      </c>
    </row>
    <row r="501" spans="1:31" s="2" customFormat="1" ht="6.95" customHeight="1">
      <c r="A501" s="37"/>
      <c r="B501" s="65"/>
      <c r="C501" s="66"/>
      <c r="D501" s="66"/>
      <c r="E501" s="66"/>
      <c r="F501" s="66"/>
      <c r="G501" s="66"/>
      <c r="H501" s="66"/>
      <c r="I501" s="66"/>
      <c r="J501" s="66"/>
      <c r="K501" s="66"/>
      <c r="L501" s="40"/>
      <c r="M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</sheetData>
  <sheetProtection password="CC35" sheet="1" objects="1" scenarios="1" formatColumns="0" formatRows="0" autoFilter="0"/>
  <autoFilter ref="C158:K50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31:F131"/>
    <mergeCell ref="D132:F132"/>
    <mergeCell ref="D133:F133"/>
    <mergeCell ref="D134:F134"/>
    <mergeCell ref="D135:F135"/>
    <mergeCell ref="E147:H147"/>
    <mergeCell ref="E149:H149"/>
    <mergeCell ref="E151:H15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AspireV17Nitro\Ladislav</dc:creator>
  <cp:keywords/>
  <dc:description/>
  <cp:lastModifiedBy>AspireV17Nitro\Ladislav</cp:lastModifiedBy>
  <dcterms:created xsi:type="dcterms:W3CDTF">2020-10-06T13:11:20Z</dcterms:created>
  <dcterms:modified xsi:type="dcterms:W3CDTF">2020-10-06T13:11:24Z</dcterms:modified>
  <cp:category/>
  <cp:version/>
  <cp:contentType/>
  <cp:contentStatus/>
</cp:coreProperties>
</file>