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PRACOVNÍ\CD\Praha 6\ZŠ Pod Marjánkou 1900-2\06.18\"/>
    </mc:Choice>
  </mc:AlternateContent>
  <xr:revisionPtr revIDLastSave="0" documentId="13_ncr:1_{A2FD3B9F-7F87-44FA-A91B-923C1C17E760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Rekapitulace stavby" sheetId="1" r:id="rId1"/>
    <sheet name="z039052025-1 - ZŠ Pod Mar..." sheetId="2" r:id="rId2"/>
  </sheets>
  <definedNames>
    <definedName name="_xlnm._FilterDatabase" localSheetId="1" hidden="1">'z039052025-1 - ZŠ Pod Mar...'!$C$138:$K$344</definedName>
    <definedName name="_xlnm.Print_Titles" localSheetId="0">'Rekapitulace stavby'!$92:$92</definedName>
    <definedName name="_xlnm.Print_Titles" localSheetId="1">'z039052025-1 - ZŠ Pod Mar...'!$138:$138</definedName>
    <definedName name="_xlnm.Print_Area" localSheetId="0">'Rekapitulace stavby'!$D$4:$AO$76,'Rekapitulace stavby'!$C$82:$AQ$96</definedName>
    <definedName name="_xlnm.Print_Area" localSheetId="1">'z039052025-1 - ZŠ Pod Mar...'!$C$4:$J$76,'z039052025-1 - ZŠ Pod Mar...'!$C$82:$J$122,'z039052025-1 - ZŠ Pod Mar...'!$C$128:$J$344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44" i="2"/>
  <c r="BH344" i="2"/>
  <c r="BG344" i="2"/>
  <c r="BF344" i="2"/>
  <c r="T344" i="2"/>
  <c r="T343" i="2"/>
  <c r="T340" i="2" s="1"/>
  <c r="R344" i="2"/>
  <c r="R343" i="2" s="1"/>
  <c r="P344" i="2"/>
  <c r="P343" i="2"/>
  <c r="P340" i="2" s="1"/>
  <c r="BI342" i="2"/>
  <c r="BH342" i="2"/>
  <c r="BG342" i="2"/>
  <c r="BF342" i="2"/>
  <c r="T342" i="2"/>
  <c r="T341" i="2"/>
  <c r="R342" i="2"/>
  <c r="R341" i="2" s="1"/>
  <c r="R340" i="2" s="1"/>
  <c r="P342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T276" i="2" s="1"/>
  <c r="R277" i="2"/>
  <c r="R276" i="2"/>
  <c r="P277" i="2"/>
  <c r="P276" i="2" s="1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F133" i="2"/>
  <c r="E131" i="2"/>
  <c r="F87" i="2"/>
  <c r="E85" i="2"/>
  <c r="J22" i="2"/>
  <c r="E22" i="2"/>
  <c r="J136" i="2" s="1"/>
  <c r="J21" i="2"/>
  <c r="J19" i="2"/>
  <c r="E19" i="2"/>
  <c r="J135" i="2"/>
  <c r="J18" i="2"/>
  <c r="J16" i="2"/>
  <c r="E16" i="2"/>
  <c r="F136" i="2"/>
  <c r="J15" i="2"/>
  <c r="J13" i="2"/>
  <c r="E13" i="2"/>
  <c r="F89" i="2" s="1"/>
  <c r="J12" i="2"/>
  <c r="J10" i="2"/>
  <c r="J133" i="2"/>
  <c r="L90" i="1"/>
  <c r="AM90" i="1"/>
  <c r="AM89" i="1"/>
  <c r="L89" i="1"/>
  <c r="AM87" i="1"/>
  <c r="L87" i="1"/>
  <c r="L85" i="1"/>
  <c r="L84" i="1"/>
  <c r="BK342" i="2"/>
  <c r="BK338" i="2"/>
  <c r="J337" i="2"/>
  <c r="J334" i="2"/>
  <c r="J330" i="2"/>
  <c r="BK329" i="2"/>
  <c r="J327" i="2"/>
  <c r="J326" i="2"/>
  <c r="J320" i="2"/>
  <c r="J316" i="2"/>
  <c r="J312" i="2"/>
  <c r="BK310" i="2"/>
  <c r="BK306" i="2"/>
  <c r="BK289" i="2"/>
  <c r="BK285" i="2"/>
  <c r="J280" i="2"/>
  <c r="J274" i="2"/>
  <c r="BK272" i="2"/>
  <c r="J270" i="2"/>
  <c r="J269" i="2"/>
  <c r="J266" i="2"/>
  <c r="BK264" i="2"/>
  <c r="J263" i="2"/>
  <c r="J261" i="2"/>
  <c r="BK258" i="2"/>
  <c r="BK257" i="2"/>
  <c r="BK253" i="2"/>
  <c r="J251" i="2"/>
  <c r="J250" i="2"/>
  <c r="J249" i="2"/>
  <c r="BK247" i="2"/>
  <c r="BK244" i="2"/>
  <c r="BK242" i="2"/>
  <c r="J241" i="2"/>
  <c r="BK240" i="2"/>
  <c r="J237" i="2"/>
  <c r="J234" i="2"/>
  <c r="J231" i="2"/>
  <c r="J226" i="2"/>
  <c r="J221" i="2"/>
  <c r="J217" i="2"/>
  <c r="BK215" i="2"/>
  <c r="BK214" i="2"/>
  <c r="J213" i="2"/>
  <c r="J210" i="2"/>
  <c r="J209" i="2"/>
  <c r="BK207" i="2"/>
  <c r="J204" i="2"/>
  <c r="J203" i="2"/>
  <c r="BK195" i="2"/>
  <c r="J193" i="2"/>
  <c r="J192" i="2"/>
  <c r="BK189" i="2"/>
  <c r="J179" i="2"/>
  <c r="J175" i="2"/>
  <c r="BK174" i="2"/>
  <c r="BK170" i="2"/>
  <c r="J164" i="2"/>
  <c r="BK163" i="2"/>
  <c r="BK161" i="2"/>
  <c r="J158" i="2"/>
  <c r="BK155" i="2"/>
  <c r="BK153" i="2"/>
  <c r="J147" i="2"/>
  <c r="J344" i="2"/>
  <c r="J342" i="2"/>
  <c r="J339" i="2"/>
  <c r="BK337" i="2"/>
  <c r="BK336" i="2"/>
  <c r="J332" i="2"/>
  <c r="J331" i="2"/>
  <c r="BK330" i="2"/>
  <c r="BK326" i="2"/>
  <c r="BK323" i="2"/>
  <c r="BK322" i="2"/>
  <c r="BK320" i="2"/>
  <c r="J313" i="2"/>
  <c r="J310" i="2"/>
  <c r="J307" i="2"/>
  <c r="J301" i="2"/>
  <c r="BK300" i="2"/>
  <c r="BK299" i="2"/>
  <c r="J298" i="2"/>
  <c r="J296" i="2"/>
  <c r="J291" i="2"/>
  <c r="BK280" i="2"/>
  <c r="BK279" i="2"/>
  <c r="J277" i="2"/>
  <c r="BK273" i="2"/>
  <c r="BK270" i="2"/>
  <c r="BK268" i="2"/>
  <c r="J267" i="2"/>
  <c r="BK263" i="2"/>
  <c r="BK259" i="2"/>
  <c r="J255" i="2"/>
  <c r="BK252" i="2"/>
  <c r="J248" i="2"/>
  <c r="BK245" i="2"/>
  <c r="J243" i="2"/>
  <c r="BK241" i="2"/>
  <c r="BK239" i="2"/>
  <c r="J229" i="2"/>
  <c r="J223" i="2"/>
  <c r="J220" i="2"/>
  <c r="J218" i="2"/>
  <c r="BK210" i="2"/>
  <c r="J206" i="2"/>
  <c r="BK205" i="2"/>
  <c r="J194" i="2"/>
  <c r="J191" i="2"/>
  <c r="J189" i="2"/>
  <c r="BK184" i="2"/>
  <c r="J184" i="2"/>
  <c r="BK179" i="2"/>
  <c r="J176" i="2"/>
  <c r="BK172" i="2"/>
  <c r="J165" i="2"/>
  <c r="BK164" i="2"/>
  <c r="BK160" i="2"/>
  <c r="J156" i="2"/>
  <c r="BK148" i="2"/>
  <c r="J146" i="2"/>
  <c r="AS94" i="1"/>
  <c r="BK344" i="2"/>
  <c r="BK339" i="2"/>
  <c r="J338" i="2"/>
  <c r="BK334" i="2"/>
  <c r="BK332" i="2"/>
  <c r="BK331" i="2"/>
  <c r="BK327" i="2"/>
  <c r="BK324" i="2"/>
  <c r="BK321" i="2"/>
  <c r="BK319" i="2"/>
  <c r="BK317" i="2"/>
  <c r="J314" i="2"/>
  <c r="BK301" i="2"/>
  <c r="BK297" i="2"/>
  <c r="BK296" i="2"/>
  <c r="J292" i="2"/>
  <c r="J289" i="2"/>
  <c r="J287" i="2"/>
  <c r="J285" i="2"/>
  <c r="BK282" i="2"/>
  <c r="BK277" i="2"/>
  <c r="BK275" i="2"/>
  <c r="J273" i="2"/>
  <c r="BK269" i="2"/>
  <c r="BK265" i="2"/>
  <c r="BK261" i="2"/>
  <c r="BK260" i="2"/>
  <c r="BK256" i="2"/>
  <c r="BK249" i="2"/>
  <c r="BK248" i="2"/>
  <c r="BK238" i="2"/>
  <c r="BK231" i="2"/>
  <c r="BK225" i="2"/>
  <c r="BK223" i="2"/>
  <c r="BK216" i="2"/>
  <c r="J215" i="2"/>
  <c r="BK213" i="2"/>
  <c r="J212" i="2"/>
  <c r="BK209" i="2"/>
  <c r="BK206" i="2"/>
  <c r="J202" i="2"/>
  <c r="BK199" i="2"/>
  <c r="BK197" i="2"/>
  <c r="J196" i="2"/>
  <c r="BK180" i="2"/>
  <c r="BK178" i="2"/>
  <c r="J174" i="2"/>
  <c r="J336" i="2"/>
  <c r="J329" i="2"/>
  <c r="J324" i="2"/>
  <c r="J323" i="2"/>
  <c r="J322" i="2"/>
  <c r="J321" i="2"/>
  <c r="J319" i="2"/>
  <c r="J317" i="2"/>
  <c r="BK316" i="2"/>
  <c r="BK313" i="2"/>
  <c r="BK312" i="2"/>
  <c r="J309" i="2"/>
  <c r="J306" i="2"/>
  <c r="BK303" i="2"/>
  <c r="J300" i="2"/>
  <c r="J299" i="2"/>
  <c r="BK298" i="2"/>
  <c r="J295" i="2"/>
  <c r="BK293" i="2"/>
  <c r="BK291" i="2"/>
  <c r="BK287" i="2"/>
  <c r="J284" i="2"/>
  <c r="J282" i="2"/>
  <c r="J279" i="2"/>
  <c r="J275" i="2"/>
  <c r="BK274" i="2"/>
  <c r="J272" i="2"/>
  <c r="J268" i="2"/>
  <c r="J265" i="2"/>
  <c r="J258" i="2"/>
  <c r="J257" i="2"/>
  <c r="BK246" i="2"/>
  <c r="BK243" i="2"/>
  <c r="BK237" i="2"/>
  <c r="BK235" i="2"/>
  <c r="BK233" i="2"/>
  <c r="J232" i="2"/>
  <c r="J225" i="2"/>
  <c r="J154" i="2"/>
  <c r="BK147" i="2"/>
  <c r="J142" i="2"/>
  <c r="BK314" i="2"/>
  <c r="BK309" i="2"/>
  <c r="BK307" i="2"/>
  <c r="J305" i="2"/>
  <c r="J303" i="2"/>
  <c r="J297" i="2"/>
  <c r="BK295" i="2"/>
  <c r="J293" i="2"/>
  <c r="BK292" i="2"/>
  <c r="BK284" i="2"/>
  <c r="J260" i="2"/>
  <c r="BK255" i="2"/>
  <c r="BK251" i="2"/>
  <c r="BK250" i="2"/>
  <c r="J246" i="2"/>
  <c r="J244" i="2"/>
  <c r="J239" i="2"/>
  <c r="J238" i="2"/>
  <c r="BK229" i="2"/>
  <c r="BK226" i="2"/>
  <c r="BK217" i="2"/>
  <c r="J216" i="2"/>
  <c r="J214" i="2"/>
  <c r="BK212" i="2"/>
  <c r="J207" i="2"/>
  <c r="J205" i="2"/>
  <c r="BK204" i="2"/>
  <c r="BK202" i="2"/>
  <c r="J199" i="2"/>
  <c r="J197" i="2"/>
  <c r="BK196" i="2"/>
  <c r="J188" i="2"/>
  <c r="BK185" i="2"/>
  <c r="BK181" i="2"/>
  <c r="J180" i="2"/>
  <c r="J172" i="2"/>
  <c r="BK168" i="2"/>
  <c r="J167" i="2"/>
  <c r="J166" i="2"/>
  <c r="J163" i="2"/>
  <c r="BK158" i="2"/>
  <c r="J155" i="2"/>
  <c r="J150" i="2"/>
  <c r="J144" i="2"/>
  <c r="BK305" i="2"/>
  <c r="BK267" i="2"/>
  <c r="BK266" i="2"/>
  <c r="J264" i="2"/>
  <c r="J259" i="2"/>
  <c r="J256" i="2"/>
  <c r="J253" i="2"/>
  <c r="J252" i="2"/>
  <c r="J247" i="2"/>
  <c r="J245" i="2"/>
  <c r="J242" i="2"/>
  <c r="J240" i="2"/>
  <c r="J235" i="2"/>
  <c r="BK234" i="2"/>
  <c r="J233" i="2"/>
  <c r="BK232" i="2"/>
  <c r="BK221" i="2"/>
  <c r="BK220" i="2"/>
  <c r="BK218" i="2"/>
  <c r="BK203" i="2"/>
  <c r="J195" i="2"/>
  <c r="BK194" i="2"/>
  <c r="BK193" i="2"/>
  <c r="BK192" i="2"/>
  <c r="BK191" i="2"/>
  <c r="BK188" i="2"/>
  <c r="BK187" i="2"/>
  <c r="J187" i="2"/>
  <c r="BK186" i="2"/>
  <c r="J186" i="2"/>
  <c r="J185" i="2"/>
  <c r="J181" i="2"/>
  <c r="BK176" i="2"/>
  <c r="BK175" i="2"/>
  <c r="J170" i="2"/>
  <c r="BK167" i="2"/>
  <c r="BK166" i="2"/>
  <c r="BK165" i="2"/>
  <c r="J161" i="2"/>
  <c r="BK156" i="2"/>
  <c r="BK154" i="2"/>
  <c r="J151" i="2"/>
  <c r="BK150" i="2"/>
  <c r="J148" i="2"/>
  <c r="BK146" i="2"/>
  <c r="BK144" i="2"/>
  <c r="BK142" i="2"/>
  <c r="J178" i="2"/>
  <c r="J168" i="2"/>
  <c r="J160" i="2"/>
  <c r="J153" i="2"/>
  <c r="BK151" i="2"/>
  <c r="R173" i="2" l="1"/>
  <c r="P141" i="2"/>
  <c r="BK173" i="2"/>
  <c r="J173" i="2"/>
  <c r="J97" i="2"/>
  <c r="P173" i="2"/>
  <c r="BK183" i="2"/>
  <c r="J183" i="2"/>
  <c r="J99" i="2" s="1"/>
  <c r="R183" i="2"/>
  <c r="P201" i="2"/>
  <c r="T201" i="2"/>
  <c r="P208" i="2"/>
  <c r="BK219" i="2"/>
  <c r="J219" i="2"/>
  <c r="J102" i="2"/>
  <c r="R219" i="2"/>
  <c r="P224" i="2"/>
  <c r="T228" i="2"/>
  <c r="P335" i="2"/>
  <c r="BK141" i="2"/>
  <c r="J141" i="2"/>
  <c r="J96" i="2"/>
  <c r="R141" i="2"/>
  <c r="BK177" i="2"/>
  <c r="J177" i="2"/>
  <c r="J98" i="2" s="1"/>
  <c r="T177" i="2"/>
  <c r="T183" i="2"/>
  <c r="R201" i="2"/>
  <c r="T208" i="2"/>
  <c r="T219" i="2"/>
  <c r="R224" i="2"/>
  <c r="P228" i="2"/>
  <c r="BK236" i="2"/>
  <c r="J236" i="2"/>
  <c r="J106" i="2"/>
  <c r="R236" i="2"/>
  <c r="BK254" i="2"/>
  <c r="J254" i="2"/>
  <c r="J107" i="2" s="1"/>
  <c r="R254" i="2"/>
  <c r="BK262" i="2"/>
  <c r="J262" i="2"/>
  <c r="J108" i="2"/>
  <c r="R262" i="2"/>
  <c r="BK271" i="2"/>
  <c r="J271" i="2"/>
  <c r="J109" i="2" s="1"/>
  <c r="R271" i="2"/>
  <c r="BK278" i="2"/>
  <c r="J278" i="2"/>
  <c r="J111" i="2"/>
  <c r="R278" i="2"/>
  <c r="T278" i="2"/>
  <c r="R281" i="2"/>
  <c r="BK294" i="2"/>
  <c r="J294" i="2"/>
  <c r="J113" i="2"/>
  <c r="T294" i="2"/>
  <c r="P302" i="2"/>
  <c r="T302" i="2"/>
  <c r="R308" i="2"/>
  <c r="T308" i="2"/>
  <c r="P311" i="2"/>
  <c r="T311" i="2"/>
  <c r="P325" i="2"/>
  <c r="T325" i="2"/>
  <c r="R335" i="2"/>
  <c r="T141" i="2"/>
  <c r="T173" i="2"/>
  <c r="T140" i="2" s="1"/>
  <c r="P177" i="2"/>
  <c r="R177" i="2"/>
  <c r="P183" i="2"/>
  <c r="BK201" i="2"/>
  <c r="J201" i="2"/>
  <c r="J100" i="2" s="1"/>
  <c r="BK208" i="2"/>
  <c r="J208" i="2"/>
  <c r="J101" i="2" s="1"/>
  <c r="R208" i="2"/>
  <c r="P219" i="2"/>
  <c r="BK224" i="2"/>
  <c r="J224" i="2"/>
  <c r="J103" i="2"/>
  <c r="T224" i="2"/>
  <c r="BK228" i="2"/>
  <c r="J228" i="2" s="1"/>
  <c r="J105" i="2" s="1"/>
  <c r="R228" i="2"/>
  <c r="P236" i="2"/>
  <c r="T236" i="2"/>
  <c r="P254" i="2"/>
  <c r="T254" i="2"/>
  <c r="P262" i="2"/>
  <c r="T262" i="2"/>
  <c r="P271" i="2"/>
  <c r="T271" i="2"/>
  <c r="P278" i="2"/>
  <c r="BK281" i="2"/>
  <c r="J281" i="2"/>
  <c r="J112" i="2"/>
  <c r="P281" i="2"/>
  <c r="T281" i="2"/>
  <c r="P294" i="2"/>
  <c r="R294" i="2"/>
  <c r="BK302" i="2"/>
  <c r="J302" i="2"/>
  <c r="J114" i="2" s="1"/>
  <c r="R302" i="2"/>
  <c r="BK308" i="2"/>
  <c r="J308" i="2" s="1"/>
  <c r="J115" i="2" s="1"/>
  <c r="P308" i="2"/>
  <c r="BK311" i="2"/>
  <c r="J311" i="2"/>
  <c r="J116" i="2"/>
  <c r="R311" i="2"/>
  <c r="BK325" i="2"/>
  <c r="J325" i="2" s="1"/>
  <c r="J117" i="2" s="1"/>
  <c r="R325" i="2"/>
  <c r="BK335" i="2"/>
  <c r="J335" i="2"/>
  <c r="J118" i="2" s="1"/>
  <c r="T335" i="2"/>
  <c r="BE184" i="2"/>
  <c r="BE170" i="2"/>
  <c r="BE175" i="2"/>
  <c r="J87" i="2"/>
  <c r="J90" i="2"/>
  <c r="BE148" i="2"/>
  <c r="BE156" i="2"/>
  <c r="BE174" i="2"/>
  <c r="BE180" i="2"/>
  <c r="BE186" i="2"/>
  <c r="BE191" i="2"/>
  <c r="BE196" i="2"/>
  <c r="BE197" i="2"/>
  <c r="BE217" i="2"/>
  <c r="BE231" i="2"/>
  <c r="BE241" i="2"/>
  <c r="BE246" i="2"/>
  <c r="BE250" i="2"/>
  <c r="BE253" i="2"/>
  <c r="BE255" i="2"/>
  <c r="J89" i="2"/>
  <c r="BE147" i="2"/>
  <c r="BE151" i="2"/>
  <c r="BE154" i="2"/>
  <c r="BE155" i="2"/>
  <c r="BE158" i="2"/>
  <c r="BE161" i="2"/>
  <c r="BE168" i="2"/>
  <c r="BE179" i="2"/>
  <c r="BE188" i="2"/>
  <c r="BE189" i="2"/>
  <c r="BE192" i="2"/>
  <c r="BE199" i="2"/>
  <c r="BE202" i="2"/>
  <c r="BE203" i="2"/>
  <c r="BE204" i="2"/>
  <c r="BE206" i="2"/>
  <c r="BE207" i="2"/>
  <c r="BE223" i="2"/>
  <c r="BE232" i="2"/>
  <c r="BE235" i="2"/>
  <c r="BE244" i="2"/>
  <c r="BE245" i="2"/>
  <c r="BE247" i="2"/>
  <c r="BE256" i="2"/>
  <c r="BE257" i="2"/>
  <c r="BE258" i="2"/>
  <c r="BE277" i="2"/>
  <c r="BE282" i="2"/>
  <c r="BE296" i="2"/>
  <c r="BE298" i="2"/>
  <c r="BE301" i="2"/>
  <c r="BE306" i="2"/>
  <c r="BE238" i="2"/>
  <c r="BE242" i="2"/>
  <c r="BE261" i="2"/>
  <c r="BE263" i="2"/>
  <c r="BE272" i="2"/>
  <c r="BE274" i="2"/>
  <c r="BE292" i="2"/>
  <c r="BE305" i="2"/>
  <c r="BE310" i="2"/>
  <c r="BE317" i="2"/>
  <c r="BE319" i="2"/>
  <c r="BE322" i="2"/>
  <c r="BE324" i="2"/>
  <c r="BE326" i="2"/>
  <c r="BE330" i="2"/>
  <c r="BE331" i="2"/>
  <c r="BE153" i="2"/>
  <c r="BE172" i="2"/>
  <c r="BE194" i="2"/>
  <c r="BE205" i="2"/>
  <c r="BE213" i="2"/>
  <c r="BE215" i="2"/>
  <c r="BE218" i="2"/>
  <c r="BE229" i="2"/>
  <c r="BE233" i="2"/>
  <c r="BE234" i="2"/>
  <c r="BE252" i="2"/>
  <c r="BE264" i="2"/>
  <c r="BE267" i="2"/>
  <c r="BE270" i="2"/>
  <c r="BE284" i="2"/>
  <c r="BE287" i="2"/>
  <c r="BE291" i="2"/>
  <c r="BE295" i="2"/>
  <c r="BE299" i="2"/>
  <c r="BE307" i="2"/>
  <c r="BE342" i="2"/>
  <c r="BE344" i="2"/>
  <c r="F90" i="2"/>
  <c r="F135" i="2"/>
  <c r="BE142" i="2"/>
  <c r="BE144" i="2"/>
  <c r="BE150" i="2"/>
  <c r="BE160" i="2"/>
  <c r="BE164" i="2"/>
  <c r="BE166" i="2"/>
  <c r="BE176" i="2"/>
  <c r="BE181" i="2"/>
  <c r="BE185" i="2"/>
  <c r="BE209" i="2"/>
  <c r="BE212" i="2"/>
  <c r="BE214" i="2"/>
  <c r="BE216" i="2"/>
  <c r="BE226" i="2"/>
  <c r="BE237" i="2"/>
  <c r="BE240" i="2"/>
  <c r="BE269" i="2"/>
  <c r="BE273" i="2"/>
  <c r="BE280" i="2"/>
  <c r="BE285" i="2"/>
  <c r="BE289" i="2"/>
  <c r="BE300" i="2"/>
  <c r="BE312" i="2"/>
  <c r="BE316" i="2"/>
  <c r="BE320" i="2"/>
  <c r="BE321" i="2"/>
  <c r="BE339" i="2"/>
  <c r="BK276" i="2"/>
  <c r="J276" i="2"/>
  <c r="J110" i="2"/>
  <c r="BE146" i="2"/>
  <c r="BE163" i="2"/>
  <c r="BE165" i="2"/>
  <c r="BE167" i="2"/>
  <c r="BE178" i="2"/>
  <c r="BE187" i="2"/>
  <c r="BE193" i="2"/>
  <c r="BE195" i="2"/>
  <c r="BE210" i="2"/>
  <c r="BE220" i="2"/>
  <c r="BE221" i="2"/>
  <c r="BE225" i="2"/>
  <c r="BE239" i="2"/>
  <c r="BE243" i="2"/>
  <c r="BE248" i="2"/>
  <c r="BE249" i="2"/>
  <c r="BE251" i="2"/>
  <c r="BE259" i="2"/>
  <c r="BE260" i="2"/>
  <c r="BE265" i="2"/>
  <c r="BE266" i="2"/>
  <c r="BE268" i="2"/>
  <c r="BE275" i="2"/>
  <c r="BE279" i="2"/>
  <c r="BE293" i="2"/>
  <c r="BE297" i="2"/>
  <c r="BE303" i="2"/>
  <c r="BE309" i="2"/>
  <c r="BE313" i="2"/>
  <c r="BE314" i="2"/>
  <c r="BE323" i="2"/>
  <c r="BE327" i="2"/>
  <c r="BE329" i="2"/>
  <c r="BE332" i="2"/>
  <c r="BE334" i="2"/>
  <c r="BE336" i="2"/>
  <c r="BE337" i="2"/>
  <c r="BE338" i="2"/>
  <c r="BK341" i="2"/>
  <c r="J341" i="2"/>
  <c r="J120" i="2"/>
  <c r="BK343" i="2"/>
  <c r="J343" i="2"/>
  <c r="J121" i="2"/>
  <c r="J32" i="2"/>
  <c r="AW95" i="1"/>
  <c r="F35" i="2"/>
  <c r="BD95" i="1"/>
  <c r="BD94" i="1"/>
  <c r="W33" i="1"/>
  <c r="F34" i="2"/>
  <c r="BC95" i="1"/>
  <c r="BC94" i="1" s="1"/>
  <c r="AY94" i="1" s="1"/>
  <c r="F33" i="2"/>
  <c r="BB95" i="1"/>
  <c r="BB94" i="1"/>
  <c r="W31" i="1"/>
  <c r="F32" i="2"/>
  <c r="BA95" i="1"/>
  <c r="BA94" i="1"/>
  <c r="W30" i="1"/>
  <c r="R227" i="2" l="1"/>
  <c r="R139" i="2" s="1"/>
  <c r="R140" i="2"/>
  <c r="T227" i="2"/>
  <c r="T139" i="2"/>
  <c r="P140" i="2"/>
  <c r="P227" i="2"/>
  <c r="BK140" i="2"/>
  <c r="J140" i="2"/>
  <c r="J95" i="2"/>
  <c r="BK227" i="2"/>
  <c r="J227" i="2"/>
  <c r="J104" i="2"/>
  <c r="BK340" i="2"/>
  <c r="J340" i="2"/>
  <c r="J119" i="2"/>
  <c r="W32" i="1"/>
  <c r="AX94" i="1"/>
  <c r="AW94" i="1"/>
  <c r="AK30" i="1"/>
  <c r="J31" i="2"/>
  <c r="AV95" i="1"/>
  <c r="AT95" i="1"/>
  <c r="F31" i="2"/>
  <c r="AZ95" i="1"/>
  <c r="AZ94" i="1"/>
  <c r="AV94" i="1"/>
  <c r="AK29" i="1"/>
  <c r="P139" i="2" l="1"/>
  <c r="AU95" i="1"/>
  <c r="BK139" i="2"/>
  <c r="J139" i="2"/>
  <c r="J94" i="2"/>
  <c r="AU94" i="1"/>
  <c r="W29" i="1"/>
  <c r="AT94" i="1"/>
  <c r="J28" i="2" l="1"/>
  <c r="AG95" i="1" s="1"/>
  <c r="AG94" i="1" s="1"/>
  <c r="AK26" i="1" s="1"/>
  <c r="AK35" i="1" s="1"/>
  <c r="AN94" i="1" l="1"/>
  <c r="AN95" i="1"/>
  <c r="J37" i="2"/>
</calcChain>
</file>

<file path=xl/sharedStrings.xml><?xml version="1.0" encoding="utf-8"?>
<sst xmlns="http://schemas.openxmlformats.org/spreadsheetml/2006/main" count="2814" uniqueCount="821">
  <si>
    <t>Export Komplet</t>
  </si>
  <si>
    <t/>
  </si>
  <si>
    <t>2.0</t>
  </si>
  <si>
    <t>ZAMOK</t>
  </si>
  <si>
    <t>False</t>
  </si>
  <si>
    <t>{dedc6430-3812-4f5e-a358-c037cd412e1e}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</si>
  <si>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</si>
  <si>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</si>
  <si>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</si>
  <si>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</si>
  <si>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</si>
  <si>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</si>
  <si>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</si>
  <si>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</si>
  <si>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z039052025-1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</si>
  <si>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</si>
  <si>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</si>
  <si>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Pod Marjánkou 1900/2 - oprava kanalizace</t>
  </si>
  <si>
    <t>KSO:</t>
  </si>
  <si>
    <t>CC-CZ:</t>
  </si>
  <si>
    <t>Místo:</t>
  </si>
  <si>
    <t xml:space="preserve"> </t>
  </si>
  <si>
    <t>Datum:</t>
  </si>
  <si>
    <t>17. 6. 2025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</si>
  <si>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</si>
  <si>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</si>
  <si>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</si>
  <si>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</si>
  <si>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</si>
  <si>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</si>
  <si>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</si>
  <si>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</si>
  <si>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</si>
  <si>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</si>
  <si>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</si>
  <si>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</si>
  <si>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</si>
  <si>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</si>
  <si>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</si>
  <si>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</si>
  <si>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</si>
  <si>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</si>
  <si>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</si>
  <si>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</si>
  <si>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</si>
  <si>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</si>
  <si>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</si>
  <si>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</si>
  <si>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</si>
  <si>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</si>
  <si>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</si>
  <si>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</si>
  <si>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</si>
  <si>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</si>
  <si>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</si>
  <si>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</si>
  <si>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</si>
  <si>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</si>
  <si>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</si>
  <si>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</si>
  <si>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</si>
  <si>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</si>
  <si>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</si>
  <si>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</si>
  <si>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</si>
  <si>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</si>
  <si>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</si>
  <si>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</si>
  <si>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</si>
  <si>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</si>
  <si>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</si>
  <si>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</si>
  <si>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</si>
  <si>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</si>
  <si>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</si>
  <si>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</si>
  <si>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</si>
  <si>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</si>
  <si>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</si>
  <si>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</si>
  <si>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</si>
  <si>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</si>
  <si>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</si>
  <si>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</si>
  <si>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</si>
  <si>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</si>
  <si>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</si>
  <si>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</si>
  <si>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</si>
  <si>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</si>
  <si>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</si>
  <si>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</si>
  <si>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</si>
  <si>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</si>
  <si>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</si>
  <si>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</si>
  <si>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</si>
  <si>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</si>
  <si>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</si>
  <si>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</si>
  <si>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</si>
  <si>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</si>
  <si>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požární ochrana</t>
  </si>
  <si>
    <t xml:space="preserve">    741 - Elektroinstalace - silnoproud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</si>
  <si>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</si>
  <si>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</si>
  <si>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</si>
  <si>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</si>
  <si>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</si>
  <si>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</si>
  <si>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</si>
  <si>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</si>
  <si>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</si>
  <si>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</si>
  <si>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</si>
  <si>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</si>
  <si>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</si>
  <si>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</si>
  <si>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</si>
  <si>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</si>
  <si>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</si>
  <si>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</si>
  <si>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</si>
  <si>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</si>
  <si>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</si>
  <si>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</si>
  <si>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</si>
  <si>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</si>
  <si>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</si>
  <si>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</si>
  <si>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</si>
  <si>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</si>
  <si>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</si>
  <si>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při překopech komunikací pro pěší z betonových dlaždic ručně</t>
  </si>
  <si>
    <t>m2</t>
  </si>
  <si>
    <t>4</t>
  </si>
  <si>
    <t>-1678115618</t>
  </si>
  <si>
    <t>VV</t>
  </si>
  <si>
    <t>9,4*3+9*4</t>
  </si>
  <si>
    <t>113152112</t>
  </si>
  <si>
    <t>Odstranění podkladů zpevněných ploch z kameniva drceného</t>
  </si>
  <si>
    <t>m3</t>
  </si>
  <si>
    <t>-1228350578</t>
  </si>
  <si>
    <t>64,2*0,3</t>
  </si>
  <si>
    <t>3</t>
  </si>
  <si>
    <t>119002121</t>
  </si>
  <si>
    <t>Přechodová lávka délky do 2 m včetně zábradlí pro zabezpečení výkopu zřízení</t>
  </si>
  <si>
    <t>kus</t>
  </si>
  <si>
    <t>-1036373222</t>
  </si>
  <si>
    <t>119002122</t>
  </si>
  <si>
    <t>Přechodová lávka délky do 2 m včetně zábradlí pro zabezpečení výkopu odstranění</t>
  </si>
  <si>
    <t>1507707722</t>
  </si>
  <si>
    <t>5</t>
  </si>
  <si>
    <t>119002411</t>
  </si>
  <si>
    <t>Pojezdový ocelový plech pro zabezpečení výkopu zřízení</t>
  </si>
  <si>
    <t>-1728227584</t>
  </si>
  <si>
    <t>4*4</t>
  </si>
  <si>
    <t>6</t>
  </si>
  <si>
    <t>119002412</t>
  </si>
  <si>
    <t>Pojezdový ocelový plech pro zabezpečení výkopu odstranění</t>
  </si>
  <si>
    <t>-1977440930</t>
  </si>
  <si>
    <t>7</t>
  </si>
  <si>
    <t>119003131</t>
  </si>
  <si>
    <t>Výstražná páska pro zabezpečení výkopu zřízení</t>
  </si>
  <si>
    <t>m</t>
  </si>
  <si>
    <t>153385055</t>
  </si>
  <si>
    <t>18+18+6</t>
  </si>
  <si>
    <t>8</t>
  </si>
  <si>
    <t>119003132</t>
  </si>
  <si>
    <t>Výstražná páska pro zabezpečení výkopu odstranění</t>
  </si>
  <si>
    <t>651009893</t>
  </si>
  <si>
    <t>9</t>
  </si>
  <si>
    <t>119003211</t>
  </si>
  <si>
    <t>Mobilní plotová zábrana s reflexním pásem výšky do 1,5 m pro zabezpečení výkopu zřízení</t>
  </si>
  <si>
    <t>1837226370</t>
  </si>
  <si>
    <t>10</t>
  </si>
  <si>
    <t>119003212</t>
  </si>
  <si>
    <t>Mobilní plotová zábrana s reflexním pásem výšky do 1,5 m pro zabezpečení výkopu odstranění</t>
  </si>
  <si>
    <t>1502972785</t>
  </si>
  <si>
    <t>11</t>
  </si>
  <si>
    <t>130901103</t>
  </si>
  <si>
    <t>Bourání kcí v hloubených vykopávkách ze zdiva cihelného nebo smíšeného na MC ručně</t>
  </si>
  <si>
    <t>985284874</t>
  </si>
  <si>
    <t>0,5*0,5*0,8*3</t>
  </si>
  <si>
    <t>12</t>
  </si>
  <si>
    <t>132201201</t>
  </si>
  <si>
    <t>Hloubení rýh š do 2000 mm v hornině tř. 3 objemu do 100 m3</t>
  </si>
  <si>
    <t>-1571198963</t>
  </si>
  <si>
    <t>1*26*1,5</t>
  </si>
  <si>
    <t>13</t>
  </si>
  <si>
    <t>139711101</t>
  </si>
  <si>
    <t>Vykopávky v uzavřených prostorách v hornině tř. 1 až 4</t>
  </si>
  <si>
    <t>637000920</t>
  </si>
  <si>
    <t>14</t>
  </si>
  <si>
    <t>151101102</t>
  </si>
  <si>
    <t>Zřízení příložného pažení a rozepření stěn rýh hl do 4 m</t>
  </si>
  <si>
    <t>628249939</t>
  </si>
  <si>
    <t>26*1*2</t>
  </si>
  <si>
    <t>151101112</t>
  </si>
  <si>
    <t>Odstranění příložného pažení a rozepření stěn rýh hl do 4 m</t>
  </si>
  <si>
    <t>374347537</t>
  </si>
  <si>
    <t>16</t>
  </si>
  <si>
    <t>161101602</t>
  </si>
  <si>
    <t>Vytažení výkopku těženého z prostoru pod základy z hl do 4 m v hornině tř. 1 až 4</t>
  </si>
  <si>
    <t>713271928</t>
  </si>
  <si>
    <t>17</t>
  </si>
  <si>
    <t>162301101</t>
  </si>
  <si>
    <t>Vodorovné přemístění do 500 m výkopku/sypaniny z horniny tř. 1 až 4</t>
  </si>
  <si>
    <t>-1908224551</t>
  </si>
  <si>
    <t>18</t>
  </si>
  <si>
    <t>174101101</t>
  </si>
  <si>
    <t>Zásyp jam, šachet rýh nebo kolem objektů sypaninou se zhutněním</t>
  </si>
  <si>
    <t>47868326</t>
  </si>
  <si>
    <t>19</t>
  </si>
  <si>
    <t>174101102</t>
  </si>
  <si>
    <t>Zásyp v uzavřených prostorech sypaninou se zhutněním</t>
  </si>
  <si>
    <t>764036176</t>
  </si>
  <si>
    <t>20</t>
  </si>
  <si>
    <t>175111101</t>
  </si>
  <si>
    <t>Obsypání potrubí ručně sypaninou bez prohození sítem, uloženou do 3 m</t>
  </si>
  <si>
    <t>2698818</t>
  </si>
  <si>
    <t>"podsyp"1*26*0,1+"obsyp"1*26*0,4</t>
  </si>
  <si>
    <t>M</t>
  </si>
  <si>
    <t>58331200</t>
  </si>
  <si>
    <t>štěrkopísek netříděný zásypový</t>
  </si>
  <si>
    <t>t</t>
  </si>
  <si>
    <t>1835594966</t>
  </si>
  <si>
    <t>13*2 'Přepočtené koeficientem množství</t>
  </si>
  <si>
    <t>22</t>
  </si>
  <si>
    <t>181111111</t>
  </si>
  <si>
    <t>Plošná úprava terénu do 500 m2 zemina tř 1 až 4 nerovnosti do 100 mm v rovinně a svahu do 1:5</t>
  </si>
  <si>
    <t>1450348804</t>
  </si>
  <si>
    <t>Svislé a kompletní konstrukce</t>
  </si>
  <si>
    <t>23</t>
  </si>
  <si>
    <t>310237251</t>
  </si>
  <si>
    <t>Zazdívka otvorů pl do 0,25 m2 ve zdivu nadzákladovém cihlami pálenými tl do 450 mm</t>
  </si>
  <si>
    <t>644304674</t>
  </si>
  <si>
    <t>24</t>
  </si>
  <si>
    <t>310237271</t>
  </si>
  <si>
    <t>Zazdívka otvorů pl do 0,25 m2 ve zdivu nadzákladovém cihlami pálenými tl do 750 mm</t>
  </si>
  <si>
    <t>1609582316</t>
  </si>
  <si>
    <t>25</t>
  </si>
  <si>
    <t>348171146</t>
  </si>
  <si>
    <t>Montáž panelového svařovaného oplocení výšky přes 1,5 do 2,0 m</t>
  </si>
  <si>
    <t>369900388</t>
  </si>
  <si>
    <t>Komunikace pozemní</t>
  </si>
  <si>
    <t>26</t>
  </si>
  <si>
    <t>564752111</t>
  </si>
  <si>
    <t>Podklad z vibrovaného štěrku VŠ tl 150 mm</t>
  </si>
  <si>
    <t>1089115233</t>
  </si>
  <si>
    <t>27</t>
  </si>
  <si>
    <t>565211111</t>
  </si>
  <si>
    <t>Podklad ze štěrku částečně zpevněného cementovou maltou ŠCM tl 150 mm</t>
  </si>
  <si>
    <t>664784878</t>
  </si>
  <si>
    <t>28</t>
  </si>
  <si>
    <t>596212220</t>
  </si>
  <si>
    <t>Kladení zámkové dlažby pozemních komunikací tl 80 mm skupiny B pl do 50 m2</t>
  </si>
  <si>
    <t>-952203797</t>
  </si>
  <si>
    <t>29</t>
  </si>
  <si>
    <t>59245005</t>
  </si>
  <si>
    <t>dlažba tvar obdélník betonová 200x100x80mm barevná</t>
  </si>
  <si>
    <t>1976228589</t>
  </si>
  <si>
    <t>"počítáno s využitím stávajíc dlažby, dořezy 10%"62,4*0,1</t>
  </si>
  <si>
    <t>Úpravy povrchů, podlahy a osazování výplní</t>
  </si>
  <si>
    <t>30</t>
  </si>
  <si>
    <t>611121112</t>
  </si>
  <si>
    <t>Zatření spár stěrkovou hmotou vnitřních stropů z pórobetonových tvárnic</t>
  </si>
  <si>
    <t>422455567</t>
  </si>
  <si>
    <t>31</t>
  </si>
  <si>
    <t>611131100</t>
  </si>
  <si>
    <t>Vápenný postřik vnitřních stropů nanášený ručně</t>
  </si>
  <si>
    <t>-2083070477</t>
  </si>
  <si>
    <t>32</t>
  </si>
  <si>
    <t>611131121</t>
  </si>
  <si>
    <t>Penetrační disperzní nátěr vnitřních stropů nanášený ručně</t>
  </si>
  <si>
    <t>-877321124</t>
  </si>
  <si>
    <t>33</t>
  </si>
  <si>
    <t>611135101</t>
  </si>
  <si>
    <t>Hrubá výplň rýh ve stropech maltou jakékoli šířky rýhy</t>
  </si>
  <si>
    <t>499083022</t>
  </si>
  <si>
    <t>34</t>
  </si>
  <si>
    <t>611311141</t>
  </si>
  <si>
    <t>Vápenná omítka štuková dvouvrstvá vnitřních stropů rovných nanášená ručně</t>
  </si>
  <si>
    <t>-2032603755</t>
  </si>
  <si>
    <t>35</t>
  </si>
  <si>
    <t>612121112</t>
  </si>
  <si>
    <t xml:space="preserve">Zatření spár stěrkovou hmotou vnitřních stěn </t>
  </si>
  <si>
    <t>-315278244</t>
  </si>
  <si>
    <t>"stěnové prostupy jednostranné"1+1+"stěnový prostup obooustranný"1*2</t>
  </si>
  <si>
    <t>36</t>
  </si>
  <si>
    <t>612131100</t>
  </si>
  <si>
    <t>Vápenný postřik vnitřních stěn nanášený ručně</t>
  </si>
  <si>
    <t>1970233690</t>
  </si>
  <si>
    <t>37</t>
  </si>
  <si>
    <t>612131121</t>
  </si>
  <si>
    <t>Penetrační disperzní nátěr vnitřních stěn nanášený ručně</t>
  </si>
  <si>
    <t>548178165</t>
  </si>
  <si>
    <t>38</t>
  </si>
  <si>
    <t>612135001</t>
  </si>
  <si>
    <t>Vyrovnání podkladu vnitřních stěn maltou vápenocementovou tl do 10 mm</t>
  </si>
  <si>
    <t>151798133</t>
  </si>
  <si>
    <t>39</t>
  </si>
  <si>
    <t>612135101</t>
  </si>
  <si>
    <t>Hrubá výplň rýh ve stěnách maltou jakékoli šířky rýhy</t>
  </si>
  <si>
    <t>439213173</t>
  </si>
  <si>
    <t>40</t>
  </si>
  <si>
    <t>612311141</t>
  </si>
  <si>
    <t>Vápenná omítka štuková dvouvrstvá vnitřních stěn nanášená ručně</t>
  </si>
  <si>
    <t>-962177394</t>
  </si>
  <si>
    <t>41</t>
  </si>
  <si>
    <t>612315203</t>
  </si>
  <si>
    <t>Vápenná hrubá omítka malých ploch do 1,0 m2 na stěnách</t>
  </si>
  <si>
    <t>262319074</t>
  </si>
  <si>
    <t>42</t>
  </si>
  <si>
    <t>619991001</t>
  </si>
  <si>
    <t>Zakrytí podlah fólií přilepenou lepící páskou</t>
  </si>
  <si>
    <t>-1948185079</t>
  </si>
  <si>
    <t>"WC"3,5*3,5</t>
  </si>
  <si>
    <t>43</t>
  </si>
  <si>
    <t>619991011</t>
  </si>
  <si>
    <t>Obalení konstrukcí a prvků fólií přilepenou lepící páskou</t>
  </si>
  <si>
    <t>-2065710180</t>
  </si>
  <si>
    <t>"WC"15</t>
  </si>
  <si>
    <t>Trubní vedení</t>
  </si>
  <si>
    <t>44</t>
  </si>
  <si>
    <t>871265231</t>
  </si>
  <si>
    <t>Kanalizační potrubí z tvrdého PVC jednovrstvé tuhost třídy SN8-10 DN 125</t>
  </si>
  <si>
    <t>1217659966</t>
  </si>
  <si>
    <t>45</t>
  </si>
  <si>
    <t>871315231</t>
  </si>
  <si>
    <t>Kanalizační potrubí z tvrdého PVC jednovrstvé tuhost třídy SN8-10 DN 160</t>
  </si>
  <si>
    <t>-797973017</t>
  </si>
  <si>
    <t>46</t>
  </si>
  <si>
    <t>894812318</t>
  </si>
  <si>
    <t>Revizní a čistící šachta z PP typ DN 600/200 šachtové dno s přítokem tvaru X</t>
  </si>
  <si>
    <t>972152996</t>
  </si>
  <si>
    <t>47</t>
  </si>
  <si>
    <t>894812331</t>
  </si>
  <si>
    <t>Revizní a čistící šachta z PP DN 600 šachtová roura korugovaná světlé hloubky 1000 mm</t>
  </si>
  <si>
    <t>-681715325</t>
  </si>
  <si>
    <t>48</t>
  </si>
  <si>
    <t>894812339</t>
  </si>
  <si>
    <t>Příplatek k rourám revizní a čistící šachty z PP DN 600 za uříznutí šachtové roury</t>
  </si>
  <si>
    <t>1954828784</t>
  </si>
  <si>
    <t>49</t>
  </si>
  <si>
    <t>894812357</t>
  </si>
  <si>
    <t>Revizní a čistící šachta z PP DN 600 poklop litinový pro třídu zatížení B125 s teleskopickým adaptérem</t>
  </si>
  <si>
    <t>-573338614</t>
  </si>
  <si>
    <t>Ostatní konstrukce a práce, bourání</t>
  </si>
  <si>
    <t>50</t>
  </si>
  <si>
    <t>938908411</t>
  </si>
  <si>
    <t>Čištění vozovek splachováním vodou</t>
  </si>
  <si>
    <t>747093402</t>
  </si>
  <si>
    <t>51</t>
  </si>
  <si>
    <t>952901111</t>
  </si>
  <si>
    <t>Vyčištění budov bytové a občanské výstavby při výšce podlaží do 4 m</t>
  </si>
  <si>
    <t>1012294241</t>
  </si>
  <si>
    <t>"WC"3,5*3,5+"2PP"12*3+3*2+3,5*5,5+9*2</t>
  </si>
  <si>
    <t>52</t>
  </si>
  <si>
    <t>966072811</t>
  </si>
  <si>
    <t>Rozebrání rámového oplocení na ocelové sloupky výšky do 2 m</t>
  </si>
  <si>
    <t>-957794995</t>
  </si>
  <si>
    <t>53</t>
  </si>
  <si>
    <t>971033441</t>
  </si>
  <si>
    <t>Vybourání otvorů ve zdivu cihelném pl do 0,25 m2 na MVC nebo MV tl do 300 mm</t>
  </si>
  <si>
    <t>347195410</t>
  </si>
  <si>
    <t>54</t>
  </si>
  <si>
    <t>971033461</t>
  </si>
  <si>
    <t>Vybourání otvorů ve zdivu cihelném pl do 0,25 m2 na MVC nebo MV tl do 600 mm</t>
  </si>
  <si>
    <t>-146747104</t>
  </si>
  <si>
    <t>55</t>
  </si>
  <si>
    <t>977151127</t>
  </si>
  <si>
    <t>Jádrové vrty diamantovými korunkami do D 250 mm do stavebních materiálů</t>
  </si>
  <si>
    <t>-621942671</t>
  </si>
  <si>
    <t>56</t>
  </si>
  <si>
    <t>985112111</t>
  </si>
  <si>
    <t>Odsekání degradovaného betonu stěn tl do 10 mm</t>
  </si>
  <si>
    <t>-1460528118</t>
  </si>
  <si>
    <t>57</t>
  </si>
  <si>
    <t>985312113</t>
  </si>
  <si>
    <t>Stěrka k vyrovnání betonových ploch stěn tl 4 mm</t>
  </si>
  <si>
    <t>-1194600169</t>
  </si>
  <si>
    <t>58</t>
  </si>
  <si>
    <t>985323112</t>
  </si>
  <si>
    <t>Spojovací můstek reprofilovaného betonu na cementové bázi tl 2 mm</t>
  </si>
  <si>
    <t>-979264765</t>
  </si>
  <si>
    <t>997</t>
  </si>
  <si>
    <t>Přesun sutě</t>
  </si>
  <si>
    <t>59</t>
  </si>
  <si>
    <t>997006511</t>
  </si>
  <si>
    <t>Vodorovná doprava suti s naložením a složením na skládku do 100 m</t>
  </si>
  <si>
    <t>-415309881</t>
  </si>
  <si>
    <t>60</t>
  </si>
  <si>
    <t>997006519</t>
  </si>
  <si>
    <t>Příplatek k vodorovnému přemístění suti na skládku ZKD 1 km přes 1 km</t>
  </si>
  <si>
    <t>1040270210</t>
  </si>
  <si>
    <t>6*30</t>
  </si>
  <si>
    <t>61</t>
  </si>
  <si>
    <t>997013831</t>
  </si>
  <si>
    <t>Poplatek za uložení na skládce (skládkovné) stavebního odpadu směsného kód odpadu 170 904</t>
  </si>
  <si>
    <t>-1587030807</t>
  </si>
  <si>
    <t>998</t>
  </si>
  <si>
    <t>Přesun hmot</t>
  </si>
  <si>
    <t>62</t>
  </si>
  <si>
    <t>998223011</t>
  </si>
  <si>
    <t>Přesun hmot pro pozemní komunikace s krytem dlážděným</t>
  </si>
  <si>
    <t>1328008920</t>
  </si>
  <si>
    <t>63</t>
  </si>
  <si>
    <t>998229111</t>
  </si>
  <si>
    <t>Přesun hmot ruční pro pozemní komunikace s krytem z kameniva, betonu,živice na vzdálenost do 50 m</t>
  </si>
  <si>
    <t>-598041879</t>
  </si>
  <si>
    <t>PSV</t>
  </si>
  <si>
    <t>Práce a dodávky PSV</t>
  </si>
  <si>
    <t>711</t>
  </si>
  <si>
    <t>Izolace proti vodě, vlhkosti a plynům</t>
  </si>
  <si>
    <t>64</t>
  </si>
  <si>
    <t>711113125</t>
  </si>
  <si>
    <t>Izolace proti vlhkosti na svislé ploše za studena těsnicí hmotou dvousložkovou na bázi polymery modifikované živičné emulze</t>
  </si>
  <si>
    <t>1317952805</t>
  </si>
  <si>
    <t>1,5*1,5*2</t>
  </si>
  <si>
    <t>65</t>
  </si>
  <si>
    <t>711786166</t>
  </si>
  <si>
    <t xml:space="preserve">Izolace proti vodě těsnění trubních prostupů  do 500 mm </t>
  </si>
  <si>
    <t>-941724671</t>
  </si>
  <si>
    <t>66</t>
  </si>
  <si>
    <t>28611000R01</t>
  </si>
  <si>
    <t xml:space="preserve">těsnění proti tlakové vodě kanalizační trubky DN 160 - s vnější izolací </t>
  </si>
  <si>
    <t>451897079</t>
  </si>
  <si>
    <t>67</t>
  </si>
  <si>
    <t>28611000R02</t>
  </si>
  <si>
    <t>těsnění proti tlakové vodě kanalizační trubky DN 160 - do zdi</t>
  </si>
  <si>
    <t>-503141588</t>
  </si>
  <si>
    <t>68</t>
  </si>
  <si>
    <t>59252000R01</t>
  </si>
  <si>
    <t>pažnice DN200</t>
  </si>
  <si>
    <t>1410121344</t>
  </si>
  <si>
    <t>69</t>
  </si>
  <si>
    <t>998711102</t>
  </si>
  <si>
    <t>Přesun hmot tonážní pro izolace proti vodě, vlhkosti a plynům v objektech výšky do 12 m</t>
  </si>
  <si>
    <t>-52910236</t>
  </si>
  <si>
    <t>721</t>
  </si>
  <si>
    <t>Zdravotechnika - vnitřní kanalizace</t>
  </si>
  <si>
    <t>70</t>
  </si>
  <si>
    <t>721100906</t>
  </si>
  <si>
    <t>Přetěsnění potrubí hrdlového do DN 200</t>
  </si>
  <si>
    <t>222822985</t>
  </si>
  <si>
    <t>71</t>
  </si>
  <si>
    <t>721100911</t>
  </si>
  <si>
    <t>Zazátkování hrdla potrubí kanalizačního</t>
  </si>
  <si>
    <t>-80069188</t>
  </si>
  <si>
    <t>72</t>
  </si>
  <si>
    <t>721140806</t>
  </si>
  <si>
    <t>Demontáž potrubí litinové do DN 200</t>
  </si>
  <si>
    <t>-1798022084</t>
  </si>
  <si>
    <t>73</t>
  </si>
  <si>
    <t>721140926</t>
  </si>
  <si>
    <t>Potrubí litinové odpadní krácení trub DN 125</t>
  </si>
  <si>
    <t>1337824115</t>
  </si>
  <si>
    <t>74</t>
  </si>
  <si>
    <t>721174025</t>
  </si>
  <si>
    <t>Potrubí kanalizační z PP odpadní DN 110</t>
  </si>
  <si>
    <t>-1326661891</t>
  </si>
  <si>
    <t>75</t>
  </si>
  <si>
    <t>721174026</t>
  </si>
  <si>
    <t>Potrubí kanalizační z PP odpadní DN 125</t>
  </si>
  <si>
    <t>-89081838</t>
  </si>
  <si>
    <t>76</t>
  </si>
  <si>
    <t>721175122</t>
  </si>
  <si>
    <t>Potrubí kanalizační z PP svodné vysoce odhlučněné třívrstvé DN 110</t>
  </si>
  <si>
    <t>1148280879</t>
  </si>
  <si>
    <t>77</t>
  </si>
  <si>
    <t>721175123</t>
  </si>
  <si>
    <t>Potrubí kanalizační z PP svodné vysoce odhlučněné třívrstvé DN 125</t>
  </si>
  <si>
    <t>751940619</t>
  </si>
  <si>
    <t>78</t>
  </si>
  <si>
    <t>721241102</t>
  </si>
  <si>
    <t>Lapač střešních splavenin z litiny DN 125</t>
  </si>
  <si>
    <t>118649084</t>
  </si>
  <si>
    <t>79</t>
  </si>
  <si>
    <t>721242804</t>
  </si>
  <si>
    <t>Demontáž lapače střešních splavenin DN 125</t>
  </si>
  <si>
    <t>-2084704774</t>
  </si>
  <si>
    <t>80</t>
  </si>
  <si>
    <t>721259106</t>
  </si>
  <si>
    <t>Montáž tvarovky DN 125</t>
  </si>
  <si>
    <t>-1626057361</t>
  </si>
  <si>
    <t>81</t>
  </si>
  <si>
    <t>28611088</t>
  </si>
  <si>
    <t>čistící kus odpadního systému tlumící zvuk DN 125</t>
  </si>
  <si>
    <t>1283917003</t>
  </si>
  <si>
    <t>82</t>
  </si>
  <si>
    <t>721274103.HLE</t>
  </si>
  <si>
    <t>Přivzdušňovací ventil HL 900N venkovní odpadních potrubí DN 110</t>
  </si>
  <si>
    <t>1879589951</t>
  </si>
  <si>
    <t>83</t>
  </si>
  <si>
    <t>721290111</t>
  </si>
  <si>
    <t>Zkouška těsnosti potrubí kanalizace vodou do DN 125</t>
  </si>
  <si>
    <t>1110028196</t>
  </si>
  <si>
    <t>84</t>
  </si>
  <si>
    <t>721290112</t>
  </si>
  <si>
    <t>Zkouška těsnosti potrubí kanalizace vodou do DN 200</t>
  </si>
  <si>
    <t>-182756718</t>
  </si>
  <si>
    <t>85</t>
  </si>
  <si>
    <t>998721103</t>
  </si>
  <si>
    <t>Přesun hmot tonážní pro vnitřní kanalizace v objektech v do 24 m</t>
  </si>
  <si>
    <t>183959591</t>
  </si>
  <si>
    <t>86</t>
  </si>
  <si>
    <t>998721181</t>
  </si>
  <si>
    <t>Příplatek k přesunu hmot tonážní 721 prováděný bez použití mechanizace</t>
  </si>
  <si>
    <t>-62683020</t>
  </si>
  <si>
    <t>722</t>
  </si>
  <si>
    <t>Zdravotechnika - vnitřní vodovod</t>
  </si>
  <si>
    <t>87</t>
  </si>
  <si>
    <t>722131934</t>
  </si>
  <si>
    <t>Potrubí pozinkované závitové propojení potrubí DN 32</t>
  </si>
  <si>
    <t>1459106845</t>
  </si>
  <si>
    <t>88</t>
  </si>
  <si>
    <t>722170804</t>
  </si>
  <si>
    <t>Demontáž rozvodů vody z plastů do D 50</t>
  </si>
  <si>
    <t>566649722</t>
  </si>
  <si>
    <t>89</t>
  </si>
  <si>
    <t>722174024</t>
  </si>
  <si>
    <t>Potrubí vodovodní plastové PPR svar polyfuze PN 20 D 32 x5,4 mm</t>
  </si>
  <si>
    <t>315085481</t>
  </si>
  <si>
    <t>90</t>
  </si>
  <si>
    <t>722181126</t>
  </si>
  <si>
    <t>Ochrana vodovodního potrubí zvuk tlumícími objímkami do DN 50 mm</t>
  </si>
  <si>
    <t>275958390</t>
  </si>
  <si>
    <t>91</t>
  </si>
  <si>
    <t>722181232</t>
  </si>
  <si>
    <t>Ochrana vodovodního potrubí přilepenými termoizolačními trubicemi z PE tl do 13 mm DN do 45 mm</t>
  </si>
  <si>
    <t>-1075045316</t>
  </si>
  <si>
    <t>92</t>
  </si>
  <si>
    <t>998722103</t>
  </si>
  <si>
    <t>Přesun hmot tonážní pro vnitřní vodovod v objektech v do 24 m</t>
  </si>
  <si>
    <t>543849443</t>
  </si>
  <si>
    <t>93</t>
  </si>
  <si>
    <t>998722181</t>
  </si>
  <si>
    <t>Příplatek k přesunu hmot tonážní 722 prováděný bez použití mechanizace</t>
  </si>
  <si>
    <t>1327834491</t>
  </si>
  <si>
    <t>725</t>
  </si>
  <si>
    <t>Zdravotechnika - zařizovací předměty</t>
  </si>
  <si>
    <t>94</t>
  </si>
  <si>
    <t>725110811</t>
  </si>
  <si>
    <t>Demontáž klozetů splachovací s nádrží</t>
  </si>
  <si>
    <t>151882238</t>
  </si>
  <si>
    <t>95</t>
  </si>
  <si>
    <t>725119125</t>
  </si>
  <si>
    <t>Montáž klozetových mís závěsných na nosné stěny</t>
  </si>
  <si>
    <t>2081160681</t>
  </si>
  <si>
    <t>96</t>
  </si>
  <si>
    <t>64236091</t>
  </si>
  <si>
    <t>mísa keramická klozetová závěsná bílá s hlubokým splachováním odpad vodorovný</t>
  </si>
  <si>
    <t>-675136531</t>
  </si>
  <si>
    <t>97</t>
  </si>
  <si>
    <t>55167381</t>
  </si>
  <si>
    <t>sedátko klozetové bílé s poklopem</t>
  </si>
  <si>
    <t>1259846170</t>
  </si>
  <si>
    <t>98</t>
  </si>
  <si>
    <t>725813111</t>
  </si>
  <si>
    <t>Ventil rohový bez připojovací trubičky nebo flexi hadičky G 1/2</t>
  </si>
  <si>
    <t>-267335095</t>
  </si>
  <si>
    <t>99</t>
  </si>
  <si>
    <t>55190001</t>
  </si>
  <si>
    <t>flexi hadice ohebná sanitární D 9x13mm FF 3/8" 500mm</t>
  </si>
  <si>
    <t>1516831463</t>
  </si>
  <si>
    <t>100</t>
  </si>
  <si>
    <t>998725103</t>
  </si>
  <si>
    <t>Přesun hmot tonážní pro zařizovací předměty v objektech v do 24 m</t>
  </si>
  <si>
    <t>-1491537071</t>
  </si>
  <si>
    <t>101</t>
  </si>
  <si>
    <t>998725181</t>
  </si>
  <si>
    <t>Příplatek k přesunu hmot tonážní 725 prováděný bez použití mechanizace</t>
  </si>
  <si>
    <t>549234850</t>
  </si>
  <si>
    <t>726</t>
  </si>
  <si>
    <t>Zdravotechnika - předstěnové instalace</t>
  </si>
  <si>
    <t>102</t>
  </si>
  <si>
    <t>726131043</t>
  </si>
  <si>
    <t>Instalační předstěna - klozet závěsný v 1120 mm s ovládáním zepředu pro postižené do stěn s kov kcí</t>
  </si>
  <si>
    <t>-483317557</t>
  </si>
  <si>
    <t>103</t>
  </si>
  <si>
    <t>726191002</t>
  </si>
  <si>
    <t>Souprava pro předstěnovou montáž</t>
  </si>
  <si>
    <t>-1041689857</t>
  </si>
  <si>
    <t>104</t>
  </si>
  <si>
    <t>998726113</t>
  </si>
  <si>
    <t>Přesun hmot tonážní pro instalační prefabrikáty v objektech v do 24 m</t>
  </si>
  <si>
    <t>-1611462694</t>
  </si>
  <si>
    <t>105</t>
  </si>
  <si>
    <t>998726181</t>
  </si>
  <si>
    <t>Příplatek k přesunu hmot tonážní 726 prováděný bez použití mechanizace</t>
  </si>
  <si>
    <t>1592063284</t>
  </si>
  <si>
    <t>727</t>
  </si>
  <si>
    <t>Zdravotechnika - požární ochrana</t>
  </si>
  <si>
    <t>106</t>
  </si>
  <si>
    <t>727121107</t>
  </si>
  <si>
    <t>Protipožární manžeta D 110 mm z jedné strany dělící konstrukce požární odolnost EI 90</t>
  </si>
  <si>
    <t>-2048958052</t>
  </si>
  <si>
    <t>741</t>
  </si>
  <si>
    <t>Elektroinstalace - silnoproud</t>
  </si>
  <si>
    <t>107</t>
  </si>
  <si>
    <t>741370022</t>
  </si>
  <si>
    <t xml:space="preserve">Montáž svítidlo žárovkové bytové stropní vestavné </t>
  </si>
  <si>
    <t>1761309913</t>
  </si>
  <si>
    <t>108</t>
  </si>
  <si>
    <t>741374811</t>
  </si>
  <si>
    <t>Demontáž osvětlovacího modulového systému bodového vestavného se zachováním funkčnosti</t>
  </si>
  <si>
    <t>-23653288</t>
  </si>
  <si>
    <t>763</t>
  </si>
  <si>
    <t>Konstrukce suché výstavby</t>
  </si>
  <si>
    <t>109</t>
  </si>
  <si>
    <t>763113313</t>
  </si>
  <si>
    <t>SDK příčka instalační tl 155 mm zdvojený profil CW+UW 50 desky 2xA 12,5 TI 50 mm EI 60 Rw 52 dB</t>
  </si>
  <si>
    <t>-1328774021</t>
  </si>
  <si>
    <t>1*2,5</t>
  </si>
  <si>
    <t>110</t>
  </si>
  <si>
    <t>763121911</t>
  </si>
  <si>
    <t>Zhotovení otvoru vel. do 0,1 m2 v SDK předsazené stěně tl do 100 mm s vyztužením profily</t>
  </si>
  <si>
    <t>-553965472</t>
  </si>
  <si>
    <t>111</t>
  </si>
  <si>
    <t>763131452</t>
  </si>
  <si>
    <t>SDK podhled deska 1xH2 12,5 TI 100 mm dvouvrstvá spodní kce profil CD+UD</t>
  </si>
  <si>
    <t>-475703377</t>
  </si>
  <si>
    <t>3,5*3,5</t>
  </si>
  <si>
    <t>112</t>
  </si>
  <si>
    <t>763131713</t>
  </si>
  <si>
    <t>SDK napojení na obvodové konstrukce profilem</t>
  </si>
  <si>
    <t>-1888211769</t>
  </si>
  <si>
    <t>3,5*4</t>
  </si>
  <si>
    <t>113</t>
  </si>
  <si>
    <t>763131714</t>
  </si>
  <si>
    <t>SDK základní penetrační nátěr</t>
  </si>
  <si>
    <t>184739309</t>
  </si>
  <si>
    <t>12,25+2,5</t>
  </si>
  <si>
    <t>114</t>
  </si>
  <si>
    <t>763131911</t>
  </si>
  <si>
    <t>Zhotovení otvoru vel. do 0,1 m2 v SDK podhledu a podkroví s vyztužením profily</t>
  </si>
  <si>
    <t>-1255448081</t>
  </si>
  <si>
    <t>115</t>
  </si>
  <si>
    <t>763172312</t>
  </si>
  <si>
    <t>Montáž revizních dvířek SDK kcí vel. 300x300 mm</t>
  </si>
  <si>
    <t>228665292</t>
  </si>
  <si>
    <t>116</t>
  </si>
  <si>
    <t>59030711</t>
  </si>
  <si>
    <t>dvířka revizní s automatickým zámkem 300x300mm</t>
  </si>
  <si>
    <t>1052557664</t>
  </si>
  <si>
    <t>764</t>
  </si>
  <si>
    <t>Konstrukce klempířské</t>
  </si>
  <si>
    <t>117</t>
  </si>
  <si>
    <t>764508131</t>
  </si>
  <si>
    <t>Montáž kruhového svodu</t>
  </si>
  <si>
    <t>-1559317573</t>
  </si>
  <si>
    <t>118</t>
  </si>
  <si>
    <t>55344204</t>
  </si>
  <si>
    <t>svod kruhový Pz 100mm</t>
  </si>
  <si>
    <t>-1885243621</t>
  </si>
  <si>
    <t>119</t>
  </si>
  <si>
    <t>764508132</t>
  </si>
  <si>
    <t>Montáž objímky kruhového svodu</t>
  </si>
  <si>
    <t>1872269821</t>
  </si>
  <si>
    <t>120</t>
  </si>
  <si>
    <t>55344329</t>
  </si>
  <si>
    <t>objímka svodu Pz 80mm trn 150mm</t>
  </si>
  <si>
    <t>1900902443</t>
  </si>
  <si>
    <t>121</t>
  </si>
  <si>
    <t>764508135</t>
  </si>
  <si>
    <t>Montáž výtokového kolena kruhového svodu</t>
  </si>
  <si>
    <t>1941612868</t>
  </si>
  <si>
    <t>122</t>
  </si>
  <si>
    <t>55344385</t>
  </si>
  <si>
    <t>koleno soklové Pz 100mm odskok 60mm</t>
  </si>
  <si>
    <t>728709503</t>
  </si>
  <si>
    <t>123</t>
  </si>
  <si>
    <t>764508136</t>
  </si>
  <si>
    <t>Montáž odskoku kruhového svodu</t>
  </si>
  <si>
    <t>198875105</t>
  </si>
  <si>
    <t>766</t>
  </si>
  <si>
    <t>Konstrukce truhlářské</t>
  </si>
  <si>
    <t>124</t>
  </si>
  <si>
    <t>766111820</t>
  </si>
  <si>
    <t>Demontáž truhlářských stěn dřevěných plných</t>
  </si>
  <si>
    <t>-312500467</t>
  </si>
  <si>
    <t>"kabina WC"(1,4+1)*2*2</t>
  </si>
  <si>
    <t>125</t>
  </si>
  <si>
    <t>766124200</t>
  </si>
  <si>
    <t>Montáž stěn záchodových 0,89x2,49 m s jedním křídlem a dvířky</t>
  </si>
  <si>
    <t>1182127953</t>
  </si>
  <si>
    <t>126</t>
  </si>
  <si>
    <t>766812830R01</t>
  </si>
  <si>
    <t>Demontáž dřevěného nábytku do 1 m</t>
  </si>
  <si>
    <t>806646395</t>
  </si>
  <si>
    <t>127</t>
  </si>
  <si>
    <t>766821112R01</t>
  </si>
  <si>
    <t>Montáž dřevěného nábytku do 1 m</t>
  </si>
  <si>
    <t>824069573</t>
  </si>
  <si>
    <t>767</t>
  </si>
  <si>
    <t>Konstrukce zámečnické</t>
  </si>
  <si>
    <t>128</t>
  </si>
  <si>
    <t>767995111</t>
  </si>
  <si>
    <t>Montáž atypických zámečnických konstrukcí hmotnosti do 5 kg</t>
  </si>
  <si>
    <t>kg</t>
  </si>
  <si>
    <t>1984753188</t>
  </si>
  <si>
    <t>129</t>
  </si>
  <si>
    <t>48455984R01</t>
  </si>
  <si>
    <t>konzole stěnová nebo závěsná C-nosník, konzoly, spojovací materiál-sestavy</t>
  </si>
  <si>
    <t>1155443671</t>
  </si>
  <si>
    <t>781</t>
  </si>
  <si>
    <t>Dokončovací práce - obklady</t>
  </si>
  <si>
    <t>130</t>
  </si>
  <si>
    <t>781111011</t>
  </si>
  <si>
    <t>Ometení (oprášení) stěny při přípravě podkladu</t>
  </si>
  <si>
    <t>1498289138</t>
  </si>
  <si>
    <t>131</t>
  </si>
  <si>
    <t>781121011</t>
  </si>
  <si>
    <t>Nátěr penetrační na stěnu</t>
  </si>
  <si>
    <t>-960217170</t>
  </si>
  <si>
    <t>132</t>
  </si>
  <si>
    <t>781471810</t>
  </si>
  <si>
    <t>Demontáž obkladů z obkladaček keramických kladených do malty</t>
  </si>
  <si>
    <t>701685265</t>
  </si>
  <si>
    <t>"zadní stěna kabuny"0,9*2,1+"boční stěna kabiny"1*2,1</t>
  </si>
  <si>
    <t>133</t>
  </si>
  <si>
    <t>781474116</t>
  </si>
  <si>
    <t>Montáž obkladů vnitřních keramických hladkých do 35 ks/m2 lepených flexibilním lepidlem</t>
  </si>
  <si>
    <t>-2074476428</t>
  </si>
  <si>
    <t>134</t>
  </si>
  <si>
    <t>59761066</t>
  </si>
  <si>
    <t>obklad keramický reliéfní pro interiér přes 12 do 19 ks/m2</t>
  </si>
  <si>
    <t>-449051913</t>
  </si>
  <si>
    <t>3,99*1,1 'Přepočtené koeficientem množství</t>
  </si>
  <si>
    <t>135</t>
  </si>
  <si>
    <t>781494511</t>
  </si>
  <si>
    <t>Plastové profily ukončovací lepené flexibilním lepidlem</t>
  </si>
  <si>
    <t>2121226522</t>
  </si>
  <si>
    <t>136</t>
  </si>
  <si>
    <t>781495115</t>
  </si>
  <si>
    <t>Spárování vnitřních obkladů silikonem</t>
  </si>
  <si>
    <t>1823792678</t>
  </si>
  <si>
    <t>137</t>
  </si>
  <si>
    <t>781495142</t>
  </si>
  <si>
    <t>Průnik obkladem kruhový do DN 90</t>
  </si>
  <si>
    <t>322129657</t>
  </si>
  <si>
    <t>138</t>
  </si>
  <si>
    <t>781495185</t>
  </si>
  <si>
    <t>Řezání pracnější rovné keramických obkládaček</t>
  </si>
  <si>
    <t>-818181884</t>
  </si>
  <si>
    <t>139</t>
  </si>
  <si>
    <t>998781103</t>
  </si>
  <si>
    <t>Přesun hmot tonážní pro obklady keramické v objektech v do 24 m</t>
  </si>
  <si>
    <t>-1266675326</t>
  </si>
  <si>
    <t>140</t>
  </si>
  <si>
    <t>998781181</t>
  </si>
  <si>
    <t>Příplatek k přesunu hmot tonážní 781 prováděný bez použití mechanizace</t>
  </si>
  <si>
    <t>1902323981</t>
  </si>
  <si>
    <t>784</t>
  </si>
  <si>
    <t>Dokončovací práce - malby a tapety</t>
  </si>
  <si>
    <t>141</t>
  </si>
  <si>
    <t>784111001</t>
  </si>
  <si>
    <t>Oprášení (ometení ) podkladu v místnostech výšky do 3,80 m</t>
  </si>
  <si>
    <t>-1278309821</t>
  </si>
  <si>
    <t>142</t>
  </si>
  <si>
    <t>784111031</t>
  </si>
  <si>
    <t>Omytí podkladu v místnostech výšky do 3,80 m</t>
  </si>
  <si>
    <t>33805490</t>
  </si>
  <si>
    <t>1,5*2,5+1*1*2</t>
  </si>
  <si>
    <t>143</t>
  </si>
  <si>
    <t>784121001</t>
  </si>
  <si>
    <t>Oškrabání malby v mísnostech výšky do 3,80 m</t>
  </si>
  <si>
    <t>1268049532</t>
  </si>
  <si>
    <t>144</t>
  </si>
  <si>
    <t>784121011</t>
  </si>
  <si>
    <t>Rozmývání podkladu po oškrabání malby v místnostech výšky do 3,80 m</t>
  </si>
  <si>
    <t>1664754384</t>
  </si>
  <si>
    <t>145</t>
  </si>
  <si>
    <t>784161231</t>
  </si>
  <si>
    <t>Lokální vyrovnání podkladu sádrovou stěrkou plochy do 1,0 m2 v místnostech výšky do 3,80 m</t>
  </si>
  <si>
    <t>1364866</t>
  </si>
  <si>
    <t>146</t>
  </si>
  <si>
    <t>784211121</t>
  </si>
  <si>
    <t>Dvojnásobné bílé malby ze směsí za mokra středně otěruvzdorných v místnostech výšky do 3,80 m</t>
  </si>
  <si>
    <t>239342594</t>
  </si>
  <si>
    <t>"WC"3,5*3,5+2+"otvory"1,5*2,5+1*1*2</t>
  </si>
  <si>
    <t>147</t>
  </si>
  <si>
    <t>784211141</t>
  </si>
  <si>
    <t>Příplatek k cenám 2x maleb ze směsí za mokra za provádění plochy do 5m2</t>
  </si>
  <si>
    <t>1596930509</t>
  </si>
  <si>
    <t>HZS</t>
  </si>
  <si>
    <t>Hodinové zúčtovací sazby</t>
  </si>
  <si>
    <t>148</t>
  </si>
  <si>
    <t>HZS1431</t>
  </si>
  <si>
    <t>Hodinová zúčtovací sazba dělník inženýrských sítí - vyvěšení a ochrana stávajících sítí a prvků v zemi</t>
  </si>
  <si>
    <t>hod</t>
  </si>
  <si>
    <t>512</t>
  </si>
  <si>
    <t>1827554290</t>
  </si>
  <si>
    <t>149</t>
  </si>
  <si>
    <t>HZS2122</t>
  </si>
  <si>
    <t>Hodinová zúčtovací sazba truhlář odborný - úprava zařízení dílny u stěny prostupu kanalizace</t>
  </si>
  <si>
    <t>759785611</t>
  </si>
  <si>
    <t>150</t>
  </si>
  <si>
    <t>HZS4211</t>
  </si>
  <si>
    <t xml:space="preserve">Hodinová zúčtovací sazba revizní technik - revize elektroinstalace hygienické zařízení letní WC </t>
  </si>
  <si>
    <t>-737180272</t>
  </si>
  <si>
    <t>151</t>
  </si>
  <si>
    <t>HZS4232</t>
  </si>
  <si>
    <t xml:space="preserve">Hodinová zúčtovací sazba technik odborný - konzultace s technikem stavby nad rámec KD </t>
  </si>
  <si>
    <t>-214884114</t>
  </si>
  <si>
    <t>VRN</t>
  </si>
  <si>
    <t>Vedlejší rozpočtové náklady</t>
  </si>
  <si>
    <t>VRN1</t>
  </si>
  <si>
    <t>Průzkumné, geodetické a projektové práce</t>
  </si>
  <si>
    <t>152</t>
  </si>
  <si>
    <t>013254000</t>
  </si>
  <si>
    <t>Dokumentace skutečného provedení stavby</t>
  </si>
  <si>
    <t>1024</t>
  </si>
  <si>
    <t>888889950</t>
  </si>
  <si>
    <t>VRN7</t>
  </si>
  <si>
    <t>Provozní vlivy</t>
  </si>
  <si>
    <t>153</t>
  </si>
  <si>
    <t>071103000</t>
  </si>
  <si>
    <t xml:space="preserve">Provoz investora - opatření požadované provozovatelem ZŠ pro provoz ZŠ </t>
  </si>
  <si>
    <t>129171587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</si>
</sst>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L34" sqref="L34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47.441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8.88671875" hidden="1"/>
  </cols>
  <sheetData>
    <row r="1" spans="1:74" ht="10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7" customHeight="1"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66" t="s">
        <v>14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E5" s="163" t="s">
        <v>15</v>
      </c>
      <c r="BS5" s="14" t="s">
        <v>6</v>
      </c>
    </row>
    <row r="6" spans="1:74" ht="37" customHeight="1">
      <c r="B6" s="17"/>
      <c r="D6" s="23" t="s">
        <v>16</v>
      </c>
      <c r="K6" s="168" t="s">
        <v>17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E6" s="164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64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64"/>
      <c r="BS8" s="14" t="s">
        <v>6</v>
      </c>
    </row>
    <row r="9" spans="1:74" ht="14.4" customHeight="1">
      <c r="B9" s="17"/>
      <c r="AR9" s="17"/>
      <c r="BE9" s="164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64"/>
      <c r="BS10" s="14" t="s">
        <v>6</v>
      </c>
    </row>
    <row r="11" spans="1:74" ht="18.5" customHeight="1">
      <c r="B11" s="17"/>
      <c r="E11" s="22" t="s">
        <v>21</v>
      </c>
      <c r="AK11" s="24" t="s">
        <v>26</v>
      </c>
      <c r="AN11" s="22" t="s">
        <v>1</v>
      </c>
      <c r="AR11" s="17"/>
      <c r="BE11" s="164"/>
      <c r="BS11" s="14" t="s">
        <v>6</v>
      </c>
    </row>
    <row r="12" spans="1:74" ht="7" customHeight="1">
      <c r="B12" s="17"/>
      <c r="AR12" s="17"/>
      <c r="BE12" s="164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64"/>
      <c r="BS13" s="14" t="s">
        <v>6</v>
      </c>
    </row>
    <row r="14" spans="1:74" ht="12.5">
      <c r="B14" s="17"/>
      <c r="E14" s="169" t="s">
        <v>28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24" t="s">
        <v>26</v>
      </c>
      <c r="AN14" s="26" t="s">
        <v>28</v>
      </c>
      <c r="AR14" s="17"/>
      <c r="BE14" s="164"/>
      <c r="BS14" s="14" t="s">
        <v>6</v>
      </c>
    </row>
    <row r="15" spans="1:74" ht="7" customHeight="1">
      <c r="B15" s="17"/>
      <c r="AR15" s="17"/>
      <c r="BE15" s="164"/>
      <c r="BS15" s="14" t="s">
        <v>4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64"/>
      <c r="BS16" s="14" t="s">
        <v>4</v>
      </c>
    </row>
    <row r="17" spans="2:71" ht="18.5" customHeight="1">
      <c r="B17" s="17"/>
      <c r="E17" s="22" t="s">
        <v>21</v>
      </c>
      <c r="AK17" s="24" t="s">
        <v>26</v>
      </c>
      <c r="AN17" s="22" t="s">
        <v>1</v>
      </c>
      <c r="AR17" s="17"/>
      <c r="BE17" s="164"/>
      <c r="BS17" s="14" t="s">
        <v>30</v>
      </c>
    </row>
    <row r="18" spans="2:71" ht="7" customHeight="1">
      <c r="B18" s="17"/>
      <c r="AR18" s="17"/>
      <c r="BE18" s="164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64"/>
      <c r="BS19" s="14" t="s">
        <v>6</v>
      </c>
    </row>
    <row r="20" spans="2:71" ht="18.5" customHeight="1">
      <c r="B20" s="17"/>
      <c r="E20" s="22" t="s">
        <v>21</v>
      </c>
      <c r="AK20" s="24" t="s">
        <v>26</v>
      </c>
      <c r="AN20" s="22" t="s">
        <v>1</v>
      </c>
      <c r="AR20" s="17"/>
      <c r="BE20" s="164"/>
      <c r="BS20" s="14" t="s">
        <v>30</v>
      </c>
    </row>
    <row r="21" spans="2:71" ht="7" customHeight="1">
      <c r="B21" s="17"/>
      <c r="AR21" s="17"/>
      <c r="BE21" s="164"/>
    </row>
    <row r="22" spans="2:71" ht="12" customHeight="1">
      <c r="B22" s="17"/>
      <c r="D22" s="24" t="s">
        <v>32</v>
      </c>
      <c r="AR22" s="17"/>
      <c r="BE22" s="164"/>
    </row>
    <row r="23" spans="2:71" ht="14.5" customHeight="1">
      <c r="B23" s="17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7"/>
      <c r="BE23" s="164"/>
    </row>
    <row r="24" spans="2:71" ht="7" customHeight="1">
      <c r="B24" s="17"/>
      <c r="AR24" s="17"/>
      <c r="BE24" s="164"/>
    </row>
    <row r="25" spans="2:71" ht="7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64"/>
    </row>
    <row r="26" spans="2:71" s="1" customFormat="1" ht="25.9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2">
        <f>ROUND(AG94,2)</f>
        <v>0</v>
      </c>
      <c r="AL26" s="173"/>
      <c r="AM26" s="173"/>
      <c r="AN26" s="173"/>
      <c r="AO26" s="173"/>
      <c r="AR26" s="29"/>
      <c r="BE26" s="164"/>
    </row>
    <row r="27" spans="2:71" s="1" customFormat="1" ht="7" customHeight="1">
      <c r="B27" s="29"/>
      <c r="AR27" s="29"/>
      <c r="BE27" s="164"/>
    </row>
    <row r="28" spans="2:71" s="1" customFormat="1" ht="12.5">
      <c r="B28" s="29"/>
      <c r="L28" s="174" t="s">
        <v>34</v>
      </c>
      <c r="M28" s="174"/>
      <c r="N28" s="174"/>
      <c r="O28" s="174"/>
      <c r="P28" s="174"/>
      <c r="W28" s="174" t="s">
        <v>35</v>
      </c>
      <c r="X28" s="174"/>
      <c r="Y28" s="174"/>
      <c r="Z28" s="174"/>
      <c r="AA28" s="174"/>
      <c r="AB28" s="174"/>
      <c r="AC28" s="174"/>
      <c r="AD28" s="174"/>
      <c r="AE28" s="174"/>
      <c r="AK28" s="174" t="s">
        <v>36</v>
      </c>
      <c r="AL28" s="174"/>
      <c r="AM28" s="174"/>
      <c r="AN28" s="174"/>
      <c r="AO28" s="174"/>
      <c r="AR28" s="29"/>
      <c r="BE28" s="164"/>
    </row>
    <row r="29" spans="2:71" s="2" customFormat="1" ht="14.4" customHeight="1">
      <c r="B29" s="33"/>
      <c r="D29" s="24" t="s">
        <v>37</v>
      </c>
      <c r="F29" s="24" t="s">
        <v>38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3"/>
      <c r="BE29" s="165"/>
    </row>
    <row r="30" spans="2:71" s="2" customFormat="1" ht="14.4" customHeight="1">
      <c r="B30" s="33"/>
      <c r="F30" s="24" t="s">
        <v>39</v>
      </c>
      <c r="L30" s="177">
        <v>0.12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3"/>
      <c r="BE30" s="165"/>
    </row>
    <row r="31" spans="2:71" s="2" customFormat="1" ht="14.4" hidden="1" customHeight="1">
      <c r="B31" s="33"/>
      <c r="F31" s="24" t="s">
        <v>40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3"/>
      <c r="BE31" s="165"/>
    </row>
    <row r="32" spans="2:71" s="2" customFormat="1" ht="14.4" hidden="1" customHeight="1">
      <c r="B32" s="33"/>
      <c r="F32" s="24" t="s">
        <v>41</v>
      </c>
      <c r="L32" s="177">
        <v>0.15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3"/>
      <c r="BE32" s="165"/>
    </row>
    <row r="33" spans="2:57" s="2" customFormat="1" ht="14.4" hidden="1" customHeight="1">
      <c r="B33" s="33"/>
      <c r="F33" s="24" t="s">
        <v>42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3"/>
      <c r="BE33" s="165"/>
    </row>
    <row r="34" spans="2:57" s="1" customFormat="1" ht="7" customHeight="1">
      <c r="B34" s="29"/>
      <c r="AR34" s="29"/>
      <c r="BE34" s="164"/>
    </row>
    <row r="35" spans="2:57" s="1" customFormat="1" ht="25.9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78" t="s">
        <v>45</v>
      </c>
      <c r="Y35" s="179"/>
      <c r="Z35" s="179"/>
      <c r="AA35" s="179"/>
      <c r="AB35" s="179"/>
      <c r="AC35" s="36"/>
      <c r="AD35" s="36"/>
      <c r="AE35" s="36"/>
      <c r="AF35" s="36"/>
      <c r="AG35" s="36"/>
      <c r="AH35" s="36"/>
      <c r="AI35" s="36"/>
      <c r="AJ35" s="36"/>
      <c r="AK35" s="180">
        <f>SUM(AK26:AK33)</f>
        <v>0</v>
      </c>
      <c r="AL35" s="179"/>
      <c r="AM35" s="179"/>
      <c r="AN35" s="179"/>
      <c r="AO35" s="181"/>
      <c r="AP35" s="34"/>
      <c r="AQ35" s="34"/>
      <c r="AR35" s="29"/>
    </row>
    <row r="36" spans="2:57" s="1" customFormat="1" ht="7" customHeight="1">
      <c r="B36" s="29"/>
      <c r="AR36" s="29"/>
    </row>
    <row r="37" spans="2:57" s="1" customFormat="1" ht="14.4" customHeight="1">
      <c r="B37" s="29"/>
      <c r="AR37" s="29"/>
    </row>
    <row r="38" spans="2:57" ht="14.4" customHeight="1">
      <c r="B38" s="17"/>
      <c r="AR38" s="17"/>
    </row>
    <row r="39" spans="2:57" ht="14.4" customHeight="1">
      <c r="B39" s="17"/>
      <c r="AR39" s="17"/>
    </row>
    <row r="40" spans="2:57" ht="14.4" customHeight="1">
      <c r="B40" s="17"/>
      <c r="AR40" s="17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 ht="10">
      <c r="B50" s="17"/>
      <c r="AR50" s="17"/>
    </row>
    <row r="51" spans="2:44" ht="10">
      <c r="B51" s="17"/>
      <c r="AR51" s="17"/>
    </row>
    <row r="52" spans="2:44" ht="10">
      <c r="B52" s="17"/>
      <c r="AR52" s="17"/>
    </row>
    <row r="53" spans="2:44" ht="10">
      <c r="B53" s="17"/>
      <c r="AR53" s="17"/>
    </row>
    <row r="54" spans="2:44" ht="10">
      <c r="B54" s="17"/>
      <c r="AR54" s="17"/>
    </row>
    <row r="55" spans="2:44" ht="10">
      <c r="B55" s="17"/>
      <c r="AR55" s="17"/>
    </row>
    <row r="56" spans="2:44" ht="10">
      <c r="B56" s="17"/>
      <c r="AR56" s="17"/>
    </row>
    <row r="57" spans="2:44" ht="10">
      <c r="B57" s="17"/>
      <c r="AR57" s="17"/>
    </row>
    <row r="58" spans="2:44" ht="10">
      <c r="B58" s="17"/>
      <c r="AR58" s="17"/>
    </row>
    <row r="59" spans="2:44" ht="10">
      <c r="B59" s="17"/>
      <c r="AR59" s="17"/>
    </row>
    <row r="60" spans="2:44" s="1" customFormat="1" ht="12.5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 ht="10">
      <c r="B61" s="17"/>
      <c r="AR61" s="17"/>
    </row>
    <row r="62" spans="2:44" ht="10">
      <c r="B62" s="17"/>
      <c r="AR62" s="17"/>
    </row>
    <row r="63" spans="2:44" ht="10">
      <c r="B63" s="17"/>
      <c r="AR63" s="17"/>
    </row>
    <row r="64" spans="2:44" s="1" customFormat="1" ht="13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 ht="10">
      <c r="B65" s="17"/>
      <c r="AR65" s="17"/>
    </row>
    <row r="66" spans="2:44" ht="10">
      <c r="B66" s="17"/>
      <c r="AR66" s="17"/>
    </row>
    <row r="67" spans="2:44" ht="10">
      <c r="B67" s="17"/>
      <c r="AR67" s="17"/>
    </row>
    <row r="68" spans="2:44" ht="10">
      <c r="B68" s="17"/>
      <c r="AR68" s="17"/>
    </row>
    <row r="69" spans="2:44" ht="10">
      <c r="B69" s="17"/>
      <c r="AR69" s="17"/>
    </row>
    <row r="70" spans="2:44" ht="10">
      <c r="B70" s="17"/>
      <c r="AR70" s="17"/>
    </row>
    <row r="71" spans="2:44" ht="10">
      <c r="B71" s="17"/>
      <c r="AR71" s="17"/>
    </row>
    <row r="72" spans="2:44" ht="10">
      <c r="B72" s="17"/>
      <c r="AR72" s="17"/>
    </row>
    <row r="73" spans="2:44" ht="10">
      <c r="B73" s="17"/>
      <c r="AR73" s="17"/>
    </row>
    <row r="74" spans="2:44" ht="10">
      <c r="B74" s="17"/>
      <c r="AR74" s="17"/>
    </row>
    <row r="75" spans="2:44" s="1" customFormat="1" ht="12.5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 ht="10">
      <c r="B76" s="29"/>
      <c r="AR76" s="29"/>
    </row>
    <row r="77" spans="2:44" s="1" customFormat="1" ht="7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5" customHeight="1">
      <c r="B82" s="29"/>
      <c r="C82" s="18" t="s">
        <v>52</v>
      </c>
      <c r="AR82" s="29"/>
    </row>
    <row r="83" spans="1:90" s="1" customFormat="1" ht="7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z039052025-1</v>
      </c>
      <c r="AR84" s="45"/>
    </row>
    <row r="85" spans="1:90" s="4" customFormat="1" ht="37" customHeight="1">
      <c r="B85" s="46"/>
      <c r="C85" s="47" t="s">
        <v>16</v>
      </c>
      <c r="L85" s="182" t="str">
        <f>K6</f>
        <v>ZŠ Pod Marjánkou 1900/2 - oprava kanalizace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6"/>
    </row>
    <row r="86" spans="1:90" s="1" customFormat="1" ht="7" customHeight="1">
      <c r="B86" s="29"/>
      <c r="AR86" s="29"/>
    </row>
    <row r="87" spans="1:90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4" t="str">
        <f>IF(AN8= "","",AN8)</f>
        <v>17. 6. 2025</v>
      </c>
      <c r="AN87" s="184"/>
      <c r="AR87" s="29"/>
    </row>
    <row r="88" spans="1:90" s="1" customFormat="1" ht="7" customHeight="1">
      <c r="B88" s="29"/>
      <c r="AR88" s="29"/>
    </row>
    <row r="89" spans="1:90" s="1" customFormat="1" ht="14.9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85" t="str">
        <f>IF(E17="","",E17)</f>
        <v xml:space="preserve"> </v>
      </c>
      <c r="AN89" s="186"/>
      <c r="AO89" s="186"/>
      <c r="AP89" s="186"/>
      <c r="AR89" s="29"/>
      <c r="AS89" s="187" t="s">
        <v>53</v>
      </c>
      <c r="AT89" s="188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4.9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85" t="str">
        <f>IF(E20="","",E20)</f>
        <v xml:space="preserve"> </v>
      </c>
      <c r="AN90" s="186"/>
      <c r="AO90" s="186"/>
      <c r="AP90" s="186"/>
      <c r="AR90" s="29"/>
      <c r="AS90" s="189"/>
      <c r="AT90" s="190"/>
      <c r="BD90" s="53"/>
    </row>
    <row r="91" spans="1:90" s="1" customFormat="1" ht="10.75" customHeight="1">
      <c r="B91" s="29"/>
      <c r="AR91" s="29"/>
      <c r="AS91" s="189"/>
      <c r="AT91" s="190"/>
      <c r="BD91" s="53"/>
    </row>
    <row r="92" spans="1:90" s="1" customFormat="1" ht="29.25" customHeight="1">
      <c r="B92" s="29"/>
      <c r="C92" s="191" t="s">
        <v>54</v>
      </c>
      <c r="D92" s="192"/>
      <c r="E92" s="192"/>
      <c r="F92" s="192"/>
      <c r="G92" s="192"/>
      <c r="H92" s="54"/>
      <c r="I92" s="193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56</v>
      </c>
      <c r="AH92" s="192"/>
      <c r="AI92" s="192"/>
      <c r="AJ92" s="192"/>
      <c r="AK92" s="192"/>
      <c r="AL92" s="192"/>
      <c r="AM92" s="192"/>
      <c r="AN92" s="193" t="s">
        <v>57</v>
      </c>
      <c r="AO92" s="192"/>
      <c r="AP92" s="195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0" s="1" customFormat="1" ht="10.75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9">
        <f>ROUND(AG95,2)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72</v>
      </c>
      <c r="BT94" s="69" t="s">
        <v>73</v>
      </c>
      <c r="BV94" s="69" t="s">
        <v>74</v>
      </c>
      <c r="BW94" s="69" t="s">
        <v>5</v>
      </c>
      <c r="BX94" s="69" t="s">
        <v>75</v>
      </c>
      <c r="CL94" s="69" t="s">
        <v>1</v>
      </c>
    </row>
    <row r="95" spans="1:90" s="6" customFormat="1" ht="26" customHeight="1">
      <c r="A95" s="70" t="s">
        <v>76</v>
      </c>
      <c r="B95" s="71"/>
      <c r="C95" s="72"/>
      <c r="D95" s="198" t="s">
        <v>14</v>
      </c>
      <c r="E95" s="198"/>
      <c r="F95" s="198"/>
      <c r="G95" s="198"/>
      <c r="H95" s="198"/>
      <c r="I95" s="73"/>
      <c r="J95" s="198" t="s">
        <v>17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'z039052025-1 - ZŠ Pod Mar...'!J28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4" t="s">
        <v>77</v>
      </c>
      <c r="AR95" s="71"/>
      <c r="AS95" s="75">
        <v>0</v>
      </c>
      <c r="AT95" s="76">
        <f>ROUND(SUM(AV95:AW95),2)</f>
        <v>0</v>
      </c>
      <c r="AU95" s="77">
        <f>'z039052025-1 - ZŠ Pod Mar...'!P139</f>
        <v>0</v>
      </c>
      <c r="AV95" s="76">
        <f>'z039052025-1 - ZŠ Pod Mar...'!J31</f>
        <v>0</v>
      </c>
      <c r="AW95" s="76">
        <f>'z039052025-1 - ZŠ Pod Mar...'!J32</f>
        <v>0</v>
      </c>
      <c r="AX95" s="76">
        <f>'z039052025-1 - ZŠ Pod Mar...'!J33</f>
        <v>0</v>
      </c>
      <c r="AY95" s="76">
        <f>'z039052025-1 - ZŠ Pod Mar...'!J34</f>
        <v>0</v>
      </c>
      <c r="AZ95" s="76">
        <f>'z039052025-1 - ZŠ Pod Mar...'!F31</f>
        <v>0</v>
      </c>
      <c r="BA95" s="76">
        <f>'z039052025-1 - ZŠ Pod Mar...'!F32</f>
        <v>0</v>
      </c>
      <c r="BB95" s="76">
        <f>'z039052025-1 - ZŠ Pod Mar...'!F33</f>
        <v>0</v>
      </c>
      <c r="BC95" s="76">
        <f>'z039052025-1 - ZŠ Pod Mar...'!F34</f>
        <v>0</v>
      </c>
      <c r="BD95" s="78">
        <f>'z039052025-1 - ZŠ Pod Mar...'!F35</f>
        <v>0</v>
      </c>
      <c r="BT95" s="79" t="s">
        <v>78</v>
      </c>
      <c r="BU95" s="79" t="s">
        <v>79</v>
      </c>
      <c r="BV95" s="79" t="s">
        <v>74</v>
      </c>
      <c r="BW95" s="79" t="s">
        <v>5</v>
      </c>
      <c r="BX95" s="79" t="s">
        <v>75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7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FbHyhSfafDX2/AczgOGl0ILhvOUL6mAy8zBsD56O2aWldctINaIgI0lQgKsT/elxxbMCzzXBAgn/ewZ/8MqeyA==" saltValue="K5nnbGdE2ohRi83Lo33ah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z039052025-1 - ZŠ Pod Ma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5"/>
  <sheetViews>
    <sheetView showGridLines="0" tabSelected="1" workbookViewId="0">
      <selection activeCell="I36" sqref="I36"/>
    </sheetView>
  </sheetViews>
  <sheetFormatPr defaultRowHeight="14.5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8.8867187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8671875" hidden="1"/>
  </cols>
  <sheetData>
    <row r="2" spans="2:46" ht="37" customHeight="1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5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5" customHeight="1">
      <c r="B4" s="17"/>
      <c r="D4" s="18" t="s">
        <v>81</v>
      </c>
      <c r="L4" s="17"/>
      <c r="M4" s="80" t="s">
        <v>10</v>
      </c>
      <c r="AT4" s="14" t="s">
        <v>4</v>
      </c>
    </row>
    <row r="5" spans="2:46" ht="7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14.5" customHeight="1">
      <c r="B7" s="29"/>
      <c r="E7" s="182" t="s">
        <v>17</v>
      </c>
      <c r="F7" s="201"/>
      <c r="G7" s="201"/>
      <c r="H7" s="201"/>
      <c r="L7" s="29"/>
    </row>
    <row r="8" spans="2:46" s="1" customFormat="1" ht="10">
      <c r="B8" s="29"/>
      <c r="L8" s="29"/>
    </row>
    <row r="9" spans="2:46" s="1" customFormat="1" ht="12" customHeight="1">
      <c r="B9" s="29"/>
      <c r="D9" s="24" t="s">
        <v>18</v>
      </c>
      <c r="F9" s="22" t="s">
        <v>1</v>
      </c>
      <c r="I9" s="24" t="s">
        <v>19</v>
      </c>
      <c r="J9" s="22" t="s">
        <v>1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9" t="str">
        <f>'Rekapitulace stavby'!AN8</f>
        <v>17. 6. 2025</v>
      </c>
      <c r="L10" s="29"/>
    </row>
    <row r="11" spans="2:46" s="1" customFormat="1" ht="10.75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tr">
        <f>IF('Rekapitulace stavby'!AN10="","",'Rekapitulace stavby'!AN10)</f>
        <v/>
      </c>
      <c r="L12" s="29"/>
    </row>
    <row r="13" spans="2:46" s="1" customFormat="1" ht="18" customHeight="1">
      <c r="B13" s="29"/>
      <c r="E13" s="22" t="str">
        <f>IF('Rekapitulace stavby'!E11="","",'Rekapitulace stavby'!E11)</f>
        <v xml:space="preserve"> </v>
      </c>
      <c r="I13" s="24" t="s">
        <v>26</v>
      </c>
      <c r="J13" s="22" t="str">
        <f>IF('Rekapitulace stavby'!AN11="","",'Rekapitulace stavby'!AN11)</f>
        <v/>
      </c>
      <c r="L13" s="29"/>
    </row>
    <row r="14" spans="2:46" s="1" customFormat="1" ht="7" customHeight="1">
      <c r="B14" s="29"/>
      <c r="L14" s="29"/>
    </row>
    <row r="15" spans="2:46" s="1" customFormat="1" ht="12" customHeight="1">
      <c r="B15" s="29"/>
      <c r="D15" s="24" t="s">
        <v>27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02" t="str">
        <f>'Rekapitulace stavby'!E14</f>
        <v>Vyplň údaj</v>
      </c>
      <c r="F16" s="166"/>
      <c r="G16" s="166"/>
      <c r="H16" s="166"/>
      <c r="I16" s="24" t="s">
        <v>26</v>
      </c>
      <c r="J16" s="25" t="str">
        <f>'Rekapitulace stavby'!AN14</f>
        <v>Vyplň údaj</v>
      </c>
      <c r="L16" s="29"/>
    </row>
    <row r="17" spans="2:12" s="1" customFormat="1" ht="7" customHeight="1">
      <c r="B17" s="29"/>
      <c r="L17" s="29"/>
    </row>
    <row r="18" spans="2:12" s="1" customFormat="1" ht="12" customHeight="1">
      <c r="B18" s="29"/>
      <c r="D18" s="24" t="s">
        <v>29</v>
      </c>
      <c r="I18" s="24" t="s">
        <v>25</v>
      </c>
      <c r="J18" s="22" t="str">
        <f>IF('Rekapitulace stavby'!AN16="","",'Rekapitulace stavby'!AN16)</f>
        <v/>
      </c>
      <c r="L18" s="29"/>
    </row>
    <row r="19" spans="2:12" s="1" customFormat="1" ht="18" customHeight="1">
      <c r="B19" s="29"/>
      <c r="E19" s="22" t="str">
        <f>IF('Rekapitulace stavby'!E17="","",'Rekapitulace stavby'!E17)</f>
        <v xml:space="preserve"> </v>
      </c>
      <c r="I19" s="24" t="s">
        <v>26</v>
      </c>
      <c r="J19" s="22" t="str">
        <f>IF('Rekapitulace stavby'!AN17="","",'Rekapitulace stavby'!AN17)</f>
        <v/>
      </c>
      <c r="L19" s="29"/>
    </row>
    <row r="20" spans="2:12" s="1" customFormat="1" ht="7" customHeight="1">
      <c r="B20" s="29"/>
      <c r="L20" s="29"/>
    </row>
    <row r="21" spans="2:12" s="1" customFormat="1" ht="12" customHeight="1">
      <c r="B21" s="29"/>
      <c r="D21" s="24" t="s">
        <v>31</v>
      </c>
      <c r="I21" s="24" t="s">
        <v>25</v>
      </c>
      <c r="J21" s="22" t="str">
        <f>IF('Rekapitulace stavby'!AN19="","",'Rekapitulace stavby'!AN19)</f>
        <v/>
      </c>
      <c r="L21" s="29"/>
    </row>
    <row r="22" spans="2:12" s="1" customFormat="1" ht="18" customHeight="1">
      <c r="B22" s="29"/>
      <c r="E22" s="22" t="str">
        <f>IF('Rekapitulace stavby'!E20="","",'Rekapitulace stavby'!E20)</f>
        <v xml:space="preserve"> </v>
      </c>
      <c r="I22" s="24" t="s">
        <v>26</v>
      </c>
      <c r="J22" s="22" t="str">
        <f>IF('Rekapitulace stavby'!AN20="","",'Rekapitulace stavby'!AN20)</f>
        <v/>
      </c>
      <c r="L22" s="29"/>
    </row>
    <row r="23" spans="2:12" s="1" customFormat="1" ht="7" customHeight="1">
      <c r="B23" s="29"/>
      <c r="L23" s="29"/>
    </row>
    <row r="24" spans="2:12" s="1" customFormat="1" ht="12" customHeight="1">
      <c r="B24" s="29"/>
      <c r="D24" s="24" t="s">
        <v>32</v>
      </c>
      <c r="L24" s="29"/>
    </row>
    <row r="25" spans="2:12" s="7" customFormat="1" ht="14.5" customHeight="1">
      <c r="B25" s="81"/>
      <c r="E25" s="171" t="s">
        <v>1</v>
      </c>
      <c r="F25" s="171"/>
      <c r="G25" s="171"/>
      <c r="H25" s="171"/>
      <c r="L25" s="81"/>
    </row>
    <row r="26" spans="2:12" s="1" customFormat="1" ht="7" customHeight="1">
      <c r="B26" s="29"/>
      <c r="L26" s="29"/>
    </row>
    <row r="27" spans="2:12" s="1" customFormat="1" ht="7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4" customHeight="1">
      <c r="B28" s="29"/>
      <c r="D28" s="82" t="s">
        <v>33</v>
      </c>
      <c r="J28" s="63">
        <f>ROUND(J139, 2)</f>
        <v>0</v>
      </c>
      <c r="L28" s="29"/>
    </row>
    <row r="29" spans="2:12" s="1" customFormat="1" ht="7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" customHeight="1">
      <c r="B30" s="29"/>
      <c r="F30" s="32" t="s">
        <v>35</v>
      </c>
      <c r="I30" s="32" t="s">
        <v>34</v>
      </c>
      <c r="J30" s="32" t="s">
        <v>36</v>
      </c>
      <c r="L30" s="29"/>
    </row>
    <row r="31" spans="2:12" s="1" customFormat="1" ht="14.4" customHeight="1">
      <c r="B31" s="29"/>
      <c r="D31" s="52" t="s">
        <v>37</v>
      </c>
      <c r="E31" s="24" t="s">
        <v>38</v>
      </c>
      <c r="F31" s="83">
        <f>ROUND((SUM(BE139:BE344)),  2)</f>
        <v>0</v>
      </c>
      <c r="I31" s="84">
        <v>0.21</v>
      </c>
      <c r="J31" s="83">
        <f>ROUND(((SUM(BE139:BE344))*I31),  2)</f>
        <v>0</v>
      </c>
      <c r="L31" s="29"/>
    </row>
    <row r="32" spans="2:12" s="1" customFormat="1" ht="14.4" customHeight="1">
      <c r="B32" s="29"/>
      <c r="E32" s="24" t="s">
        <v>39</v>
      </c>
      <c r="F32" s="83">
        <f>ROUND((SUM(BF139:BF344)),  2)</f>
        <v>0</v>
      </c>
      <c r="I32" s="84">
        <v>0.12</v>
      </c>
      <c r="J32" s="83">
        <f>ROUND(((SUM(BF139:BF344))*I32),  2)</f>
        <v>0</v>
      </c>
      <c r="L32" s="29"/>
    </row>
    <row r="33" spans="2:12" s="1" customFormat="1" ht="14.4" hidden="1" customHeight="1">
      <c r="B33" s="29"/>
      <c r="E33" s="24" t="s">
        <v>40</v>
      </c>
      <c r="F33" s="83">
        <f>ROUND((SUM(BG139:BG344)),  2)</f>
        <v>0</v>
      </c>
      <c r="I33" s="84">
        <v>0.21</v>
      </c>
      <c r="J33" s="83">
        <f>0</f>
        <v>0</v>
      </c>
      <c r="L33" s="29"/>
    </row>
    <row r="34" spans="2:12" s="1" customFormat="1" ht="14.4" hidden="1" customHeight="1">
      <c r="B34" s="29"/>
      <c r="E34" s="24" t="s">
        <v>41</v>
      </c>
      <c r="F34" s="83">
        <f>ROUND((SUM(BH139:BH344)),  2)</f>
        <v>0</v>
      </c>
      <c r="I34" s="84">
        <v>0.15</v>
      </c>
      <c r="J34" s="83">
        <f>0</f>
        <v>0</v>
      </c>
      <c r="L34" s="29"/>
    </row>
    <row r="35" spans="2:12" s="1" customFormat="1" ht="14.4" hidden="1" customHeight="1">
      <c r="B35" s="29"/>
      <c r="E35" s="24" t="s">
        <v>42</v>
      </c>
      <c r="F35" s="83">
        <f>ROUND((SUM(BI139:BI344)),  2)</f>
        <v>0</v>
      </c>
      <c r="I35" s="84">
        <v>0</v>
      </c>
      <c r="J35" s="83">
        <f>0</f>
        <v>0</v>
      </c>
      <c r="L35" s="29"/>
    </row>
    <row r="36" spans="2:12" s="1" customFormat="1" ht="7" customHeight="1">
      <c r="B36" s="29"/>
      <c r="L36" s="29"/>
    </row>
    <row r="37" spans="2:12" s="1" customFormat="1" ht="25.4" customHeight="1">
      <c r="B37" s="29"/>
      <c r="C37" s="85"/>
      <c r="D37" s="86" t="s">
        <v>43</v>
      </c>
      <c r="E37" s="54"/>
      <c r="F37" s="54"/>
      <c r="G37" s="87" t="s">
        <v>44</v>
      </c>
      <c r="H37" s="88" t="s">
        <v>45</v>
      </c>
      <c r="I37" s="54"/>
      <c r="J37" s="89">
        <f>SUM(J28:J35)</f>
        <v>0</v>
      </c>
      <c r="K37" s="90"/>
      <c r="L37" s="29"/>
    </row>
    <row r="38" spans="2:12" s="1" customFormat="1" ht="14.4" customHeight="1">
      <c r="B38" s="29"/>
      <c r="L38" s="29"/>
    </row>
    <row r="39" spans="2:12" ht="14.4" customHeight="1">
      <c r="B39" s="17"/>
      <c r="L39" s="17"/>
    </row>
    <row r="40" spans="2:12" ht="14.4" customHeight="1">
      <c r="B40" s="17"/>
      <c r="L40" s="17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 ht="10">
      <c r="B51" s="17"/>
      <c r="L51" s="17"/>
    </row>
    <row r="52" spans="2:12" ht="10">
      <c r="B52" s="17"/>
      <c r="L52" s="17"/>
    </row>
    <row r="53" spans="2:12" ht="10">
      <c r="B53" s="17"/>
      <c r="L53" s="17"/>
    </row>
    <row r="54" spans="2:12" ht="10">
      <c r="B54" s="17"/>
      <c r="L54" s="17"/>
    </row>
    <row r="55" spans="2:12" ht="10">
      <c r="B55" s="17"/>
      <c r="L55" s="17"/>
    </row>
    <row r="56" spans="2:12" ht="10">
      <c r="B56" s="17"/>
      <c r="L56" s="17"/>
    </row>
    <row r="57" spans="2:12" ht="10">
      <c r="B57" s="17"/>
      <c r="L57" s="17"/>
    </row>
    <row r="58" spans="2:12" ht="10">
      <c r="B58" s="17"/>
      <c r="L58" s="17"/>
    </row>
    <row r="59" spans="2:12" ht="10">
      <c r="B59" s="17"/>
      <c r="L59" s="17"/>
    </row>
    <row r="60" spans="2:12" ht="10">
      <c r="B60" s="17"/>
      <c r="L60" s="17"/>
    </row>
    <row r="61" spans="2:12" s="1" customFormat="1" ht="12.5">
      <c r="B61" s="29"/>
      <c r="D61" s="40" t="s">
        <v>48</v>
      </c>
      <c r="E61" s="31"/>
      <c r="F61" s="91" t="s">
        <v>49</v>
      </c>
      <c r="G61" s="40" t="s">
        <v>48</v>
      </c>
      <c r="H61" s="31"/>
      <c r="I61" s="31"/>
      <c r="J61" s="92" t="s">
        <v>49</v>
      </c>
      <c r="K61" s="31"/>
      <c r="L61" s="29"/>
    </row>
    <row r="62" spans="2:12" ht="10">
      <c r="B62" s="17"/>
      <c r="L62" s="17"/>
    </row>
    <row r="63" spans="2:12" ht="10">
      <c r="B63" s="17"/>
      <c r="L63" s="17"/>
    </row>
    <row r="64" spans="2:12" ht="10">
      <c r="B64" s="17"/>
      <c r="L64" s="17"/>
    </row>
    <row r="65" spans="2:12" s="1" customFormat="1" ht="13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 ht="10">
      <c r="B66" s="17"/>
      <c r="L66" s="17"/>
    </row>
    <row r="67" spans="2:12" ht="10">
      <c r="B67" s="17"/>
      <c r="L67" s="17"/>
    </row>
    <row r="68" spans="2:12" ht="10">
      <c r="B68" s="17"/>
      <c r="L68" s="17"/>
    </row>
    <row r="69" spans="2:12" ht="10">
      <c r="B69" s="17"/>
      <c r="L69" s="17"/>
    </row>
    <row r="70" spans="2:12" ht="10">
      <c r="B70" s="17"/>
      <c r="L70" s="17"/>
    </row>
    <row r="71" spans="2:12" ht="10">
      <c r="B71" s="17"/>
      <c r="L71" s="17"/>
    </row>
    <row r="72" spans="2:12" ht="10">
      <c r="B72" s="17"/>
      <c r="L72" s="17"/>
    </row>
    <row r="73" spans="2:12" ht="10">
      <c r="B73" s="17"/>
      <c r="L73" s="17"/>
    </row>
    <row r="74" spans="2:12" ht="10">
      <c r="B74" s="17"/>
      <c r="L74" s="17"/>
    </row>
    <row r="75" spans="2:12" ht="10">
      <c r="B75" s="17"/>
      <c r="L75" s="17"/>
    </row>
    <row r="76" spans="2:12" s="1" customFormat="1" ht="12.5">
      <c r="B76" s="29"/>
      <c r="D76" s="40" t="s">
        <v>48</v>
      </c>
      <c r="E76" s="31"/>
      <c r="F76" s="91" t="s">
        <v>49</v>
      </c>
      <c r="G76" s="40" t="s">
        <v>48</v>
      </c>
      <c r="H76" s="31"/>
      <c r="I76" s="31"/>
      <c r="J76" s="92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7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5" customHeight="1">
      <c r="B82" s="29"/>
      <c r="C82" s="18" t="s">
        <v>82</v>
      </c>
      <c r="L82" s="29"/>
    </row>
    <row r="83" spans="2:47" s="1" customFormat="1" ht="7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4.5" customHeight="1">
      <c r="B85" s="29"/>
      <c r="E85" s="182" t="str">
        <f>E7</f>
        <v>ZŠ Pod Marjánkou 1900/2 - oprava kanalizace</v>
      </c>
      <c r="F85" s="201"/>
      <c r="G85" s="201"/>
      <c r="H85" s="201"/>
      <c r="L85" s="29"/>
    </row>
    <row r="86" spans="2:47" s="1" customFormat="1" ht="7" customHeight="1">
      <c r="B86" s="29"/>
      <c r="L86" s="29"/>
    </row>
    <row r="87" spans="2:47" s="1" customFormat="1" ht="12" customHeight="1">
      <c r="B87" s="29"/>
      <c r="C87" s="24" t="s">
        <v>20</v>
      </c>
      <c r="F87" s="22" t="str">
        <f>F10</f>
        <v xml:space="preserve"> </v>
      </c>
      <c r="I87" s="24" t="s">
        <v>22</v>
      </c>
      <c r="J87" s="49" t="str">
        <f>IF(J10="","",J10)</f>
        <v>17. 6. 2025</v>
      </c>
      <c r="L87" s="29"/>
    </row>
    <row r="88" spans="2:47" s="1" customFormat="1" ht="7" customHeight="1">
      <c r="B88" s="29"/>
      <c r="L88" s="29"/>
    </row>
    <row r="89" spans="2:47" s="1" customFormat="1" ht="14.9" customHeight="1">
      <c r="B89" s="29"/>
      <c r="C89" s="24" t="s">
        <v>24</v>
      </c>
      <c r="F89" s="22" t="str">
        <f>E13</f>
        <v xml:space="preserve"> </v>
      </c>
      <c r="I89" s="24" t="s">
        <v>29</v>
      </c>
      <c r="J89" s="27" t="str">
        <f>E19</f>
        <v xml:space="preserve"> </v>
      </c>
      <c r="L89" s="29"/>
    </row>
    <row r="90" spans="2:47" s="1" customFormat="1" ht="14.9" customHeight="1">
      <c r="B90" s="29"/>
      <c r="C90" s="24" t="s">
        <v>27</v>
      </c>
      <c r="F90" s="22" t="str">
        <f>IF(E16="","",E16)</f>
        <v>Vyplň údaj</v>
      </c>
      <c r="I90" s="24" t="s">
        <v>31</v>
      </c>
      <c r="J90" s="27" t="str">
        <f>E22</f>
        <v xml:space="preserve"> </v>
      </c>
      <c r="L90" s="29"/>
    </row>
    <row r="91" spans="2:47" s="1" customFormat="1" ht="10.25" customHeight="1">
      <c r="B91" s="29"/>
      <c r="L91" s="29"/>
    </row>
    <row r="92" spans="2:47" s="1" customFormat="1" ht="29.25" customHeight="1">
      <c r="B92" s="29"/>
      <c r="C92" s="93" t="s">
        <v>83</v>
      </c>
      <c r="D92" s="85"/>
      <c r="E92" s="85"/>
      <c r="F92" s="85"/>
      <c r="G92" s="85"/>
      <c r="H92" s="85"/>
      <c r="I92" s="85"/>
      <c r="J92" s="94" t="s">
        <v>84</v>
      </c>
      <c r="K92" s="85"/>
      <c r="L92" s="29"/>
    </row>
    <row r="93" spans="2:47" s="1" customFormat="1" ht="10.25" customHeight="1">
      <c r="B93" s="29"/>
      <c r="L93" s="29"/>
    </row>
    <row r="94" spans="2:47" s="1" customFormat="1" ht="22.75" customHeight="1">
      <c r="B94" s="29"/>
      <c r="C94" s="95" t="s">
        <v>85</v>
      </c>
      <c r="J94" s="63">
        <f>J139</f>
        <v>0</v>
      </c>
      <c r="L94" s="29"/>
      <c r="AU94" s="14" t="s">
        <v>86</v>
      </c>
    </row>
    <row r="95" spans="2:47" s="8" customFormat="1" ht="25" customHeight="1">
      <c r="B95" s="96"/>
      <c r="D95" s="97" t="s">
        <v>87</v>
      </c>
      <c r="E95" s="98"/>
      <c r="F95" s="98"/>
      <c r="G95" s="98"/>
      <c r="H95" s="98"/>
      <c r="I95" s="98"/>
      <c r="J95" s="99">
        <f>J140</f>
        <v>0</v>
      </c>
      <c r="L95" s="96"/>
    </row>
    <row r="96" spans="2:47" s="9" customFormat="1" ht="19.899999999999999" customHeight="1">
      <c r="B96" s="100"/>
      <c r="D96" s="101" t="s">
        <v>88</v>
      </c>
      <c r="E96" s="102"/>
      <c r="F96" s="102"/>
      <c r="G96" s="102"/>
      <c r="H96" s="102"/>
      <c r="I96" s="102"/>
      <c r="J96" s="103">
        <f>J141</f>
        <v>0</v>
      </c>
      <c r="L96" s="100"/>
    </row>
    <row r="97" spans="2:12" s="9" customFormat="1" ht="19.899999999999999" customHeight="1">
      <c r="B97" s="100"/>
      <c r="D97" s="101" t="s">
        <v>89</v>
      </c>
      <c r="E97" s="102"/>
      <c r="F97" s="102"/>
      <c r="G97" s="102"/>
      <c r="H97" s="102"/>
      <c r="I97" s="102"/>
      <c r="J97" s="103">
        <f>J173</f>
        <v>0</v>
      </c>
      <c r="L97" s="100"/>
    </row>
    <row r="98" spans="2:12" s="9" customFormat="1" ht="19.899999999999999" customHeight="1">
      <c r="B98" s="100"/>
      <c r="D98" s="101" t="s">
        <v>90</v>
      </c>
      <c r="E98" s="102"/>
      <c r="F98" s="102"/>
      <c r="G98" s="102"/>
      <c r="H98" s="102"/>
      <c r="I98" s="102"/>
      <c r="J98" s="103">
        <f>J177</f>
        <v>0</v>
      </c>
      <c r="L98" s="100"/>
    </row>
    <row r="99" spans="2:12" s="9" customFormat="1" ht="19.899999999999999" customHeight="1">
      <c r="B99" s="100"/>
      <c r="D99" s="101" t="s">
        <v>91</v>
      </c>
      <c r="E99" s="102"/>
      <c r="F99" s="102"/>
      <c r="G99" s="102"/>
      <c r="H99" s="102"/>
      <c r="I99" s="102"/>
      <c r="J99" s="103">
        <f>J183</f>
        <v>0</v>
      </c>
      <c r="L99" s="100"/>
    </row>
    <row r="100" spans="2:12" s="9" customFormat="1" ht="19.899999999999999" customHeight="1">
      <c r="B100" s="100"/>
      <c r="D100" s="101" t="s">
        <v>92</v>
      </c>
      <c r="E100" s="102"/>
      <c r="F100" s="102"/>
      <c r="G100" s="102"/>
      <c r="H100" s="102"/>
      <c r="I100" s="102"/>
      <c r="J100" s="103">
        <f>J201</f>
        <v>0</v>
      </c>
      <c r="L100" s="100"/>
    </row>
    <row r="101" spans="2:12" s="9" customFormat="1" ht="19.899999999999999" customHeight="1">
      <c r="B101" s="100"/>
      <c r="D101" s="101" t="s">
        <v>93</v>
      </c>
      <c r="E101" s="102"/>
      <c r="F101" s="102"/>
      <c r="G101" s="102"/>
      <c r="H101" s="102"/>
      <c r="I101" s="102"/>
      <c r="J101" s="103">
        <f>J208</f>
        <v>0</v>
      </c>
      <c r="L101" s="100"/>
    </row>
    <row r="102" spans="2:12" s="9" customFormat="1" ht="19.899999999999999" customHeight="1">
      <c r="B102" s="100"/>
      <c r="D102" s="101" t="s">
        <v>94</v>
      </c>
      <c r="E102" s="102"/>
      <c r="F102" s="102"/>
      <c r="G102" s="102"/>
      <c r="H102" s="102"/>
      <c r="I102" s="102"/>
      <c r="J102" s="103">
        <f>J219</f>
        <v>0</v>
      </c>
      <c r="L102" s="100"/>
    </row>
    <row r="103" spans="2:12" s="9" customFormat="1" ht="19.899999999999999" customHeight="1">
      <c r="B103" s="100"/>
      <c r="D103" s="101" t="s">
        <v>95</v>
      </c>
      <c r="E103" s="102"/>
      <c r="F103" s="102"/>
      <c r="G103" s="102"/>
      <c r="H103" s="102"/>
      <c r="I103" s="102"/>
      <c r="J103" s="103">
        <f>J224</f>
        <v>0</v>
      </c>
      <c r="L103" s="100"/>
    </row>
    <row r="104" spans="2:12" s="8" customFormat="1" ht="25" customHeight="1">
      <c r="B104" s="96"/>
      <c r="D104" s="97" t="s">
        <v>96</v>
      </c>
      <c r="E104" s="98"/>
      <c r="F104" s="98"/>
      <c r="G104" s="98"/>
      <c r="H104" s="98"/>
      <c r="I104" s="98"/>
      <c r="J104" s="99">
        <f>J227</f>
        <v>0</v>
      </c>
      <c r="L104" s="96"/>
    </row>
    <row r="105" spans="2:12" s="9" customFormat="1" ht="19.899999999999999" customHeight="1">
      <c r="B105" s="100"/>
      <c r="D105" s="101" t="s">
        <v>97</v>
      </c>
      <c r="E105" s="102"/>
      <c r="F105" s="102"/>
      <c r="G105" s="102"/>
      <c r="H105" s="102"/>
      <c r="I105" s="102"/>
      <c r="J105" s="103">
        <f>J228</f>
        <v>0</v>
      </c>
      <c r="L105" s="100"/>
    </row>
    <row r="106" spans="2:12" s="9" customFormat="1" ht="19.899999999999999" customHeight="1">
      <c r="B106" s="100"/>
      <c r="D106" s="101" t="s">
        <v>98</v>
      </c>
      <c r="E106" s="102"/>
      <c r="F106" s="102"/>
      <c r="G106" s="102"/>
      <c r="H106" s="102"/>
      <c r="I106" s="102"/>
      <c r="J106" s="103">
        <f>J236</f>
        <v>0</v>
      </c>
      <c r="L106" s="100"/>
    </row>
    <row r="107" spans="2:12" s="9" customFormat="1" ht="19.899999999999999" customHeight="1">
      <c r="B107" s="100"/>
      <c r="D107" s="101" t="s">
        <v>99</v>
      </c>
      <c r="E107" s="102"/>
      <c r="F107" s="102"/>
      <c r="G107" s="102"/>
      <c r="H107" s="102"/>
      <c r="I107" s="102"/>
      <c r="J107" s="103">
        <f>J254</f>
        <v>0</v>
      </c>
      <c r="L107" s="100"/>
    </row>
    <row r="108" spans="2:12" s="9" customFormat="1" ht="19.899999999999999" customHeight="1">
      <c r="B108" s="100"/>
      <c r="D108" s="101" t="s">
        <v>100</v>
      </c>
      <c r="E108" s="102"/>
      <c r="F108" s="102"/>
      <c r="G108" s="102"/>
      <c r="H108" s="102"/>
      <c r="I108" s="102"/>
      <c r="J108" s="103">
        <f>J262</f>
        <v>0</v>
      </c>
      <c r="L108" s="100"/>
    </row>
    <row r="109" spans="2:12" s="9" customFormat="1" ht="19.899999999999999" customHeight="1">
      <c r="B109" s="100"/>
      <c r="D109" s="101" t="s">
        <v>101</v>
      </c>
      <c r="E109" s="102"/>
      <c r="F109" s="102"/>
      <c r="G109" s="102"/>
      <c r="H109" s="102"/>
      <c r="I109" s="102"/>
      <c r="J109" s="103">
        <f>J271</f>
        <v>0</v>
      </c>
      <c r="L109" s="100"/>
    </row>
    <row r="110" spans="2:12" s="9" customFormat="1" ht="19.899999999999999" customHeight="1">
      <c r="B110" s="100"/>
      <c r="D110" s="101" t="s">
        <v>102</v>
      </c>
      <c r="E110" s="102"/>
      <c r="F110" s="102"/>
      <c r="G110" s="102"/>
      <c r="H110" s="102"/>
      <c r="I110" s="102"/>
      <c r="J110" s="103">
        <f>J276</f>
        <v>0</v>
      </c>
      <c r="L110" s="100"/>
    </row>
    <row r="111" spans="2:12" s="9" customFormat="1" ht="19.899999999999999" customHeight="1">
      <c r="B111" s="100"/>
      <c r="D111" s="101" t="s">
        <v>103</v>
      </c>
      <c r="E111" s="102"/>
      <c r="F111" s="102"/>
      <c r="G111" s="102"/>
      <c r="H111" s="102"/>
      <c r="I111" s="102"/>
      <c r="J111" s="103">
        <f>J278</f>
        <v>0</v>
      </c>
      <c r="L111" s="100"/>
    </row>
    <row r="112" spans="2:12" s="9" customFormat="1" ht="19.899999999999999" customHeight="1">
      <c r="B112" s="100"/>
      <c r="D112" s="101" t="s">
        <v>104</v>
      </c>
      <c r="E112" s="102"/>
      <c r="F112" s="102"/>
      <c r="G112" s="102"/>
      <c r="H112" s="102"/>
      <c r="I112" s="102"/>
      <c r="J112" s="103">
        <f>J281</f>
        <v>0</v>
      </c>
      <c r="L112" s="100"/>
    </row>
    <row r="113" spans="2:12" s="9" customFormat="1" ht="19.899999999999999" customHeight="1">
      <c r="B113" s="100"/>
      <c r="D113" s="101" t="s">
        <v>105</v>
      </c>
      <c r="E113" s="102"/>
      <c r="F113" s="102"/>
      <c r="G113" s="102"/>
      <c r="H113" s="102"/>
      <c r="I113" s="102"/>
      <c r="J113" s="103">
        <f>J294</f>
        <v>0</v>
      </c>
      <c r="L113" s="100"/>
    </row>
    <row r="114" spans="2:12" s="9" customFormat="1" ht="19.899999999999999" customHeight="1">
      <c r="B114" s="100"/>
      <c r="D114" s="101" t="s">
        <v>106</v>
      </c>
      <c r="E114" s="102"/>
      <c r="F114" s="102"/>
      <c r="G114" s="102"/>
      <c r="H114" s="102"/>
      <c r="I114" s="102"/>
      <c r="J114" s="103">
        <f>J302</f>
        <v>0</v>
      </c>
      <c r="L114" s="100"/>
    </row>
    <row r="115" spans="2:12" s="9" customFormat="1" ht="19.899999999999999" customHeight="1">
      <c r="B115" s="100"/>
      <c r="D115" s="101" t="s">
        <v>107</v>
      </c>
      <c r="E115" s="102"/>
      <c r="F115" s="102"/>
      <c r="G115" s="102"/>
      <c r="H115" s="102"/>
      <c r="I115" s="102"/>
      <c r="J115" s="103">
        <f>J308</f>
        <v>0</v>
      </c>
      <c r="L115" s="100"/>
    </row>
    <row r="116" spans="2:12" s="9" customFormat="1" ht="19.899999999999999" customHeight="1">
      <c r="B116" s="100"/>
      <c r="D116" s="101" t="s">
        <v>108</v>
      </c>
      <c r="E116" s="102"/>
      <c r="F116" s="102"/>
      <c r="G116" s="102"/>
      <c r="H116" s="102"/>
      <c r="I116" s="102"/>
      <c r="J116" s="103">
        <f>J311</f>
        <v>0</v>
      </c>
      <c r="L116" s="100"/>
    </row>
    <row r="117" spans="2:12" s="9" customFormat="1" ht="19.899999999999999" customHeight="1">
      <c r="B117" s="100"/>
      <c r="D117" s="101" t="s">
        <v>109</v>
      </c>
      <c r="E117" s="102"/>
      <c r="F117" s="102"/>
      <c r="G117" s="102"/>
      <c r="H117" s="102"/>
      <c r="I117" s="102"/>
      <c r="J117" s="103">
        <f>J325</f>
        <v>0</v>
      </c>
      <c r="L117" s="100"/>
    </row>
    <row r="118" spans="2:12" s="8" customFormat="1" ht="25" customHeight="1">
      <c r="B118" s="96"/>
      <c r="D118" s="97" t="s">
        <v>110</v>
      </c>
      <c r="E118" s="98"/>
      <c r="F118" s="98"/>
      <c r="G118" s="98"/>
      <c r="H118" s="98"/>
      <c r="I118" s="98"/>
      <c r="J118" s="99">
        <f>J335</f>
        <v>0</v>
      </c>
      <c r="L118" s="96"/>
    </row>
    <row r="119" spans="2:12" s="8" customFormat="1" ht="25" customHeight="1">
      <c r="B119" s="96"/>
      <c r="D119" s="97" t="s">
        <v>111</v>
      </c>
      <c r="E119" s="98"/>
      <c r="F119" s="98"/>
      <c r="G119" s="98"/>
      <c r="H119" s="98"/>
      <c r="I119" s="98"/>
      <c r="J119" s="99">
        <f>J340</f>
        <v>0</v>
      </c>
      <c r="L119" s="96"/>
    </row>
    <row r="120" spans="2:12" s="9" customFormat="1" ht="19.899999999999999" customHeight="1">
      <c r="B120" s="100"/>
      <c r="D120" s="101" t="s">
        <v>112</v>
      </c>
      <c r="E120" s="102"/>
      <c r="F120" s="102"/>
      <c r="G120" s="102"/>
      <c r="H120" s="102"/>
      <c r="I120" s="102"/>
      <c r="J120" s="103">
        <f>J341</f>
        <v>0</v>
      </c>
      <c r="L120" s="100"/>
    </row>
    <row r="121" spans="2:12" s="9" customFormat="1" ht="19.899999999999999" customHeight="1">
      <c r="B121" s="100"/>
      <c r="D121" s="101" t="s">
        <v>113</v>
      </c>
      <c r="E121" s="102"/>
      <c r="F121" s="102"/>
      <c r="G121" s="102"/>
      <c r="H121" s="102"/>
      <c r="I121" s="102"/>
      <c r="J121" s="103">
        <f>J343</f>
        <v>0</v>
      </c>
      <c r="L121" s="100"/>
    </row>
    <row r="122" spans="2:12" s="1" customFormat="1" ht="21.75" customHeight="1">
      <c r="B122" s="29"/>
      <c r="L122" s="29"/>
    </row>
    <row r="123" spans="2:12" s="1" customFormat="1" ht="7" customHeight="1"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29"/>
    </row>
    <row r="127" spans="2:12" s="1" customFormat="1" ht="7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29"/>
    </row>
    <row r="128" spans="2:12" s="1" customFormat="1" ht="25" customHeight="1">
      <c r="B128" s="29"/>
      <c r="C128" s="18" t="s">
        <v>114</v>
      </c>
      <c r="L128" s="29"/>
    </row>
    <row r="129" spans="2:65" s="1" customFormat="1" ht="7" customHeight="1">
      <c r="B129" s="29"/>
      <c r="L129" s="29"/>
    </row>
    <row r="130" spans="2:65" s="1" customFormat="1" ht="12" customHeight="1">
      <c r="B130" s="29"/>
      <c r="C130" s="24" t="s">
        <v>16</v>
      </c>
      <c r="L130" s="29"/>
    </row>
    <row r="131" spans="2:65" s="1" customFormat="1" ht="14.5" customHeight="1">
      <c r="B131" s="29"/>
      <c r="E131" s="182" t="str">
        <f>E7</f>
        <v>ZŠ Pod Marjánkou 1900/2 - oprava kanalizace</v>
      </c>
      <c r="F131" s="201"/>
      <c r="G131" s="201"/>
      <c r="H131" s="201"/>
      <c r="L131" s="29"/>
    </row>
    <row r="132" spans="2:65" s="1" customFormat="1" ht="7" customHeight="1">
      <c r="B132" s="29"/>
      <c r="L132" s="29"/>
    </row>
    <row r="133" spans="2:65" s="1" customFormat="1" ht="12" customHeight="1">
      <c r="B133" s="29"/>
      <c r="C133" s="24" t="s">
        <v>20</v>
      </c>
      <c r="F133" s="22" t="str">
        <f>F10</f>
        <v xml:space="preserve"> </v>
      </c>
      <c r="I133" s="24" t="s">
        <v>22</v>
      </c>
      <c r="J133" s="49" t="str">
        <f>IF(J10="","",J10)</f>
        <v>17. 6. 2025</v>
      </c>
      <c r="L133" s="29"/>
    </row>
    <row r="134" spans="2:65" s="1" customFormat="1" ht="7" customHeight="1">
      <c r="B134" s="29"/>
      <c r="L134" s="29"/>
    </row>
    <row r="135" spans="2:65" s="1" customFormat="1" ht="14.9" customHeight="1">
      <c r="B135" s="29"/>
      <c r="C135" s="24" t="s">
        <v>24</v>
      </c>
      <c r="F135" s="22" t="str">
        <f>E13</f>
        <v xml:space="preserve"> </v>
      </c>
      <c r="I135" s="24" t="s">
        <v>29</v>
      </c>
      <c r="J135" s="27" t="str">
        <f>E19</f>
        <v xml:space="preserve"> </v>
      </c>
      <c r="L135" s="29"/>
    </row>
    <row r="136" spans="2:65" s="1" customFormat="1" ht="14.9" customHeight="1">
      <c r="B136" s="29"/>
      <c r="C136" s="24" t="s">
        <v>27</v>
      </c>
      <c r="F136" s="22" t="str">
        <f>IF(E16="","",E16)</f>
        <v>Vyplň údaj</v>
      </c>
      <c r="I136" s="24" t="s">
        <v>31</v>
      </c>
      <c r="J136" s="27" t="str">
        <f>E22</f>
        <v xml:space="preserve"> </v>
      </c>
      <c r="L136" s="29"/>
    </row>
    <row r="137" spans="2:65" s="1" customFormat="1" ht="10.25" customHeight="1">
      <c r="B137" s="29"/>
      <c r="L137" s="29"/>
    </row>
    <row r="138" spans="2:65" s="10" customFormat="1" ht="29.25" customHeight="1">
      <c r="B138" s="104"/>
      <c r="C138" s="105" t="s">
        <v>115</v>
      </c>
      <c r="D138" s="106" t="s">
        <v>58</v>
      </c>
      <c r="E138" s="106" t="s">
        <v>54</v>
      </c>
      <c r="F138" s="106" t="s">
        <v>55</v>
      </c>
      <c r="G138" s="106" t="s">
        <v>116</v>
      </c>
      <c r="H138" s="106" t="s">
        <v>117</v>
      </c>
      <c r="I138" s="106" t="s">
        <v>118</v>
      </c>
      <c r="J138" s="107" t="s">
        <v>84</v>
      </c>
      <c r="K138" s="108" t="s">
        <v>119</v>
      </c>
      <c r="L138" s="104"/>
      <c r="M138" s="56" t="s">
        <v>1</v>
      </c>
      <c r="N138" s="57" t="s">
        <v>37</v>
      </c>
      <c r="O138" s="57" t="s">
        <v>120</v>
      </c>
      <c r="P138" s="57" t="s">
        <v>121</v>
      </c>
      <c r="Q138" s="57" t="s">
        <v>122</v>
      </c>
      <c r="R138" s="57" t="s">
        <v>123</v>
      </c>
      <c r="S138" s="57" t="s">
        <v>124</v>
      </c>
      <c r="T138" s="58" t="s">
        <v>125</v>
      </c>
    </row>
    <row r="139" spans="2:65" s="1" customFormat="1" ht="22.75" customHeight="1">
      <c r="B139" s="29"/>
      <c r="C139" s="61" t="s">
        <v>126</v>
      </c>
      <c r="J139" s="109">
        <f>BK139</f>
        <v>0</v>
      </c>
      <c r="L139" s="29"/>
      <c r="M139" s="59"/>
      <c r="N139" s="50"/>
      <c r="O139" s="50"/>
      <c r="P139" s="110">
        <f>P140+P227+P335+P340</f>
        <v>0</v>
      </c>
      <c r="Q139" s="50"/>
      <c r="R139" s="110">
        <f>R140+R227+R335+R340</f>
        <v>36.248412600000002</v>
      </c>
      <c r="S139" s="50"/>
      <c r="T139" s="111">
        <f>T140+T227+T335+T340</f>
        <v>44.940627500000005</v>
      </c>
      <c r="AT139" s="14" t="s">
        <v>72</v>
      </c>
      <c r="AU139" s="14" t="s">
        <v>86</v>
      </c>
      <c r="BK139" s="112">
        <f>BK140+BK227+BK335+BK340</f>
        <v>0</v>
      </c>
    </row>
    <row r="140" spans="2:65" s="11" customFormat="1" ht="25.9" customHeight="1">
      <c r="B140" s="113"/>
      <c r="D140" s="114" t="s">
        <v>72</v>
      </c>
      <c r="E140" s="115" t="s">
        <v>127</v>
      </c>
      <c r="F140" s="115" t="s">
        <v>128</v>
      </c>
      <c r="I140" s="116"/>
      <c r="J140" s="117">
        <f>BK140</f>
        <v>0</v>
      </c>
      <c r="L140" s="113"/>
      <c r="M140" s="118"/>
      <c r="P140" s="119">
        <f>P141+P173+P177+P183+P201+P208+P219+P224</f>
        <v>0</v>
      </c>
      <c r="R140" s="119">
        <f>R141+R173+R177+R183+R201+R208+R219+R224</f>
        <v>35.544063999999999</v>
      </c>
      <c r="T140" s="120">
        <f>T141+T173+T177+T183+T201+T208+T219+T224</f>
        <v>44.004000000000005</v>
      </c>
      <c r="AR140" s="114" t="s">
        <v>78</v>
      </c>
      <c r="AT140" s="121" t="s">
        <v>72</v>
      </c>
      <c r="AU140" s="121" t="s">
        <v>73</v>
      </c>
      <c r="AY140" s="114" t="s">
        <v>129</v>
      </c>
      <c r="BK140" s="122">
        <f>BK141+BK173+BK177+BK183+BK201+BK208+BK219+BK224</f>
        <v>0</v>
      </c>
    </row>
    <row r="141" spans="2:65" s="11" customFormat="1" ht="22.75" customHeight="1">
      <c r="B141" s="113"/>
      <c r="D141" s="114" t="s">
        <v>72</v>
      </c>
      <c r="E141" s="123" t="s">
        <v>78</v>
      </c>
      <c r="F141" s="123" t="s">
        <v>130</v>
      </c>
      <c r="I141" s="116"/>
      <c r="J141" s="124">
        <f>BK141</f>
        <v>0</v>
      </c>
      <c r="L141" s="113"/>
      <c r="M141" s="118"/>
      <c r="P141" s="119">
        <f>SUM(P142:P172)</f>
        <v>0</v>
      </c>
      <c r="R141" s="119">
        <f>SUM(R142:R172)</f>
        <v>26.084070000000001</v>
      </c>
      <c r="T141" s="120">
        <f>SUM(T142:T172)</f>
        <v>41.409000000000006</v>
      </c>
      <c r="AR141" s="114" t="s">
        <v>78</v>
      </c>
      <c r="AT141" s="121" t="s">
        <v>72</v>
      </c>
      <c r="AU141" s="121" t="s">
        <v>78</v>
      </c>
      <c r="AY141" s="114" t="s">
        <v>129</v>
      </c>
      <c r="BK141" s="122">
        <f>SUM(BK142:BK172)</f>
        <v>0</v>
      </c>
    </row>
    <row r="142" spans="2:65" s="1" customFormat="1" ht="22.9" customHeight="1">
      <c r="B142" s="29"/>
      <c r="C142" s="125" t="s">
        <v>78</v>
      </c>
      <c r="D142" s="125" t="s">
        <v>131</v>
      </c>
      <c r="E142" s="126" t="s">
        <v>132</v>
      </c>
      <c r="F142" s="127" t="s">
        <v>133</v>
      </c>
      <c r="G142" s="128" t="s">
        <v>134</v>
      </c>
      <c r="H142" s="129">
        <v>64.2</v>
      </c>
      <c r="I142" s="130"/>
      <c r="J142" s="131">
        <f>ROUND(I142*H142,2)</f>
        <v>0</v>
      </c>
      <c r="K142" s="132"/>
      <c r="L142" s="29"/>
      <c r="M142" s="133" t="s">
        <v>1</v>
      </c>
      <c r="N142" s="134" t="s">
        <v>38</v>
      </c>
      <c r="P142" s="135">
        <f>O142*H142</f>
        <v>0</v>
      </c>
      <c r="Q142" s="135">
        <v>0</v>
      </c>
      <c r="R142" s="135">
        <f>Q142*H142</f>
        <v>0</v>
      </c>
      <c r="S142" s="135">
        <v>0.255</v>
      </c>
      <c r="T142" s="136">
        <f>S142*H142</f>
        <v>16.371000000000002</v>
      </c>
      <c r="AR142" s="137" t="s">
        <v>135</v>
      </c>
      <c r="AT142" s="137" t="s">
        <v>131</v>
      </c>
      <c r="AU142" s="137" t="s">
        <v>80</v>
      </c>
      <c r="AY142" s="14" t="s">
        <v>129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4" t="s">
        <v>78</v>
      </c>
      <c r="BK142" s="138">
        <f>ROUND(I142*H142,2)</f>
        <v>0</v>
      </c>
      <c r="BL142" s="14" t="s">
        <v>135</v>
      </c>
      <c r="BM142" s="137" t="s">
        <v>136</v>
      </c>
    </row>
    <row r="143" spans="2:65" s="12" customFormat="1" ht="10">
      <c r="B143" s="139"/>
      <c r="D143" s="140" t="s">
        <v>137</v>
      </c>
      <c r="E143" s="141" t="s">
        <v>1</v>
      </c>
      <c r="F143" s="142" t="s">
        <v>138</v>
      </c>
      <c r="H143" s="143">
        <v>64.2</v>
      </c>
      <c r="I143" s="144"/>
      <c r="L143" s="139"/>
      <c r="M143" s="145"/>
      <c r="T143" s="146"/>
      <c r="AT143" s="141" t="s">
        <v>137</v>
      </c>
      <c r="AU143" s="141" t="s">
        <v>80</v>
      </c>
      <c r="AV143" s="12" t="s">
        <v>80</v>
      </c>
      <c r="AW143" s="12" t="s">
        <v>30</v>
      </c>
      <c r="AX143" s="12" t="s">
        <v>78</v>
      </c>
      <c r="AY143" s="141" t="s">
        <v>129</v>
      </c>
    </row>
    <row r="144" spans="2:65" s="1" customFormat="1" ht="22.9" customHeight="1">
      <c r="B144" s="29"/>
      <c r="C144" s="125" t="s">
        <v>80</v>
      </c>
      <c r="D144" s="125" t="s">
        <v>131</v>
      </c>
      <c r="E144" s="126" t="s">
        <v>139</v>
      </c>
      <c r="F144" s="127" t="s">
        <v>140</v>
      </c>
      <c r="G144" s="128" t="s">
        <v>141</v>
      </c>
      <c r="H144" s="129">
        <v>19.260000000000002</v>
      </c>
      <c r="I144" s="130"/>
      <c r="J144" s="131">
        <f>ROUND(I144*H144,2)</f>
        <v>0</v>
      </c>
      <c r="K144" s="132"/>
      <c r="L144" s="29"/>
      <c r="M144" s="133" t="s">
        <v>1</v>
      </c>
      <c r="N144" s="134" t="s">
        <v>38</v>
      </c>
      <c r="P144" s="135">
        <f>O144*H144</f>
        <v>0</v>
      </c>
      <c r="Q144" s="135">
        <v>0</v>
      </c>
      <c r="R144" s="135">
        <f>Q144*H144</f>
        <v>0</v>
      </c>
      <c r="S144" s="135">
        <v>1.3</v>
      </c>
      <c r="T144" s="136">
        <f>S144*H144</f>
        <v>25.038000000000004</v>
      </c>
      <c r="AR144" s="137" t="s">
        <v>135</v>
      </c>
      <c r="AT144" s="137" t="s">
        <v>131</v>
      </c>
      <c r="AU144" s="137" t="s">
        <v>80</v>
      </c>
      <c r="AY144" s="14" t="s">
        <v>129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78</v>
      </c>
      <c r="BK144" s="138">
        <f>ROUND(I144*H144,2)</f>
        <v>0</v>
      </c>
      <c r="BL144" s="14" t="s">
        <v>135</v>
      </c>
      <c r="BM144" s="137" t="s">
        <v>142</v>
      </c>
    </row>
    <row r="145" spans="2:65" s="12" customFormat="1" ht="10">
      <c r="B145" s="139"/>
      <c r="D145" s="140" t="s">
        <v>137</v>
      </c>
      <c r="E145" s="141" t="s">
        <v>1</v>
      </c>
      <c r="F145" s="142" t="s">
        <v>143</v>
      </c>
      <c r="H145" s="143">
        <v>19.260000000000002</v>
      </c>
      <c r="I145" s="144"/>
      <c r="L145" s="139"/>
      <c r="M145" s="145"/>
      <c r="T145" s="146"/>
      <c r="AT145" s="141" t="s">
        <v>137</v>
      </c>
      <c r="AU145" s="141" t="s">
        <v>80</v>
      </c>
      <c r="AV145" s="12" t="s">
        <v>80</v>
      </c>
      <c r="AW145" s="12" t="s">
        <v>30</v>
      </c>
      <c r="AX145" s="12" t="s">
        <v>78</v>
      </c>
      <c r="AY145" s="141" t="s">
        <v>129</v>
      </c>
    </row>
    <row r="146" spans="2:65" s="1" customFormat="1" ht="22.9" customHeight="1">
      <c r="B146" s="29"/>
      <c r="C146" s="125" t="s">
        <v>144</v>
      </c>
      <c r="D146" s="125" t="s">
        <v>131</v>
      </c>
      <c r="E146" s="126" t="s">
        <v>145</v>
      </c>
      <c r="F146" s="127" t="s">
        <v>146</v>
      </c>
      <c r="G146" s="128" t="s">
        <v>147</v>
      </c>
      <c r="H146" s="129">
        <v>1</v>
      </c>
      <c r="I146" s="130"/>
      <c r="J146" s="131">
        <f>ROUND(I146*H146,2)</f>
        <v>0</v>
      </c>
      <c r="K146" s="132"/>
      <c r="L146" s="29"/>
      <c r="M146" s="133" t="s">
        <v>1</v>
      </c>
      <c r="N146" s="134" t="s">
        <v>38</v>
      </c>
      <c r="P146" s="135">
        <f>O146*H146</f>
        <v>0</v>
      </c>
      <c r="Q146" s="135">
        <v>6.4999999999999997E-4</v>
      </c>
      <c r="R146" s="135">
        <f>Q146*H146</f>
        <v>6.4999999999999997E-4</v>
      </c>
      <c r="S146" s="135">
        <v>0</v>
      </c>
      <c r="T146" s="136">
        <f>S146*H146</f>
        <v>0</v>
      </c>
      <c r="AR146" s="137" t="s">
        <v>135</v>
      </c>
      <c r="AT146" s="137" t="s">
        <v>131</v>
      </c>
      <c r="AU146" s="137" t="s">
        <v>80</v>
      </c>
      <c r="AY146" s="14" t="s">
        <v>129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78</v>
      </c>
      <c r="BK146" s="138">
        <f>ROUND(I146*H146,2)</f>
        <v>0</v>
      </c>
      <c r="BL146" s="14" t="s">
        <v>135</v>
      </c>
      <c r="BM146" s="137" t="s">
        <v>148</v>
      </c>
    </row>
    <row r="147" spans="2:65" s="1" customFormat="1" ht="22.9" customHeight="1">
      <c r="B147" s="29"/>
      <c r="C147" s="125" t="s">
        <v>135</v>
      </c>
      <c r="D147" s="125" t="s">
        <v>131</v>
      </c>
      <c r="E147" s="126" t="s">
        <v>149</v>
      </c>
      <c r="F147" s="127" t="s">
        <v>150</v>
      </c>
      <c r="G147" s="128" t="s">
        <v>147</v>
      </c>
      <c r="H147" s="129">
        <v>1</v>
      </c>
      <c r="I147" s="130"/>
      <c r="J147" s="131">
        <f>ROUND(I147*H147,2)</f>
        <v>0</v>
      </c>
      <c r="K147" s="132"/>
      <c r="L147" s="29"/>
      <c r="M147" s="133" t="s">
        <v>1</v>
      </c>
      <c r="N147" s="134" t="s">
        <v>38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135</v>
      </c>
      <c r="AT147" s="137" t="s">
        <v>131</v>
      </c>
      <c r="AU147" s="137" t="s">
        <v>80</v>
      </c>
      <c r="AY147" s="14" t="s">
        <v>129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78</v>
      </c>
      <c r="BK147" s="138">
        <f>ROUND(I147*H147,2)</f>
        <v>0</v>
      </c>
      <c r="BL147" s="14" t="s">
        <v>135</v>
      </c>
      <c r="BM147" s="137" t="s">
        <v>151</v>
      </c>
    </row>
    <row r="148" spans="2:65" s="1" customFormat="1" ht="22.9" customHeight="1">
      <c r="B148" s="29"/>
      <c r="C148" s="125" t="s">
        <v>152</v>
      </c>
      <c r="D148" s="125" t="s">
        <v>131</v>
      </c>
      <c r="E148" s="126" t="s">
        <v>153</v>
      </c>
      <c r="F148" s="127" t="s">
        <v>154</v>
      </c>
      <c r="G148" s="128" t="s">
        <v>134</v>
      </c>
      <c r="H148" s="129">
        <v>16</v>
      </c>
      <c r="I148" s="130"/>
      <c r="J148" s="131">
        <f>ROUND(I148*H148,2)</f>
        <v>0</v>
      </c>
      <c r="K148" s="132"/>
      <c r="L148" s="29"/>
      <c r="M148" s="133" t="s">
        <v>1</v>
      </c>
      <c r="N148" s="134" t="s">
        <v>38</v>
      </c>
      <c r="P148" s="135">
        <f>O148*H148</f>
        <v>0</v>
      </c>
      <c r="Q148" s="135">
        <v>6.4000000000000005E-4</v>
      </c>
      <c r="R148" s="135">
        <f>Q148*H148</f>
        <v>1.0240000000000001E-2</v>
      </c>
      <c r="S148" s="135">
        <v>0</v>
      </c>
      <c r="T148" s="136">
        <f>S148*H148</f>
        <v>0</v>
      </c>
      <c r="AR148" s="137" t="s">
        <v>135</v>
      </c>
      <c r="AT148" s="137" t="s">
        <v>131</v>
      </c>
      <c r="AU148" s="137" t="s">
        <v>80</v>
      </c>
      <c r="AY148" s="14" t="s">
        <v>129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78</v>
      </c>
      <c r="BK148" s="138">
        <f>ROUND(I148*H148,2)</f>
        <v>0</v>
      </c>
      <c r="BL148" s="14" t="s">
        <v>135</v>
      </c>
      <c r="BM148" s="137" t="s">
        <v>155</v>
      </c>
    </row>
    <row r="149" spans="2:65" s="12" customFormat="1" ht="10">
      <c r="B149" s="139"/>
      <c r="D149" s="140" t="s">
        <v>137</v>
      </c>
      <c r="E149" s="141" t="s">
        <v>1</v>
      </c>
      <c r="F149" s="142" t="s">
        <v>156</v>
      </c>
      <c r="H149" s="143">
        <v>16</v>
      </c>
      <c r="I149" s="144"/>
      <c r="L149" s="139"/>
      <c r="M149" s="145"/>
      <c r="T149" s="146"/>
      <c r="AT149" s="141" t="s">
        <v>137</v>
      </c>
      <c r="AU149" s="141" t="s">
        <v>80</v>
      </c>
      <c r="AV149" s="12" t="s">
        <v>80</v>
      </c>
      <c r="AW149" s="12" t="s">
        <v>30</v>
      </c>
      <c r="AX149" s="12" t="s">
        <v>78</v>
      </c>
      <c r="AY149" s="141" t="s">
        <v>129</v>
      </c>
    </row>
    <row r="150" spans="2:65" s="1" customFormat="1" ht="22.9" customHeight="1">
      <c r="B150" s="29"/>
      <c r="C150" s="125" t="s">
        <v>157</v>
      </c>
      <c r="D150" s="125" t="s">
        <v>131</v>
      </c>
      <c r="E150" s="126" t="s">
        <v>158</v>
      </c>
      <c r="F150" s="127" t="s">
        <v>159</v>
      </c>
      <c r="G150" s="128" t="s">
        <v>134</v>
      </c>
      <c r="H150" s="129">
        <v>16</v>
      </c>
      <c r="I150" s="130"/>
      <c r="J150" s="131">
        <f>ROUND(I150*H150,2)</f>
        <v>0</v>
      </c>
      <c r="K150" s="132"/>
      <c r="L150" s="29"/>
      <c r="M150" s="133" t="s">
        <v>1</v>
      </c>
      <c r="N150" s="134" t="s">
        <v>38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135</v>
      </c>
      <c r="AT150" s="137" t="s">
        <v>131</v>
      </c>
      <c r="AU150" s="137" t="s">
        <v>80</v>
      </c>
      <c r="AY150" s="14" t="s">
        <v>129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78</v>
      </c>
      <c r="BK150" s="138">
        <f>ROUND(I150*H150,2)</f>
        <v>0</v>
      </c>
      <c r="BL150" s="14" t="s">
        <v>135</v>
      </c>
      <c r="BM150" s="137" t="s">
        <v>160</v>
      </c>
    </row>
    <row r="151" spans="2:65" s="1" customFormat="1" ht="13.9" customHeight="1">
      <c r="B151" s="29"/>
      <c r="C151" s="125" t="s">
        <v>161</v>
      </c>
      <c r="D151" s="125" t="s">
        <v>131</v>
      </c>
      <c r="E151" s="126" t="s">
        <v>162</v>
      </c>
      <c r="F151" s="127" t="s">
        <v>163</v>
      </c>
      <c r="G151" s="128" t="s">
        <v>164</v>
      </c>
      <c r="H151" s="129">
        <v>42</v>
      </c>
      <c r="I151" s="130"/>
      <c r="J151" s="131">
        <f>ROUND(I151*H151,2)</f>
        <v>0</v>
      </c>
      <c r="K151" s="132"/>
      <c r="L151" s="29"/>
      <c r="M151" s="133" t="s">
        <v>1</v>
      </c>
      <c r="N151" s="134" t="s">
        <v>38</v>
      </c>
      <c r="P151" s="135">
        <f>O151*H151</f>
        <v>0</v>
      </c>
      <c r="Q151" s="135">
        <v>5.5000000000000003E-4</v>
      </c>
      <c r="R151" s="135">
        <f>Q151*H151</f>
        <v>2.3100000000000002E-2</v>
      </c>
      <c r="S151" s="135">
        <v>0</v>
      </c>
      <c r="T151" s="136">
        <f>S151*H151</f>
        <v>0</v>
      </c>
      <c r="AR151" s="137" t="s">
        <v>135</v>
      </c>
      <c r="AT151" s="137" t="s">
        <v>131</v>
      </c>
      <c r="AU151" s="137" t="s">
        <v>80</v>
      </c>
      <c r="AY151" s="14" t="s">
        <v>129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78</v>
      </c>
      <c r="BK151" s="138">
        <f>ROUND(I151*H151,2)</f>
        <v>0</v>
      </c>
      <c r="BL151" s="14" t="s">
        <v>135</v>
      </c>
      <c r="BM151" s="137" t="s">
        <v>165</v>
      </c>
    </row>
    <row r="152" spans="2:65" s="12" customFormat="1" ht="10">
      <c r="B152" s="139"/>
      <c r="D152" s="140" t="s">
        <v>137</v>
      </c>
      <c r="E152" s="141" t="s">
        <v>1</v>
      </c>
      <c r="F152" s="142" t="s">
        <v>166</v>
      </c>
      <c r="H152" s="143">
        <v>42</v>
      </c>
      <c r="I152" s="144"/>
      <c r="L152" s="139"/>
      <c r="M152" s="145"/>
      <c r="T152" s="146"/>
      <c r="AT152" s="141" t="s">
        <v>137</v>
      </c>
      <c r="AU152" s="141" t="s">
        <v>80</v>
      </c>
      <c r="AV152" s="12" t="s">
        <v>80</v>
      </c>
      <c r="AW152" s="12" t="s">
        <v>30</v>
      </c>
      <c r="AX152" s="12" t="s">
        <v>78</v>
      </c>
      <c r="AY152" s="141" t="s">
        <v>129</v>
      </c>
    </row>
    <row r="153" spans="2:65" s="1" customFormat="1" ht="13.9" customHeight="1">
      <c r="B153" s="29"/>
      <c r="C153" s="125" t="s">
        <v>167</v>
      </c>
      <c r="D153" s="125" t="s">
        <v>131</v>
      </c>
      <c r="E153" s="126" t="s">
        <v>168</v>
      </c>
      <c r="F153" s="127" t="s">
        <v>169</v>
      </c>
      <c r="G153" s="128" t="s">
        <v>164</v>
      </c>
      <c r="H153" s="129">
        <v>42</v>
      </c>
      <c r="I153" s="130"/>
      <c r="J153" s="131">
        <f>ROUND(I153*H153,2)</f>
        <v>0</v>
      </c>
      <c r="K153" s="132"/>
      <c r="L153" s="29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135</v>
      </c>
      <c r="AT153" s="137" t="s">
        <v>131</v>
      </c>
      <c r="AU153" s="137" t="s">
        <v>80</v>
      </c>
      <c r="AY153" s="14" t="s">
        <v>129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78</v>
      </c>
      <c r="BK153" s="138">
        <f>ROUND(I153*H153,2)</f>
        <v>0</v>
      </c>
      <c r="BL153" s="14" t="s">
        <v>135</v>
      </c>
      <c r="BM153" s="137" t="s">
        <v>170</v>
      </c>
    </row>
    <row r="154" spans="2:65" s="1" customFormat="1" ht="22.9" customHeight="1">
      <c r="B154" s="29"/>
      <c r="C154" s="125" t="s">
        <v>171</v>
      </c>
      <c r="D154" s="125" t="s">
        <v>131</v>
      </c>
      <c r="E154" s="126" t="s">
        <v>172</v>
      </c>
      <c r="F154" s="127" t="s">
        <v>173</v>
      </c>
      <c r="G154" s="128" t="s">
        <v>164</v>
      </c>
      <c r="H154" s="129">
        <v>42</v>
      </c>
      <c r="I154" s="130"/>
      <c r="J154" s="131">
        <f>ROUND(I154*H154,2)</f>
        <v>0</v>
      </c>
      <c r="K154" s="132"/>
      <c r="L154" s="29"/>
      <c r="M154" s="133" t="s">
        <v>1</v>
      </c>
      <c r="N154" s="134" t="s">
        <v>38</v>
      </c>
      <c r="P154" s="135">
        <f>O154*H154</f>
        <v>0</v>
      </c>
      <c r="Q154" s="135">
        <v>1.3999999999999999E-4</v>
      </c>
      <c r="R154" s="135">
        <f>Q154*H154</f>
        <v>5.8799999999999998E-3</v>
      </c>
      <c r="S154" s="135">
        <v>0</v>
      </c>
      <c r="T154" s="136">
        <f>S154*H154</f>
        <v>0</v>
      </c>
      <c r="AR154" s="137" t="s">
        <v>135</v>
      </c>
      <c r="AT154" s="137" t="s">
        <v>131</v>
      </c>
      <c r="AU154" s="137" t="s">
        <v>80</v>
      </c>
      <c r="AY154" s="14" t="s">
        <v>129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78</v>
      </c>
      <c r="BK154" s="138">
        <f>ROUND(I154*H154,2)</f>
        <v>0</v>
      </c>
      <c r="BL154" s="14" t="s">
        <v>135</v>
      </c>
      <c r="BM154" s="137" t="s">
        <v>174</v>
      </c>
    </row>
    <row r="155" spans="2:65" s="1" customFormat="1" ht="22.9" customHeight="1">
      <c r="B155" s="29"/>
      <c r="C155" s="125" t="s">
        <v>175</v>
      </c>
      <c r="D155" s="125" t="s">
        <v>131</v>
      </c>
      <c r="E155" s="126" t="s">
        <v>176</v>
      </c>
      <c r="F155" s="127" t="s">
        <v>177</v>
      </c>
      <c r="G155" s="128" t="s">
        <v>164</v>
      </c>
      <c r="H155" s="129">
        <v>42</v>
      </c>
      <c r="I155" s="130"/>
      <c r="J155" s="131">
        <f>ROUND(I155*H155,2)</f>
        <v>0</v>
      </c>
      <c r="K155" s="132"/>
      <c r="L155" s="29"/>
      <c r="M155" s="133" t="s">
        <v>1</v>
      </c>
      <c r="N155" s="134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135</v>
      </c>
      <c r="AT155" s="137" t="s">
        <v>131</v>
      </c>
      <c r="AU155" s="137" t="s">
        <v>80</v>
      </c>
      <c r="AY155" s="14" t="s">
        <v>129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78</v>
      </c>
      <c r="BK155" s="138">
        <f>ROUND(I155*H155,2)</f>
        <v>0</v>
      </c>
      <c r="BL155" s="14" t="s">
        <v>135</v>
      </c>
      <c r="BM155" s="137" t="s">
        <v>178</v>
      </c>
    </row>
    <row r="156" spans="2:65" s="1" customFormat="1" ht="22.9" customHeight="1">
      <c r="B156" s="29"/>
      <c r="C156" s="125" t="s">
        <v>179</v>
      </c>
      <c r="D156" s="125" t="s">
        <v>131</v>
      </c>
      <c r="E156" s="126" t="s">
        <v>180</v>
      </c>
      <c r="F156" s="127" t="s">
        <v>181</v>
      </c>
      <c r="G156" s="128" t="s">
        <v>141</v>
      </c>
      <c r="H156" s="129">
        <v>0.6</v>
      </c>
      <c r="I156" s="130"/>
      <c r="J156" s="131">
        <f>ROUND(I156*H156,2)</f>
        <v>0</v>
      </c>
      <c r="K156" s="132"/>
      <c r="L156" s="29"/>
      <c r="M156" s="133" t="s">
        <v>1</v>
      </c>
      <c r="N156" s="134" t="s">
        <v>38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135</v>
      </c>
      <c r="AT156" s="137" t="s">
        <v>131</v>
      </c>
      <c r="AU156" s="137" t="s">
        <v>80</v>
      </c>
      <c r="AY156" s="14" t="s">
        <v>129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4" t="s">
        <v>78</v>
      </c>
      <c r="BK156" s="138">
        <f>ROUND(I156*H156,2)</f>
        <v>0</v>
      </c>
      <c r="BL156" s="14" t="s">
        <v>135</v>
      </c>
      <c r="BM156" s="137" t="s">
        <v>182</v>
      </c>
    </row>
    <row r="157" spans="2:65" s="12" customFormat="1" ht="10">
      <c r="B157" s="139"/>
      <c r="D157" s="140" t="s">
        <v>137</v>
      </c>
      <c r="E157" s="141" t="s">
        <v>1</v>
      </c>
      <c r="F157" s="142" t="s">
        <v>183</v>
      </c>
      <c r="H157" s="143">
        <v>0.6</v>
      </c>
      <c r="I157" s="144"/>
      <c r="L157" s="139"/>
      <c r="M157" s="145"/>
      <c r="T157" s="146"/>
      <c r="AT157" s="141" t="s">
        <v>137</v>
      </c>
      <c r="AU157" s="141" t="s">
        <v>80</v>
      </c>
      <c r="AV157" s="12" t="s">
        <v>80</v>
      </c>
      <c r="AW157" s="12" t="s">
        <v>30</v>
      </c>
      <c r="AX157" s="12" t="s">
        <v>78</v>
      </c>
      <c r="AY157" s="141" t="s">
        <v>129</v>
      </c>
    </row>
    <row r="158" spans="2:65" s="1" customFormat="1" ht="22.9" customHeight="1">
      <c r="B158" s="29"/>
      <c r="C158" s="125" t="s">
        <v>184</v>
      </c>
      <c r="D158" s="125" t="s">
        <v>131</v>
      </c>
      <c r="E158" s="126" t="s">
        <v>185</v>
      </c>
      <c r="F158" s="127" t="s">
        <v>186</v>
      </c>
      <c r="G158" s="128" t="s">
        <v>141</v>
      </c>
      <c r="H158" s="129">
        <v>39</v>
      </c>
      <c r="I158" s="130"/>
      <c r="J158" s="131">
        <f>ROUND(I158*H158,2)</f>
        <v>0</v>
      </c>
      <c r="K158" s="132"/>
      <c r="L158" s="29"/>
      <c r="M158" s="133" t="s">
        <v>1</v>
      </c>
      <c r="N158" s="134" t="s">
        <v>38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135</v>
      </c>
      <c r="AT158" s="137" t="s">
        <v>131</v>
      </c>
      <c r="AU158" s="137" t="s">
        <v>80</v>
      </c>
      <c r="AY158" s="14" t="s">
        <v>129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78</v>
      </c>
      <c r="BK158" s="138">
        <f>ROUND(I158*H158,2)</f>
        <v>0</v>
      </c>
      <c r="BL158" s="14" t="s">
        <v>135</v>
      </c>
      <c r="BM158" s="137" t="s">
        <v>187</v>
      </c>
    </row>
    <row r="159" spans="2:65" s="12" customFormat="1" ht="10">
      <c r="B159" s="139"/>
      <c r="D159" s="140" t="s">
        <v>137</v>
      </c>
      <c r="E159" s="141" t="s">
        <v>1</v>
      </c>
      <c r="F159" s="142" t="s">
        <v>188</v>
      </c>
      <c r="H159" s="143">
        <v>39</v>
      </c>
      <c r="I159" s="144"/>
      <c r="L159" s="139"/>
      <c r="M159" s="145"/>
      <c r="T159" s="146"/>
      <c r="AT159" s="141" t="s">
        <v>137</v>
      </c>
      <c r="AU159" s="141" t="s">
        <v>80</v>
      </c>
      <c r="AV159" s="12" t="s">
        <v>80</v>
      </c>
      <c r="AW159" s="12" t="s">
        <v>30</v>
      </c>
      <c r="AX159" s="12" t="s">
        <v>78</v>
      </c>
      <c r="AY159" s="141" t="s">
        <v>129</v>
      </c>
    </row>
    <row r="160" spans="2:65" s="1" customFormat="1" ht="13.9" customHeight="1">
      <c r="B160" s="29"/>
      <c r="C160" s="125" t="s">
        <v>189</v>
      </c>
      <c r="D160" s="125" t="s">
        <v>131</v>
      </c>
      <c r="E160" s="126" t="s">
        <v>190</v>
      </c>
      <c r="F160" s="127" t="s">
        <v>191</v>
      </c>
      <c r="G160" s="128" t="s">
        <v>141</v>
      </c>
      <c r="H160" s="129">
        <v>0.6</v>
      </c>
      <c r="I160" s="130"/>
      <c r="J160" s="131">
        <f>ROUND(I160*H160,2)</f>
        <v>0</v>
      </c>
      <c r="K160" s="132"/>
      <c r="L160" s="29"/>
      <c r="M160" s="133" t="s">
        <v>1</v>
      </c>
      <c r="N160" s="134" t="s">
        <v>38</v>
      </c>
      <c r="P160" s="135">
        <f>O160*H160</f>
        <v>0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135</v>
      </c>
      <c r="AT160" s="137" t="s">
        <v>131</v>
      </c>
      <c r="AU160" s="137" t="s">
        <v>80</v>
      </c>
      <c r="AY160" s="14" t="s">
        <v>129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78</v>
      </c>
      <c r="BK160" s="138">
        <f>ROUND(I160*H160,2)</f>
        <v>0</v>
      </c>
      <c r="BL160" s="14" t="s">
        <v>135</v>
      </c>
      <c r="BM160" s="137" t="s">
        <v>192</v>
      </c>
    </row>
    <row r="161" spans="2:65" s="1" customFormat="1" ht="13.9" customHeight="1">
      <c r="B161" s="29"/>
      <c r="C161" s="125" t="s">
        <v>193</v>
      </c>
      <c r="D161" s="125" t="s">
        <v>131</v>
      </c>
      <c r="E161" s="126" t="s">
        <v>194</v>
      </c>
      <c r="F161" s="127" t="s">
        <v>195</v>
      </c>
      <c r="G161" s="128" t="s">
        <v>134</v>
      </c>
      <c r="H161" s="129">
        <v>52</v>
      </c>
      <c r="I161" s="130"/>
      <c r="J161" s="131">
        <f>ROUND(I161*H161,2)</f>
        <v>0</v>
      </c>
      <c r="K161" s="132"/>
      <c r="L161" s="29"/>
      <c r="M161" s="133" t="s">
        <v>1</v>
      </c>
      <c r="N161" s="134" t="s">
        <v>38</v>
      </c>
      <c r="P161" s="135">
        <f>O161*H161</f>
        <v>0</v>
      </c>
      <c r="Q161" s="135">
        <v>8.4999999999999995E-4</v>
      </c>
      <c r="R161" s="135">
        <f>Q161*H161</f>
        <v>4.4199999999999996E-2</v>
      </c>
      <c r="S161" s="135">
        <v>0</v>
      </c>
      <c r="T161" s="136">
        <f>S161*H161</f>
        <v>0</v>
      </c>
      <c r="AR161" s="137" t="s">
        <v>135</v>
      </c>
      <c r="AT161" s="137" t="s">
        <v>131</v>
      </c>
      <c r="AU161" s="137" t="s">
        <v>80</v>
      </c>
      <c r="AY161" s="14" t="s">
        <v>129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78</v>
      </c>
      <c r="BK161" s="138">
        <f>ROUND(I161*H161,2)</f>
        <v>0</v>
      </c>
      <c r="BL161" s="14" t="s">
        <v>135</v>
      </c>
      <c r="BM161" s="137" t="s">
        <v>196</v>
      </c>
    </row>
    <row r="162" spans="2:65" s="12" customFormat="1" ht="10">
      <c r="B162" s="139"/>
      <c r="D162" s="140" t="s">
        <v>137</v>
      </c>
      <c r="E162" s="141" t="s">
        <v>1</v>
      </c>
      <c r="F162" s="142" t="s">
        <v>197</v>
      </c>
      <c r="H162" s="143">
        <v>52</v>
      </c>
      <c r="I162" s="144"/>
      <c r="L162" s="139"/>
      <c r="M162" s="145"/>
      <c r="T162" s="146"/>
      <c r="AT162" s="141" t="s">
        <v>137</v>
      </c>
      <c r="AU162" s="141" t="s">
        <v>80</v>
      </c>
      <c r="AV162" s="12" t="s">
        <v>80</v>
      </c>
      <c r="AW162" s="12" t="s">
        <v>30</v>
      </c>
      <c r="AX162" s="12" t="s">
        <v>78</v>
      </c>
      <c r="AY162" s="141" t="s">
        <v>129</v>
      </c>
    </row>
    <row r="163" spans="2:65" s="1" customFormat="1" ht="22.9" customHeight="1">
      <c r="B163" s="29"/>
      <c r="C163" s="125" t="s">
        <v>8</v>
      </c>
      <c r="D163" s="125" t="s">
        <v>131</v>
      </c>
      <c r="E163" s="126" t="s">
        <v>198</v>
      </c>
      <c r="F163" s="127" t="s">
        <v>199</v>
      </c>
      <c r="G163" s="128" t="s">
        <v>134</v>
      </c>
      <c r="H163" s="129">
        <v>52</v>
      </c>
      <c r="I163" s="130"/>
      <c r="J163" s="131">
        <f t="shared" ref="J163:J168" si="0">ROUND(I163*H163,2)</f>
        <v>0</v>
      </c>
      <c r="K163" s="132"/>
      <c r="L163" s="29"/>
      <c r="M163" s="133" t="s">
        <v>1</v>
      </c>
      <c r="N163" s="134" t="s">
        <v>38</v>
      </c>
      <c r="P163" s="135">
        <f t="shared" ref="P163:P168" si="1">O163*H163</f>
        <v>0</v>
      </c>
      <c r="Q163" s="135">
        <v>0</v>
      </c>
      <c r="R163" s="135">
        <f t="shared" ref="R163:R168" si="2">Q163*H163</f>
        <v>0</v>
      </c>
      <c r="S163" s="135">
        <v>0</v>
      </c>
      <c r="T163" s="136">
        <f t="shared" ref="T163:T168" si="3">S163*H163</f>
        <v>0</v>
      </c>
      <c r="AR163" s="137" t="s">
        <v>135</v>
      </c>
      <c r="AT163" s="137" t="s">
        <v>131</v>
      </c>
      <c r="AU163" s="137" t="s">
        <v>80</v>
      </c>
      <c r="AY163" s="14" t="s">
        <v>129</v>
      </c>
      <c r="BE163" s="138">
        <f t="shared" ref="BE163:BE168" si="4">IF(N163="základní",J163,0)</f>
        <v>0</v>
      </c>
      <c r="BF163" s="138">
        <f t="shared" ref="BF163:BF168" si="5">IF(N163="snížená",J163,0)</f>
        <v>0</v>
      </c>
      <c r="BG163" s="138">
        <f t="shared" ref="BG163:BG168" si="6">IF(N163="zákl. přenesená",J163,0)</f>
        <v>0</v>
      </c>
      <c r="BH163" s="138">
        <f t="shared" ref="BH163:BH168" si="7">IF(N163="sníž. přenesená",J163,0)</f>
        <v>0</v>
      </c>
      <c r="BI163" s="138">
        <f t="shared" ref="BI163:BI168" si="8">IF(N163="nulová",J163,0)</f>
        <v>0</v>
      </c>
      <c r="BJ163" s="14" t="s">
        <v>78</v>
      </c>
      <c r="BK163" s="138">
        <f t="shared" ref="BK163:BK168" si="9">ROUND(I163*H163,2)</f>
        <v>0</v>
      </c>
      <c r="BL163" s="14" t="s">
        <v>135</v>
      </c>
      <c r="BM163" s="137" t="s">
        <v>200</v>
      </c>
    </row>
    <row r="164" spans="2:65" s="1" customFormat="1" ht="22.9" customHeight="1">
      <c r="B164" s="29"/>
      <c r="C164" s="125" t="s">
        <v>201</v>
      </c>
      <c r="D164" s="125" t="s">
        <v>131</v>
      </c>
      <c r="E164" s="126" t="s">
        <v>202</v>
      </c>
      <c r="F164" s="127" t="s">
        <v>203</v>
      </c>
      <c r="G164" s="128" t="s">
        <v>141</v>
      </c>
      <c r="H164" s="129">
        <v>0.6</v>
      </c>
      <c r="I164" s="130"/>
      <c r="J164" s="131">
        <f t="shared" si="0"/>
        <v>0</v>
      </c>
      <c r="K164" s="132"/>
      <c r="L164" s="29"/>
      <c r="M164" s="133" t="s">
        <v>1</v>
      </c>
      <c r="N164" s="134" t="s">
        <v>38</v>
      </c>
      <c r="P164" s="135">
        <f t="shared" si="1"/>
        <v>0</v>
      </c>
      <c r="Q164" s="135">
        <v>0</v>
      </c>
      <c r="R164" s="135">
        <f t="shared" si="2"/>
        <v>0</v>
      </c>
      <c r="S164" s="135">
        <v>0</v>
      </c>
      <c r="T164" s="136">
        <f t="shared" si="3"/>
        <v>0</v>
      </c>
      <c r="AR164" s="137" t="s">
        <v>135</v>
      </c>
      <c r="AT164" s="137" t="s">
        <v>131</v>
      </c>
      <c r="AU164" s="137" t="s">
        <v>80</v>
      </c>
      <c r="AY164" s="14" t="s">
        <v>129</v>
      </c>
      <c r="BE164" s="138">
        <f t="shared" si="4"/>
        <v>0</v>
      </c>
      <c r="BF164" s="138">
        <f t="shared" si="5"/>
        <v>0</v>
      </c>
      <c r="BG164" s="138">
        <f t="shared" si="6"/>
        <v>0</v>
      </c>
      <c r="BH164" s="138">
        <f t="shared" si="7"/>
        <v>0</v>
      </c>
      <c r="BI164" s="138">
        <f t="shared" si="8"/>
        <v>0</v>
      </c>
      <c r="BJ164" s="14" t="s">
        <v>78</v>
      </c>
      <c r="BK164" s="138">
        <f t="shared" si="9"/>
        <v>0</v>
      </c>
      <c r="BL164" s="14" t="s">
        <v>135</v>
      </c>
      <c r="BM164" s="137" t="s">
        <v>204</v>
      </c>
    </row>
    <row r="165" spans="2:65" s="1" customFormat="1" ht="22.9" customHeight="1">
      <c r="B165" s="29"/>
      <c r="C165" s="125" t="s">
        <v>205</v>
      </c>
      <c r="D165" s="125" t="s">
        <v>131</v>
      </c>
      <c r="E165" s="126" t="s">
        <v>206</v>
      </c>
      <c r="F165" s="127" t="s">
        <v>207</v>
      </c>
      <c r="G165" s="128" t="s">
        <v>141</v>
      </c>
      <c r="H165" s="129">
        <v>39</v>
      </c>
      <c r="I165" s="130"/>
      <c r="J165" s="131">
        <f t="shared" si="0"/>
        <v>0</v>
      </c>
      <c r="K165" s="132"/>
      <c r="L165" s="29"/>
      <c r="M165" s="133" t="s">
        <v>1</v>
      </c>
      <c r="N165" s="134" t="s">
        <v>38</v>
      </c>
      <c r="P165" s="135">
        <f t="shared" si="1"/>
        <v>0</v>
      </c>
      <c r="Q165" s="135">
        <v>0</v>
      </c>
      <c r="R165" s="135">
        <f t="shared" si="2"/>
        <v>0</v>
      </c>
      <c r="S165" s="135">
        <v>0</v>
      </c>
      <c r="T165" s="136">
        <f t="shared" si="3"/>
        <v>0</v>
      </c>
      <c r="AR165" s="137" t="s">
        <v>135</v>
      </c>
      <c r="AT165" s="137" t="s">
        <v>131</v>
      </c>
      <c r="AU165" s="137" t="s">
        <v>80</v>
      </c>
      <c r="AY165" s="14" t="s">
        <v>129</v>
      </c>
      <c r="BE165" s="138">
        <f t="shared" si="4"/>
        <v>0</v>
      </c>
      <c r="BF165" s="138">
        <f t="shared" si="5"/>
        <v>0</v>
      </c>
      <c r="BG165" s="138">
        <f t="shared" si="6"/>
        <v>0</v>
      </c>
      <c r="BH165" s="138">
        <f t="shared" si="7"/>
        <v>0</v>
      </c>
      <c r="BI165" s="138">
        <f t="shared" si="8"/>
        <v>0</v>
      </c>
      <c r="BJ165" s="14" t="s">
        <v>78</v>
      </c>
      <c r="BK165" s="138">
        <f t="shared" si="9"/>
        <v>0</v>
      </c>
      <c r="BL165" s="14" t="s">
        <v>135</v>
      </c>
      <c r="BM165" s="137" t="s">
        <v>208</v>
      </c>
    </row>
    <row r="166" spans="2:65" s="1" customFormat="1" ht="22.9" customHeight="1">
      <c r="B166" s="29"/>
      <c r="C166" s="125" t="s">
        <v>209</v>
      </c>
      <c r="D166" s="125" t="s">
        <v>131</v>
      </c>
      <c r="E166" s="126" t="s">
        <v>210</v>
      </c>
      <c r="F166" s="127" t="s">
        <v>211</v>
      </c>
      <c r="G166" s="128" t="s">
        <v>141</v>
      </c>
      <c r="H166" s="129">
        <v>39</v>
      </c>
      <c r="I166" s="130"/>
      <c r="J166" s="131">
        <f t="shared" si="0"/>
        <v>0</v>
      </c>
      <c r="K166" s="132"/>
      <c r="L166" s="29"/>
      <c r="M166" s="133" t="s">
        <v>1</v>
      </c>
      <c r="N166" s="134" t="s">
        <v>38</v>
      </c>
      <c r="P166" s="135">
        <f t="shared" si="1"/>
        <v>0</v>
      </c>
      <c r="Q166" s="135">
        <v>0</v>
      </c>
      <c r="R166" s="135">
        <f t="shared" si="2"/>
        <v>0</v>
      </c>
      <c r="S166" s="135">
        <v>0</v>
      </c>
      <c r="T166" s="136">
        <f t="shared" si="3"/>
        <v>0</v>
      </c>
      <c r="AR166" s="137" t="s">
        <v>135</v>
      </c>
      <c r="AT166" s="137" t="s">
        <v>131</v>
      </c>
      <c r="AU166" s="137" t="s">
        <v>80</v>
      </c>
      <c r="AY166" s="14" t="s">
        <v>129</v>
      </c>
      <c r="BE166" s="138">
        <f t="shared" si="4"/>
        <v>0</v>
      </c>
      <c r="BF166" s="138">
        <f t="shared" si="5"/>
        <v>0</v>
      </c>
      <c r="BG166" s="138">
        <f t="shared" si="6"/>
        <v>0</v>
      </c>
      <c r="BH166" s="138">
        <f t="shared" si="7"/>
        <v>0</v>
      </c>
      <c r="BI166" s="138">
        <f t="shared" si="8"/>
        <v>0</v>
      </c>
      <c r="BJ166" s="14" t="s">
        <v>78</v>
      </c>
      <c r="BK166" s="138">
        <f t="shared" si="9"/>
        <v>0</v>
      </c>
      <c r="BL166" s="14" t="s">
        <v>135</v>
      </c>
      <c r="BM166" s="137" t="s">
        <v>212</v>
      </c>
    </row>
    <row r="167" spans="2:65" s="1" customFormat="1" ht="13.9" customHeight="1">
      <c r="B167" s="29"/>
      <c r="C167" s="125" t="s">
        <v>213</v>
      </c>
      <c r="D167" s="125" t="s">
        <v>131</v>
      </c>
      <c r="E167" s="126" t="s">
        <v>214</v>
      </c>
      <c r="F167" s="127" t="s">
        <v>215</v>
      </c>
      <c r="G167" s="128" t="s">
        <v>141</v>
      </c>
      <c r="H167" s="129">
        <v>0.4</v>
      </c>
      <c r="I167" s="130"/>
      <c r="J167" s="131">
        <f t="shared" si="0"/>
        <v>0</v>
      </c>
      <c r="K167" s="132"/>
      <c r="L167" s="29"/>
      <c r="M167" s="133" t="s">
        <v>1</v>
      </c>
      <c r="N167" s="134" t="s">
        <v>38</v>
      </c>
      <c r="P167" s="135">
        <f t="shared" si="1"/>
        <v>0</v>
      </c>
      <c r="Q167" s="135">
        <v>0</v>
      </c>
      <c r="R167" s="135">
        <f t="shared" si="2"/>
        <v>0</v>
      </c>
      <c r="S167" s="135">
        <v>0</v>
      </c>
      <c r="T167" s="136">
        <f t="shared" si="3"/>
        <v>0</v>
      </c>
      <c r="AR167" s="137" t="s">
        <v>135</v>
      </c>
      <c r="AT167" s="137" t="s">
        <v>131</v>
      </c>
      <c r="AU167" s="137" t="s">
        <v>80</v>
      </c>
      <c r="AY167" s="14" t="s">
        <v>129</v>
      </c>
      <c r="BE167" s="138">
        <f t="shared" si="4"/>
        <v>0</v>
      </c>
      <c r="BF167" s="138">
        <f t="shared" si="5"/>
        <v>0</v>
      </c>
      <c r="BG167" s="138">
        <f t="shared" si="6"/>
        <v>0</v>
      </c>
      <c r="BH167" s="138">
        <f t="shared" si="7"/>
        <v>0</v>
      </c>
      <c r="BI167" s="138">
        <f t="shared" si="8"/>
        <v>0</v>
      </c>
      <c r="BJ167" s="14" t="s">
        <v>78</v>
      </c>
      <c r="BK167" s="138">
        <f t="shared" si="9"/>
        <v>0</v>
      </c>
      <c r="BL167" s="14" t="s">
        <v>135</v>
      </c>
      <c r="BM167" s="137" t="s">
        <v>216</v>
      </c>
    </row>
    <row r="168" spans="2:65" s="1" customFormat="1" ht="22.9" customHeight="1">
      <c r="B168" s="29"/>
      <c r="C168" s="125" t="s">
        <v>217</v>
      </c>
      <c r="D168" s="125" t="s">
        <v>131</v>
      </c>
      <c r="E168" s="126" t="s">
        <v>218</v>
      </c>
      <c r="F168" s="127" t="s">
        <v>219</v>
      </c>
      <c r="G168" s="128" t="s">
        <v>141</v>
      </c>
      <c r="H168" s="129">
        <v>13</v>
      </c>
      <c r="I168" s="130"/>
      <c r="J168" s="131">
        <f t="shared" si="0"/>
        <v>0</v>
      </c>
      <c r="K168" s="132"/>
      <c r="L168" s="29"/>
      <c r="M168" s="133" t="s">
        <v>1</v>
      </c>
      <c r="N168" s="134" t="s">
        <v>38</v>
      </c>
      <c r="P168" s="135">
        <f t="shared" si="1"/>
        <v>0</v>
      </c>
      <c r="Q168" s="135">
        <v>0</v>
      </c>
      <c r="R168" s="135">
        <f t="shared" si="2"/>
        <v>0</v>
      </c>
      <c r="S168" s="135">
        <v>0</v>
      </c>
      <c r="T168" s="136">
        <f t="shared" si="3"/>
        <v>0</v>
      </c>
      <c r="AR168" s="137" t="s">
        <v>135</v>
      </c>
      <c r="AT168" s="137" t="s">
        <v>131</v>
      </c>
      <c r="AU168" s="137" t="s">
        <v>80</v>
      </c>
      <c r="AY168" s="14" t="s">
        <v>129</v>
      </c>
      <c r="BE168" s="138">
        <f t="shared" si="4"/>
        <v>0</v>
      </c>
      <c r="BF168" s="138">
        <f t="shared" si="5"/>
        <v>0</v>
      </c>
      <c r="BG168" s="138">
        <f t="shared" si="6"/>
        <v>0</v>
      </c>
      <c r="BH168" s="138">
        <f t="shared" si="7"/>
        <v>0</v>
      </c>
      <c r="BI168" s="138">
        <f t="shared" si="8"/>
        <v>0</v>
      </c>
      <c r="BJ168" s="14" t="s">
        <v>78</v>
      </c>
      <c r="BK168" s="138">
        <f t="shared" si="9"/>
        <v>0</v>
      </c>
      <c r="BL168" s="14" t="s">
        <v>135</v>
      </c>
      <c r="BM168" s="137" t="s">
        <v>220</v>
      </c>
    </row>
    <row r="169" spans="2:65" s="12" customFormat="1" ht="10">
      <c r="B169" s="139"/>
      <c r="D169" s="140" t="s">
        <v>137</v>
      </c>
      <c r="E169" s="141" t="s">
        <v>1</v>
      </c>
      <c r="F169" s="142" t="s">
        <v>221</v>
      </c>
      <c r="H169" s="143">
        <v>13</v>
      </c>
      <c r="I169" s="144"/>
      <c r="L169" s="139"/>
      <c r="M169" s="145"/>
      <c r="T169" s="146"/>
      <c r="AT169" s="141" t="s">
        <v>137</v>
      </c>
      <c r="AU169" s="141" t="s">
        <v>80</v>
      </c>
      <c r="AV169" s="12" t="s">
        <v>80</v>
      </c>
      <c r="AW169" s="12" t="s">
        <v>30</v>
      </c>
      <c r="AX169" s="12" t="s">
        <v>78</v>
      </c>
      <c r="AY169" s="141" t="s">
        <v>129</v>
      </c>
    </row>
    <row r="170" spans="2:65" s="1" customFormat="1" ht="13.9" customHeight="1">
      <c r="B170" s="29"/>
      <c r="C170" s="147" t="s">
        <v>7</v>
      </c>
      <c r="D170" s="147" t="s">
        <v>222</v>
      </c>
      <c r="E170" s="148" t="s">
        <v>223</v>
      </c>
      <c r="F170" s="149" t="s">
        <v>224</v>
      </c>
      <c r="G170" s="150" t="s">
        <v>225</v>
      </c>
      <c r="H170" s="151">
        <v>26</v>
      </c>
      <c r="I170" s="152"/>
      <c r="J170" s="153">
        <f>ROUND(I170*H170,2)</f>
        <v>0</v>
      </c>
      <c r="K170" s="154"/>
      <c r="L170" s="155"/>
      <c r="M170" s="156" t="s">
        <v>1</v>
      </c>
      <c r="N170" s="157" t="s">
        <v>38</v>
      </c>
      <c r="P170" s="135">
        <f>O170*H170</f>
        <v>0</v>
      </c>
      <c r="Q170" s="135">
        <v>1</v>
      </c>
      <c r="R170" s="135">
        <f>Q170*H170</f>
        <v>26</v>
      </c>
      <c r="S170" s="135">
        <v>0</v>
      </c>
      <c r="T170" s="136">
        <f>S170*H170</f>
        <v>0</v>
      </c>
      <c r="AR170" s="137" t="s">
        <v>167</v>
      </c>
      <c r="AT170" s="137" t="s">
        <v>222</v>
      </c>
      <c r="AU170" s="137" t="s">
        <v>80</v>
      </c>
      <c r="AY170" s="14" t="s">
        <v>129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4" t="s">
        <v>78</v>
      </c>
      <c r="BK170" s="138">
        <f>ROUND(I170*H170,2)</f>
        <v>0</v>
      </c>
      <c r="BL170" s="14" t="s">
        <v>135</v>
      </c>
      <c r="BM170" s="137" t="s">
        <v>226</v>
      </c>
    </row>
    <row r="171" spans="2:65" s="12" customFormat="1" ht="10">
      <c r="B171" s="139"/>
      <c r="D171" s="140" t="s">
        <v>137</v>
      </c>
      <c r="F171" s="142" t="s">
        <v>227</v>
      </c>
      <c r="H171" s="143">
        <v>26</v>
      </c>
      <c r="I171" s="144"/>
      <c r="L171" s="139"/>
      <c r="M171" s="145"/>
      <c r="T171" s="146"/>
      <c r="AT171" s="141" t="s">
        <v>137</v>
      </c>
      <c r="AU171" s="141" t="s">
        <v>80</v>
      </c>
      <c r="AV171" s="12" t="s">
        <v>80</v>
      </c>
      <c r="AW171" s="12" t="s">
        <v>4</v>
      </c>
      <c r="AX171" s="12" t="s">
        <v>78</v>
      </c>
      <c r="AY171" s="141" t="s">
        <v>129</v>
      </c>
    </row>
    <row r="172" spans="2:65" s="1" customFormat="1" ht="22.9" customHeight="1">
      <c r="B172" s="29"/>
      <c r="C172" s="125" t="s">
        <v>228</v>
      </c>
      <c r="D172" s="125" t="s">
        <v>131</v>
      </c>
      <c r="E172" s="126" t="s">
        <v>229</v>
      </c>
      <c r="F172" s="127" t="s">
        <v>230</v>
      </c>
      <c r="G172" s="128" t="s">
        <v>134</v>
      </c>
      <c r="H172" s="129">
        <v>64.2</v>
      </c>
      <c r="I172" s="130"/>
      <c r="J172" s="131">
        <f>ROUND(I172*H172,2)</f>
        <v>0</v>
      </c>
      <c r="K172" s="132"/>
      <c r="L172" s="29"/>
      <c r="M172" s="133" t="s">
        <v>1</v>
      </c>
      <c r="N172" s="134" t="s">
        <v>38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135</v>
      </c>
      <c r="AT172" s="137" t="s">
        <v>131</v>
      </c>
      <c r="AU172" s="137" t="s">
        <v>80</v>
      </c>
      <c r="AY172" s="14" t="s">
        <v>129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78</v>
      </c>
      <c r="BK172" s="138">
        <f>ROUND(I172*H172,2)</f>
        <v>0</v>
      </c>
      <c r="BL172" s="14" t="s">
        <v>135</v>
      </c>
      <c r="BM172" s="137" t="s">
        <v>231</v>
      </c>
    </row>
    <row r="173" spans="2:65" s="11" customFormat="1" ht="22.75" customHeight="1">
      <c r="B173" s="113"/>
      <c r="D173" s="114" t="s">
        <v>72</v>
      </c>
      <c r="E173" s="123" t="s">
        <v>144</v>
      </c>
      <c r="F173" s="123" t="s">
        <v>232</v>
      </c>
      <c r="I173" s="116"/>
      <c r="J173" s="124">
        <f>BK173</f>
        <v>0</v>
      </c>
      <c r="L173" s="113"/>
      <c r="M173" s="118"/>
      <c r="P173" s="119">
        <f>SUM(P174:P176)</f>
        <v>0</v>
      </c>
      <c r="R173" s="119">
        <f>SUM(R174:R176)</f>
        <v>0.83388000000000007</v>
      </c>
      <c r="T173" s="120">
        <f>SUM(T174:T176)</f>
        <v>0</v>
      </c>
      <c r="AR173" s="114" t="s">
        <v>78</v>
      </c>
      <c r="AT173" s="121" t="s">
        <v>72</v>
      </c>
      <c r="AU173" s="121" t="s">
        <v>78</v>
      </c>
      <c r="AY173" s="114" t="s">
        <v>129</v>
      </c>
      <c r="BK173" s="122">
        <f>SUM(BK174:BK176)</f>
        <v>0</v>
      </c>
    </row>
    <row r="174" spans="2:65" s="1" customFormat="1" ht="22.9" customHeight="1">
      <c r="B174" s="29"/>
      <c r="C174" s="125" t="s">
        <v>233</v>
      </c>
      <c r="D174" s="125" t="s">
        <v>131</v>
      </c>
      <c r="E174" s="126" t="s">
        <v>234</v>
      </c>
      <c r="F174" s="127" t="s">
        <v>235</v>
      </c>
      <c r="G174" s="128" t="s">
        <v>147</v>
      </c>
      <c r="H174" s="129">
        <v>1</v>
      </c>
      <c r="I174" s="130"/>
      <c r="J174" s="131">
        <f>ROUND(I174*H174,2)</f>
        <v>0</v>
      </c>
      <c r="K174" s="132"/>
      <c r="L174" s="29"/>
      <c r="M174" s="133" t="s">
        <v>1</v>
      </c>
      <c r="N174" s="134" t="s">
        <v>38</v>
      </c>
      <c r="P174" s="135">
        <f>O174*H174</f>
        <v>0</v>
      </c>
      <c r="Q174" s="135">
        <v>0.18142</v>
      </c>
      <c r="R174" s="135">
        <f>Q174*H174</f>
        <v>0.18142</v>
      </c>
      <c r="S174" s="135">
        <v>0</v>
      </c>
      <c r="T174" s="136">
        <f>S174*H174</f>
        <v>0</v>
      </c>
      <c r="AR174" s="137" t="s">
        <v>135</v>
      </c>
      <c r="AT174" s="137" t="s">
        <v>131</v>
      </c>
      <c r="AU174" s="137" t="s">
        <v>80</v>
      </c>
      <c r="AY174" s="14" t="s">
        <v>129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78</v>
      </c>
      <c r="BK174" s="138">
        <f>ROUND(I174*H174,2)</f>
        <v>0</v>
      </c>
      <c r="BL174" s="14" t="s">
        <v>135</v>
      </c>
      <c r="BM174" s="137" t="s">
        <v>236</v>
      </c>
    </row>
    <row r="175" spans="2:65" s="1" customFormat="1" ht="22.9" customHeight="1">
      <c r="B175" s="29"/>
      <c r="C175" s="125" t="s">
        <v>237</v>
      </c>
      <c r="D175" s="125" t="s">
        <v>131</v>
      </c>
      <c r="E175" s="126" t="s">
        <v>238</v>
      </c>
      <c r="F175" s="127" t="s">
        <v>239</v>
      </c>
      <c r="G175" s="128" t="s">
        <v>147</v>
      </c>
      <c r="H175" s="129">
        <v>2</v>
      </c>
      <c r="I175" s="130"/>
      <c r="J175" s="131">
        <f>ROUND(I175*H175,2)</f>
        <v>0</v>
      </c>
      <c r="K175" s="132"/>
      <c r="L175" s="29"/>
      <c r="M175" s="133" t="s">
        <v>1</v>
      </c>
      <c r="N175" s="134" t="s">
        <v>38</v>
      </c>
      <c r="P175" s="135">
        <f>O175*H175</f>
        <v>0</v>
      </c>
      <c r="Q175" s="135">
        <v>0.32623000000000002</v>
      </c>
      <c r="R175" s="135">
        <f>Q175*H175</f>
        <v>0.65246000000000004</v>
      </c>
      <c r="S175" s="135">
        <v>0</v>
      </c>
      <c r="T175" s="136">
        <f>S175*H175</f>
        <v>0</v>
      </c>
      <c r="AR175" s="137" t="s">
        <v>135</v>
      </c>
      <c r="AT175" s="137" t="s">
        <v>131</v>
      </c>
      <c r="AU175" s="137" t="s">
        <v>80</v>
      </c>
      <c r="AY175" s="14" t="s">
        <v>129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4" t="s">
        <v>78</v>
      </c>
      <c r="BK175" s="138">
        <f>ROUND(I175*H175,2)</f>
        <v>0</v>
      </c>
      <c r="BL175" s="14" t="s">
        <v>135</v>
      </c>
      <c r="BM175" s="137" t="s">
        <v>240</v>
      </c>
    </row>
    <row r="176" spans="2:65" s="1" customFormat="1" ht="22.9" customHeight="1">
      <c r="B176" s="29"/>
      <c r="C176" s="125" t="s">
        <v>241</v>
      </c>
      <c r="D176" s="125" t="s">
        <v>131</v>
      </c>
      <c r="E176" s="126" t="s">
        <v>242</v>
      </c>
      <c r="F176" s="127" t="s">
        <v>243</v>
      </c>
      <c r="G176" s="128" t="s">
        <v>164</v>
      </c>
      <c r="H176" s="129">
        <v>20</v>
      </c>
      <c r="I176" s="130"/>
      <c r="J176" s="131">
        <f>ROUND(I176*H176,2)</f>
        <v>0</v>
      </c>
      <c r="K176" s="132"/>
      <c r="L176" s="29"/>
      <c r="M176" s="133" t="s">
        <v>1</v>
      </c>
      <c r="N176" s="134" t="s">
        <v>38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135</v>
      </c>
      <c r="AT176" s="137" t="s">
        <v>131</v>
      </c>
      <c r="AU176" s="137" t="s">
        <v>80</v>
      </c>
      <c r="AY176" s="14" t="s">
        <v>129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78</v>
      </c>
      <c r="BK176" s="138">
        <f>ROUND(I176*H176,2)</f>
        <v>0</v>
      </c>
      <c r="BL176" s="14" t="s">
        <v>135</v>
      </c>
      <c r="BM176" s="137" t="s">
        <v>244</v>
      </c>
    </row>
    <row r="177" spans="2:65" s="11" customFormat="1" ht="22.75" customHeight="1">
      <c r="B177" s="113"/>
      <c r="D177" s="114" t="s">
        <v>72</v>
      </c>
      <c r="E177" s="123" t="s">
        <v>152</v>
      </c>
      <c r="F177" s="123" t="s">
        <v>245</v>
      </c>
      <c r="I177" s="116"/>
      <c r="J177" s="124">
        <f>BK177</f>
        <v>0</v>
      </c>
      <c r="L177" s="113"/>
      <c r="M177" s="118"/>
      <c r="P177" s="119">
        <f>SUM(P178:P182)</f>
        <v>0</v>
      </c>
      <c r="R177" s="119">
        <f>SUM(R178:R182)</f>
        <v>7.7506440000000003</v>
      </c>
      <c r="T177" s="120">
        <f>SUM(T178:T182)</f>
        <v>0</v>
      </c>
      <c r="AR177" s="114" t="s">
        <v>78</v>
      </c>
      <c r="AT177" s="121" t="s">
        <v>72</v>
      </c>
      <c r="AU177" s="121" t="s">
        <v>78</v>
      </c>
      <c r="AY177" s="114" t="s">
        <v>129</v>
      </c>
      <c r="BK177" s="122">
        <f>SUM(BK178:BK182)</f>
        <v>0</v>
      </c>
    </row>
    <row r="178" spans="2:65" s="1" customFormat="1" ht="13.9" customHeight="1">
      <c r="B178" s="29"/>
      <c r="C178" s="125" t="s">
        <v>246</v>
      </c>
      <c r="D178" s="125" t="s">
        <v>131</v>
      </c>
      <c r="E178" s="126" t="s">
        <v>247</v>
      </c>
      <c r="F178" s="127" t="s">
        <v>248</v>
      </c>
      <c r="G178" s="128" t="s">
        <v>134</v>
      </c>
      <c r="H178" s="129">
        <v>64.2</v>
      </c>
      <c r="I178" s="130"/>
      <c r="J178" s="131">
        <f>ROUND(I178*H178,2)</f>
        <v>0</v>
      </c>
      <c r="K178" s="132"/>
      <c r="L178" s="29"/>
      <c r="M178" s="133" t="s">
        <v>1</v>
      </c>
      <c r="N178" s="134" t="s">
        <v>38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135</v>
      </c>
      <c r="AT178" s="137" t="s">
        <v>131</v>
      </c>
      <c r="AU178" s="137" t="s">
        <v>80</v>
      </c>
      <c r="AY178" s="14" t="s">
        <v>129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78</v>
      </c>
      <c r="BK178" s="138">
        <f>ROUND(I178*H178,2)</f>
        <v>0</v>
      </c>
      <c r="BL178" s="14" t="s">
        <v>135</v>
      </c>
      <c r="BM178" s="137" t="s">
        <v>249</v>
      </c>
    </row>
    <row r="179" spans="2:65" s="1" customFormat="1" ht="22.9" customHeight="1">
      <c r="B179" s="29"/>
      <c r="C179" s="125" t="s">
        <v>250</v>
      </c>
      <c r="D179" s="125" t="s">
        <v>131</v>
      </c>
      <c r="E179" s="126" t="s">
        <v>251</v>
      </c>
      <c r="F179" s="127" t="s">
        <v>252</v>
      </c>
      <c r="G179" s="128" t="s">
        <v>134</v>
      </c>
      <c r="H179" s="129">
        <v>64.2</v>
      </c>
      <c r="I179" s="130"/>
      <c r="J179" s="131">
        <f>ROUND(I179*H179,2)</f>
        <v>0</v>
      </c>
      <c r="K179" s="132"/>
      <c r="L179" s="29"/>
      <c r="M179" s="133" t="s">
        <v>1</v>
      </c>
      <c r="N179" s="134" t="s">
        <v>38</v>
      </c>
      <c r="P179" s="135">
        <f>O179*H179</f>
        <v>0</v>
      </c>
      <c r="Q179" s="135">
        <v>0</v>
      </c>
      <c r="R179" s="135">
        <f>Q179*H179</f>
        <v>0</v>
      </c>
      <c r="S179" s="135">
        <v>0</v>
      </c>
      <c r="T179" s="136">
        <f>S179*H179</f>
        <v>0</v>
      </c>
      <c r="AR179" s="137" t="s">
        <v>135</v>
      </c>
      <c r="AT179" s="137" t="s">
        <v>131</v>
      </c>
      <c r="AU179" s="137" t="s">
        <v>80</v>
      </c>
      <c r="AY179" s="14" t="s">
        <v>129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4" t="s">
        <v>78</v>
      </c>
      <c r="BK179" s="138">
        <f>ROUND(I179*H179,2)</f>
        <v>0</v>
      </c>
      <c r="BL179" s="14" t="s">
        <v>135</v>
      </c>
      <c r="BM179" s="137" t="s">
        <v>253</v>
      </c>
    </row>
    <row r="180" spans="2:65" s="1" customFormat="1" ht="22.9" customHeight="1">
      <c r="B180" s="29"/>
      <c r="C180" s="125" t="s">
        <v>254</v>
      </c>
      <c r="D180" s="125" t="s">
        <v>131</v>
      </c>
      <c r="E180" s="126" t="s">
        <v>255</v>
      </c>
      <c r="F180" s="127" t="s">
        <v>256</v>
      </c>
      <c r="G180" s="128" t="s">
        <v>134</v>
      </c>
      <c r="H180" s="129">
        <v>64.2</v>
      </c>
      <c r="I180" s="130"/>
      <c r="J180" s="131">
        <f>ROUND(I180*H180,2)</f>
        <v>0</v>
      </c>
      <c r="K180" s="132"/>
      <c r="L180" s="29"/>
      <c r="M180" s="133" t="s">
        <v>1</v>
      </c>
      <c r="N180" s="134" t="s">
        <v>38</v>
      </c>
      <c r="P180" s="135">
        <f>O180*H180</f>
        <v>0</v>
      </c>
      <c r="Q180" s="135">
        <v>0.10362</v>
      </c>
      <c r="R180" s="135">
        <f>Q180*H180</f>
        <v>6.6524040000000007</v>
      </c>
      <c r="S180" s="135">
        <v>0</v>
      </c>
      <c r="T180" s="136">
        <f>S180*H180</f>
        <v>0</v>
      </c>
      <c r="AR180" s="137" t="s">
        <v>135</v>
      </c>
      <c r="AT180" s="137" t="s">
        <v>131</v>
      </c>
      <c r="AU180" s="137" t="s">
        <v>80</v>
      </c>
      <c r="AY180" s="14" t="s">
        <v>129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4" t="s">
        <v>78</v>
      </c>
      <c r="BK180" s="138">
        <f>ROUND(I180*H180,2)</f>
        <v>0</v>
      </c>
      <c r="BL180" s="14" t="s">
        <v>135</v>
      </c>
      <c r="BM180" s="137" t="s">
        <v>257</v>
      </c>
    </row>
    <row r="181" spans="2:65" s="1" customFormat="1" ht="13.9" customHeight="1">
      <c r="B181" s="29"/>
      <c r="C181" s="147" t="s">
        <v>258</v>
      </c>
      <c r="D181" s="147" t="s">
        <v>222</v>
      </c>
      <c r="E181" s="148" t="s">
        <v>259</v>
      </c>
      <c r="F181" s="149" t="s">
        <v>260</v>
      </c>
      <c r="G181" s="150" t="s">
        <v>134</v>
      </c>
      <c r="H181" s="151">
        <v>6.24</v>
      </c>
      <c r="I181" s="152"/>
      <c r="J181" s="153">
        <f>ROUND(I181*H181,2)</f>
        <v>0</v>
      </c>
      <c r="K181" s="154"/>
      <c r="L181" s="155"/>
      <c r="M181" s="156" t="s">
        <v>1</v>
      </c>
      <c r="N181" s="157" t="s">
        <v>38</v>
      </c>
      <c r="P181" s="135">
        <f>O181*H181</f>
        <v>0</v>
      </c>
      <c r="Q181" s="135">
        <v>0.17599999999999999</v>
      </c>
      <c r="R181" s="135">
        <f>Q181*H181</f>
        <v>1.0982399999999999</v>
      </c>
      <c r="S181" s="135">
        <v>0</v>
      </c>
      <c r="T181" s="136">
        <f>S181*H181</f>
        <v>0</v>
      </c>
      <c r="AR181" s="137" t="s">
        <v>167</v>
      </c>
      <c r="AT181" s="137" t="s">
        <v>222</v>
      </c>
      <c r="AU181" s="137" t="s">
        <v>80</v>
      </c>
      <c r="AY181" s="14" t="s">
        <v>129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4" t="s">
        <v>78</v>
      </c>
      <c r="BK181" s="138">
        <f>ROUND(I181*H181,2)</f>
        <v>0</v>
      </c>
      <c r="BL181" s="14" t="s">
        <v>135</v>
      </c>
      <c r="BM181" s="137" t="s">
        <v>261</v>
      </c>
    </row>
    <row r="182" spans="2:65" s="12" customFormat="1" ht="10">
      <c r="B182" s="139"/>
      <c r="D182" s="140" t="s">
        <v>137</v>
      </c>
      <c r="E182" s="141" t="s">
        <v>1</v>
      </c>
      <c r="F182" s="142" t="s">
        <v>262</v>
      </c>
      <c r="H182" s="143">
        <v>6.24</v>
      </c>
      <c r="I182" s="144"/>
      <c r="L182" s="139"/>
      <c r="M182" s="145"/>
      <c r="T182" s="146"/>
      <c r="AT182" s="141" t="s">
        <v>137</v>
      </c>
      <c r="AU182" s="141" t="s">
        <v>80</v>
      </c>
      <c r="AV182" s="12" t="s">
        <v>80</v>
      </c>
      <c r="AW182" s="12" t="s">
        <v>30</v>
      </c>
      <c r="AX182" s="12" t="s">
        <v>78</v>
      </c>
      <c r="AY182" s="141" t="s">
        <v>129</v>
      </c>
    </row>
    <row r="183" spans="2:65" s="11" customFormat="1" ht="22.75" customHeight="1">
      <c r="B183" s="113"/>
      <c r="D183" s="114" t="s">
        <v>72</v>
      </c>
      <c r="E183" s="123" t="s">
        <v>157</v>
      </c>
      <c r="F183" s="123" t="s">
        <v>263</v>
      </c>
      <c r="I183" s="116"/>
      <c r="J183" s="124">
        <f>BK183</f>
        <v>0</v>
      </c>
      <c r="L183" s="113"/>
      <c r="M183" s="118"/>
      <c r="P183" s="119">
        <f>SUM(P184:P200)</f>
        <v>0</v>
      </c>
      <c r="R183" s="119">
        <f>SUM(R184:R200)</f>
        <v>0.54366000000000003</v>
      </c>
      <c r="T183" s="120">
        <f>SUM(T184:T200)</f>
        <v>0</v>
      </c>
      <c r="AR183" s="114" t="s">
        <v>78</v>
      </c>
      <c r="AT183" s="121" t="s">
        <v>72</v>
      </c>
      <c r="AU183" s="121" t="s">
        <v>78</v>
      </c>
      <c r="AY183" s="114" t="s">
        <v>129</v>
      </c>
      <c r="BK183" s="122">
        <f>SUM(BK184:BK200)</f>
        <v>0</v>
      </c>
    </row>
    <row r="184" spans="2:65" s="1" customFormat="1" ht="22.9" customHeight="1">
      <c r="B184" s="29"/>
      <c r="C184" s="125" t="s">
        <v>264</v>
      </c>
      <c r="D184" s="125" t="s">
        <v>131</v>
      </c>
      <c r="E184" s="126" t="s">
        <v>265</v>
      </c>
      <c r="F184" s="127" t="s">
        <v>266</v>
      </c>
      <c r="G184" s="128" t="s">
        <v>134</v>
      </c>
      <c r="H184" s="129">
        <v>2</v>
      </c>
      <c r="I184" s="130"/>
      <c r="J184" s="131">
        <f t="shared" ref="J184:J189" si="10">ROUND(I184*H184,2)</f>
        <v>0</v>
      </c>
      <c r="K184" s="132"/>
      <c r="L184" s="29"/>
      <c r="M184" s="133" t="s">
        <v>1</v>
      </c>
      <c r="N184" s="134" t="s">
        <v>38</v>
      </c>
      <c r="P184" s="135">
        <f t="shared" ref="P184:P189" si="11">O184*H184</f>
        <v>0</v>
      </c>
      <c r="Q184" s="135">
        <v>2.0000000000000001E-4</v>
      </c>
      <c r="R184" s="135">
        <f t="shared" ref="R184:R189" si="12">Q184*H184</f>
        <v>4.0000000000000002E-4</v>
      </c>
      <c r="S184" s="135">
        <v>0</v>
      </c>
      <c r="T184" s="136">
        <f t="shared" ref="T184:T189" si="13">S184*H184</f>
        <v>0</v>
      </c>
      <c r="AR184" s="137" t="s">
        <v>135</v>
      </c>
      <c r="AT184" s="137" t="s">
        <v>131</v>
      </c>
      <c r="AU184" s="137" t="s">
        <v>80</v>
      </c>
      <c r="AY184" s="14" t="s">
        <v>129</v>
      </c>
      <c r="BE184" s="138">
        <f t="shared" ref="BE184:BE189" si="14">IF(N184="základní",J184,0)</f>
        <v>0</v>
      </c>
      <c r="BF184" s="138">
        <f t="shared" ref="BF184:BF189" si="15">IF(N184="snížená",J184,0)</f>
        <v>0</v>
      </c>
      <c r="BG184" s="138">
        <f t="shared" ref="BG184:BG189" si="16">IF(N184="zákl. přenesená",J184,0)</f>
        <v>0</v>
      </c>
      <c r="BH184" s="138">
        <f t="shared" ref="BH184:BH189" si="17">IF(N184="sníž. přenesená",J184,0)</f>
        <v>0</v>
      </c>
      <c r="BI184" s="138">
        <f t="shared" ref="BI184:BI189" si="18">IF(N184="nulová",J184,0)</f>
        <v>0</v>
      </c>
      <c r="BJ184" s="14" t="s">
        <v>78</v>
      </c>
      <c r="BK184" s="138">
        <f t="shared" ref="BK184:BK189" si="19">ROUND(I184*H184,2)</f>
        <v>0</v>
      </c>
      <c r="BL184" s="14" t="s">
        <v>135</v>
      </c>
      <c r="BM184" s="137" t="s">
        <v>267</v>
      </c>
    </row>
    <row r="185" spans="2:65" s="1" customFormat="1" ht="13.9" customHeight="1">
      <c r="B185" s="29"/>
      <c r="C185" s="125" t="s">
        <v>268</v>
      </c>
      <c r="D185" s="125" t="s">
        <v>131</v>
      </c>
      <c r="E185" s="126" t="s">
        <v>269</v>
      </c>
      <c r="F185" s="127" t="s">
        <v>270</v>
      </c>
      <c r="G185" s="128" t="s">
        <v>134</v>
      </c>
      <c r="H185" s="129">
        <v>2</v>
      </c>
      <c r="I185" s="130"/>
      <c r="J185" s="131">
        <f t="shared" si="10"/>
        <v>0</v>
      </c>
      <c r="K185" s="132"/>
      <c r="L185" s="29"/>
      <c r="M185" s="133" t="s">
        <v>1</v>
      </c>
      <c r="N185" s="134" t="s">
        <v>38</v>
      </c>
      <c r="P185" s="135">
        <f t="shared" si="11"/>
        <v>0</v>
      </c>
      <c r="Q185" s="135">
        <v>6.4999999999999997E-3</v>
      </c>
      <c r="R185" s="135">
        <f t="shared" si="12"/>
        <v>1.2999999999999999E-2</v>
      </c>
      <c r="S185" s="135">
        <v>0</v>
      </c>
      <c r="T185" s="136">
        <f t="shared" si="13"/>
        <v>0</v>
      </c>
      <c r="AR185" s="137" t="s">
        <v>135</v>
      </c>
      <c r="AT185" s="137" t="s">
        <v>131</v>
      </c>
      <c r="AU185" s="137" t="s">
        <v>80</v>
      </c>
      <c r="AY185" s="14" t="s">
        <v>129</v>
      </c>
      <c r="BE185" s="138">
        <f t="shared" si="14"/>
        <v>0</v>
      </c>
      <c r="BF185" s="138">
        <f t="shared" si="15"/>
        <v>0</v>
      </c>
      <c r="BG185" s="138">
        <f t="shared" si="16"/>
        <v>0</v>
      </c>
      <c r="BH185" s="138">
        <f t="shared" si="17"/>
        <v>0</v>
      </c>
      <c r="BI185" s="138">
        <f t="shared" si="18"/>
        <v>0</v>
      </c>
      <c r="BJ185" s="14" t="s">
        <v>78</v>
      </c>
      <c r="BK185" s="138">
        <f t="shared" si="19"/>
        <v>0</v>
      </c>
      <c r="BL185" s="14" t="s">
        <v>135</v>
      </c>
      <c r="BM185" s="137" t="s">
        <v>271</v>
      </c>
    </row>
    <row r="186" spans="2:65" s="1" customFormat="1" ht="22.9" customHeight="1">
      <c r="B186" s="29"/>
      <c r="C186" s="125" t="s">
        <v>272</v>
      </c>
      <c r="D186" s="125" t="s">
        <v>131</v>
      </c>
      <c r="E186" s="126" t="s">
        <v>273</v>
      </c>
      <c r="F186" s="127" t="s">
        <v>274</v>
      </c>
      <c r="G186" s="128" t="s">
        <v>134</v>
      </c>
      <c r="H186" s="129">
        <v>2</v>
      </c>
      <c r="I186" s="130"/>
      <c r="J186" s="131">
        <f t="shared" si="10"/>
        <v>0</v>
      </c>
      <c r="K186" s="132"/>
      <c r="L186" s="29"/>
      <c r="M186" s="133" t="s">
        <v>1</v>
      </c>
      <c r="N186" s="134" t="s">
        <v>38</v>
      </c>
      <c r="P186" s="135">
        <f t="shared" si="11"/>
        <v>0</v>
      </c>
      <c r="Q186" s="135">
        <v>2.5999999999999998E-4</v>
      </c>
      <c r="R186" s="135">
        <f t="shared" si="12"/>
        <v>5.1999999999999995E-4</v>
      </c>
      <c r="S186" s="135">
        <v>0</v>
      </c>
      <c r="T186" s="136">
        <f t="shared" si="13"/>
        <v>0</v>
      </c>
      <c r="AR186" s="137" t="s">
        <v>135</v>
      </c>
      <c r="AT186" s="137" t="s">
        <v>131</v>
      </c>
      <c r="AU186" s="137" t="s">
        <v>80</v>
      </c>
      <c r="AY186" s="14" t="s">
        <v>129</v>
      </c>
      <c r="BE186" s="138">
        <f t="shared" si="14"/>
        <v>0</v>
      </c>
      <c r="BF186" s="138">
        <f t="shared" si="15"/>
        <v>0</v>
      </c>
      <c r="BG186" s="138">
        <f t="shared" si="16"/>
        <v>0</v>
      </c>
      <c r="BH186" s="138">
        <f t="shared" si="17"/>
        <v>0</v>
      </c>
      <c r="BI186" s="138">
        <f t="shared" si="18"/>
        <v>0</v>
      </c>
      <c r="BJ186" s="14" t="s">
        <v>78</v>
      </c>
      <c r="BK186" s="138">
        <f t="shared" si="19"/>
        <v>0</v>
      </c>
      <c r="BL186" s="14" t="s">
        <v>135</v>
      </c>
      <c r="BM186" s="137" t="s">
        <v>275</v>
      </c>
    </row>
    <row r="187" spans="2:65" s="1" customFormat="1" ht="13.9" customHeight="1">
      <c r="B187" s="29"/>
      <c r="C187" s="125" t="s">
        <v>276</v>
      </c>
      <c r="D187" s="125" t="s">
        <v>131</v>
      </c>
      <c r="E187" s="126" t="s">
        <v>277</v>
      </c>
      <c r="F187" s="127" t="s">
        <v>278</v>
      </c>
      <c r="G187" s="128" t="s">
        <v>134</v>
      </c>
      <c r="H187" s="129">
        <v>2</v>
      </c>
      <c r="I187" s="130"/>
      <c r="J187" s="131">
        <f t="shared" si="10"/>
        <v>0</v>
      </c>
      <c r="K187" s="132"/>
      <c r="L187" s="29"/>
      <c r="M187" s="133" t="s">
        <v>1</v>
      </c>
      <c r="N187" s="134" t="s">
        <v>38</v>
      </c>
      <c r="P187" s="135">
        <f t="shared" si="11"/>
        <v>0</v>
      </c>
      <c r="Q187" s="135">
        <v>0.04</v>
      </c>
      <c r="R187" s="135">
        <f t="shared" si="12"/>
        <v>0.08</v>
      </c>
      <c r="S187" s="135">
        <v>0</v>
      </c>
      <c r="T187" s="136">
        <f t="shared" si="13"/>
        <v>0</v>
      </c>
      <c r="AR187" s="137" t="s">
        <v>135</v>
      </c>
      <c r="AT187" s="137" t="s">
        <v>131</v>
      </c>
      <c r="AU187" s="137" t="s">
        <v>80</v>
      </c>
      <c r="AY187" s="14" t="s">
        <v>129</v>
      </c>
      <c r="BE187" s="138">
        <f t="shared" si="14"/>
        <v>0</v>
      </c>
      <c r="BF187" s="138">
        <f t="shared" si="15"/>
        <v>0</v>
      </c>
      <c r="BG187" s="138">
        <f t="shared" si="16"/>
        <v>0</v>
      </c>
      <c r="BH187" s="138">
        <f t="shared" si="17"/>
        <v>0</v>
      </c>
      <c r="BI187" s="138">
        <f t="shared" si="18"/>
        <v>0</v>
      </c>
      <c r="BJ187" s="14" t="s">
        <v>78</v>
      </c>
      <c r="BK187" s="138">
        <f t="shared" si="19"/>
        <v>0</v>
      </c>
      <c r="BL187" s="14" t="s">
        <v>135</v>
      </c>
      <c r="BM187" s="137" t="s">
        <v>279</v>
      </c>
    </row>
    <row r="188" spans="2:65" s="1" customFormat="1" ht="22.9" customHeight="1">
      <c r="B188" s="29"/>
      <c r="C188" s="125" t="s">
        <v>280</v>
      </c>
      <c r="D188" s="125" t="s">
        <v>131</v>
      </c>
      <c r="E188" s="126" t="s">
        <v>281</v>
      </c>
      <c r="F188" s="127" t="s">
        <v>282</v>
      </c>
      <c r="G188" s="128" t="s">
        <v>134</v>
      </c>
      <c r="H188" s="129">
        <v>2</v>
      </c>
      <c r="I188" s="130"/>
      <c r="J188" s="131">
        <f t="shared" si="10"/>
        <v>0</v>
      </c>
      <c r="K188" s="132"/>
      <c r="L188" s="29"/>
      <c r="M188" s="133" t="s">
        <v>1</v>
      </c>
      <c r="N188" s="134" t="s">
        <v>38</v>
      </c>
      <c r="P188" s="135">
        <f t="shared" si="11"/>
        <v>0</v>
      </c>
      <c r="Q188" s="135">
        <v>1.7330000000000002E-2</v>
      </c>
      <c r="R188" s="135">
        <f t="shared" si="12"/>
        <v>3.4660000000000003E-2</v>
      </c>
      <c r="S188" s="135">
        <v>0</v>
      </c>
      <c r="T188" s="136">
        <f t="shared" si="13"/>
        <v>0</v>
      </c>
      <c r="AR188" s="137" t="s">
        <v>135</v>
      </c>
      <c r="AT188" s="137" t="s">
        <v>131</v>
      </c>
      <c r="AU188" s="137" t="s">
        <v>80</v>
      </c>
      <c r="AY188" s="14" t="s">
        <v>129</v>
      </c>
      <c r="BE188" s="138">
        <f t="shared" si="14"/>
        <v>0</v>
      </c>
      <c r="BF188" s="138">
        <f t="shared" si="15"/>
        <v>0</v>
      </c>
      <c r="BG188" s="138">
        <f t="shared" si="16"/>
        <v>0</v>
      </c>
      <c r="BH188" s="138">
        <f t="shared" si="17"/>
        <v>0</v>
      </c>
      <c r="BI188" s="138">
        <f t="shared" si="18"/>
        <v>0</v>
      </c>
      <c r="BJ188" s="14" t="s">
        <v>78</v>
      </c>
      <c r="BK188" s="138">
        <f t="shared" si="19"/>
        <v>0</v>
      </c>
      <c r="BL188" s="14" t="s">
        <v>135</v>
      </c>
      <c r="BM188" s="137" t="s">
        <v>283</v>
      </c>
    </row>
    <row r="189" spans="2:65" s="1" customFormat="1" ht="13.9" customHeight="1">
      <c r="B189" s="29"/>
      <c r="C189" s="125" t="s">
        <v>284</v>
      </c>
      <c r="D189" s="125" t="s">
        <v>131</v>
      </c>
      <c r="E189" s="126" t="s">
        <v>285</v>
      </c>
      <c r="F189" s="127" t="s">
        <v>286</v>
      </c>
      <c r="G189" s="128" t="s">
        <v>134</v>
      </c>
      <c r="H189" s="129">
        <v>4</v>
      </c>
      <c r="I189" s="130"/>
      <c r="J189" s="131">
        <f t="shared" si="10"/>
        <v>0</v>
      </c>
      <c r="K189" s="132"/>
      <c r="L189" s="29"/>
      <c r="M189" s="133" t="s">
        <v>1</v>
      </c>
      <c r="N189" s="134" t="s">
        <v>38</v>
      </c>
      <c r="P189" s="135">
        <f t="shared" si="11"/>
        <v>0</v>
      </c>
      <c r="Q189" s="135">
        <v>2.0000000000000001E-4</v>
      </c>
      <c r="R189" s="135">
        <f t="shared" si="12"/>
        <v>8.0000000000000004E-4</v>
      </c>
      <c r="S189" s="135">
        <v>0</v>
      </c>
      <c r="T189" s="136">
        <f t="shared" si="13"/>
        <v>0</v>
      </c>
      <c r="AR189" s="137" t="s">
        <v>135</v>
      </c>
      <c r="AT189" s="137" t="s">
        <v>131</v>
      </c>
      <c r="AU189" s="137" t="s">
        <v>80</v>
      </c>
      <c r="AY189" s="14" t="s">
        <v>129</v>
      </c>
      <c r="BE189" s="138">
        <f t="shared" si="14"/>
        <v>0</v>
      </c>
      <c r="BF189" s="138">
        <f t="shared" si="15"/>
        <v>0</v>
      </c>
      <c r="BG189" s="138">
        <f t="shared" si="16"/>
        <v>0</v>
      </c>
      <c r="BH189" s="138">
        <f t="shared" si="17"/>
        <v>0</v>
      </c>
      <c r="BI189" s="138">
        <f t="shared" si="18"/>
        <v>0</v>
      </c>
      <c r="BJ189" s="14" t="s">
        <v>78</v>
      </c>
      <c r="BK189" s="138">
        <f t="shared" si="19"/>
        <v>0</v>
      </c>
      <c r="BL189" s="14" t="s">
        <v>135</v>
      </c>
      <c r="BM189" s="137" t="s">
        <v>287</v>
      </c>
    </row>
    <row r="190" spans="2:65" s="12" customFormat="1" ht="20">
      <c r="B190" s="139"/>
      <c r="D190" s="140" t="s">
        <v>137</v>
      </c>
      <c r="E190" s="141" t="s">
        <v>1</v>
      </c>
      <c r="F190" s="142" t="s">
        <v>288</v>
      </c>
      <c r="H190" s="143">
        <v>4</v>
      </c>
      <c r="I190" s="144"/>
      <c r="L190" s="139"/>
      <c r="M190" s="145"/>
      <c r="T190" s="146"/>
      <c r="AT190" s="141" t="s">
        <v>137</v>
      </c>
      <c r="AU190" s="141" t="s">
        <v>80</v>
      </c>
      <c r="AV190" s="12" t="s">
        <v>80</v>
      </c>
      <c r="AW190" s="12" t="s">
        <v>30</v>
      </c>
      <c r="AX190" s="12" t="s">
        <v>78</v>
      </c>
      <c r="AY190" s="141" t="s">
        <v>129</v>
      </c>
    </row>
    <row r="191" spans="2:65" s="1" customFormat="1" ht="13.9" customHeight="1">
      <c r="B191" s="29"/>
      <c r="C191" s="125" t="s">
        <v>289</v>
      </c>
      <c r="D191" s="125" t="s">
        <v>131</v>
      </c>
      <c r="E191" s="126" t="s">
        <v>290</v>
      </c>
      <c r="F191" s="127" t="s">
        <v>291</v>
      </c>
      <c r="G191" s="128" t="s">
        <v>134</v>
      </c>
      <c r="H191" s="129">
        <v>4</v>
      </c>
      <c r="I191" s="130"/>
      <c r="J191" s="131">
        <f t="shared" ref="J191:J197" si="20">ROUND(I191*H191,2)</f>
        <v>0</v>
      </c>
      <c r="K191" s="132"/>
      <c r="L191" s="29"/>
      <c r="M191" s="133" t="s">
        <v>1</v>
      </c>
      <c r="N191" s="134" t="s">
        <v>38</v>
      </c>
      <c r="P191" s="135">
        <f t="shared" ref="P191:P197" si="21">O191*H191</f>
        <v>0</v>
      </c>
      <c r="Q191" s="135">
        <v>6.4999999999999997E-3</v>
      </c>
      <c r="R191" s="135">
        <f t="shared" ref="R191:R197" si="22">Q191*H191</f>
        <v>2.5999999999999999E-2</v>
      </c>
      <c r="S191" s="135">
        <v>0</v>
      </c>
      <c r="T191" s="136">
        <f t="shared" ref="T191:T197" si="23">S191*H191</f>
        <v>0</v>
      </c>
      <c r="AR191" s="137" t="s">
        <v>135</v>
      </c>
      <c r="AT191" s="137" t="s">
        <v>131</v>
      </c>
      <c r="AU191" s="137" t="s">
        <v>80</v>
      </c>
      <c r="AY191" s="14" t="s">
        <v>129</v>
      </c>
      <c r="BE191" s="138">
        <f t="shared" ref="BE191:BE197" si="24">IF(N191="základní",J191,0)</f>
        <v>0</v>
      </c>
      <c r="BF191" s="138">
        <f t="shared" ref="BF191:BF197" si="25">IF(N191="snížená",J191,0)</f>
        <v>0</v>
      </c>
      <c r="BG191" s="138">
        <f t="shared" ref="BG191:BG197" si="26">IF(N191="zákl. přenesená",J191,0)</f>
        <v>0</v>
      </c>
      <c r="BH191" s="138">
        <f t="shared" ref="BH191:BH197" si="27">IF(N191="sníž. přenesená",J191,0)</f>
        <v>0</v>
      </c>
      <c r="BI191" s="138">
        <f t="shared" ref="BI191:BI197" si="28">IF(N191="nulová",J191,0)</f>
        <v>0</v>
      </c>
      <c r="BJ191" s="14" t="s">
        <v>78</v>
      </c>
      <c r="BK191" s="138">
        <f t="shared" ref="BK191:BK197" si="29">ROUND(I191*H191,2)</f>
        <v>0</v>
      </c>
      <c r="BL191" s="14" t="s">
        <v>135</v>
      </c>
      <c r="BM191" s="137" t="s">
        <v>292</v>
      </c>
    </row>
    <row r="192" spans="2:65" s="1" customFormat="1" ht="22.9" customHeight="1">
      <c r="B192" s="29"/>
      <c r="C192" s="125" t="s">
        <v>293</v>
      </c>
      <c r="D192" s="125" t="s">
        <v>131</v>
      </c>
      <c r="E192" s="126" t="s">
        <v>294</v>
      </c>
      <c r="F192" s="127" t="s">
        <v>295</v>
      </c>
      <c r="G192" s="128" t="s">
        <v>134</v>
      </c>
      <c r="H192" s="129">
        <v>4</v>
      </c>
      <c r="I192" s="130"/>
      <c r="J192" s="131">
        <f t="shared" si="20"/>
        <v>0</v>
      </c>
      <c r="K192" s="132"/>
      <c r="L192" s="29"/>
      <c r="M192" s="133" t="s">
        <v>1</v>
      </c>
      <c r="N192" s="134" t="s">
        <v>38</v>
      </c>
      <c r="P192" s="135">
        <f t="shared" si="21"/>
        <v>0</v>
      </c>
      <c r="Q192" s="135">
        <v>2.5999999999999998E-4</v>
      </c>
      <c r="R192" s="135">
        <f t="shared" si="22"/>
        <v>1.0399999999999999E-3</v>
      </c>
      <c r="S192" s="135">
        <v>0</v>
      </c>
      <c r="T192" s="136">
        <f t="shared" si="23"/>
        <v>0</v>
      </c>
      <c r="AR192" s="137" t="s">
        <v>135</v>
      </c>
      <c r="AT192" s="137" t="s">
        <v>131</v>
      </c>
      <c r="AU192" s="137" t="s">
        <v>80</v>
      </c>
      <c r="AY192" s="14" t="s">
        <v>129</v>
      </c>
      <c r="BE192" s="138">
        <f t="shared" si="24"/>
        <v>0</v>
      </c>
      <c r="BF192" s="138">
        <f t="shared" si="25"/>
        <v>0</v>
      </c>
      <c r="BG192" s="138">
        <f t="shared" si="26"/>
        <v>0</v>
      </c>
      <c r="BH192" s="138">
        <f t="shared" si="27"/>
        <v>0</v>
      </c>
      <c r="BI192" s="138">
        <f t="shared" si="28"/>
        <v>0</v>
      </c>
      <c r="BJ192" s="14" t="s">
        <v>78</v>
      </c>
      <c r="BK192" s="138">
        <f t="shared" si="29"/>
        <v>0</v>
      </c>
      <c r="BL192" s="14" t="s">
        <v>135</v>
      </c>
      <c r="BM192" s="137" t="s">
        <v>296</v>
      </c>
    </row>
    <row r="193" spans="2:65" s="1" customFormat="1" ht="22.9" customHeight="1">
      <c r="B193" s="29"/>
      <c r="C193" s="125" t="s">
        <v>297</v>
      </c>
      <c r="D193" s="125" t="s">
        <v>131</v>
      </c>
      <c r="E193" s="126" t="s">
        <v>298</v>
      </c>
      <c r="F193" s="127" t="s">
        <v>299</v>
      </c>
      <c r="G193" s="128" t="s">
        <v>134</v>
      </c>
      <c r="H193" s="129">
        <v>4</v>
      </c>
      <c r="I193" s="130"/>
      <c r="J193" s="131">
        <f t="shared" si="20"/>
        <v>0</v>
      </c>
      <c r="K193" s="132"/>
      <c r="L193" s="29"/>
      <c r="M193" s="133" t="s">
        <v>1</v>
      </c>
      <c r="N193" s="134" t="s">
        <v>38</v>
      </c>
      <c r="P193" s="135">
        <f t="shared" si="21"/>
        <v>0</v>
      </c>
      <c r="Q193" s="135">
        <v>2.0480000000000002E-2</v>
      </c>
      <c r="R193" s="135">
        <f t="shared" si="22"/>
        <v>8.1920000000000007E-2</v>
      </c>
      <c r="S193" s="135">
        <v>0</v>
      </c>
      <c r="T193" s="136">
        <f t="shared" si="23"/>
        <v>0</v>
      </c>
      <c r="AR193" s="137" t="s">
        <v>135</v>
      </c>
      <c r="AT193" s="137" t="s">
        <v>131</v>
      </c>
      <c r="AU193" s="137" t="s">
        <v>80</v>
      </c>
      <c r="AY193" s="14" t="s">
        <v>129</v>
      </c>
      <c r="BE193" s="138">
        <f t="shared" si="24"/>
        <v>0</v>
      </c>
      <c r="BF193" s="138">
        <f t="shared" si="25"/>
        <v>0</v>
      </c>
      <c r="BG193" s="138">
        <f t="shared" si="26"/>
        <v>0</v>
      </c>
      <c r="BH193" s="138">
        <f t="shared" si="27"/>
        <v>0</v>
      </c>
      <c r="BI193" s="138">
        <f t="shared" si="28"/>
        <v>0</v>
      </c>
      <c r="BJ193" s="14" t="s">
        <v>78</v>
      </c>
      <c r="BK193" s="138">
        <f t="shared" si="29"/>
        <v>0</v>
      </c>
      <c r="BL193" s="14" t="s">
        <v>135</v>
      </c>
      <c r="BM193" s="137" t="s">
        <v>300</v>
      </c>
    </row>
    <row r="194" spans="2:65" s="1" customFormat="1" ht="13.9" customHeight="1">
      <c r="B194" s="29"/>
      <c r="C194" s="125" t="s">
        <v>301</v>
      </c>
      <c r="D194" s="125" t="s">
        <v>131</v>
      </c>
      <c r="E194" s="126" t="s">
        <v>302</v>
      </c>
      <c r="F194" s="127" t="s">
        <v>303</v>
      </c>
      <c r="G194" s="128" t="s">
        <v>134</v>
      </c>
      <c r="H194" s="129">
        <v>4</v>
      </c>
      <c r="I194" s="130"/>
      <c r="J194" s="131">
        <f t="shared" si="20"/>
        <v>0</v>
      </c>
      <c r="K194" s="132"/>
      <c r="L194" s="29"/>
      <c r="M194" s="133" t="s">
        <v>1</v>
      </c>
      <c r="N194" s="134" t="s">
        <v>38</v>
      </c>
      <c r="P194" s="135">
        <f t="shared" si="21"/>
        <v>0</v>
      </c>
      <c r="Q194" s="135">
        <v>0.04</v>
      </c>
      <c r="R194" s="135">
        <f t="shared" si="22"/>
        <v>0.16</v>
      </c>
      <c r="S194" s="135">
        <v>0</v>
      </c>
      <c r="T194" s="136">
        <f t="shared" si="23"/>
        <v>0</v>
      </c>
      <c r="AR194" s="137" t="s">
        <v>135</v>
      </c>
      <c r="AT194" s="137" t="s">
        <v>131</v>
      </c>
      <c r="AU194" s="137" t="s">
        <v>80</v>
      </c>
      <c r="AY194" s="14" t="s">
        <v>129</v>
      </c>
      <c r="BE194" s="138">
        <f t="shared" si="24"/>
        <v>0</v>
      </c>
      <c r="BF194" s="138">
        <f t="shared" si="25"/>
        <v>0</v>
      </c>
      <c r="BG194" s="138">
        <f t="shared" si="26"/>
        <v>0</v>
      </c>
      <c r="BH194" s="138">
        <f t="shared" si="27"/>
        <v>0</v>
      </c>
      <c r="BI194" s="138">
        <f t="shared" si="28"/>
        <v>0</v>
      </c>
      <c r="BJ194" s="14" t="s">
        <v>78</v>
      </c>
      <c r="BK194" s="138">
        <f t="shared" si="29"/>
        <v>0</v>
      </c>
      <c r="BL194" s="14" t="s">
        <v>135</v>
      </c>
      <c r="BM194" s="137" t="s">
        <v>304</v>
      </c>
    </row>
    <row r="195" spans="2:65" s="1" customFormat="1" ht="22.9" customHeight="1">
      <c r="B195" s="29"/>
      <c r="C195" s="125" t="s">
        <v>305</v>
      </c>
      <c r="D195" s="125" t="s">
        <v>131</v>
      </c>
      <c r="E195" s="126" t="s">
        <v>306</v>
      </c>
      <c r="F195" s="127" t="s">
        <v>307</v>
      </c>
      <c r="G195" s="128" t="s">
        <v>134</v>
      </c>
      <c r="H195" s="129">
        <v>4</v>
      </c>
      <c r="I195" s="130"/>
      <c r="J195" s="131">
        <f t="shared" si="20"/>
        <v>0</v>
      </c>
      <c r="K195" s="132"/>
      <c r="L195" s="29"/>
      <c r="M195" s="133" t="s">
        <v>1</v>
      </c>
      <c r="N195" s="134" t="s">
        <v>38</v>
      </c>
      <c r="P195" s="135">
        <f t="shared" si="21"/>
        <v>0</v>
      </c>
      <c r="Q195" s="135">
        <v>1.7330000000000002E-2</v>
      </c>
      <c r="R195" s="135">
        <f t="shared" si="22"/>
        <v>6.9320000000000007E-2</v>
      </c>
      <c r="S195" s="135">
        <v>0</v>
      </c>
      <c r="T195" s="136">
        <f t="shared" si="23"/>
        <v>0</v>
      </c>
      <c r="AR195" s="137" t="s">
        <v>135</v>
      </c>
      <c r="AT195" s="137" t="s">
        <v>131</v>
      </c>
      <c r="AU195" s="137" t="s">
        <v>80</v>
      </c>
      <c r="AY195" s="14" t="s">
        <v>129</v>
      </c>
      <c r="BE195" s="138">
        <f t="shared" si="24"/>
        <v>0</v>
      </c>
      <c r="BF195" s="138">
        <f t="shared" si="25"/>
        <v>0</v>
      </c>
      <c r="BG195" s="138">
        <f t="shared" si="26"/>
        <v>0</v>
      </c>
      <c r="BH195" s="138">
        <f t="shared" si="27"/>
        <v>0</v>
      </c>
      <c r="BI195" s="138">
        <f t="shared" si="28"/>
        <v>0</v>
      </c>
      <c r="BJ195" s="14" t="s">
        <v>78</v>
      </c>
      <c r="BK195" s="138">
        <f t="shared" si="29"/>
        <v>0</v>
      </c>
      <c r="BL195" s="14" t="s">
        <v>135</v>
      </c>
      <c r="BM195" s="137" t="s">
        <v>308</v>
      </c>
    </row>
    <row r="196" spans="2:65" s="1" customFormat="1" ht="22.9" customHeight="1">
      <c r="B196" s="29"/>
      <c r="C196" s="125" t="s">
        <v>309</v>
      </c>
      <c r="D196" s="125" t="s">
        <v>131</v>
      </c>
      <c r="E196" s="126" t="s">
        <v>310</v>
      </c>
      <c r="F196" s="127" t="s">
        <v>311</v>
      </c>
      <c r="G196" s="128" t="s">
        <v>147</v>
      </c>
      <c r="H196" s="129">
        <v>2</v>
      </c>
      <c r="I196" s="130"/>
      <c r="J196" s="131">
        <f t="shared" si="20"/>
        <v>0</v>
      </c>
      <c r="K196" s="132"/>
      <c r="L196" s="29"/>
      <c r="M196" s="133" t="s">
        <v>1</v>
      </c>
      <c r="N196" s="134" t="s">
        <v>38</v>
      </c>
      <c r="P196" s="135">
        <f t="shared" si="21"/>
        <v>0</v>
      </c>
      <c r="Q196" s="135">
        <v>3.7999999999999999E-2</v>
      </c>
      <c r="R196" s="135">
        <f t="shared" si="22"/>
        <v>7.5999999999999998E-2</v>
      </c>
      <c r="S196" s="135">
        <v>0</v>
      </c>
      <c r="T196" s="136">
        <f t="shared" si="23"/>
        <v>0</v>
      </c>
      <c r="AR196" s="137" t="s">
        <v>135</v>
      </c>
      <c r="AT196" s="137" t="s">
        <v>131</v>
      </c>
      <c r="AU196" s="137" t="s">
        <v>80</v>
      </c>
      <c r="AY196" s="14" t="s">
        <v>129</v>
      </c>
      <c r="BE196" s="138">
        <f t="shared" si="24"/>
        <v>0</v>
      </c>
      <c r="BF196" s="138">
        <f t="shared" si="25"/>
        <v>0</v>
      </c>
      <c r="BG196" s="138">
        <f t="shared" si="26"/>
        <v>0</v>
      </c>
      <c r="BH196" s="138">
        <f t="shared" si="27"/>
        <v>0</v>
      </c>
      <c r="BI196" s="138">
        <f t="shared" si="28"/>
        <v>0</v>
      </c>
      <c r="BJ196" s="14" t="s">
        <v>78</v>
      </c>
      <c r="BK196" s="138">
        <f t="shared" si="29"/>
        <v>0</v>
      </c>
      <c r="BL196" s="14" t="s">
        <v>135</v>
      </c>
      <c r="BM196" s="137" t="s">
        <v>312</v>
      </c>
    </row>
    <row r="197" spans="2:65" s="1" customFormat="1" ht="13.9" customHeight="1">
      <c r="B197" s="29"/>
      <c r="C197" s="125" t="s">
        <v>313</v>
      </c>
      <c r="D197" s="125" t="s">
        <v>131</v>
      </c>
      <c r="E197" s="126" t="s">
        <v>314</v>
      </c>
      <c r="F197" s="127" t="s">
        <v>315</v>
      </c>
      <c r="G197" s="128" t="s">
        <v>134</v>
      </c>
      <c r="H197" s="129">
        <v>12.25</v>
      </c>
      <c r="I197" s="130"/>
      <c r="J197" s="131">
        <f t="shared" si="20"/>
        <v>0</v>
      </c>
      <c r="K197" s="132"/>
      <c r="L197" s="29"/>
      <c r="M197" s="133" t="s">
        <v>1</v>
      </c>
      <c r="N197" s="134" t="s">
        <v>38</v>
      </c>
      <c r="P197" s="135">
        <f t="shared" si="21"/>
        <v>0</v>
      </c>
      <c r="Q197" s="135">
        <v>0</v>
      </c>
      <c r="R197" s="135">
        <f t="shared" si="22"/>
        <v>0</v>
      </c>
      <c r="S197" s="135">
        <v>0</v>
      </c>
      <c r="T197" s="136">
        <f t="shared" si="23"/>
        <v>0</v>
      </c>
      <c r="AR197" s="137" t="s">
        <v>135</v>
      </c>
      <c r="AT197" s="137" t="s">
        <v>131</v>
      </c>
      <c r="AU197" s="137" t="s">
        <v>80</v>
      </c>
      <c r="AY197" s="14" t="s">
        <v>129</v>
      </c>
      <c r="BE197" s="138">
        <f t="shared" si="24"/>
        <v>0</v>
      </c>
      <c r="BF197" s="138">
        <f t="shared" si="25"/>
        <v>0</v>
      </c>
      <c r="BG197" s="138">
        <f t="shared" si="26"/>
        <v>0</v>
      </c>
      <c r="BH197" s="138">
        <f t="shared" si="27"/>
        <v>0</v>
      </c>
      <c r="BI197" s="138">
        <f t="shared" si="28"/>
        <v>0</v>
      </c>
      <c r="BJ197" s="14" t="s">
        <v>78</v>
      </c>
      <c r="BK197" s="138">
        <f t="shared" si="29"/>
        <v>0</v>
      </c>
      <c r="BL197" s="14" t="s">
        <v>135</v>
      </c>
      <c r="BM197" s="137" t="s">
        <v>316</v>
      </c>
    </row>
    <row r="198" spans="2:65" s="12" customFormat="1" ht="10">
      <c r="B198" s="139"/>
      <c r="D198" s="140" t="s">
        <v>137</v>
      </c>
      <c r="E198" s="141" t="s">
        <v>1</v>
      </c>
      <c r="F198" s="142" t="s">
        <v>317</v>
      </c>
      <c r="H198" s="143">
        <v>12.25</v>
      </c>
      <c r="I198" s="144"/>
      <c r="L198" s="139"/>
      <c r="M198" s="145"/>
      <c r="T198" s="146"/>
      <c r="AT198" s="141" t="s">
        <v>137</v>
      </c>
      <c r="AU198" s="141" t="s">
        <v>80</v>
      </c>
      <c r="AV198" s="12" t="s">
        <v>80</v>
      </c>
      <c r="AW198" s="12" t="s">
        <v>30</v>
      </c>
      <c r="AX198" s="12" t="s">
        <v>78</v>
      </c>
      <c r="AY198" s="141" t="s">
        <v>129</v>
      </c>
    </row>
    <row r="199" spans="2:65" s="1" customFormat="1" ht="22.9" customHeight="1">
      <c r="B199" s="29"/>
      <c r="C199" s="125" t="s">
        <v>318</v>
      </c>
      <c r="D199" s="125" t="s">
        <v>131</v>
      </c>
      <c r="E199" s="126" t="s">
        <v>319</v>
      </c>
      <c r="F199" s="127" t="s">
        <v>320</v>
      </c>
      <c r="G199" s="128" t="s">
        <v>134</v>
      </c>
      <c r="H199" s="129">
        <v>15</v>
      </c>
      <c r="I199" s="130"/>
      <c r="J199" s="131">
        <f>ROUND(I199*H199,2)</f>
        <v>0</v>
      </c>
      <c r="K199" s="132"/>
      <c r="L199" s="29"/>
      <c r="M199" s="133" t="s">
        <v>1</v>
      </c>
      <c r="N199" s="134" t="s">
        <v>38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135</v>
      </c>
      <c r="AT199" s="137" t="s">
        <v>131</v>
      </c>
      <c r="AU199" s="137" t="s">
        <v>80</v>
      </c>
      <c r="AY199" s="14" t="s">
        <v>129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4" t="s">
        <v>78</v>
      </c>
      <c r="BK199" s="138">
        <f>ROUND(I199*H199,2)</f>
        <v>0</v>
      </c>
      <c r="BL199" s="14" t="s">
        <v>135</v>
      </c>
      <c r="BM199" s="137" t="s">
        <v>321</v>
      </c>
    </row>
    <row r="200" spans="2:65" s="12" customFormat="1" ht="10">
      <c r="B200" s="139"/>
      <c r="D200" s="140" t="s">
        <v>137</v>
      </c>
      <c r="E200" s="141" t="s">
        <v>1</v>
      </c>
      <c r="F200" s="142" t="s">
        <v>322</v>
      </c>
      <c r="H200" s="143">
        <v>15</v>
      </c>
      <c r="I200" s="144"/>
      <c r="L200" s="139"/>
      <c r="M200" s="145"/>
      <c r="T200" s="146"/>
      <c r="AT200" s="141" t="s">
        <v>137</v>
      </c>
      <c r="AU200" s="141" t="s">
        <v>80</v>
      </c>
      <c r="AV200" s="12" t="s">
        <v>80</v>
      </c>
      <c r="AW200" s="12" t="s">
        <v>30</v>
      </c>
      <c r="AX200" s="12" t="s">
        <v>78</v>
      </c>
      <c r="AY200" s="141" t="s">
        <v>129</v>
      </c>
    </row>
    <row r="201" spans="2:65" s="11" customFormat="1" ht="22.75" customHeight="1">
      <c r="B201" s="113"/>
      <c r="D201" s="114" t="s">
        <v>72</v>
      </c>
      <c r="E201" s="123" t="s">
        <v>167</v>
      </c>
      <c r="F201" s="123" t="s">
        <v>323</v>
      </c>
      <c r="I201" s="116"/>
      <c r="J201" s="124">
        <f>BK201</f>
        <v>0</v>
      </c>
      <c r="L201" s="113"/>
      <c r="M201" s="118"/>
      <c r="P201" s="119">
        <f>SUM(P202:P207)</f>
        <v>0</v>
      </c>
      <c r="R201" s="119">
        <f>SUM(R202:R207)</f>
        <v>0.30135000000000001</v>
      </c>
      <c r="T201" s="120">
        <f>SUM(T202:T207)</f>
        <v>0</v>
      </c>
      <c r="AR201" s="114" t="s">
        <v>78</v>
      </c>
      <c r="AT201" s="121" t="s">
        <v>72</v>
      </c>
      <c r="AU201" s="121" t="s">
        <v>78</v>
      </c>
      <c r="AY201" s="114" t="s">
        <v>129</v>
      </c>
      <c r="BK201" s="122">
        <f>SUM(BK202:BK207)</f>
        <v>0</v>
      </c>
    </row>
    <row r="202" spans="2:65" s="1" customFormat="1" ht="22.9" customHeight="1">
      <c r="B202" s="29"/>
      <c r="C202" s="125" t="s">
        <v>324</v>
      </c>
      <c r="D202" s="125" t="s">
        <v>131</v>
      </c>
      <c r="E202" s="126" t="s">
        <v>325</v>
      </c>
      <c r="F202" s="127" t="s">
        <v>326</v>
      </c>
      <c r="G202" s="128" t="s">
        <v>164</v>
      </c>
      <c r="H202" s="129">
        <v>2</v>
      </c>
      <c r="I202" s="130"/>
      <c r="J202" s="131">
        <f t="shared" ref="J202:J207" si="30">ROUND(I202*H202,2)</f>
        <v>0</v>
      </c>
      <c r="K202" s="132"/>
      <c r="L202" s="29"/>
      <c r="M202" s="133" t="s">
        <v>1</v>
      </c>
      <c r="N202" s="134" t="s">
        <v>38</v>
      </c>
      <c r="P202" s="135">
        <f t="shared" ref="P202:P207" si="31">O202*H202</f>
        <v>0</v>
      </c>
      <c r="Q202" s="135">
        <v>1.4E-3</v>
      </c>
      <c r="R202" s="135">
        <f t="shared" ref="R202:R207" si="32">Q202*H202</f>
        <v>2.8E-3</v>
      </c>
      <c r="S202" s="135">
        <v>0</v>
      </c>
      <c r="T202" s="136">
        <f t="shared" ref="T202:T207" si="33">S202*H202</f>
        <v>0</v>
      </c>
      <c r="AR202" s="137" t="s">
        <v>135</v>
      </c>
      <c r="AT202" s="137" t="s">
        <v>131</v>
      </c>
      <c r="AU202" s="137" t="s">
        <v>80</v>
      </c>
      <c r="AY202" s="14" t="s">
        <v>129</v>
      </c>
      <c r="BE202" s="138">
        <f t="shared" ref="BE202:BE207" si="34">IF(N202="základní",J202,0)</f>
        <v>0</v>
      </c>
      <c r="BF202" s="138">
        <f t="shared" ref="BF202:BF207" si="35">IF(N202="snížená",J202,0)</f>
        <v>0</v>
      </c>
      <c r="BG202" s="138">
        <f t="shared" ref="BG202:BG207" si="36">IF(N202="zákl. přenesená",J202,0)</f>
        <v>0</v>
      </c>
      <c r="BH202" s="138">
        <f t="shared" ref="BH202:BH207" si="37">IF(N202="sníž. přenesená",J202,0)</f>
        <v>0</v>
      </c>
      <c r="BI202" s="138">
        <f t="shared" ref="BI202:BI207" si="38">IF(N202="nulová",J202,0)</f>
        <v>0</v>
      </c>
      <c r="BJ202" s="14" t="s">
        <v>78</v>
      </c>
      <c r="BK202" s="138">
        <f t="shared" ref="BK202:BK207" si="39">ROUND(I202*H202,2)</f>
        <v>0</v>
      </c>
      <c r="BL202" s="14" t="s">
        <v>135</v>
      </c>
      <c r="BM202" s="137" t="s">
        <v>327</v>
      </c>
    </row>
    <row r="203" spans="2:65" s="1" customFormat="1" ht="22.9" customHeight="1">
      <c r="B203" s="29"/>
      <c r="C203" s="125" t="s">
        <v>328</v>
      </c>
      <c r="D203" s="125" t="s">
        <v>131</v>
      </c>
      <c r="E203" s="126" t="s">
        <v>329</v>
      </c>
      <c r="F203" s="127" t="s">
        <v>330</v>
      </c>
      <c r="G203" s="128" t="s">
        <v>164</v>
      </c>
      <c r="H203" s="129">
        <v>26</v>
      </c>
      <c r="I203" s="130"/>
      <c r="J203" s="131">
        <f t="shared" si="30"/>
        <v>0</v>
      </c>
      <c r="K203" s="132"/>
      <c r="L203" s="29"/>
      <c r="M203" s="133" t="s">
        <v>1</v>
      </c>
      <c r="N203" s="134" t="s">
        <v>38</v>
      </c>
      <c r="P203" s="135">
        <f t="shared" si="31"/>
        <v>0</v>
      </c>
      <c r="Q203" s="135">
        <v>2.4099999999999998E-3</v>
      </c>
      <c r="R203" s="135">
        <f t="shared" si="32"/>
        <v>6.2659999999999993E-2</v>
      </c>
      <c r="S203" s="135">
        <v>0</v>
      </c>
      <c r="T203" s="136">
        <f t="shared" si="33"/>
        <v>0</v>
      </c>
      <c r="AR203" s="137" t="s">
        <v>135</v>
      </c>
      <c r="AT203" s="137" t="s">
        <v>131</v>
      </c>
      <c r="AU203" s="137" t="s">
        <v>80</v>
      </c>
      <c r="AY203" s="14" t="s">
        <v>129</v>
      </c>
      <c r="BE203" s="138">
        <f t="shared" si="34"/>
        <v>0</v>
      </c>
      <c r="BF203" s="138">
        <f t="shared" si="35"/>
        <v>0</v>
      </c>
      <c r="BG203" s="138">
        <f t="shared" si="36"/>
        <v>0</v>
      </c>
      <c r="BH203" s="138">
        <f t="shared" si="37"/>
        <v>0</v>
      </c>
      <c r="BI203" s="138">
        <f t="shared" si="38"/>
        <v>0</v>
      </c>
      <c r="BJ203" s="14" t="s">
        <v>78</v>
      </c>
      <c r="BK203" s="138">
        <f t="shared" si="39"/>
        <v>0</v>
      </c>
      <c r="BL203" s="14" t="s">
        <v>135</v>
      </c>
      <c r="BM203" s="137" t="s">
        <v>331</v>
      </c>
    </row>
    <row r="204" spans="2:65" s="1" customFormat="1" ht="22.9" customHeight="1">
      <c r="B204" s="29"/>
      <c r="C204" s="125" t="s">
        <v>332</v>
      </c>
      <c r="D204" s="125" t="s">
        <v>131</v>
      </c>
      <c r="E204" s="126" t="s">
        <v>333</v>
      </c>
      <c r="F204" s="127" t="s">
        <v>334</v>
      </c>
      <c r="G204" s="128" t="s">
        <v>147</v>
      </c>
      <c r="H204" s="129">
        <v>1</v>
      </c>
      <c r="I204" s="130"/>
      <c r="J204" s="131">
        <f t="shared" si="30"/>
        <v>0</v>
      </c>
      <c r="K204" s="132"/>
      <c r="L204" s="29"/>
      <c r="M204" s="133" t="s">
        <v>1</v>
      </c>
      <c r="N204" s="134" t="s">
        <v>38</v>
      </c>
      <c r="P204" s="135">
        <f t="shared" si="31"/>
        <v>0</v>
      </c>
      <c r="Q204" s="135">
        <v>0.10863</v>
      </c>
      <c r="R204" s="135">
        <f t="shared" si="32"/>
        <v>0.10863</v>
      </c>
      <c r="S204" s="135">
        <v>0</v>
      </c>
      <c r="T204" s="136">
        <f t="shared" si="33"/>
        <v>0</v>
      </c>
      <c r="AR204" s="137" t="s">
        <v>135</v>
      </c>
      <c r="AT204" s="137" t="s">
        <v>131</v>
      </c>
      <c r="AU204" s="137" t="s">
        <v>80</v>
      </c>
      <c r="AY204" s="14" t="s">
        <v>129</v>
      </c>
      <c r="BE204" s="138">
        <f t="shared" si="34"/>
        <v>0</v>
      </c>
      <c r="BF204" s="138">
        <f t="shared" si="35"/>
        <v>0</v>
      </c>
      <c r="BG204" s="138">
        <f t="shared" si="36"/>
        <v>0</v>
      </c>
      <c r="BH204" s="138">
        <f t="shared" si="37"/>
        <v>0</v>
      </c>
      <c r="BI204" s="138">
        <f t="shared" si="38"/>
        <v>0</v>
      </c>
      <c r="BJ204" s="14" t="s">
        <v>78</v>
      </c>
      <c r="BK204" s="138">
        <f t="shared" si="39"/>
        <v>0</v>
      </c>
      <c r="BL204" s="14" t="s">
        <v>135</v>
      </c>
      <c r="BM204" s="137" t="s">
        <v>335</v>
      </c>
    </row>
    <row r="205" spans="2:65" s="1" customFormat="1" ht="22.9" customHeight="1">
      <c r="B205" s="29"/>
      <c r="C205" s="125" t="s">
        <v>336</v>
      </c>
      <c r="D205" s="125" t="s">
        <v>131</v>
      </c>
      <c r="E205" s="126" t="s">
        <v>337</v>
      </c>
      <c r="F205" s="127" t="s">
        <v>338</v>
      </c>
      <c r="G205" s="128" t="s">
        <v>147</v>
      </c>
      <c r="H205" s="129">
        <v>1</v>
      </c>
      <c r="I205" s="130"/>
      <c r="J205" s="131">
        <f t="shared" si="30"/>
        <v>0</v>
      </c>
      <c r="K205" s="132"/>
      <c r="L205" s="29"/>
      <c r="M205" s="133" t="s">
        <v>1</v>
      </c>
      <c r="N205" s="134" t="s">
        <v>38</v>
      </c>
      <c r="P205" s="135">
        <f t="shared" si="31"/>
        <v>0</v>
      </c>
      <c r="Q205" s="135">
        <v>1.2120000000000001E-2</v>
      </c>
      <c r="R205" s="135">
        <f t="shared" si="32"/>
        <v>1.2120000000000001E-2</v>
      </c>
      <c r="S205" s="135">
        <v>0</v>
      </c>
      <c r="T205" s="136">
        <f t="shared" si="33"/>
        <v>0</v>
      </c>
      <c r="AR205" s="137" t="s">
        <v>135</v>
      </c>
      <c r="AT205" s="137" t="s">
        <v>131</v>
      </c>
      <c r="AU205" s="137" t="s">
        <v>80</v>
      </c>
      <c r="AY205" s="14" t="s">
        <v>129</v>
      </c>
      <c r="BE205" s="138">
        <f t="shared" si="34"/>
        <v>0</v>
      </c>
      <c r="BF205" s="138">
        <f t="shared" si="35"/>
        <v>0</v>
      </c>
      <c r="BG205" s="138">
        <f t="shared" si="36"/>
        <v>0</v>
      </c>
      <c r="BH205" s="138">
        <f t="shared" si="37"/>
        <v>0</v>
      </c>
      <c r="BI205" s="138">
        <f t="shared" si="38"/>
        <v>0</v>
      </c>
      <c r="BJ205" s="14" t="s">
        <v>78</v>
      </c>
      <c r="BK205" s="138">
        <f t="shared" si="39"/>
        <v>0</v>
      </c>
      <c r="BL205" s="14" t="s">
        <v>135</v>
      </c>
      <c r="BM205" s="137" t="s">
        <v>339</v>
      </c>
    </row>
    <row r="206" spans="2:65" s="1" customFormat="1" ht="22.9" customHeight="1">
      <c r="B206" s="29"/>
      <c r="C206" s="125" t="s">
        <v>340</v>
      </c>
      <c r="D206" s="125" t="s">
        <v>131</v>
      </c>
      <c r="E206" s="126" t="s">
        <v>341</v>
      </c>
      <c r="F206" s="127" t="s">
        <v>342</v>
      </c>
      <c r="G206" s="128" t="s">
        <v>147</v>
      </c>
      <c r="H206" s="129">
        <v>2</v>
      </c>
      <c r="I206" s="130"/>
      <c r="J206" s="131">
        <f t="shared" si="30"/>
        <v>0</v>
      </c>
      <c r="K206" s="132"/>
      <c r="L206" s="29"/>
      <c r="M206" s="133" t="s">
        <v>1</v>
      </c>
      <c r="N206" s="134" t="s">
        <v>38</v>
      </c>
      <c r="P206" s="135">
        <f t="shared" si="31"/>
        <v>0</v>
      </c>
      <c r="Q206" s="135">
        <v>0</v>
      </c>
      <c r="R206" s="135">
        <f t="shared" si="32"/>
        <v>0</v>
      </c>
      <c r="S206" s="135">
        <v>0</v>
      </c>
      <c r="T206" s="136">
        <f t="shared" si="33"/>
        <v>0</v>
      </c>
      <c r="AR206" s="137" t="s">
        <v>135</v>
      </c>
      <c r="AT206" s="137" t="s">
        <v>131</v>
      </c>
      <c r="AU206" s="137" t="s">
        <v>80</v>
      </c>
      <c r="AY206" s="14" t="s">
        <v>129</v>
      </c>
      <c r="BE206" s="138">
        <f t="shared" si="34"/>
        <v>0</v>
      </c>
      <c r="BF206" s="138">
        <f t="shared" si="35"/>
        <v>0</v>
      </c>
      <c r="BG206" s="138">
        <f t="shared" si="36"/>
        <v>0</v>
      </c>
      <c r="BH206" s="138">
        <f t="shared" si="37"/>
        <v>0</v>
      </c>
      <c r="BI206" s="138">
        <f t="shared" si="38"/>
        <v>0</v>
      </c>
      <c r="BJ206" s="14" t="s">
        <v>78</v>
      </c>
      <c r="BK206" s="138">
        <f t="shared" si="39"/>
        <v>0</v>
      </c>
      <c r="BL206" s="14" t="s">
        <v>135</v>
      </c>
      <c r="BM206" s="137" t="s">
        <v>343</v>
      </c>
    </row>
    <row r="207" spans="2:65" s="1" customFormat="1" ht="22.9" customHeight="1">
      <c r="B207" s="29"/>
      <c r="C207" s="125" t="s">
        <v>344</v>
      </c>
      <c r="D207" s="125" t="s">
        <v>131</v>
      </c>
      <c r="E207" s="126" t="s">
        <v>345</v>
      </c>
      <c r="F207" s="127" t="s">
        <v>346</v>
      </c>
      <c r="G207" s="128" t="s">
        <v>147</v>
      </c>
      <c r="H207" s="129">
        <v>1</v>
      </c>
      <c r="I207" s="130"/>
      <c r="J207" s="131">
        <f t="shared" si="30"/>
        <v>0</v>
      </c>
      <c r="K207" s="132"/>
      <c r="L207" s="29"/>
      <c r="M207" s="133" t="s">
        <v>1</v>
      </c>
      <c r="N207" s="134" t="s">
        <v>38</v>
      </c>
      <c r="P207" s="135">
        <f t="shared" si="31"/>
        <v>0</v>
      </c>
      <c r="Q207" s="135">
        <v>0.11514000000000001</v>
      </c>
      <c r="R207" s="135">
        <f t="shared" si="32"/>
        <v>0.11514000000000001</v>
      </c>
      <c r="S207" s="135">
        <v>0</v>
      </c>
      <c r="T207" s="136">
        <f t="shared" si="33"/>
        <v>0</v>
      </c>
      <c r="AR207" s="137" t="s">
        <v>135</v>
      </c>
      <c r="AT207" s="137" t="s">
        <v>131</v>
      </c>
      <c r="AU207" s="137" t="s">
        <v>80</v>
      </c>
      <c r="AY207" s="14" t="s">
        <v>129</v>
      </c>
      <c r="BE207" s="138">
        <f t="shared" si="34"/>
        <v>0</v>
      </c>
      <c r="BF207" s="138">
        <f t="shared" si="35"/>
        <v>0</v>
      </c>
      <c r="BG207" s="138">
        <f t="shared" si="36"/>
        <v>0</v>
      </c>
      <c r="BH207" s="138">
        <f t="shared" si="37"/>
        <v>0</v>
      </c>
      <c r="BI207" s="138">
        <f t="shared" si="38"/>
        <v>0</v>
      </c>
      <c r="BJ207" s="14" t="s">
        <v>78</v>
      </c>
      <c r="BK207" s="138">
        <f t="shared" si="39"/>
        <v>0</v>
      </c>
      <c r="BL207" s="14" t="s">
        <v>135</v>
      </c>
      <c r="BM207" s="137" t="s">
        <v>347</v>
      </c>
    </row>
    <row r="208" spans="2:65" s="11" customFormat="1" ht="22.75" customHeight="1">
      <c r="B208" s="113"/>
      <c r="D208" s="114" t="s">
        <v>72</v>
      </c>
      <c r="E208" s="123" t="s">
        <v>171</v>
      </c>
      <c r="F208" s="123" t="s">
        <v>348</v>
      </c>
      <c r="I208" s="116"/>
      <c r="J208" s="124">
        <f>BK208</f>
        <v>0</v>
      </c>
      <c r="L208" s="113"/>
      <c r="M208" s="118"/>
      <c r="P208" s="119">
        <f>SUM(P209:P218)</f>
        <v>0</v>
      </c>
      <c r="R208" s="119">
        <f>SUM(R209:R218)</f>
        <v>3.0460000000000001E-2</v>
      </c>
      <c r="T208" s="120">
        <f>SUM(T209:T218)</f>
        <v>2.5950000000000002</v>
      </c>
      <c r="AR208" s="114" t="s">
        <v>78</v>
      </c>
      <c r="AT208" s="121" t="s">
        <v>72</v>
      </c>
      <c r="AU208" s="121" t="s">
        <v>78</v>
      </c>
      <c r="AY208" s="114" t="s">
        <v>129</v>
      </c>
      <c r="BK208" s="122">
        <f>SUM(BK209:BK218)</f>
        <v>0</v>
      </c>
    </row>
    <row r="209" spans="2:65" s="1" customFormat="1" ht="13.9" customHeight="1">
      <c r="B209" s="29"/>
      <c r="C209" s="125" t="s">
        <v>349</v>
      </c>
      <c r="D209" s="125" t="s">
        <v>131</v>
      </c>
      <c r="E209" s="126" t="s">
        <v>350</v>
      </c>
      <c r="F209" s="127" t="s">
        <v>351</v>
      </c>
      <c r="G209" s="128" t="s">
        <v>134</v>
      </c>
      <c r="H209" s="129">
        <v>64.2</v>
      </c>
      <c r="I209" s="130"/>
      <c r="J209" s="131">
        <f>ROUND(I209*H209,2)</f>
        <v>0</v>
      </c>
      <c r="K209" s="132"/>
      <c r="L209" s="29"/>
      <c r="M209" s="133" t="s">
        <v>1</v>
      </c>
      <c r="N209" s="134" t="s">
        <v>38</v>
      </c>
      <c r="P209" s="135">
        <f>O209*H209</f>
        <v>0</v>
      </c>
      <c r="Q209" s="135">
        <v>0</v>
      </c>
      <c r="R209" s="135">
        <f>Q209*H209</f>
        <v>0</v>
      </c>
      <c r="S209" s="135">
        <v>0.02</v>
      </c>
      <c r="T209" s="136">
        <f>S209*H209</f>
        <v>1.284</v>
      </c>
      <c r="AR209" s="137" t="s">
        <v>135</v>
      </c>
      <c r="AT209" s="137" t="s">
        <v>131</v>
      </c>
      <c r="AU209" s="137" t="s">
        <v>80</v>
      </c>
      <c r="AY209" s="14" t="s">
        <v>129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4" t="s">
        <v>78</v>
      </c>
      <c r="BK209" s="138">
        <f>ROUND(I209*H209,2)</f>
        <v>0</v>
      </c>
      <c r="BL209" s="14" t="s">
        <v>135</v>
      </c>
      <c r="BM209" s="137" t="s">
        <v>352</v>
      </c>
    </row>
    <row r="210" spans="2:65" s="1" customFormat="1" ht="22.9" customHeight="1">
      <c r="B210" s="29"/>
      <c r="C210" s="125" t="s">
        <v>353</v>
      </c>
      <c r="D210" s="125" t="s">
        <v>131</v>
      </c>
      <c r="E210" s="126" t="s">
        <v>354</v>
      </c>
      <c r="F210" s="127" t="s">
        <v>355</v>
      </c>
      <c r="G210" s="128" t="s">
        <v>134</v>
      </c>
      <c r="H210" s="129">
        <v>91.5</v>
      </c>
      <c r="I210" s="130"/>
      <c r="J210" s="131">
        <f>ROUND(I210*H210,2)</f>
        <v>0</v>
      </c>
      <c r="K210" s="132"/>
      <c r="L210" s="29"/>
      <c r="M210" s="133" t="s">
        <v>1</v>
      </c>
      <c r="N210" s="134" t="s">
        <v>38</v>
      </c>
      <c r="P210" s="135">
        <f>O210*H210</f>
        <v>0</v>
      </c>
      <c r="Q210" s="135">
        <v>4.0000000000000003E-5</v>
      </c>
      <c r="R210" s="135">
        <f>Q210*H210</f>
        <v>3.6600000000000005E-3</v>
      </c>
      <c r="S210" s="135">
        <v>0</v>
      </c>
      <c r="T210" s="136">
        <f>S210*H210</f>
        <v>0</v>
      </c>
      <c r="AR210" s="137" t="s">
        <v>135</v>
      </c>
      <c r="AT210" s="137" t="s">
        <v>131</v>
      </c>
      <c r="AU210" s="137" t="s">
        <v>80</v>
      </c>
      <c r="AY210" s="14" t="s">
        <v>129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4" t="s">
        <v>78</v>
      </c>
      <c r="BK210" s="138">
        <f>ROUND(I210*H210,2)</f>
        <v>0</v>
      </c>
      <c r="BL210" s="14" t="s">
        <v>135</v>
      </c>
      <c r="BM210" s="137" t="s">
        <v>356</v>
      </c>
    </row>
    <row r="211" spans="2:65" s="12" customFormat="1" ht="10">
      <c r="B211" s="139"/>
      <c r="D211" s="140" t="s">
        <v>137</v>
      </c>
      <c r="E211" s="141" t="s">
        <v>1</v>
      </c>
      <c r="F211" s="142" t="s">
        <v>357</v>
      </c>
      <c r="H211" s="143">
        <v>91.5</v>
      </c>
      <c r="I211" s="144"/>
      <c r="L211" s="139"/>
      <c r="M211" s="145"/>
      <c r="T211" s="146"/>
      <c r="AT211" s="141" t="s">
        <v>137</v>
      </c>
      <c r="AU211" s="141" t="s">
        <v>80</v>
      </c>
      <c r="AV211" s="12" t="s">
        <v>80</v>
      </c>
      <c r="AW211" s="12" t="s">
        <v>30</v>
      </c>
      <c r="AX211" s="12" t="s">
        <v>78</v>
      </c>
      <c r="AY211" s="141" t="s">
        <v>129</v>
      </c>
    </row>
    <row r="212" spans="2:65" s="1" customFormat="1" ht="22.9" customHeight="1">
      <c r="B212" s="29"/>
      <c r="C212" s="125" t="s">
        <v>358</v>
      </c>
      <c r="D212" s="125" t="s">
        <v>131</v>
      </c>
      <c r="E212" s="126" t="s">
        <v>359</v>
      </c>
      <c r="F212" s="127" t="s">
        <v>360</v>
      </c>
      <c r="G212" s="128" t="s">
        <v>164</v>
      </c>
      <c r="H212" s="129">
        <v>20</v>
      </c>
      <c r="I212" s="130"/>
      <c r="J212" s="131">
        <f t="shared" ref="J212:J218" si="40">ROUND(I212*H212,2)</f>
        <v>0</v>
      </c>
      <c r="K212" s="132"/>
      <c r="L212" s="29"/>
      <c r="M212" s="133" t="s">
        <v>1</v>
      </c>
      <c r="N212" s="134" t="s">
        <v>38</v>
      </c>
      <c r="P212" s="135">
        <f t="shared" ref="P212:P218" si="41">O212*H212</f>
        <v>0</v>
      </c>
      <c r="Q212" s="135">
        <v>0</v>
      </c>
      <c r="R212" s="135">
        <f t="shared" ref="R212:R218" si="42">Q212*H212</f>
        <v>0</v>
      </c>
      <c r="S212" s="135">
        <v>9.2499999999999995E-3</v>
      </c>
      <c r="T212" s="136">
        <f t="shared" ref="T212:T218" si="43">S212*H212</f>
        <v>0.185</v>
      </c>
      <c r="AR212" s="137" t="s">
        <v>135</v>
      </c>
      <c r="AT212" s="137" t="s">
        <v>131</v>
      </c>
      <c r="AU212" s="137" t="s">
        <v>80</v>
      </c>
      <c r="AY212" s="14" t="s">
        <v>129</v>
      </c>
      <c r="BE212" s="138">
        <f t="shared" ref="BE212:BE218" si="44">IF(N212="základní",J212,0)</f>
        <v>0</v>
      </c>
      <c r="BF212" s="138">
        <f t="shared" ref="BF212:BF218" si="45">IF(N212="snížená",J212,0)</f>
        <v>0</v>
      </c>
      <c r="BG212" s="138">
        <f t="shared" ref="BG212:BG218" si="46">IF(N212="zákl. přenesená",J212,0)</f>
        <v>0</v>
      </c>
      <c r="BH212" s="138">
        <f t="shared" ref="BH212:BH218" si="47">IF(N212="sníž. přenesená",J212,0)</f>
        <v>0</v>
      </c>
      <c r="BI212" s="138">
        <f t="shared" ref="BI212:BI218" si="48">IF(N212="nulová",J212,0)</f>
        <v>0</v>
      </c>
      <c r="BJ212" s="14" t="s">
        <v>78</v>
      </c>
      <c r="BK212" s="138">
        <f t="shared" ref="BK212:BK218" si="49">ROUND(I212*H212,2)</f>
        <v>0</v>
      </c>
      <c r="BL212" s="14" t="s">
        <v>135</v>
      </c>
      <c r="BM212" s="137" t="s">
        <v>361</v>
      </c>
    </row>
    <row r="213" spans="2:65" s="1" customFormat="1" ht="22.9" customHeight="1">
      <c r="B213" s="29"/>
      <c r="C213" s="125" t="s">
        <v>362</v>
      </c>
      <c r="D213" s="125" t="s">
        <v>131</v>
      </c>
      <c r="E213" s="126" t="s">
        <v>363</v>
      </c>
      <c r="F213" s="127" t="s">
        <v>364</v>
      </c>
      <c r="G213" s="128" t="s">
        <v>147</v>
      </c>
      <c r="H213" s="129">
        <v>1</v>
      </c>
      <c r="I213" s="130"/>
      <c r="J213" s="131">
        <f t="shared" si="40"/>
        <v>0</v>
      </c>
      <c r="K213" s="132"/>
      <c r="L213" s="29"/>
      <c r="M213" s="133" t="s">
        <v>1</v>
      </c>
      <c r="N213" s="134" t="s">
        <v>38</v>
      </c>
      <c r="P213" s="135">
        <f t="shared" si="41"/>
        <v>0</v>
      </c>
      <c r="Q213" s="135">
        <v>0</v>
      </c>
      <c r="R213" s="135">
        <f t="shared" si="42"/>
        <v>0</v>
      </c>
      <c r="S213" s="135">
        <v>0.13800000000000001</v>
      </c>
      <c r="T213" s="136">
        <f t="shared" si="43"/>
        <v>0.13800000000000001</v>
      </c>
      <c r="AR213" s="137" t="s">
        <v>135</v>
      </c>
      <c r="AT213" s="137" t="s">
        <v>131</v>
      </c>
      <c r="AU213" s="137" t="s">
        <v>80</v>
      </c>
      <c r="AY213" s="14" t="s">
        <v>129</v>
      </c>
      <c r="BE213" s="138">
        <f t="shared" si="44"/>
        <v>0</v>
      </c>
      <c r="BF213" s="138">
        <f t="shared" si="45"/>
        <v>0</v>
      </c>
      <c r="BG213" s="138">
        <f t="shared" si="46"/>
        <v>0</v>
      </c>
      <c r="BH213" s="138">
        <f t="shared" si="47"/>
        <v>0</v>
      </c>
      <c r="BI213" s="138">
        <f t="shared" si="48"/>
        <v>0</v>
      </c>
      <c r="BJ213" s="14" t="s">
        <v>78</v>
      </c>
      <c r="BK213" s="138">
        <f t="shared" si="49"/>
        <v>0</v>
      </c>
      <c r="BL213" s="14" t="s">
        <v>135</v>
      </c>
      <c r="BM213" s="137" t="s">
        <v>365</v>
      </c>
    </row>
    <row r="214" spans="2:65" s="1" customFormat="1" ht="22.9" customHeight="1">
      <c r="B214" s="29"/>
      <c r="C214" s="125" t="s">
        <v>366</v>
      </c>
      <c r="D214" s="125" t="s">
        <v>131</v>
      </c>
      <c r="E214" s="126" t="s">
        <v>367</v>
      </c>
      <c r="F214" s="127" t="s">
        <v>368</v>
      </c>
      <c r="G214" s="128" t="s">
        <v>147</v>
      </c>
      <c r="H214" s="129">
        <v>2</v>
      </c>
      <c r="I214" s="130"/>
      <c r="J214" s="131">
        <f t="shared" si="40"/>
        <v>0</v>
      </c>
      <c r="K214" s="132"/>
      <c r="L214" s="29"/>
      <c r="M214" s="133" t="s">
        <v>1</v>
      </c>
      <c r="N214" s="134" t="s">
        <v>38</v>
      </c>
      <c r="P214" s="135">
        <f t="shared" si="41"/>
        <v>0</v>
      </c>
      <c r="Q214" s="135">
        <v>0</v>
      </c>
      <c r="R214" s="135">
        <f t="shared" si="42"/>
        <v>0</v>
      </c>
      <c r="S214" s="135">
        <v>0.27600000000000002</v>
      </c>
      <c r="T214" s="136">
        <f t="shared" si="43"/>
        <v>0.55200000000000005</v>
      </c>
      <c r="AR214" s="137" t="s">
        <v>135</v>
      </c>
      <c r="AT214" s="137" t="s">
        <v>131</v>
      </c>
      <c r="AU214" s="137" t="s">
        <v>80</v>
      </c>
      <c r="AY214" s="14" t="s">
        <v>129</v>
      </c>
      <c r="BE214" s="138">
        <f t="shared" si="44"/>
        <v>0</v>
      </c>
      <c r="BF214" s="138">
        <f t="shared" si="45"/>
        <v>0</v>
      </c>
      <c r="BG214" s="138">
        <f t="shared" si="46"/>
        <v>0</v>
      </c>
      <c r="BH214" s="138">
        <f t="shared" si="47"/>
        <v>0</v>
      </c>
      <c r="BI214" s="138">
        <f t="shared" si="48"/>
        <v>0</v>
      </c>
      <c r="BJ214" s="14" t="s">
        <v>78</v>
      </c>
      <c r="BK214" s="138">
        <f t="shared" si="49"/>
        <v>0</v>
      </c>
      <c r="BL214" s="14" t="s">
        <v>135</v>
      </c>
      <c r="BM214" s="137" t="s">
        <v>369</v>
      </c>
    </row>
    <row r="215" spans="2:65" s="1" customFormat="1" ht="22.9" customHeight="1">
      <c r="B215" s="29"/>
      <c r="C215" s="125" t="s">
        <v>370</v>
      </c>
      <c r="D215" s="125" t="s">
        <v>131</v>
      </c>
      <c r="E215" s="126" t="s">
        <v>371</v>
      </c>
      <c r="F215" s="127" t="s">
        <v>372</v>
      </c>
      <c r="G215" s="128" t="s">
        <v>164</v>
      </c>
      <c r="H215" s="129">
        <v>2</v>
      </c>
      <c r="I215" s="130"/>
      <c r="J215" s="131">
        <f t="shared" si="40"/>
        <v>0</v>
      </c>
      <c r="K215" s="132"/>
      <c r="L215" s="29"/>
      <c r="M215" s="133" t="s">
        <v>1</v>
      </c>
      <c r="N215" s="134" t="s">
        <v>38</v>
      </c>
      <c r="P215" s="135">
        <f t="shared" si="41"/>
        <v>0</v>
      </c>
      <c r="Q215" s="135">
        <v>3.13E-3</v>
      </c>
      <c r="R215" s="135">
        <f t="shared" si="42"/>
        <v>6.2599999999999999E-3</v>
      </c>
      <c r="S215" s="135">
        <v>0.19600000000000001</v>
      </c>
      <c r="T215" s="136">
        <f t="shared" si="43"/>
        <v>0.39200000000000002</v>
      </c>
      <c r="AR215" s="137" t="s">
        <v>135</v>
      </c>
      <c r="AT215" s="137" t="s">
        <v>131</v>
      </c>
      <c r="AU215" s="137" t="s">
        <v>80</v>
      </c>
      <c r="AY215" s="14" t="s">
        <v>129</v>
      </c>
      <c r="BE215" s="138">
        <f t="shared" si="44"/>
        <v>0</v>
      </c>
      <c r="BF215" s="138">
        <f t="shared" si="45"/>
        <v>0</v>
      </c>
      <c r="BG215" s="138">
        <f t="shared" si="46"/>
        <v>0</v>
      </c>
      <c r="BH215" s="138">
        <f t="shared" si="47"/>
        <v>0</v>
      </c>
      <c r="BI215" s="138">
        <f t="shared" si="48"/>
        <v>0</v>
      </c>
      <c r="BJ215" s="14" t="s">
        <v>78</v>
      </c>
      <c r="BK215" s="138">
        <f t="shared" si="49"/>
        <v>0</v>
      </c>
      <c r="BL215" s="14" t="s">
        <v>135</v>
      </c>
      <c r="BM215" s="137" t="s">
        <v>373</v>
      </c>
    </row>
    <row r="216" spans="2:65" s="1" customFormat="1" ht="13.9" customHeight="1">
      <c r="B216" s="29"/>
      <c r="C216" s="125" t="s">
        <v>374</v>
      </c>
      <c r="D216" s="125" t="s">
        <v>131</v>
      </c>
      <c r="E216" s="126" t="s">
        <v>375</v>
      </c>
      <c r="F216" s="127" t="s">
        <v>376</v>
      </c>
      <c r="G216" s="128" t="s">
        <v>134</v>
      </c>
      <c r="H216" s="129">
        <v>2</v>
      </c>
      <c r="I216" s="130"/>
      <c r="J216" s="131">
        <f t="shared" si="40"/>
        <v>0</v>
      </c>
      <c r="K216" s="132"/>
      <c r="L216" s="29"/>
      <c r="M216" s="133" t="s">
        <v>1</v>
      </c>
      <c r="N216" s="134" t="s">
        <v>38</v>
      </c>
      <c r="P216" s="135">
        <f t="shared" si="41"/>
        <v>0</v>
      </c>
      <c r="Q216" s="135">
        <v>0</v>
      </c>
      <c r="R216" s="135">
        <f t="shared" si="42"/>
        <v>0</v>
      </c>
      <c r="S216" s="135">
        <v>2.1999999999999999E-2</v>
      </c>
      <c r="T216" s="136">
        <f t="shared" si="43"/>
        <v>4.3999999999999997E-2</v>
      </c>
      <c r="AR216" s="137" t="s">
        <v>135</v>
      </c>
      <c r="AT216" s="137" t="s">
        <v>131</v>
      </c>
      <c r="AU216" s="137" t="s">
        <v>80</v>
      </c>
      <c r="AY216" s="14" t="s">
        <v>129</v>
      </c>
      <c r="BE216" s="138">
        <f t="shared" si="44"/>
        <v>0</v>
      </c>
      <c r="BF216" s="138">
        <f t="shared" si="45"/>
        <v>0</v>
      </c>
      <c r="BG216" s="138">
        <f t="shared" si="46"/>
        <v>0</v>
      </c>
      <c r="BH216" s="138">
        <f t="shared" si="47"/>
        <v>0</v>
      </c>
      <c r="BI216" s="138">
        <f t="shared" si="48"/>
        <v>0</v>
      </c>
      <c r="BJ216" s="14" t="s">
        <v>78</v>
      </c>
      <c r="BK216" s="138">
        <f t="shared" si="49"/>
        <v>0</v>
      </c>
      <c r="BL216" s="14" t="s">
        <v>135</v>
      </c>
      <c r="BM216" s="137" t="s">
        <v>377</v>
      </c>
    </row>
    <row r="217" spans="2:65" s="1" customFormat="1" ht="13.9" customHeight="1">
      <c r="B217" s="29"/>
      <c r="C217" s="125" t="s">
        <v>378</v>
      </c>
      <c r="D217" s="125" t="s">
        <v>131</v>
      </c>
      <c r="E217" s="126" t="s">
        <v>379</v>
      </c>
      <c r="F217" s="127" t="s">
        <v>380</v>
      </c>
      <c r="G217" s="128" t="s">
        <v>134</v>
      </c>
      <c r="H217" s="129">
        <v>2</v>
      </c>
      <c r="I217" s="130"/>
      <c r="J217" s="131">
        <f t="shared" si="40"/>
        <v>0</v>
      </c>
      <c r="K217" s="132"/>
      <c r="L217" s="29"/>
      <c r="M217" s="133" t="s">
        <v>1</v>
      </c>
      <c r="N217" s="134" t="s">
        <v>38</v>
      </c>
      <c r="P217" s="135">
        <f t="shared" si="41"/>
        <v>0</v>
      </c>
      <c r="Q217" s="135">
        <v>7.1199999999999996E-3</v>
      </c>
      <c r="R217" s="135">
        <f t="shared" si="42"/>
        <v>1.4239999999999999E-2</v>
      </c>
      <c r="S217" s="135">
        <v>0</v>
      </c>
      <c r="T217" s="136">
        <f t="shared" si="43"/>
        <v>0</v>
      </c>
      <c r="AR217" s="137" t="s">
        <v>135</v>
      </c>
      <c r="AT217" s="137" t="s">
        <v>131</v>
      </c>
      <c r="AU217" s="137" t="s">
        <v>80</v>
      </c>
      <c r="AY217" s="14" t="s">
        <v>129</v>
      </c>
      <c r="BE217" s="138">
        <f t="shared" si="44"/>
        <v>0</v>
      </c>
      <c r="BF217" s="138">
        <f t="shared" si="45"/>
        <v>0</v>
      </c>
      <c r="BG217" s="138">
        <f t="shared" si="46"/>
        <v>0</v>
      </c>
      <c r="BH217" s="138">
        <f t="shared" si="47"/>
        <v>0</v>
      </c>
      <c r="BI217" s="138">
        <f t="shared" si="48"/>
        <v>0</v>
      </c>
      <c r="BJ217" s="14" t="s">
        <v>78</v>
      </c>
      <c r="BK217" s="138">
        <f t="shared" si="49"/>
        <v>0</v>
      </c>
      <c r="BL217" s="14" t="s">
        <v>135</v>
      </c>
      <c r="BM217" s="137" t="s">
        <v>381</v>
      </c>
    </row>
    <row r="218" spans="2:65" s="1" customFormat="1" ht="22.9" customHeight="1">
      <c r="B218" s="29"/>
      <c r="C218" s="125" t="s">
        <v>382</v>
      </c>
      <c r="D218" s="125" t="s">
        <v>131</v>
      </c>
      <c r="E218" s="126" t="s">
        <v>383</v>
      </c>
      <c r="F218" s="127" t="s">
        <v>384</v>
      </c>
      <c r="G218" s="128" t="s">
        <v>134</v>
      </c>
      <c r="H218" s="129">
        <v>2</v>
      </c>
      <c r="I218" s="130"/>
      <c r="J218" s="131">
        <f t="shared" si="40"/>
        <v>0</v>
      </c>
      <c r="K218" s="132"/>
      <c r="L218" s="29"/>
      <c r="M218" s="133" t="s">
        <v>1</v>
      </c>
      <c r="N218" s="134" t="s">
        <v>38</v>
      </c>
      <c r="P218" s="135">
        <f t="shared" si="41"/>
        <v>0</v>
      </c>
      <c r="Q218" s="135">
        <v>3.15E-3</v>
      </c>
      <c r="R218" s="135">
        <f t="shared" si="42"/>
        <v>6.3E-3</v>
      </c>
      <c r="S218" s="135">
        <v>0</v>
      </c>
      <c r="T218" s="136">
        <f t="shared" si="43"/>
        <v>0</v>
      </c>
      <c r="AR218" s="137" t="s">
        <v>135</v>
      </c>
      <c r="AT218" s="137" t="s">
        <v>131</v>
      </c>
      <c r="AU218" s="137" t="s">
        <v>80</v>
      </c>
      <c r="AY218" s="14" t="s">
        <v>129</v>
      </c>
      <c r="BE218" s="138">
        <f t="shared" si="44"/>
        <v>0</v>
      </c>
      <c r="BF218" s="138">
        <f t="shared" si="45"/>
        <v>0</v>
      </c>
      <c r="BG218" s="138">
        <f t="shared" si="46"/>
        <v>0</v>
      </c>
      <c r="BH218" s="138">
        <f t="shared" si="47"/>
        <v>0</v>
      </c>
      <c r="BI218" s="138">
        <f t="shared" si="48"/>
        <v>0</v>
      </c>
      <c r="BJ218" s="14" t="s">
        <v>78</v>
      </c>
      <c r="BK218" s="138">
        <f t="shared" si="49"/>
        <v>0</v>
      </c>
      <c r="BL218" s="14" t="s">
        <v>135</v>
      </c>
      <c r="BM218" s="137" t="s">
        <v>385</v>
      </c>
    </row>
    <row r="219" spans="2:65" s="11" customFormat="1" ht="22.75" customHeight="1">
      <c r="B219" s="113"/>
      <c r="D219" s="114" t="s">
        <v>72</v>
      </c>
      <c r="E219" s="123" t="s">
        <v>386</v>
      </c>
      <c r="F219" s="123" t="s">
        <v>387</v>
      </c>
      <c r="I219" s="116"/>
      <c r="J219" s="124">
        <f>BK219</f>
        <v>0</v>
      </c>
      <c r="L219" s="113"/>
      <c r="M219" s="118"/>
      <c r="P219" s="119">
        <f>SUM(P220:P223)</f>
        <v>0</v>
      </c>
      <c r="R219" s="119">
        <f>SUM(R220:R223)</f>
        <v>0</v>
      </c>
      <c r="T219" s="120">
        <f>SUM(T220:T223)</f>
        <v>0</v>
      </c>
      <c r="AR219" s="114" t="s">
        <v>78</v>
      </c>
      <c r="AT219" s="121" t="s">
        <v>72</v>
      </c>
      <c r="AU219" s="121" t="s">
        <v>78</v>
      </c>
      <c r="AY219" s="114" t="s">
        <v>129</v>
      </c>
      <c r="BK219" s="122">
        <f>SUM(BK220:BK223)</f>
        <v>0</v>
      </c>
    </row>
    <row r="220" spans="2:65" s="1" customFormat="1" ht="22.9" customHeight="1">
      <c r="B220" s="29"/>
      <c r="C220" s="125" t="s">
        <v>388</v>
      </c>
      <c r="D220" s="125" t="s">
        <v>131</v>
      </c>
      <c r="E220" s="126" t="s">
        <v>389</v>
      </c>
      <c r="F220" s="127" t="s">
        <v>390</v>
      </c>
      <c r="G220" s="128" t="s">
        <v>225</v>
      </c>
      <c r="H220" s="129">
        <v>44.941000000000003</v>
      </c>
      <c r="I220" s="130"/>
      <c r="J220" s="131">
        <f>ROUND(I220*H220,2)</f>
        <v>0</v>
      </c>
      <c r="K220" s="132"/>
      <c r="L220" s="29"/>
      <c r="M220" s="133" t="s">
        <v>1</v>
      </c>
      <c r="N220" s="134" t="s">
        <v>38</v>
      </c>
      <c r="P220" s="135">
        <f>O220*H220</f>
        <v>0</v>
      </c>
      <c r="Q220" s="135">
        <v>0</v>
      </c>
      <c r="R220" s="135">
        <f>Q220*H220</f>
        <v>0</v>
      </c>
      <c r="S220" s="135">
        <v>0</v>
      </c>
      <c r="T220" s="136">
        <f>S220*H220</f>
        <v>0</v>
      </c>
      <c r="AR220" s="137" t="s">
        <v>135</v>
      </c>
      <c r="AT220" s="137" t="s">
        <v>131</v>
      </c>
      <c r="AU220" s="137" t="s">
        <v>80</v>
      </c>
      <c r="AY220" s="14" t="s">
        <v>129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4" t="s">
        <v>78</v>
      </c>
      <c r="BK220" s="138">
        <f>ROUND(I220*H220,2)</f>
        <v>0</v>
      </c>
      <c r="BL220" s="14" t="s">
        <v>135</v>
      </c>
      <c r="BM220" s="137" t="s">
        <v>391</v>
      </c>
    </row>
    <row r="221" spans="2:65" s="1" customFormat="1" ht="22.9" customHeight="1">
      <c r="B221" s="29"/>
      <c r="C221" s="125" t="s">
        <v>392</v>
      </c>
      <c r="D221" s="125" t="s">
        <v>131</v>
      </c>
      <c r="E221" s="126" t="s">
        <v>393</v>
      </c>
      <c r="F221" s="127" t="s">
        <v>394</v>
      </c>
      <c r="G221" s="128" t="s">
        <v>225</v>
      </c>
      <c r="H221" s="129">
        <v>180</v>
      </c>
      <c r="I221" s="130"/>
      <c r="J221" s="131">
        <f>ROUND(I221*H221,2)</f>
        <v>0</v>
      </c>
      <c r="K221" s="132"/>
      <c r="L221" s="29"/>
      <c r="M221" s="133" t="s">
        <v>1</v>
      </c>
      <c r="N221" s="134" t="s">
        <v>38</v>
      </c>
      <c r="P221" s="135">
        <f>O221*H221</f>
        <v>0</v>
      </c>
      <c r="Q221" s="135">
        <v>0</v>
      </c>
      <c r="R221" s="135">
        <f>Q221*H221</f>
        <v>0</v>
      </c>
      <c r="S221" s="135">
        <v>0</v>
      </c>
      <c r="T221" s="136">
        <f>S221*H221</f>
        <v>0</v>
      </c>
      <c r="AR221" s="137" t="s">
        <v>135</v>
      </c>
      <c r="AT221" s="137" t="s">
        <v>131</v>
      </c>
      <c r="AU221" s="137" t="s">
        <v>80</v>
      </c>
      <c r="AY221" s="14" t="s">
        <v>129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4" t="s">
        <v>78</v>
      </c>
      <c r="BK221" s="138">
        <f>ROUND(I221*H221,2)</f>
        <v>0</v>
      </c>
      <c r="BL221" s="14" t="s">
        <v>135</v>
      </c>
      <c r="BM221" s="137" t="s">
        <v>395</v>
      </c>
    </row>
    <row r="222" spans="2:65" s="12" customFormat="1" ht="10">
      <c r="B222" s="139"/>
      <c r="D222" s="140" t="s">
        <v>137</v>
      </c>
      <c r="E222" s="141" t="s">
        <v>1</v>
      </c>
      <c r="F222" s="142" t="s">
        <v>396</v>
      </c>
      <c r="H222" s="143">
        <v>180</v>
      </c>
      <c r="I222" s="144"/>
      <c r="L222" s="139"/>
      <c r="M222" s="145"/>
      <c r="T222" s="146"/>
      <c r="AT222" s="141" t="s">
        <v>137</v>
      </c>
      <c r="AU222" s="141" t="s">
        <v>80</v>
      </c>
      <c r="AV222" s="12" t="s">
        <v>80</v>
      </c>
      <c r="AW222" s="12" t="s">
        <v>30</v>
      </c>
      <c r="AX222" s="12" t="s">
        <v>78</v>
      </c>
      <c r="AY222" s="141" t="s">
        <v>129</v>
      </c>
    </row>
    <row r="223" spans="2:65" s="1" customFormat="1" ht="22.9" customHeight="1">
      <c r="B223" s="29"/>
      <c r="C223" s="125" t="s">
        <v>397</v>
      </c>
      <c r="D223" s="125" t="s">
        <v>131</v>
      </c>
      <c r="E223" s="126" t="s">
        <v>398</v>
      </c>
      <c r="F223" s="127" t="s">
        <v>399</v>
      </c>
      <c r="G223" s="128" t="s">
        <v>225</v>
      </c>
      <c r="H223" s="129">
        <v>6</v>
      </c>
      <c r="I223" s="130"/>
      <c r="J223" s="131">
        <f>ROUND(I223*H223,2)</f>
        <v>0</v>
      </c>
      <c r="K223" s="132"/>
      <c r="L223" s="29"/>
      <c r="M223" s="133" t="s">
        <v>1</v>
      </c>
      <c r="N223" s="134" t="s">
        <v>38</v>
      </c>
      <c r="P223" s="135">
        <f>O223*H223</f>
        <v>0</v>
      </c>
      <c r="Q223" s="135">
        <v>0</v>
      </c>
      <c r="R223" s="135">
        <f>Q223*H223</f>
        <v>0</v>
      </c>
      <c r="S223" s="135">
        <v>0</v>
      </c>
      <c r="T223" s="136">
        <f>S223*H223</f>
        <v>0</v>
      </c>
      <c r="AR223" s="137" t="s">
        <v>135</v>
      </c>
      <c r="AT223" s="137" t="s">
        <v>131</v>
      </c>
      <c r="AU223" s="137" t="s">
        <v>80</v>
      </c>
      <c r="AY223" s="14" t="s">
        <v>129</v>
      </c>
      <c r="BE223" s="138">
        <f>IF(N223="základní",J223,0)</f>
        <v>0</v>
      </c>
      <c r="BF223" s="138">
        <f>IF(N223="snížená",J223,0)</f>
        <v>0</v>
      </c>
      <c r="BG223" s="138">
        <f>IF(N223="zákl. přenesená",J223,0)</f>
        <v>0</v>
      </c>
      <c r="BH223" s="138">
        <f>IF(N223="sníž. přenesená",J223,0)</f>
        <v>0</v>
      </c>
      <c r="BI223" s="138">
        <f>IF(N223="nulová",J223,0)</f>
        <v>0</v>
      </c>
      <c r="BJ223" s="14" t="s">
        <v>78</v>
      </c>
      <c r="BK223" s="138">
        <f>ROUND(I223*H223,2)</f>
        <v>0</v>
      </c>
      <c r="BL223" s="14" t="s">
        <v>135</v>
      </c>
      <c r="BM223" s="137" t="s">
        <v>400</v>
      </c>
    </row>
    <row r="224" spans="2:65" s="11" customFormat="1" ht="22.75" customHeight="1">
      <c r="B224" s="113"/>
      <c r="D224" s="114" t="s">
        <v>72</v>
      </c>
      <c r="E224" s="123" t="s">
        <v>401</v>
      </c>
      <c r="F224" s="123" t="s">
        <v>402</v>
      </c>
      <c r="I224" s="116"/>
      <c r="J224" s="124">
        <f>BK224</f>
        <v>0</v>
      </c>
      <c r="L224" s="113"/>
      <c r="M224" s="118"/>
      <c r="P224" s="119">
        <f>SUM(P225:P226)</f>
        <v>0</v>
      </c>
      <c r="R224" s="119">
        <f>SUM(R225:R226)</f>
        <v>0</v>
      </c>
      <c r="T224" s="120">
        <f>SUM(T225:T226)</f>
        <v>0</v>
      </c>
      <c r="AR224" s="114" t="s">
        <v>78</v>
      </c>
      <c r="AT224" s="121" t="s">
        <v>72</v>
      </c>
      <c r="AU224" s="121" t="s">
        <v>78</v>
      </c>
      <c r="AY224" s="114" t="s">
        <v>129</v>
      </c>
      <c r="BK224" s="122">
        <f>SUM(BK225:BK226)</f>
        <v>0</v>
      </c>
    </row>
    <row r="225" spans="2:65" s="1" customFormat="1" ht="22.9" customHeight="1">
      <c r="B225" s="29"/>
      <c r="C225" s="125" t="s">
        <v>403</v>
      </c>
      <c r="D225" s="125" t="s">
        <v>131</v>
      </c>
      <c r="E225" s="126" t="s">
        <v>404</v>
      </c>
      <c r="F225" s="127" t="s">
        <v>405</v>
      </c>
      <c r="G225" s="128" t="s">
        <v>225</v>
      </c>
      <c r="H225" s="129">
        <v>35.543999999999997</v>
      </c>
      <c r="I225" s="130"/>
      <c r="J225" s="131">
        <f>ROUND(I225*H225,2)</f>
        <v>0</v>
      </c>
      <c r="K225" s="132"/>
      <c r="L225" s="29"/>
      <c r="M225" s="133" t="s">
        <v>1</v>
      </c>
      <c r="N225" s="134" t="s">
        <v>38</v>
      </c>
      <c r="P225" s="135">
        <f>O225*H225</f>
        <v>0</v>
      </c>
      <c r="Q225" s="135">
        <v>0</v>
      </c>
      <c r="R225" s="135">
        <f>Q225*H225</f>
        <v>0</v>
      </c>
      <c r="S225" s="135">
        <v>0</v>
      </c>
      <c r="T225" s="136">
        <f>S225*H225</f>
        <v>0</v>
      </c>
      <c r="AR225" s="137" t="s">
        <v>135</v>
      </c>
      <c r="AT225" s="137" t="s">
        <v>131</v>
      </c>
      <c r="AU225" s="137" t="s">
        <v>80</v>
      </c>
      <c r="AY225" s="14" t="s">
        <v>129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4" t="s">
        <v>78</v>
      </c>
      <c r="BK225" s="138">
        <f>ROUND(I225*H225,2)</f>
        <v>0</v>
      </c>
      <c r="BL225" s="14" t="s">
        <v>135</v>
      </c>
      <c r="BM225" s="137" t="s">
        <v>406</v>
      </c>
    </row>
    <row r="226" spans="2:65" s="1" customFormat="1" ht="22.9" customHeight="1">
      <c r="B226" s="29"/>
      <c r="C226" s="125" t="s">
        <v>407</v>
      </c>
      <c r="D226" s="125" t="s">
        <v>131</v>
      </c>
      <c r="E226" s="126" t="s">
        <v>408</v>
      </c>
      <c r="F226" s="127" t="s">
        <v>409</v>
      </c>
      <c r="G226" s="128" t="s">
        <v>225</v>
      </c>
      <c r="H226" s="129">
        <v>35.543999999999997</v>
      </c>
      <c r="I226" s="130"/>
      <c r="J226" s="131">
        <f>ROUND(I226*H226,2)</f>
        <v>0</v>
      </c>
      <c r="K226" s="132"/>
      <c r="L226" s="29"/>
      <c r="M226" s="133" t="s">
        <v>1</v>
      </c>
      <c r="N226" s="134" t="s">
        <v>38</v>
      </c>
      <c r="P226" s="135">
        <f>O226*H226</f>
        <v>0</v>
      </c>
      <c r="Q226" s="135">
        <v>0</v>
      </c>
      <c r="R226" s="135">
        <f>Q226*H226</f>
        <v>0</v>
      </c>
      <c r="S226" s="135">
        <v>0</v>
      </c>
      <c r="T226" s="136">
        <f>S226*H226</f>
        <v>0</v>
      </c>
      <c r="AR226" s="137" t="s">
        <v>135</v>
      </c>
      <c r="AT226" s="137" t="s">
        <v>131</v>
      </c>
      <c r="AU226" s="137" t="s">
        <v>80</v>
      </c>
      <c r="AY226" s="14" t="s">
        <v>129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4" t="s">
        <v>78</v>
      </c>
      <c r="BK226" s="138">
        <f>ROUND(I226*H226,2)</f>
        <v>0</v>
      </c>
      <c r="BL226" s="14" t="s">
        <v>135</v>
      </c>
      <c r="BM226" s="137" t="s">
        <v>410</v>
      </c>
    </row>
    <row r="227" spans="2:65" s="11" customFormat="1" ht="25.9" customHeight="1">
      <c r="B227" s="113"/>
      <c r="D227" s="114" t="s">
        <v>72</v>
      </c>
      <c r="E227" s="115" t="s">
        <v>411</v>
      </c>
      <c r="F227" s="115" t="s">
        <v>412</v>
      </c>
      <c r="I227" s="116"/>
      <c r="J227" s="117">
        <f>BK227</f>
        <v>0</v>
      </c>
      <c r="L227" s="113"/>
      <c r="M227" s="118"/>
      <c r="P227" s="119">
        <f>P228+P236+P254+P262+P271+P276+P278+P281+P294+P302+P308+P311+P325</f>
        <v>0</v>
      </c>
      <c r="R227" s="119">
        <f>R228+R236+R254+R262+R271+R276+R278+R281+R294+R302+R308+R311+R325</f>
        <v>0.70434859999999999</v>
      </c>
      <c r="T227" s="120">
        <f>T228+T236+T254+T262+T271+T276+T278+T281+T294+T302+T308+T311+T325</f>
        <v>0.93662750000000017</v>
      </c>
      <c r="AR227" s="114" t="s">
        <v>80</v>
      </c>
      <c r="AT227" s="121" t="s">
        <v>72</v>
      </c>
      <c r="AU227" s="121" t="s">
        <v>73</v>
      </c>
      <c r="AY227" s="114" t="s">
        <v>129</v>
      </c>
      <c r="BK227" s="122">
        <f>BK228+BK236+BK254+BK262+BK271+BK276+BK278+BK281+BK294+BK302+BK308+BK311+BK325</f>
        <v>0</v>
      </c>
    </row>
    <row r="228" spans="2:65" s="11" customFormat="1" ht="22.75" customHeight="1">
      <c r="B228" s="113"/>
      <c r="D228" s="114" t="s">
        <v>72</v>
      </c>
      <c r="E228" s="123" t="s">
        <v>413</v>
      </c>
      <c r="F228" s="123" t="s">
        <v>414</v>
      </c>
      <c r="I228" s="116"/>
      <c r="J228" s="124">
        <f>BK228</f>
        <v>0</v>
      </c>
      <c r="L228" s="113"/>
      <c r="M228" s="118"/>
      <c r="P228" s="119">
        <f>SUM(P229:P235)</f>
        <v>0</v>
      </c>
      <c r="R228" s="119">
        <f>SUM(R229:R235)</f>
        <v>9.6839999999999996E-2</v>
      </c>
      <c r="T228" s="120">
        <f>SUM(T229:T235)</f>
        <v>0</v>
      </c>
      <c r="AR228" s="114" t="s">
        <v>80</v>
      </c>
      <c r="AT228" s="121" t="s">
        <v>72</v>
      </c>
      <c r="AU228" s="121" t="s">
        <v>78</v>
      </c>
      <c r="AY228" s="114" t="s">
        <v>129</v>
      </c>
      <c r="BK228" s="122">
        <f>SUM(BK229:BK235)</f>
        <v>0</v>
      </c>
    </row>
    <row r="229" spans="2:65" s="1" customFormat="1" ht="35.75" customHeight="1">
      <c r="B229" s="29"/>
      <c r="C229" s="125" t="s">
        <v>415</v>
      </c>
      <c r="D229" s="125" t="s">
        <v>131</v>
      </c>
      <c r="E229" s="126" t="s">
        <v>416</v>
      </c>
      <c r="F229" s="127" t="s">
        <v>417</v>
      </c>
      <c r="G229" s="128" t="s">
        <v>134</v>
      </c>
      <c r="H229" s="129">
        <v>4.5</v>
      </c>
      <c r="I229" s="130"/>
      <c r="J229" s="131">
        <f>ROUND(I229*H229,2)</f>
        <v>0</v>
      </c>
      <c r="K229" s="132"/>
      <c r="L229" s="29"/>
      <c r="M229" s="133" t="s">
        <v>1</v>
      </c>
      <c r="N229" s="134" t="s">
        <v>38</v>
      </c>
      <c r="P229" s="135">
        <f>O229*H229</f>
        <v>0</v>
      </c>
      <c r="Q229" s="135">
        <v>4.0000000000000001E-3</v>
      </c>
      <c r="R229" s="135">
        <f>Q229*H229</f>
        <v>1.8000000000000002E-2</v>
      </c>
      <c r="S229" s="135">
        <v>0</v>
      </c>
      <c r="T229" s="136">
        <f>S229*H229</f>
        <v>0</v>
      </c>
      <c r="AR229" s="137" t="s">
        <v>201</v>
      </c>
      <c r="AT229" s="137" t="s">
        <v>131</v>
      </c>
      <c r="AU229" s="137" t="s">
        <v>80</v>
      </c>
      <c r="AY229" s="14" t="s">
        <v>129</v>
      </c>
      <c r="BE229" s="138">
        <f>IF(N229="základní",J229,0)</f>
        <v>0</v>
      </c>
      <c r="BF229" s="138">
        <f>IF(N229="snížená",J229,0)</f>
        <v>0</v>
      </c>
      <c r="BG229" s="138">
        <f>IF(N229="zákl. přenesená",J229,0)</f>
        <v>0</v>
      </c>
      <c r="BH229" s="138">
        <f>IF(N229="sníž. přenesená",J229,0)</f>
        <v>0</v>
      </c>
      <c r="BI229" s="138">
        <f>IF(N229="nulová",J229,0)</f>
        <v>0</v>
      </c>
      <c r="BJ229" s="14" t="s">
        <v>78</v>
      </c>
      <c r="BK229" s="138">
        <f>ROUND(I229*H229,2)</f>
        <v>0</v>
      </c>
      <c r="BL229" s="14" t="s">
        <v>201</v>
      </c>
      <c r="BM229" s="137" t="s">
        <v>418</v>
      </c>
    </row>
    <row r="230" spans="2:65" s="12" customFormat="1" ht="10">
      <c r="B230" s="139"/>
      <c r="D230" s="140" t="s">
        <v>137</v>
      </c>
      <c r="E230" s="141" t="s">
        <v>1</v>
      </c>
      <c r="F230" s="142" t="s">
        <v>419</v>
      </c>
      <c r="H230" s="143">
        <v>4.5</v>
      </c>
      <c r="I230" s="144"/>
      <c r="L230" s="139"/>
      <c r="M230" s="145"/>
      <c r="T230" s="146"/>
      <c r="AT230" s="141" t="s">
        <v>137</v>
      </c>
      <c r="AU230" s="141" t="s">
        <v>80</v>
      </c>
      <c r="AV230" s="12" t="s">
        <v>80</v>
      </c>
      <c r="AW230" s="12" t="s">
        <v>30</v>
      </c>
      <c r="AX230" s="12" t="s">
        <v>78</v>
      </c>
      <c r="AY230" s="141" t="s">
        <v>129</v>
      </c>
    </row>
    <row r="231" spans="2:65" s="1" customFormat="1" ht="13.9" customHeight="1">
      <c r="B231" s="29"/>
      <c r="C231" s="125" t="s">
        <v>420</v>
      </c>
      <c r="D231" s="125" t="s">
        <v>131</v>
      </c>
      <c r="E231" s="126" t="s">
        <v>421</v>
      </c>
      <c r="F231" s="127" t="s">
        <v>422</v>
      </c>
      <c r="G231" s="128" t="s">
        <v>147</v>
      </c>
      <c r="H231" s="129">
        <v>4</v>
      </c>
      <c r="I231" s="130"/>
      <c r="J231" s="131">
        <f>ROUND(I231*H231,2)</f>
        <v>0</v>
      </c>
      <c r="K231" s="132"/>
      <c r="L231" s="29"/>
      <c r="M231" s="133" t="s">
        <v>1</v>
      </c>
      <c r="N231" s="134" t="s">
        <v>38</v>
      </c>
      <c r="P231" s="135">
        <f>O231*H231</f>
        <v>0</v>
      </c>
      <c r="Q231" s="135">
        <v>4.0999999999999999E-4</v>
      </c>
      <c r="R231" s="135">
        <f>Q231*H231</f>
        <v>1.64E-3</v>
      </c>
      <c r="S231" s="135">
        <v>0</v>
      </c>
      <c r="T231" s="136">
        <f>S231*H231</f>
        <v>0</v>
      </c>
      <c r="AR231" s="137" t="s">
        <v>201</v>
      </c>
      <c r="AT231" s="137" t="s">
        <v>131</v>
      </c>
      <c r="AU231" s="137" t="s">
        <v>80</v>
      </c>
      <c r="AY231" s="14" t="s">
        <v>129</v>
      </c>
      <c r="BE231" s="138">
        <f>IF(N231="základní",J231,0)</f>
        <v>0</v>
      </c>
      <c r="BF231" s="138">
        <f>IF(N231="snížená",J231,0)</f>
        <v>0</v>
      </c>
      <c r="BG231" s="138">
        <f>IF(N231="zákl. přenesená",J231,0)</f>
        <v>0</v>
      </c>
      <c r="BH231" s="138">
        <f>IF(N231="sníž. přenesená",J231,0)</f>
        <v>0</v>
      </c>
      <c r="BI231" s="138">
        <f>IF(N231="nulová",J231,0)</f>
        <v>0</v>
      </c>
      <c r="BJ231" s="14" t="s">
        <v>78</v>
      </c>
      <c r="BK231" s="138">
        <f>ROUND(I231*H231,2)</f>
        <v>0</v>
      </c>
      <c r="BL231" s="14" t="s">
        <v>201</v>
      </c>
      <c r="BM231" s="137" t="s">
        <v>423</v>
      </c>
    </row>
    <row r="232" spans="2:65" s="1" customFormat="1" ht="22.9" customHeight="1">
      <c r="B232" s="29"/>
      <c r="C232" s="147" t="s">
        <v>424</v>
      </c>
      <c r="D232" s="147" t="s">
        <v>222</v>
      </c>
      <c r="E232" s="148" t="s">
        <v>425</v>
      </c>
      <c r="F232" s="149" t="s">
        <v>426</v>
      </c>
      <c r="G232" s="150" t="s">
        <v>147</v>
      </c>
      <c r="H232" s="151">
        <v>2</v>
      </c>
      <c r="I232" s="152"/>
      <c r="J232" s="153">
        <f>ROUND(I232*H232,2)</f>
        <v>0</v>
      </c>
      <c r="K232" s="154"/>
      <c r="L232" s="155"/>
      <c r="M232" s="156" t="s">
        <v>1</v>
      </c>
      <c r="N232" s="157" t="s">
        <v>38</v>
      </c>
      <c r="P232" s="135">
        <f>O232*H232</f>
        <v>0</v>
      </c>
      <c r="Q232" s="135">
        <v>2.9999999999999997E-4</v>
      </c>
      <c r="R232" s="135">
        <f>Q232*H232</f>
        <v>5.9999999999999995E-4</v>
      </c>
      <c r="S232" s="135">
        <v>0</v>
      </c>
      <c r="T232" s="136">
        <f>S232*H232</f>
        <v>0</v>
      </c>
      <c r="AR232" s="137" t="s">
        <v>272</v>
      </c>
      <c r="AT232" s="137" t="s">
        <v>222</v>
      </c>
      <c r="AU232" s="137" t="s">
        <v>80</v>
      </c>
      <c r="AY232" s="14" t="s">
        <v>129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4" t="s">
        <v>78</v>
      </c>
      <c r="BK232" s="138">
        <f>ROUND(I232*H232,2)</f>
        <v>0</v>
      </c>
      <c r="BL232" s="14" t="s">
        <v>201</v>
      </c>
      <c r="BM232" s="137" t="s">
        <v>427</v>
      </c>
    </row>
    <row r="233" spans="2:65" s="1" customFormat="1" ht="22.9" customHeight="1">
      <c r="B233" s="29"/>
      <c r="C233" s="147" t="s">
        <v>428</v>
      </c>
      <c r="D233" s="147" t="s">
        <v>222</v>
      </c>
      <c r="E233" s="148" t="s">
        <v>429</v>
      </c>
      <c r="F233" s="149" t="s">
        <v>430</v>
      </c>
      <c r="G233" s="150" t="s">
        <v>147</v>
      </c>
      <c r="H233" s="151">
        <v>2</v>
      </c>
      <c r="I233" s="152"/>
      <c r="J233" s="153">
        <f>ROUND(I233*H233,2)</f>
        <v>0</v>
      </c>
      <c r="K233" s="154"/>
      <c r="L233" s="155"/>
      <c r="M233" s="156" t="s">
        <v>1</v>
      </c>
      <c r="N233" s="157" t="s">
        <v>38</v>
      </c>
      <c r="P233" s="135">
        <f>O233*H233</f>
        <v>0</v>
      </c>
      <c r="Q233" s="135">
        <v>2.9999999999999997E-4</v>
      </c>
      <c r="R233" s="135">
        <f>Q233*H233</f>
        <v>5.9999999999999995E-4</v>
      </c>
      <c r="S233" s="135">
        <v>0</v>
      </c>
      <c r="T233" s="136">
        <f>S233*H233</f>
        <v>0</v>
      </c>
      <c r="AR233" s="137" t="s">
        <v>272</v>
      </c>
      <c r="AT233" s="137" t="s">
        <v>222</v>
      </c>
      <c r="AU233" s="137" t="s">
        <v>80</v>
      </c>
      <c r="AY233" s="14" t="s">
        <v>129</v>
      </c>
      <c r="BE233" s="138">
        <f>IF(N233="základní",J233,0)</f>
        <v>0</v>
      </c>
      <c r="BF233" s="138">
        <f>IF(N233="snížená",J233,0)</f>
        <v>0</v>
      </c>
      <c r="BG233" s="138">
        <f>IF(N233="zákl. přenesená",J233,0)</f>
        <v>0</v>
      </c>
      <c r="BH233" s="138">
        <f>IF(N233="sníž. přenesená",J233,0)</f>
        <v>0</v>
      </c>
      <c r="BI233" s="138">
        <f>IF(N233="nulová",J233,0)</f>
        <v>0</v>
      </c>
      <c r="BJ233" s="14" t="s">
        <v>78</v>
      </c>
      <c r="BK233" s="138">
        <f>ROUND(I233*H233,2)</f>
        <v>0</v>
      </c>
      <c r="BL233" s="14" t="s">
        <v>201</v>
      </c>
      <c r="BM233" s="137" t="s">
        <v>431</v>
      </c>
    </row>
    <row r="234" spans="2:65" s="1" customFormat="1" ht="13.9" customHeight="1">
      <c r="B234" s="29"/>
      <c r="C234" s="147" t="s">
        <v>432</v>
      </c>
      <c r="D234" s="147" t="s">
        <v>222</v>
      </c>
      <c r="E234" s="148" t="s">
        <v>433</v>
      </c>
      <c r="F234" s="149" t="s">
        <v>434</v>
      </c>
      <c r="G234" s="150" t="s">
        <v>147</v>
      </c>
      <c r="H234" s="151">
        <v>4</v>
      </c>
      <c r="I234" s="152"/>
      <c r="J234" s="153">
        <f>ROUND(I234*H234,2)</f>
        <v>0</v>
      </c>
      <c r="K234" s="154"/>
      <c r="L234" s="155"/>
      <c r="M234" s="156" t="s">
        <v>1</v>
      </c>
      <c r="N234" s="157" t="s">
        <v>38</v>
      </c>
      <c r="P234" s="135">
        <f>O234*H234</f>
        <v>0</v>
      </c>
      <c r="Q234" s="135">
        <v>1.9E-2</v>
      </c>
      <c r="R234" s="135">
        <f>Q234*H234</f>
        <v>7.5999999999999998E-2</v>
      </c>
      <c r="S234" s="135">
        <v>0</v>
      </c>
      <c r="T234" s="136">
        <f>S234*H234</f>
        <v>0</v>
      </c>
      <c r="AR234" s="137" t="s">
        <v>272</v>
      </c>
      <c r="AT234" s="137" t="s">
        <v>222</v>
      </c>
      <c r="AU234" s="137" t="s">
        <v>80</v>
      </c>
      <c r="AY234" s="14" t="s">
        <v>129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4" t="s">
        <v>78</v>
      </c>
      <c r="BK234" s="138">
        <f>ROUND(I234*H234,2)</f>
        <v>0</v>
      </c>
      <c r="BL234" s="14" t="s">
        <v>201</v>
      </c>
      <c r="BM234" s="137" t="s">
        <v>435</v>
      </c>
    </row>
    <row r="235" spans="2:65" s="1" customFormat="1" ht="22.9" customHeight="1">
      <c r="B235" s="29"/>
      <c r="C235" s="125" t="s">
        <v>436</v>
      </c>
      <c r="D235" s="125" t="s">
        <v>131</v>
      </c>
      <c r="E235" s="126" t="s">
        <v>437</v>
      </c>
      <c r="F235" s="127" t="s">
        <v>438</v>
      </c>
      <c r="G235" s="128" t="s">
        <v>225</v>
      </c>
      <c r="H235" s="129">
        <v>9.7000000000000003E-2</v>
      </c>
      <c r="I235" s="130"/>
      <c r="J235" s="131">
        <f>ROUND(I235*H235,2)</f>
        <v>0</v>
      </c>
      <c r="K235" s="132"/>
      <c r="L235" s="29"/>
      <c r="M235" s="133" t="s">
        <v>1</v>
      </c>
      <c r="N235" s="134" t="s">
        <v>38</v>
      </c>
      <c r="P235" s="135">
        <f>O235*H235</f>
        <v>0</v>
      </c>
      <c r="Q235" s="135">
        <v>0</v>
      </c>
      <c r="R235" s="135">
        <f>Q235*H235</f>
        <v>0</v>
      </c>
      <c r="S235" s="135">
        <v>0</v>
      </c>
      <c r="T235" s="136">
        <f>S235*H235</f>
        <v>0</v>
      </c>
      <c r="AR235" s="137" t="s">
        <v>201</v>
      </c>
      <c r="AT235" s="137" t="s">
        <v>131</v>
      </c>
      <c r="AU235" s="137" t="s">
        <v>80</v>
      </c>
      <c r="AY235" s="14" t="s">
        <v>129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4" t="s">
        <v>78</v>
      </c>
      <c r="BK235" s="138">
        <f>ROUND(I235*H235,2)</f>
        <v>0</v>
      </c>
      <c r="BL235" s="14" t="s">
        <v>201</v>
      </c>
      <c r="BM235" s="137" t="s">
        <v>439</v>
      </c>
    </row>
    <row r="236" spans="2:65" s="11" customFormat="1" ht="22.75" customHeight="1">
      <c r="B236" s="113"/>
      <c r="D236" s="114" t="s">
        <v>72</v>
      </c>
      <c r="E236" s="123" t="s">
        <v>440</v>
      </c>
      <c r="F236" s="123" t="s">
        <v>441</v>
      </c>
      <c r="I236" s="116"/>
      <c r="J236" s="124">
        <f>BK236</f>
        <v>0</v>
      </c>
      <c r="L236" s="113"/>
      <c r="M236" s="118"/>
      <c r="P236" s="119">
        <f>SUM(P237:P253)</f>
        <v>0</v>
      </c>
      <c r="R236" s="119">
        <f>SUM(R237:R253)</f>
        <v>0.11112500000000002</v>
      </c>
      <c r="T236" s="120">
        <f>SUM(T237:T253)</f>
        <v>8.8929999999999995E-2</v>
      </c>
      <c r="AR236" s="114" t="s">
        <v>80</v>
      </c>
      <c r="AT236" s="121" t="s">
        <v>72</v>
      </c>
      <c r="AU236" s="121" t="s">
        <v>78</v>
      </c>
      <c r="AY236" s="114" t="s">
        <v>129</v>
      </c>
      <c r="BK236" s="122">
        <f>SUM(BK237:BK253)</f>
        <v>0</v>
      </c>
    </row>
    <row r="237" spans="2:65" s="1" customFormat="1" ht="13.9" customHeight="1">
      <c r="B237" s="29"/>
      <c r="C237" s="125" t="s">
        <v>442</v>
      </c>
      <c r="D237" s="125" t="s">
        <v>131</v>
      </c>
      <c r="E237" s="126" t="s">
        <v>443</v>
      </c>
      <c r="F237" s="127" t="s">
        <v>444</v>
      </c>
      <c r="G237" s="128" t="s">
        <v>147</v>
      </c>
      <c r="H237" s="129">
        <v>3</v>
      </c>
      <c r="I237" s="130"/>
      <c r="J237" s="131">
        <f t="shared" ref="J237:J253" si="50">ROUND(I237*H237,2)</f>
        <v>0</v>
      </c>
      <c r="K237" s="132"/>
      <c r="L237" s="29"/>
      <c r="M237" s="133" t="s">
        <v>1</v>
      </c>
      <c r="N237" s="134" t="s">
        <v>38</v>
      </c>
      <c r="P237" s="135">
        <f t="shared" ref="P237:P253" si="51">O237*H237</f>
        <v>0</v>
      </c>
      <c r="Q237" s="135">
        <v>1.2199999999999999E-3</v>
      </c>
      <c r="R237" s="135">
        <f t="shared" ref="R237:R253" si="52">Q237*H237</f>
        <v>3.6600000000000001E-3</v>
      </c>
      <c r="S237" s="135">
        <v>8.1999999999999998E-4</v>
      </c>
      <c r="T237" s="136">
        <f t="shared" ref="T237:T253" si="53">S237*H237</f>
        <v>2.4599999999999999E-3</v>
      </c>
      <c r="AR237" s="137" t="s">
        <v>201</v>
      </c>
      <c r="AT237" s="137" t="s">
        <v>131</v>
      </c>
      <c r="AU237" s="137" t="s">
        <v>80</v>
      </c>
      <c r="AY237" s="14" t="s">
        <v>129</v>
      </c>
      <c r="BE237" s="138">
        <f t="shared" ref="BE237:BE253" si="54">IF(N237="základní",J237,0)</f>
        <v>0</v>
      </c>
      <c r="BF237" s="138">
        <f t="shared" ref="BF237:BF253" si="55">IF(N237="snížená",J237,0)</f>
        <v>0</v>
      </c>
      <c r="BG237" s="138">
        <f t="shared" ref="BG237:BG253" si="56">IF(N237="zákl. přenesená",J237,0)</f>
        <v>0</v>
      </c>
      <c r="BH237" s="138">
        <f t="shared" ref="BH237:BH253" si="57">IF(N237="sníž. přenesená",J237,0)</f>
        <v>0</v>
      </c>
      <c r="BI237" s="138">
        <f t="shared" ref="BI237:BI253" si="58">IF(N237="nulová",J237,0)</f>
        <v>0</v>
      </c>
      <c r="BJ237" s="14" t="s">
        <v>78</v>
      </c>
      <c r="BK237" s="138">
        <f t="shared" ref="BK237:BK253" si="59">ROUND(I237*H237,2)</f>
        <v>0</v>
      </c>
      <c r="BL237" s="14" t="s">
        <v>201</v>
      </c>
      <c r="BM237" s="137" t="s">
        <v>445</v>
      </c>
    </row>
    <row r="238" spans="2:65" s="1" customFormat="1" ht="13.9" customHeight="1">
      <c r="B238" s="29"/>
      <c r="C238" s="125" t="s">
        <v>446</v>
      </c>
      <c r="D238" s="125" t="s">
        <v>131</v>
      </c>
      <c r="E238" s="126" t="s">
        <v>447</v>
      </c>
      <c r="F238" s="127" t="s">
        <v>448</v>
      </c>
      <c r="G238" s="128" t="s">
        <v>147</v>
      </c>
      <c r="H238" s="129">
        <v>1</v>
      </c>
      <c r="I238" s="130"/>
      <c r="J238" s="131">
        <f t="shared" si="50"/>
        <v>0</v>
      </c>
      <c r="K238" s="132"/>
      <c r="L238" s="29"/>
      <c r="M238" s="133" t="s">
        <v>1</v>
      </c>
      <c r="N238" s="134" t="s">
        <v>38</v>
      </c>
      <c r="P238" s="135">
        <f t="shared" si="51"/>
        <v>0</v>
      </c>
      <c r="Q238" s="135">
        <v>1.8400000000000001E-3</v>
      </c>
      <c r="R238" s="135">
        <f t="shared" si="52"/>
        <v>1.8400000000000001E-3</v>
      </c>
      <c r="S238" s="135">
        <v>0</v>
      </c>
      <c r="T238" s="136">
        <f t="shared" si="53"/>
        <v>0</v>
      </c>
      <c r="AR238" s="137" t="s">
        <v>201</v>
      </c>
      <c r="AT238" s="137" t="s">
        <v>131</v>
      </c>
      <c r="AU238" s="137" t="s">
        <v>80</v>
      </c>
      <c r="AY238" s="14" t="s">
        <v>129</v>
      </c>
      <c r="BE238" s="138">
        <f t="shared" si="54"/>
        <v>0</v>
      </c>
      <c r="BF238" s="138">
        <f t="shared" si="55"/>
        <v>0</v>
      </c>
      <c r="BG238" s="138">
        <f t="shared" si="56"/>
        <v>0</v>
      </c>
      <c r="BH238" s="138">
        <f t="shared" si="57"/>
        <v>0</v>
      </c>
      <c r="BI238" s="138">
        <f t="shared" si="58"/>
        <v>0</v>
      </c>
      <c r="BJ238" s="14" t="s">
        <v>78</v>
      </c>
      <c r="BK238" s="138">
        <f t="shared" si="59"/>
        <v>0</v>
      </c>
      <c r="BL238" s="14" t="s">
        <v>201</v>
      </c>
      <c r="BM238" s="137" t="s">
        <v>449</v>
      </c>
    </row>
    <row r="239" spans="2:65" s="1" customFormat="1" ht="13.9" customHeight="1">
      <c r="B239" s="29"/>
      <c r="C239" s="125" t="s">
        <v>450</v>
      </c>
      <c r="D239" s="125" t="s">
        <v>131</v>
      </c>
      <c r="E239" s="126" t="s">
        <v>451</v>
      </c>
      <c r="F239" s="127" t="s">
        <v>452</v>
      </c>
      <c r="G239" s="128" t="s">
        <v>164</v>
      </c>
      <c r="H239" s="129">
        <v>2</v>
      </c>
      <c r="I239" s="130"/>
      <c r="J239" s="131">
        <f t="shared" si="50"/>
        <v>0</v>
      </c>
      <c r="K239" s="132"/>
      <c r="L239" s="29"/>
      <c r="M239" s="133" t="s">
        <v>1</v>
      </c>
      <c r="N239" s="134" t="s">
        <v>38</v>
      </c>
      <c r="P239" s="135">
        <f t="shared" si="51"/>
        <v>0</v>
      </c>
      <c r="Q239" s="135">
        <v>0</v>
      </c>
      <c r="R239" s="135">
        <f t="shared" si="52"/>
        <v>0</v>
      </c>
      <c r="S239" s="135">
        <v>3.065E-2</v>
      </c>
      <c r="T239" s="136">
        <f t="shared" si="53"/>
        <v>6.13E-2</v>
      </c>
      <c r="AR239" s="137" t="s">
        <v>201</v>
      </c>
      <c r="AT239" s="137" t="s">
        <v>131</v>
      </c>
      <c r="AU239" s="137" t="s">
        <v>80</v>
      </c>
      <c r="AY239" s="14" t="s">
        <v>129</v>
      </c>
      <c r="BE239" s="138">
        <f t="shared" si="54"/>
        <v>0</v>
      </c>
      <c r="BF239" s="138">
        <f t="shared" si="55"/>
        <v>0</v>
      </c>
      <c r="BG239" s="138">
        <f t="shared" si="56"/>
        <v>0</v>
      </c>
      <c r="BH239" s="138">
        <f t="shared" si="57"/>
        <v>0</v>
      </c>
      <c r="BI239" s="138">
        <f t="shared" si="58"/>
        <v>0</v>
      </c>
      <c r="BJ239" s="14" t="s">
        <v>78</v>
      </c>
      <c r="BK239" s="138">
        <f t="shared" si="59"/>
        <v>0</v>
      </c>
      <c r="BL239" s="14" t="s">
        <v>201</v>
      </c>
      <c r="BM239" s="137" t="s">
        <v>453</v>
      </c>
    </row>
    <row r="240" spans="2:65" s="1" customFormat="1" ht="13.9" customHeight="1">
      <c r="B240" s="29"/>
      <c r="C240" s="125" t="s">
        <v>454</v>
      </c>
      <c r="D240" s="125" t="s">
        <v>131</v>
      </c>
      <c r="E240" s="126" t="s">
        <v>455</v>
      </c>
      <c r="F240" s="127" t="s">
        <v>456</v>
      </c>
      <c r="G240" s="128" t="s">
        <v>147</v>
      </c>
      <c r="H240" s="129">
        <v>1</v>
      </c>
      <c r="I240" s="130"/>
      <c r="J240" s="131">
        <f t="shared" si="50"/>
        <v>0</v>
      </c>
      <c r="K240" s="132"/>
      <c r="L240" s="29"/>
      <c r="M240" s="133" t="s">
        <v>1</v>
      </c>
      <c r="N240" s="134" t="s">
        <v>38</v>
      </c>
      <c r="P240" s="135">
        <f t="shared" si="51"/>
        <v>0</v>
      </c>
      <c r="Q240" s="135">
        <v>0</v>
      </c>
      <c r="R240" s="135">
        <f t="shared" si="52"/>
        <v>0</v>
      </c>
      <c r="S240" s="135">
        <v>0</v>
      </c>
      <c r="T240" s="136">
        <f t="shared" si="53"/>
        <v>0</v>
      </c>
      <c r="AR240" s="137" t="s">
        <v>201</v>
      </c>
      <c r="AT240" s="137" t="s">
        <v>131</v>
      </c>
      <c r="AU240" s="137" t="s">
        <v>80</v>
      </c>
      <c r="AY240" s="14" t="s">
        <v>129</v>
      </c>
      <c r="BE240" s="138">
        <f t="shared" si="54"/>
        <v>0</v>
      </c>
      <c r="BF240" s="138">
        <f t="shared" si="55"/>
        <v>0</v>
      </c>
      <c r="BG240" s="138">
        <f t="shared" si="56"/>
        <v>0</v>
      </c>
      <c r="BH240" s="138">
        <f t="shared" si="57"/>
        <v>0</v>
      </c>
      <c r="BI240" s="138">
        <f t="shared" si="58"/>
        <v>0</v>
      </c>
      <c r="BJ240" s="14" t="s">
        <v>78</v>
      </c>
      <c r="BK240" s="138">
        <f t="shared" si="59"/>
        <v>0</v>
      </c>
      <c r="BL240" s="14" t="s">
        <v>201</v>
      </c>
      <c r="BM240" s="137" t="s">
        <v>457</v>
      </c>
    </row>
    <row r="241" spans="2:65" s="1" customFormat="1" ht="13.9" customHeight="1">
      <c r="B241" s="29"/>
      <c r="C241" s="125" t="s">
        <v>458</v>
      </c>
      <c r="D241" s="125" t="s">
        <v>131</v>
      </c>
      <c r="E241" s="126" t="s">
        <v>459</v>
      </c>
      <c r="F241" s="127" t="s">
        <v>460</v>
      </c>
      <c r="G241" s="128" t="s">
        <v>164</v>
      </c>
      <c r="H241" s="129">
        <v>0.5</v>
      </c>
      <c r="I241" s="130"/>
      <c r="J241" s="131">
        <f t="shared" si="50"/>
        <v>0</v>
      </c>
      <c r="K241" s="132"/>
      <c r="L241" s="29"/>
      <c r="M241" s="133" t="s">
        <v>1</v>
      </c>
      <c r="N241" s="134" t="s">
        <v>38</v>
      </c>
      <c r="P241" s="135">
        <f t="shared" si="51"/>
        <v>0</v>
      </c>
      <c r="Q241" s="135">
        <v>1.2099999999999999E-3</v>
      </c>
      <c r="R241" s="135">
        <f t="shared" si="52"/>
        <v>6.0499999999999996E-4</v>
      </c>
      <c r="S241" s="135">
        <v>0</v>
      </c>
      <c r="T241" s="136">
        <f t="shared" si="53"/>
        <v>0</v>
      </c>
      <c r="AR241" s="137" t="s">
        <v>201</v>
      </c>
      <c r="AT241" s="137" t="s">
        <v>131</v>
      </c>
      <c r="AU241" s="137" t="s">
        <v>80</v>
      </c>
      <c r="AY241" s="14" t="s">
        <v>129</v>
      </c>
      <c r="BE241" s="138">
        <f t="shared" si="54"/>
        <v>0</v>
      </c>
      <c r="BF241" s="138">
        <f t="shared" si="55"/>
        <v>0</v>
      </c>
      <c r="BG241" s="138">
        <f t="shared" si="56"/>
        <v>0</v>
      </c>
      <c r="BH241" s="138">
        <f t="shared" si="57"/>
        <v>0</v>
      </c>
      <c r="BI241" s="138">
        <f t="shared" si="58"/>
        <v>0</v>
      </c>
      <c r="BJ241" s="14" t="s">
        <v>78</v>
      </c>
      <c r="BK241" s="138">
        <f t="shared" si="59"/>
        <v>0</v>
      </c>
      <c r="BL241" s="14" t="s">
        <v>201</v>
      </c>
      <c r="BM241" s="137" t="s">
        <v>461</v>
      </c>
    </row>
    <row r="242" spans="2:65" s="1" customFormat="1" ht="13.9" customHeight="1">
      <c r="B242" s="29"/>
      <c r="C242" s="125" t="s">
        <v>462</v>
      </c>
      <c r="D242" s="125" t="s">
        <v>131</v>
      </c>
      <c r="E242" s="126" t="s">
        <v>463</v>
      </c>
      <c r="F242" s="127" t="s">
        <v>464</v>
      </c>
      <c r="G242" s="128" t="s">
        <v>164</v>
      </c>
      <c r="H242" s="129">
        <v>0.5</v>
      </c>
      <c r="I242" s="130"/>
      <c r="J242" s="131">
        <f t="shared" si="50"/>
        <v>0</v>
      </c>
      <c r="K242" s="132"/>
      <c r="L242" s="29"/>
      <c r="M242" s="133" t="s">
        <v>1</v>
      </c>
      <c r="N242" s="134" t="s">
        <v>38</v>
      </c>
      <c r="P242" s="135">
        <f t="shared" si="51"/>
        <v>0</v>
      </c>
      <c r="Q242" s="135">
        <v>8.9999999999999998E-4</v>
      </c>
      <c r="R242" s="135">
        <f t="shared" si="52"/>
        <v>4.4999999999999999E-4</v>
      </c>
      <c r="S242" s="135">
        <v>0</v>
      </c>
      <c r="T242" s="136">
        <f t="shared" si="53"/>
        <v>0</v>
      </c>
      <c r="AR242" s="137" t="s">
        <v>201</v>
      </c>
      <c r="AT242" s="137" t="s">
        <v>131</v>
      </c>
      <c r="AU242" s="137" t="s">
        <v>80</v>
      </c>
      <c r="AY242" s="14" t="s">
        <v>129</v>
      </c>
      <c r="BE242" s="138">
        <f t="shared" si="54"/>
        <v>0</v>
      </c>
      <c r="BF242" s="138">
        <f t="shared" si="55"/>
        <v>0</v>
      </c>
      <c r="BG242" s="138">
        <f t="shared" si="56"/>
        <v>0</v>
      </c>
      <c r="BH242" s="138">
        <f t="shared" si="57"/>
        <v>0</v>
      </c>
      <c r="BI242" s="138">
        <f t="shared" si="58"/>
        <v>0</v>
      </c>
      <c r="BJ242" s="14" t="s">
        <v>78</v>
      </c>
      <c r="BK242" s="138">
        <f t="shared" si="59"/>
        <v>0</v>
      </c>
      <c r="BL242" s="14" t="s">
        <v>201</v>
      </c>
      <c r="BM242" s="137" t="s">
        <v>465</v>
      </c>
    </row>
    <row r="243" spans="2:65" s="1" customFormat="1" ht="22.9" customHeight="1">
      <c r="B243" s="29"/>
      <c r="C243" s="125" t="s">
        <v>466</v>
      </c>
      <c r="D243" s="125" t="s">
        <v>131</v>
      </c>
      <c r="E243" s="126" t="s">
        <v>467</v>
      </c>
      <c r="F243" s="127" t="s">
        <v>468</v>
      </c>
      <c r="G243" s="128" t="s">
        <v>164</v>
      </c>
      <c r="H243" s="129">
        <v>4</v>
      </c>
      <c r="I243" s="130"/>
      <c r="J243" s="131">
        <f t="shared" si="50"/>
        <v>0</v>
      </c>
      <c r="K243" s="132"/>
      <c r="L243" s="29"/>
      <c r="M243" s="133" t="s">
        <v>1</v>
      </c>
      <c r="N243" s="134" t="s">
        <v>38</v>
      </c>
      <c r="P243" s="135">
        <f t="shared" si="51"/>
        <v>0</v>
      </c>
      <c r="Q243" s="135">
        <v>2.6700000000000001E-3</v>
      </c>
      <c r="R243" s="135">
        <f t="shared" si="52"/>
        <v>1.068E-2</v>
      </c>
      <c r="S243" s="135">
        <v>0</v>
      </c>
      <c r="T243" s="136">
        <f t="shared" si="53"/>
        <v>0</v>
      </c>
      <c r="AR243" s="137" t="s">
        <v>201</v>
      </c>
      <c r="AT243" s="137" t="s">
        <v>131</v>
      </c>
      <c r="AU243" s="137" t="s">
        <v>80</v>
      </c>
      <c r="AY243" s="14" t="s">
        <v>129</v>
      </c>
      <c r="BE243" s="138">
        <f t="shared" si="54"/>
        <v>0</v>
      </c>
      <c r="BF243" s="138">
        <f t="shared" si="55"/>
        <v>0</v>
      </c>
      <c r="BG243" s="138">
        <f t="shared" si="56"/>
        <v>0</v>
      </c>
      <c r="BH243" s="138">
        <f t="shared" si="57"/>
        <v>0</v>
      </c>
      <c r="BI243" s="138">
        <f t="shared" si="58"/>
        <v>0</v>
      </c>
      <c r="BJ243" s="14" t="s">
        <v>78</v>
      </c>
      <c r="BK243" s="138">
        <f t="shared" si="59"/>
        <v>0</v>
      </c>
      <c r="BL243" s="14" t="s">
        <v>201</v>
      </c>
      <c r="BM243" s="137" t="s">
        <v>469</v>
      </c>
    </row>
    <row r="244" spans="2:65" s="1" customFormat="1" ht="22.9" customHeight="1">
      <c r="B244" s="29"/>
      <c r="C244" s="125" t="s">
        <v>470</v>
      </c>
      <c r="D244" s="125" t="s">
        <v>131</v>
      </c>
      <c r="E244" s="126" t="s">
        <v>471</v>
      </c>
      <c r="F244" s="127" t="s">
        <v>472</v>
      </c>
      <c r="G244" s="128" t="s">
        <v>164</v>
      </c>
      <c r="H244" s="129">
        <v>18.5</v>
      </c>
      <c r="I244" s="130"/>
      <c r="J244" s="131">
        <f t="shared" si="50"/>
        <v>0</v>
      </c>
      <c r="K244" s="132"/>
      <c r="L244" s="29"/>
      <c r="M244" s="133" t="s">
        <v>1</v>
      </c>
      <c r="N244" s="134" t="s">
        <v>38</v>
      </c>
      <c r="P244" s="135">
        <f t="shared" si="51"/>
        <v>0</v>
      </c>
      <c r="Q244" s="135">
        <v>3.48E-3</v>
      </c>
      <c r="R244" s="135">
        <f t="shared" si="52"/>
        <v>6.4380000000000007E-2</v>
      </c>
      <c r="S244" s="135">
        <v>0</v>
      </c>
      <c r="T244" s="136">
        <f t="shared" si="53"/>
        <v>0</v>
      </c>
      <c r="AR244" s="137" t="s">
        <v>201</v>
      </c>
      <c r="AT244" s="137" t="s">
        <v>131</v>
      </c>
      <c r="AU244" s="137" t="s">
        <v>80</v>
      </c>
      <c r="AY244" s="14" t="s">
        <v>129</v>
      </c>
      <c r="BE244" s="138">
        <f t="shared" si="54"/>
        <v>0</v>
      </c>
      <c r="BF244" s="138">
        <f t="shared" si="55"/>
        <v>0</v>
      </c>
      <c r="BG244" s="138">
        <f t="shared" si="56"/>
        <v>0</v>
      </c>
      <c r="BH244" s="138">
        <f t="shared" si="57"/>
        <v>0</v>
      </c>
      <c r="BI244" s="138">
        <f t="shared" si="58"/>
        <v>0</v>
      </c>
      <c r="BJ244" s="14" t="s">
        <v>78</v>
      </c>
      <c r="BK244" s="138">
        <f t="shared" si="59"/>
        <v>0</v>
      </c>
      <c r="BL244" s="14" t="s">
        <v>201</v>
      </c>
      <c r="BM244" s="137" t="s">
        <v>473</v>
      </c>
    </row>
    <row r="245" spans="2:65" s="1" customFormat="1" ht="13.9" customHeight="1">
      <c r="B245" s="29"/>
      <c r="C245" s="125" t="s">
        <v>474</v>
      </c>
      <c r="D245" s="125" t="s">
        <v>131</v>
      </c>
      <c r="E245" s="126" t="s">
        <v>475</v>
      </c>
      <c r="F245" s="127" t="s">
        <v>476</v>
      </c>
      <c r="G245" s="128" t="s">
        <v>147</v>
      </c>
      <c r="H245" s="129">
        <v>1</v>
      </c>
      <c r="I245" s="130"/>
      <c r="J245" s="131">
        <f t="shared" si="50"/>
        <v>0</v>
      </c>
      <c r="K245" s="132"/>
      <c r="L245" s="29"/>
      <c r="M245" s="133" t="s">
        <v>1</v>
      </c>
      <c r="N245" s="134" t="s">
        <v>38</v>
      </c>
      <c r="P245" s="135">
        <f t="shared" si="51"/>
        <v>0</v>
      </c>
      <c r="Q245" s="135">
        <v>2.6519999999999998E-2</v>
      </c>
      <c r="R245" s="135">
        <f t="shared" si="52"/>
        <v>2.6519999999999998E-2</v>
      </c>
      <c r="S245" s="135">
        <v>0</v>
      </c>
      <c r="T245" s="136">
        <f t="shared" si="53"/>
        <v>0</v>
      </c>
      <c r="AR245" s="137" t="s">
        <v>201</v>
      </c>
      <c r="AT245" s="137" t="s">
        <v>131</v>
      </c>
      <c r="AU245" s="137" t="s">
        <v>80</v>
      </c>
      <c r="AY245" s="14" t="s">
        <v>129</v>
      </c>
      <c r="BE245" s="138">
        <f t="shared" si="54"/>
        <v>0</v>
      </c>
      <c r="BF245" s="138">
        <f t="shared" si="55"/>
        <v>0</v>
      </c>
      <c r="BG245" s="138">
        <f t="shared" si="56"/>
        <v>0</v>
      </c>
      <c r="BH245" s="138">
        <f t="shared" si="57"/>
        <v>0</v>
      </c>
      <c r="BI245" s="138">
        <f t="shared" si="58"/>
        <v>0</v>
      </c>
      <c r="BJ245" s="14" t="s">
        <v>78</v>
      </c>
      <c r="BK245" s="138">
        <f t="shared" si="59"/>
        <v>0</v>
      </c>
      <c r="BL245" s="14" t="s">
        <v>201</v>
      </c>
      <c r="BM245" s="137" t="s">
        <v>477</v>
      </c>
    </row>
    <row r="246" spans="2:65" s="1" customFormat="1" ht="13.9" customHeight="1">
      <c r="B246" s="29"/>
      <c r="C246" s="125" t="s">
        <v>478</v>
      </c>
      <c r="D246" s="125" t="s">
        <v>131</v>
      </c>
      <c r="E246" s="126" t="s">
        <v>479</v>
      </c>
      <c r="F246" s="127" t="s">
        <v>480</v>
      </c>
      <c r="G246" s="128" t="s">
        <v>147</v>
      </c>
      <c r="H246" s="129">
        <v>1</v>
      </c>
      <c r="I246" s="130"/>
      <c r="J246" s="131">
        <f t="shared" si="50"/>
        <v>0</v>
      </c>
      <c r="K246" s="132"/>
      <c r="L246" s="29"/>
      <c r="M246" s="133" t="s">
        <v>1</v>
      </c>
      <c r="N246" s="134" t="s">
        <v>38</v>
      </c>
      <c r="P246" s="135">
        <f t="shared" si="51"/>
        <v>0</v>
      </c>
      <c r="Q246" s="135">
        <v>0</v>
      </c>
      <c r="R246" s="135">
        <f t="shared" si="52"/>
        <v>0</v>
      </c>
      <c r="S246" s="135">
        <v>2.5170000000000001E-2</v>
      </c>
      <c r="T246" s="136">
        <f t="shared" si="53"/>
        <v>2.5170000000000001E-2</v>
      </c>
      <c r="AR246" s="137" t="s">
        <v>201</v>
      </c>
      <c r="AT246" s="137" t="s">
        <v>131</v>
      </c>
      <c r="AU246" s="137" t="s">
        <v>80</v>
      </c>
      <c r="AY246" s="14" t="s">
        <v>129</v>
      </c>
      <c r="BE246" s="138">
        <f t="shared" si="54"/>
        <v>0</v>
      </c>
      <c r="BF246" s="138">
        <f t="shared" si="55"/>
        <v>0</v>
      </c>
      <c r="BG246" s="138">
        <f t="shared" si="56"/>
        <v>0</v>
      </c>
      <c r="BH246" s="138">
        <f t="shared" si="57"/>
        <v>0</v>
      </c>
      <c r="BI246" s="138">
        <f t="shared" si="58"/>
        <v>0</v>
      </c>
      <c r="BJ246" s="14" t="s">
        <v>78</v>
      </c>
      <c r="BK246" s="138">
        <f t="shared" si="59"/>
        <v>0</v>
      </c>
      <c r="BL246" s="14" t="s">
        <v>201</v>
      </c>
      <c r="BM246" s="137" t="s">
        <v>481</v>
      </c>
    </row>
    <row r="247" spans="2:65" s="1" customFormat="1" ht="13.9" customHeight="1">
      <c r="B247" s="29"/>
      <c r="C247" s="125" t="s">
        <v>482</v>
      </c>
      <c r="D247" s="125" t="s">
        <v>131</v>
      </c>
      <c r="E247" s="126" t="s">
        <v>483</v>
      </c>
      <c r="F247" s="127" t="s">
        <v>484</v>
      </c>
      <c r="G247" s="128" t="s">
        <v>147</v>
      </c>
      <c r="H247" s="129">
        <v>2</v>
      </c>
      <c r="I247" s="130"/>
      <c r="J247" s="131">
        <f t="shared" si="50"/>
        <v>0</v>
      </c>
      <c r="K247" s="132"/>
      <c r="L247" s="29"/>
      <c r="M247" s="133" t="s">
        <v>1</v>
      </c>
      <c r="N247" s="134" t="s">
        <v>38</v>
      </c>
      <c r="P247" s="135">
        <f t="shared" si="51"/>
        <v>0</v>
      </c>
      <c r="Q247" s="135">
        <v>9.3999999999999997E-4</v>
      </c>
      <c r="R247" s="135">
        <f t="shared" si="52"/>
        <v>1.8799999999999999E-3</v>
      </c>
      <c r="S247" s="135">
        <v>0</v>
      </c>
      <c r="T247" s="136">
        <f t="shared" si="53"/>
        <v>0</v>
      </c>
      <c r="AR247" s="137" t="s">
        <v>201</v>
      </c>
      <c r="AT247" s="137" t="s">
        <v>131</v>
      </c>
      <c r="AU247" s="137" t="s">
        <v>80</v>
      </c>
      <c r="AY247" s="14" t="s">
        <v>129</v>
      </c>
      <c r="BE247" s="138">
        <f t="shared" si="54"/>
        <v>0</v>
      </c>
      <c r="BF247" s="138">
        <f t="shared" si="55"/>
        <v>0</v>
      </c>
      <c r="BG247" s="138">
        <f t="shared" si="56"/>
        <v>0</v>
      </c>
      <c r="BH247" s="138">
        <f t="shared" si="57"/>
        <v>0</v>
      </c>
      <c r="BI247" s="138">
        <f t="shared" si="58"/>
        <v>0</v>
      </c>
      <c r="BJ247" s="14" t="s">
        <v>78</v>
      </c>
      <c r="BK247" s="138">
        <f t="shared" si="59"/>
        <v>0</v>
      </c>
      <c r="BL247" s="14" t="s">
        <v>201</v>
      </c>
      <c r="BM247" s="137" t="s">
        <v>485</v>
      </c>
    </row>
    <row r="248" spans="2:65" s="1" customFormat="1" ht="13.9" customHeight="1">
      <c r="B248" s="29"/>
      <c r="C248" s="147" t="s">
        <v>486</v>
      </c>
      <c r="D248" s="147" t="s">
        <v>222</v>
      </c>
      <c r="E248" s="148" t="s">
        <v>487</v>
      </c>
      <c r="F248" s="149" t="s">
        <v>488</v>
      </c>
      <c r="G248" s="150" t="s">
        <v>147</v>
      </c>
      <c r="H248" s="151">
        <v>2</v>
      </c>
      <c r="I248" s="152"/>
      <c r="J248" s="153">
        <f t="shared" si="50"/>
        <v>0</v>
      </c>
      <c r="K248" s="154"/>
      <c r="L248" s="155"/>
      <c r="M248" s="156" t="s">
        <v>1</v>
      </c>
      <c r="N248" s="157" t="s">
        <v>38</v>
      </c>
      <c r="P248" s="135">
        <f t="shared" si="51"/>
        <v>0</v>
      </c>
      <c r="Q248" s="135">
        <v>2.9999999999999997E-4</v>
      </c>
      <c r="R248" s="135">
        <f t="shared" si="52"/>
        <v>5.9999999999999995E-4</v>
      </c>
      <c r="S248" s="135">
        <v>0</v>
      </c>
      <c r="T248" s="136">
        <f t="shared" si="53"/>
        <v>0</v>
      </c>
      <c r="AR248" s="137" t="s">
        <v>272</v>
      </c>
      <c r="AT248" s="137" t="s">
        <v>222</v>
      </c>
      <c r="AU248" s="137" t="s">
        <v>80</v>
      </c>
      <c r="AY248" s="14" t="s">
        <v>129</v>
      </c>
      <c r="BE248" s="138">
        <f t="shared" si="54"/>
        <v>0</v>
      </c>
      <c r="BF248" s="138">
        <f t="shared" si="55"/>
        <v>0</v>
      </c>
      <c r="BG248" s="138">
        <f t="shared" si="56"/>
        <v>0</v>
      </c>
      <c r="BH248" s="138">
        <f t="shared" si="57"/>
        <v>0</v>
      </c>
      <c r="BI248" s="138">
        <f t="shared" si="58"/>
        <v>0</v>
      </c>
      <c r="BJ248" s="14" t="s">
        <v>78</v>
      </c>
      <c r="BK248" s="138">
        <f t="shared" si="59"/>
        <v>0</v>
      </c>
      <c r="BL248" s="14" t="s">
        <v>201</v>
      </c>
      <c r="BM248" s="137" t="s">
        <v>489</v>
      </c>
    </row>
    <row r="249" spans="2:65" s="1" customFormat="1" ht="22.9" customHeight="1">
      <c r="B249" s="29"/>
      <c r="C249" s="125" t="s">
        <v>490</v>
      </c>
      <c r="D249" s="125" t="s">
        <v>131</v>
      </c>
      <c r="E249" s="126" t="s">
        <v>491</v>
      </c>
      <c r="F249" s="127" t="s">
        <v>492</v>
      </c>
      <c r="G249" s="128" t="s">
        <v>147</v>
      </c>
      <c r="H249" s="129">
        <v>1</v>
      </c>
      <c r="I249" s="130"/>
      <c r="J249" s="131">
        <f t="shared" si="50"/>
        <v>0</v>
      </c>
      <c r="K249" s="132"/>
      <c r="L249" s="29"/>
      <c r="M249" s="133" t="s">
        <v>1</v>
      </c>
      <c r="N249" s="134" t="s">
        <v>38</v>
      </c>
      <c r="P249" s="135">
        <f t="shared" si="51"/>
        <v>0</v>
      </c>
      <c r="Q249" s="135">
        <v>5.1000000000000004E-4</v>
      </c>
      <c r="R249" s="135">
        <f t="shared" si="52"/>
        <v>5.1000000000000004E-4</v>
      </c>
      <c r="S249" s="135">
        <v>0</v>
      </c>
      <c r="T249" s="136">
        <f t="shared" si="53"/>
        <v>0</v>
      </c>
      <c r="AR249" s="137" t="s">
        <v>201</v>
      </c>
      <c r="AT249" s="137" t="s">
        <v>131</v>
      </c>
      <c r="AU249" s="137" t="s">
        <v>80</v>
      </c>
      <c r="AY249" s="14" t="s">
        <v>129</v>
      </c>
      <c r="BE249" s="138">
        <f t="shared" si="54"/>
        <v>0</v>
      </c>
      <c r="BF249" s="138">
        <f t="shared" si="55"/>
        <v>0</v>
      </c>
      <c r="BG249" s="138">
        <f t="shared" si="56"/>
        <v>0</v>
      </c>
      <c r="BH249" s="138">
        <f t="shared" si="57"/>
        <v>0</v>
      </c>
      <c r="BI249" s="138">
        <f t="shared" si="58"/>
        <v>0</v>
      </c>
      <c r="BJ249" s="14" t="s">
        <v>78</v>
      </c>
      <c r="BK249" s="138">
        <f t="shared" si="59"/>
        <v>0</v>
      </c>
      <c r="BL249" s="14" t="s">
        <v>201</v>
      </c>
      <c r="BM249" s="137" t="s">
        <v>493</v>
      </c>
    </row>
    <row r="250" spans="2:65" s="1" customFormat="1" ht="13.9" customHeight="1">
      <c r="B250" s="29"/>
      <c r="C250" s="125" t="s">
        <v>494</v>
      </c>
      <c r="D250" s="125" t="s">
        <v>131</v>
      </c>
      <c r="E250" s="126" t="s">
        <v>495</v>
      </c>
      <c r="F250" s="127" t="s">
        <v>496</v>
      </c>
      <c r="G250" s="128" t="s">
        <v>164</v>
      </c>
      <c r="H250" s="129">
        <v>24.5</v>
      </c>
      <c r="I250" s="130"/>
      <c r="J250" s="131">
        <f t="shared" si="50"/>
        <v>0</v>
      </c>
      <c r="K250" s="132"/>
      <c r="L250" s="29"/>
      <c r="M250" s="133" t="s">
        <v>1</v>
      </c>
      <c r="N250" s="134" t="s">
        <v>38</v>
      </c>
      <c r="P250" s="135">
        <f t="shared" si="51"/>
        <v>0</v>
      </c>
      <c r="Q250" s="135">
        <v>0</v>
      </c>
      <c r="R250" s="135">
        <f t="shared" si="52"/>
        <v>0</v>
      </c>
      <c r="S250" s="135">
        <v>0</v>
      </c>
      <c r="T250" s="136">
        <f t="shared" si="53"/>
        <v>0</v>
      </c>
      <c r="AR250" s="137" t="s">
        <v>201</v>
      </c>
      <c r="AT250" s="137" t="s">
        <v>131</v>
      </c>
      <c r="AU250" s="137" t="s">
        <v>80</v>
      </c>
      <c r="AY250" s="14" t="s">
        <v>129</v>
      </c>
      <c r="BE250" s="138">
        <f t="shared" si="54"/>
        <v>0</v>
      </c>
      <c r="BF250" s="138">
        <f t="shared" si="55"/>
        <v>0</v>
      </c>
      <c r="BG250" s="138">
        <f t="shared" si="56"/>
        <v>0</v>
      </c>
      <c r="BH250" s="138">
        <f t="shared" si="57"/>
        <v>0</v>
      </c>
      <c r="BI250" s="138">
        <f t="shared" si="58"/>
        <v>0</v>
      </c>
      <c r="BJ250" s="14" t="s">
        <v>78</v>
      </c>
      <c r="BK250" s="138">
        <f t="shared" si="59"/>
        <v>0</v>
      </c>
      <c r="BL250" s="14" t="s">
        <v>201</v>
      </c>
      <c r="BM250" s="137" t="s">
        <v>497</v>
      </c>
    </row>
    <row r="251" spans="2:65" s="1" customFormat="1" ht="13.9" customHeight="1">
      <c r="B251" s="29"/>
      <c r="C251" s="125" t="s">
        <v>498</v>
      </c>
      <c r="D251" s="125" t="s">
        <v>131</v>
      </c>
      <c r="E251" s="126" t="s">
        <v>499</v>
      </c>
      <c r="F251" s="127" t="s">
        <v>500</v>
      </c>
      <c r="G251" s="128" t="s">
        <v>164</v>
      </c>
      <c r="H251" s="129">
        <v>26</v>
      </c>
      <c r="I251" s="130"/>
      <c r="J251" s="131">
        <f t="shared" si="50"/>
        <v>0</v>
      </c>
      <c r="K251" s="132"/>
      <c r="L251" s="29"/>
      <c r="M251" s="133" t="s">
        <v>1</v>
      </c>
      <c r="N251" s="134" t="s">
        <v>38</v>
      </c>
      <c r="P251" s="135">
        <f t="shared" si="51"/>
        <v>0</v>
      </c>
      <c r="Q251" s="135">
        <v>0</v>
      </c>
      <c r="R251" s="135">
        <f t="shared" si="52"/>
        <v>0</v>
      </c>
      <c r="S251" s="135">
        <v>0</v>
      </c>
      <c r="T251" s="136">
        <f t="shared" si="53"/>
        <v>0</v>
      </c>
      <c r="AR251" s="137" t="s">
        <v>201</v>
      </c>
      <c r="AT251" s="137" t="s">
        <v>131</v>
      </c>
      <c r="AU251" s="137" t="s">
        <v>80</v>
      </c>
      <c r="AY251" s="14" t="s">
        <v>129</v>
      </c>
      <c r="BE251" s="138">
        <f t="shared" si="54"/>
        <v>0</v>
      </c>
      <c r="BF251" s="138">
        <f t="shared" si="55"/>
        <v>0</v>
      </c>
      <c r="BG251" s="138">
        <f t="shared" si="56"/>
        <v>0</v>
      </c>
      <c r="BH251" s="138">
        <f t="shared" si="57"/>
        <v>0</v>
      </c>
      <c r="BI251" s="138">
        <f t="shared" si="58"/>
        <v>0</v>
      </c>
      <c r="BJ251" s="14" t="s">
        <v>78</v>
      </c>
      <c r="BK251" s="138">
        <f t="shared" si="59"/>
        <v>0</v>
      </c>
      <c r="BL251" s="14" t="s">
        <v>201</v>
      </c>
      <c r="BM251" s="137" t="s">
        <v>501</v>
      </c>
    </row>
    <row r="252" spans="2:65" s="1" customFormat="1" ht="22.9" customHeight="1">
      <c r="B252" s="29"/>
      <c r="C252" s="125" t="s">
        <v>502</v>
      </c>
      <c r="D252" s="125" t="s">
        <v>131</v>
      </c>
      <c r="E252" s="126" t="s">
        <v>503</v>
      </c>
      <c r="F252" s="127" t="s">
        <v>504</v>
      </c>
      <c r="G252" s="128" t="s">
        <v>225</v>
      </c>
      <c r="H252" s="129">
        <v>0.111</v>
      </c>
      <c r="I252" s="130"/>
      <c r="J252" s="131">
        <f t="shared" si="50"/>
        <v>0</v>
      </c>
      <c r="K252" s="132"/>
      <c r="L252" s="29"/>
      <c r="M252" s="133" t="s">
        <v>1</v>
      </c>
      <c r="N252" s="134" t="s">
        <v>38</v>
      </c>
      <c r="P252" s="135">
        <f t="shared" si="51"/>
        <v>0</v>
      </c>
      <c r="Q252" s="135">
        <v>0</v>
      </c>
      <c r="R252" s="135">
        <f t="shared" si="52"/>
        <v>0</v>
      </c>
      <c r="S252" s="135">
        <v>0</v>
      </c>
      <c r="T252" s="136">
        <f t="shared" si="53"/>
        <v>0</v>
      </c>
      <c r="AR252" s="137" t="s">
        <v>201</v>
      </c>
      <c r="AT252" s="137" t="s">
        <v>131</v>
      </c>
      <c r="AU252" s="137" t="s">
        <v>80</v>
      </c>
      <c r="AY252" s="14" t="s">
        <v>129</v>
      </c>
      <c r="BE252" s="138">
        <f t="shared" si="54"/>
        <v>0</v>
      </c>
      <c r="BF252" s="138">
        <f t="shared" si="55"/>
        <v>0</v>
      </c>
      <c r="BG252" s="138">
        <f t="shared" si="56"/>
        <v>0</v>
      </c>
      <c r="BH252" s="138">
        <f t="shared" si="57"/>
        <v>0</v>
      </c>
      <c r="BI252" s="138">
        <f t="shared" si="58"/>
        <v>0</v>
      </c>
      <c r="BJ252" s="14" t="s">
        <v>78</v>
      </c>
      <c r="BK252" s="138">
        <f t="shared" si="59"/>
        <v>0</v>
      </c>
      <c r="BL252" s="14" t="s">
        <v>201</v>
      </c>
      <c r="BM252" s="137" t="s">
        <v>505</v>
      </c>
    </row>
    <row r="253" spans="2:65" s="1" customFormat="1" ht="22.9" customHeight="1">
      <c r="B253" s="29"/>
      <c r="C253" s="125" t="s">
        <v>506</v>
      </c>
      <c r="D253" s="125" t="s">
        <v>131</v>
      </c>
      <c r="E253" s="126" t="s">
        <v>507</v>
      </c>
      <c r="F253" s="127" t="s">
        <v>508</v>
      </c>
      <c r="G253" s="128" t="s">
        <v>225</v>
      </c>
      <c r="H253" s="129">
        <v>0.111</v>
      </c>
      <c r="I253" s="130"/>
      <c r="J253" s="131">
        <f t="shared" si="50"/>
        <v>0</v>
      </c>
      <c r="K253" s="132"/>
      <c r="L253" s="29"/>
      <c r="M253" s="133" t="s">
        <v>1</v>
      </c>
      <c r="N253" s="134" t="s">
        <v>38</v>
      </c>
      <c r="P253" s="135">
        <f t="shared" si="51"/>
        <v>0</v>
      </c>
      <c r="Q253" s="135">
        <v>0</v>
      </c>
      <c r="R253" s="135">
        <f t="shared" si="52"/>
        <v>0</v>
      </c>
      <c r="S253" s="135">
        <v>0</v>
      </c>
      <c r="T253" s="136">
        <f t="shared" si="53"/>
        <v>0</v>
      </c>
      <c r="AR253" s="137" t="s">
        <v>201</v>
      </c>
      <c r="AT253" s="137" t="s">
        <v>131</v>
      </c>
      <c r="AU253" s="137" t="s">
        <v>80</v>
      </c>
      <c r="AY253" s="14" t="s">
        <v>129</v>
      </c>
      <c r="BE253" s="138">
        <f t="shared" si="54"/>
        <v>0</v>
      </c>
      <c r="BF253" s="138">
        <f t="shared" si="55"/>
        <v>0</v>
      </c>
      <c r="BG253" s="138">
        <f t="shared" si="56"/>
        <v>0</v>
      </c>
      <c r="BH253" s="138">
        <f t="shared" si="57"/>
        <v>0</v>
      </c>
      <c r="BI253" s="138">
        <f t="shared" si="58"/>
        <v>0</v>
      </c>
      <c r="BJ253" s="14" t="s">
        <v>78</v>
      </c>
      <c r="BK253" s="138">
        <f t="shared" si="59"/>
        <v>0</v>
      </c>
      <c r="BL253" s="14" t="s">
        <v>201</v>
      </c>
      <c r="BM253" s="137" t="s">
        <v>509</v>
      </c>
    </row>
    <row r="254" spans="2:65" s="11" customFormat="1" ht="22.75" customHeight="1">
      <c r="B254" s="113"/>
      <c r="D254" s="114" t="s">
        <v>72</v>
      </c>
      <c r="E254" s="123" t="s">
        <v>510</v>
      </c>
      <c r="F254" s="123" t="s">
        <v>511</v>
      </c>
      <c r="I254" s="116"/>
      <c r="J254" s="124">
        <f>BK254</f>
        <v>0</v>
      </c>
      <c r="L254" s="113"/>
      <c r="M254" s="118"/>
      <c r="P254" s="119">
        <f>SUM(P255:P261)</f>
        <v>0</v>
      </c>
      <c r="R254" s="119">
        <f>SUM(R255:R261)</f>
        <v>6.2199999999999998E-3</v>
      </c>
      <c r="T254" s="120">
        <f>SUM(T255:T261)</f>
        <v>5.8E-4</v>
      </c>
      <c r="AR254" s="114" t="s">
        <v>80</v>
      </c>
      <c r="AT254" s="121" t="s">
        <v>72</v>
      </c>
      <c r="AU254" s="121" t="s">
        <v>78</v>
      </c>
      <c r="AY254" s="114" t="s">
        <v>129</v>
      </c>
      <c r="BK254" s="122">
        <f>SUM(BK255:BK261)</f>
        <v>0</v>
      </c>
    </row>
    <row r="255" spans="2:65" s="1" customFormat="1" ht="13.9" customHeight="1">
      <c r="B255" s="29"/>
      <c r="C255" s="125" t="s">
        <v>512</v>
      </c>
      <c r="D255" s="125" t="s">
        <v>131</v>
      </c>
      <c r="E255" s="126" t="s">
        <v>513</v>
      </c>
      <c r="F255" s="127" t="s">
        <v>514</v>
      </c>
      <c r="G255" s="128" t="s">
        <v>147</v>
      </c>
      <c r="H255" s="129">
        <v>2</v>
      </c>
      <c r="I255" s="130"/>
      <c r="J255" s="131">
        <f t="shared" ref="J255:J261" si="60">ROUND(I255*H255,2)</f>
        <v>0</v>
      </c>
      <c r="K255" s="132"/>
      <c r="L255" s="29"/>
      <c r="M255" s="133" t="s">
        <v>1</v>
      </c>
      <c r="N255" s="134" t="s">
        <v>38</v>
      </c>
      <c r="P255" s="135">
        <f t="shared" ref="P255:P261" si="61">O255*H255</f>
        <v>0</v>
      </c>
      <c r="Q255" s="135">
        <v>1.5499999999999999E-3</v>
      </c>
      <c r="R255" s="135">
        <f t="shared" ref="R255:R261" si="62">Q255*H255</f>
        <v>3.0999999999999999E-3</v>
      </c>
      <c r="S255" s="135">
        <v>0</v>
      </c>
      <c r="T255" s="136">
        <f t="shared" ref="T255:T261" si="63">S255*H255</f>
        <v>0</v>
      </c>
      <c r="AR255" s="137" t="s">
        <v>201</v>
      </c>
      <c r="AT255" s="137" t="s">
        <v>131</v>
      </c>
      <c r="AU255" s="137" t="s">
        <v>80</v>
      </c>
      <c r="AY255" s="14" t="s">
        <v>129</v>
      </c>
      <c r="BE255" s="138">
        <f t="shared" ref="BE255:BE261" si="64">IF(N255="základní",J255,0)</f>
        <v>0</v>
      </c>
      <c r="BF255" s="138">
        <f t="shared" ref="BF255:BF261" si="65">IF(N255="snížená",J255,0)</f>
        <v>0</v>
      </c>
      <c r="BG255" s="138">
        <f t="shared" ref="BG255:BG261" si="66">IF(N255="zákl. přenesená",J255,0)</f>
        <v>0</v>
      </c>
      <c r="BH255" s="138">
        <f t="shared" ref="BH255:BH261" si="67">IF(N255="sníž. přenesená",J255,0)</f>
        <v>0</v>
      </c>
      <c r="BI255" s="138">
        <f t="shared" ref="BI255:BI261" si="68">IF(N255="nulová",J255,0)</f>
        <v>0</v>
      </c>
      <c r="BJ255" s="14" t="s">
        <v>78</v>
      </c>
      <c r="BK255" s="138">
        <f t="shared" ref="BK255:BK261" si="69">ROUND(I255*H255,2)</f>
        <v>0</v>
      </c>
      <c r="BL255" s="14" t="s">
        <v>201</v>
      </c>
      <c r="BM255" s="137" t="s">
        <v>515</v>
      </c>
    </row>
    <row r="256" spans="2:65" s="1" customFormat="1" ht="13.9" customHeight="1">
      <c r="B256" s="29"/>
      <c r="C256" s="125" t="s">
        <v>516</v>
      </c>
      <c r="D256" s="125" t="s">
        <v>131</v>
      </c>
      <c r="E256" s="126" t="s">
        <v>517</v>
      </c>
      <c r="F256" s="127" t="s">
        <v>518</v>
      </c>
      <c r="G256" s="128" t="s">
        <v>164</v>
      </c>
      <c r="H256" s="129">
        <v>2</v>
      </c>
      <c r="I256" s="130"/>
      <c r="J256" s="131">
        <f t="shared" si="60"/>
        <v>0</v>
      </c>
      <c r="K256" s="132"/>
      <c r="L256" s="29"/>
      <c r="M256" s="133" t="s">
        <v>1</v>
      </c>
      <c r="N256" s="134" t="s">
        <v>38</v>
      </c>
      <c r="P256" s="135">
        <f t="shared" si="61"/>
        <v>0</v>
      </c>
      <c r="Q256" s="135">
        <v>0</v>
      </c>
      <c r="R256" s="135">
        <f t="shared" si="62"/>
        <v>0</v>
      </c>
      <c r="S256" s="135">
        <v>2.9E-4</v>
      </c>
      <c r="T256" s="136">
        <f t="shared" si="63"/>
        <v>5.8E-4</v>
      </c>
      <c r="AR256" s="137" t="s">
        <v>201</v>
      </c>
      <c r="AT256" s="137" t="s">
        <v>131</v>
      </c>
      <c r="AU256" s="137" t="s">
        <v>80</v>
      </c>
      <c r="AY256" s="14" t="s">
        <v>129</v>
      </c>
      <c r="BE256" s="138">
        <f t="shared" si="64"/>
        <v>0</v>
      </c>
      <c r="BF256" s="138">
        <f t="shared" si="65"/>
        <v>0</v>
      </c>
      <c r="BG256" s="138">
        <f t="shared" si="66"/>
        <v>0</v>
      </c>
      <c r="BH256" s="138">
        <f t="shared" si="67"/>
        <v>0</v>
      </c>
      <c r="BI256" s="138">
        <f t="shared" si="68"/>
        <v>0</v>
      </c>
      <c r="BJ256" s="14" t="s">
        <v>78</v>
      </c>
      <c r="BK256" s="138">
        <f t="shared" si="69"/>
        <v>0</v>
      </c>
      <c r="BL256" s="14" t="s">
        <v>201</v>
      </c>
      <c r="BM256" s="137" t="s">
        <v>519</v>
      </c>
    </row>
    <row r="257" spans="2:65" s="1" customFormat="1" ht="22.9" customHeight="1">
      <c r="B257" s="29"/>
      <c r="C257" s="125" t="s">
        <v>520</v>
      </c>
      <c r="D257" s="125" t="s">
        <v>131</v>
      </c>
      <c r="E257" s="126" t="s">
        <v>521</v>
      </c>
      <c r="F257" s="127" t="s">
        <v>522</v>
      </c>
      <c r="G257" s="128" t="s">
        <v>164</v>
      </c>
      <c r="H257" s="129">
        <v>2</v>
      </c>
      <c r="I257" s="130"/>
      <c r="J257" s="131">
        <f t="shared" si="60"/>
        <v>0</v>
      </c>
      <c r="K257" s="132"/>
      <c r="L257" s="29"/>
      <c r="M257" s="133" t="s">
        <v>1</v>
      </c>
      <c r="N257" s="134" t="s">
        <v>38</v>
      </c>
      <c r="P257" s="135">
        <f t="shared" si="61"/>
        <v>0</v>
      </c>
      <c r="Q257" s="135">
        <v>1.25E-3</v>
      </c>
      <c r="R257" s="135">
        <f t="shared" si="62"/>
        <v>2.5000000000000001E-3</v>
      </c>
      <c r="S257" s="135">
        <v>0</v>
      </c>
      <c r="T257" s="136">
        <f t="shared" si="63"/>
        <v>0</v>
      </c>
      <c r="AR257" s="137" t="s">
        <v>201</v>
      </c>
      <c r="AT257" s="137" t="s">
        <v>131</v>
      </c>
      <c r="AU257" s="137" t="s">
        <v>80</v>
      </c>
      <c r="AY257" s="14" t="s">
        <v>129</v>
      </c>
      <c r="BE257" s="138">
        <f t="shared" si="64"/>
        <v>0</v>
      </c>
      <c r="BF257" s="138">
        <f t="shared" si="65"/>
        <v>0</v>
      </c>
      <c r="BG257" s="138">
        <f t="shared" si="66"/>
        <v>0</v>
      </c>
      <c r="BH257" s="138">
        <f t="shared" si="67"/>
        <v>0</v>
      </c>
      <c r="BI257" s="138">
        <f t="shared" si="68"/>
        <v>0</v>
      </c>
      <c r="BJ257" s="14" t="s">
        <v>78</v>
      </c>
      <c r="BK257" s="138">
        <f t="shared" si="69"/>
        <v>0</v>
      </c>
      <c r="BL257" s="14" t="s">
        <v>201</v>
      </c>
      <c r="BM257" s="137" t="s">
        <v>523</v>
      </c>
    </row>
    <row r="258" spans="2:65" s="1" customFormat="1" ht="22.9" customHeight="1">
      <c r="B258" s="29"/>
      <c r="C258" s="125" t="s">
        <v>524</v>
      </c>
      <c r="D258" s="125" t="s">
        <v>131</v>
      </c>
      <c r="E258" s="126" t="s">
        <v>525</v>
      </c>
      <c r="F258" s="127" t="s">
        <v>526</v>
      </c>
      <c r="G258" s="128" t="s">
        <v>147</v>
      </c>
      <c r="H258" s="129">
        <v>4</v>
      </c>
      <c r="I258" s="130"/>
      <c r="J258" s="131">
        <f t="shared" si="60"/>
        <v>0</v>
      </c>
      <c r="K258" s="132"/>
      <c r="L258" s="29"/>
      <c r="M258" s="133" t="s">
        <v>1</v>
      </c>
      <c r="N258" s="134" t="s">
        <v>38</v>
      </c>
      <c r="P258" s="135">
        <f t="shared" si="61"/>
        <v>0</v>
      </c>
      <c r="Q258" s="135">
        <v>1.1E-4</v>
      </c>
      <c r="R258" s="135">
        <f t="shared" si="62"/>
        <v>4.4000000000000002E-4</v>
      </c>
      <c r="S258" s="135">
        <v>0</v>
      </c>
      <c r="T258" s="136">
        <f t="shared" si="63"/>
        <v>0</v>
      </c>
      <c r="AR258" s="137" t="s">
        <v>201</v>
      </c>
      <c r="AT258" s="137" t="s">
        <v>131</v>
      </c>
      <c r="AU258" s="137" t="s">
        <v>80</v>
      </c>
      <c r="AY258" s="14" t="s">
        <v>129</v>
      </c>
      <c r="BE258" s="138">
        <f t="shared" si="64"/>
        <v>0</v>
      </c>
      <c r="BF258" s="138">
        <f t="shared" si="65"/>
        <v>0</v>
      </c>
      <c r="BG258" s="138">
        <f t="shared" si="66"/>
        <v>0</v>
      </c>
      <c r="BH258" s="138">
        <f t="shared" si="67"/>
        <v>0</v>
      </c>
      <c r="BI258" s="138">
        <f t="shared" si="68"/>
        <v>0</v>
      </c>
      <c r="BJ258" s="14" t="s">
        <v>78</v>
      </c>
      <c r="BK258" s="138">
        <f t="shared" si="69"/>
        <v>0</v>
      </c>
      <c r="BL258" s="14" t="s">
        <v>201</v>
      </c>
      <c r="BM258" s="137" t="s">
        <v>527</v>
      </c>
    </row>
    <row r="259" spans="2:65" s="1" customFormat="1" ht="35.75" customHeight="1">
      <c r="B259" s="29"/>
      <c r="C259" s="125" t="s">
        <v>528</v>
      </c>
      <c r="D259" s="125" t="s">
        <v>131</v>
      </c>
      <c r="E259" s="126" t="s">
        <v>529</v>
      </c>
      <c r="F259" s="127" t="s">
        <v>530</v>
      </c>
      <c r="G259" s="128" t="s">
        <v>164</v>
      </c>
      <c r="H259" s="129">
        <v>2</v>
      </c>
      <c r="I259" s="130"/>
      <c r="J259" s="131">
        <f t="shared" si="60"/>
        <v>0</v>
      </c>
      <c r="K259" s="132"/>
      <c r="L259" s="29"/>
      <c r="M259" s="133" t="s">
        <v>1</v>
      </c>
      <c r="N259" s="134" t="s">
        <v>38</v>
      </c>
      <c r="P259" s="135">
        <f t="shared" si="61"/>
        <v>0</v>
      </c>
      <c r="Q259" s="135">
        <v>9.0000000000000006E-5</v>
      </c>
      <c r="R259" s="135">
        <f t="shared" si="62"/>
        <v>1.8000000000000001E-4</v>
      </c>
      <c r="S259" s="135">
        <v>0</v>
      </c>
      <c r="T259" s="136">
        <f t="shared" si="63"/>
        <v>0</v>
      </c>
      <c r="AR259" s="137" t="s">
        <v>201</v>
      </c>
      <c r="AT259" s="137" t="s">
        <v>131</v>
      </c>
      <c r="AU259" s="137" t="s">
        <v>80</v>
      </c>
      <c r="AY259" s="14" t="s">
        <v>129</v>
      </c>
      <c r="BE259" s="138">
        <f t="shared" si="64"/>
        <v>0</v>
      </c>
      <c r="BF259" s="138">
        <f t="shared" si="65"/>
        <v>0</v>
      </c>
      <c r="BG259" s="138">
        <f t="shared" si="66"/>
        <v>0</v>
      </c>
      <c r="BH259" s="138">
        <f t="shared" si="67"/>
        <v>0</v>
      </c>
      <c r="BI259" s="138">
        <f t="shared" si="68"/>
        <v>0</v>
      </c>
      <c r="BJ259" s="14" t="s">
        <v>78</v>
      </c>
      <c r="BK259" s="138">
        <f t="shared" si="69"/>
        <v>0</v>
      </c>
      <c r="BL259" s="14" t="s">
        <v>201</v>
      </c>
      <c r="BM259" s="137" t="s">
        <v>531</v>
      </c>
    </row>
    <row r="260" spans="2:65" s="1" customFormat="1" ht="22.9" customHeight="1">
      <c r="B260" s="29"/>
      <c r="C260" s="125" t="s">
        <v>532</v>
      </c>
      <c r="D260" s="125" t="s">
        <v>131</v>
      </c>
      <c r="E260" s="126" t="s">
        <v>533</v>
      </c>
      <c r="F260" s="127" t="s">
        <v>534</v>
      </c>
      <c r="G260" s="128" t="s">
        <v>225</v>
      </c>
      <c r="H260" s="129">
        <v>6.0000000000000001E-3</v>
      </c>
      <c r="I260" s="130"/>
      <c r="J260" s="131">
        <f t="shared" si="60"/>
        <v>0</v>
      </c>
      <c r="K260" s="132"/>
      <c r="L260" s="29"/>
      <c r="M260" s="133" t="s">
        <v>1</v>
      </c>
      <c r="N260" s="134" t="s">
        <v>38</v>
      </c>
      <c r="P260" s="135">
        <f t="shared" si="61"/>
        <v>0</v>
      </c>
      <c r="Q260" s="135">
        <v>0</v>
      </c>
      <c r="R260" s="135">
        <f t="shared" si="62"/>
        <v>0</v>
      </c>
      <c r="S260" s="135">
        <v>0</v>
      </c>
      <c r="T260" s="136">
        <f t="shared" si="63"/>
        <v>0</v>
      </c>
      <c r="AR260" s="137" t="s">
        <v>201</v>
      </c>
      <c r="AT260" s="137" t="s">
        <v>131</v>
      </c>
      <c r="AU260" s="137" t="s">
        <v>80</v>
      </c>
      <c r="AY260" s="14" t="s">
        <v>129</v>
      </c>
      <c r="BE260" s="138">
        <f t="shared" si="64"/>
        <v>0</v>
      </c>
      <c r="BF260" s="138">
        <f t="shared" si="65"/>
        <v>0</v>
      </c>
      <c r="BG260" s="138">
        <f t="shared" si="66"/>
        <v>0</v>
      </c>
      <c r="BH260" s="138">
        <f t="shared" si="67"/>
        <v>0</v>
      </c>
      <c r="BI260" s="138">
        <f t="shared" si="68"/>
        <v>0</v>
      </c>
      <c r="BJ260" s="14" t="s">
        <v>78</v>
      </c>
      <c r="BK260" s="138">
        <f t="shared" si="69"/>
        <v>0</v>
      </c>
      <c r="BL260" s="14" t="s">
        <v>201</v>
      </c>
      <c r="BM260" s="137" t="s">
        <v>535</v>
      </c>
    </row>
    <row r="261" spans="2:65" s="1" customFormat="1" ht="22.9" customHeight="1">
      <c r="B261" s="29"/>
      <c r="C261" s="125" t="s">
        <v>536</v>
      </c>
      <c r="D261" s="125" t="s">
        <v>131</v>
      </c>
      <c r="E261" s="126" t="s">
        <v>537</v>
      </c>
      <c r="F261" s="127" t="s">
        <v>538</v>
      </c>
      <c r="G261" s="128" t="s">
        <v>225</v>
      </c>
      <c r="H261" s="129">
        <v>6.0000000000000001E-3</v>
      </c>
      <c r="I261" s="130"/>
      <c r="J261" s="131">
        <f t="shared" si="60"/>
        <v>0</v>
      </c>
      <c r="K261" s="132"/>
      <c r="L261" s="29"/>
      <c r="M261" s="133" t="s">
        <v>1</v>
      </c>
      <c r="N261" s="134" t="s">
        <v>38</v>
      </c>
      <c r="P261" s="135">
        <f t="shared" si="61"/>
        <v>0</v>
      </c>
      <c r="Q261" s="135">
        <v>0</v>
      </c>
      <c r="R261" s="135">
        <f t="shared" si="62"/>
        <v>0</v>
      </c>
      <c r="S261" s="135">
        <v>0</v>
      </c>
      <c r="T261" s="136">
        <f t="shared" si="63"/>
        <v>0</v>
      </c>
      <c r="AR261" s="137" t="s">
        <v>201</v>
      </c>
      <c r="AT261" s="137" t="s">
        <v>131</v>
      </c>
      <c r="AU261" s="137" t="s">
        <v>80</v>
      </c>
      <c r="AY261" s="14" t="s">
        <v>129</v>
      </c>
      <c r="BE261" s="138">
        <f t="shared" si="64"/>
        <v>0</v>
      </c>
      <c r="BF261" s="138">
        <f t="shared" si="65"/>
        <v>0</v>
      </c>
      <c r="BG261" s="138">
        <f t="shared" si="66"/>
        <v>0</v>
      </c>
      <c r="BH261" s="138">
        <f t="shared" si="67"/>
        <v>0</v>
      </c>
      <c r="BI261" s="138">
        <f t="shared" si="68"/>
        <v>0</v>
      </c>
      <c r="BJ261" s="14" t="s">
        <v>78</v>
      </c>
      <c r="BK261" s="138">
        <f t="shared" si="69"/>
        <v>0</v>
      </c>
      <c r="BL261" s="14" t="s">
        <v>201</v>
      </c>
      <c r="BM261" s="137" t="s">
        <v>539</v>
      </c>
    </row>
    <row r="262" spans="2:65" s="11" customFormat="1" ht="22.75" customHeight="1">
      <c r="B262" s="113"/>
      <c r="D262" s="114" t="s">
        <v>72</v>
      </c>
      <c r="E262" s="123" t="s">
        <v>540</v>
      </c>
      <c r="F262" s="123" t="s">
        <v>541</v>
      </c>
      <c r="I262" s="116"/>
      <c r="J262" s="124">
        <f>BK262</f>
        <v>0</v>
      </c>
      <c r="L262" s="113"/>
      <c r="M262" s="118"/>
      <c r="P262" s="119">
        <f>SUM(P263:P270)</f>
        <v>0</v>
      </c>
      <c r="R262" s="119">
        <f>SUM(R263:R270)</f>
        <v>1.8720000000000001E-2</v>
      </c>
      <c r="T262" s="120">
        <f>SUM(T263:T270)</f>
        <v>1.933E-2</v>
      </c>
      <c r="AR262" s="114" t="s">
        <v>80</v>
      </c>
      <c r="AT262" s="121" t="s">
        <v>72</v>
      </c>
      <c r="AU262" s="121" t="s">
        <v>78</v>
      </c>
      <c r="AY262" s="114" t="s">
        <v>129</v>
      </c>
      <c r="BK262" s="122">
        <f>SUM(BK263:BK270)</f>
        <v>0</v>
      </c>
    </row>
    <row r="263" spans="2:65" s="1" customFormat="1" ht="13.9" customHeight="1">
      <c r="B263" s="29"/>
      <c r="C263" s="125" t="s">
        <v>542</v>
      </c>
      <c r="D263" s="125" t="s">
        <v>131</v>
      </c>
      <c r="E263" s="126" t="s">
        <v>543</v>
      </c>
      <c r="F263" s="127" t="s">
        <v>544</v>
      </c>
      <c r="G263" s="128" t="s">
        <v>147</v>
      </c>
      <c r="H263" s="129">
        <v>1</v>
      </c>
      <c r="I263" s="130"/>
      <c r="J263" s="131">
        <f t="shared" ref="J263:J270" si="70">ROUND(I263*H263,2)</f>
        <v>0</v>
      </c>
      <c r="K263" s="132"/>
      <c r="L263" s="29"/>
      <c r="M263" s="133" t="s">
        <v>1</v>
      </c>
      <c r="N263" s="134" t="s">
        <v>38</v>
      </c>
      <c r="P263" s="135">
        <f t="shared" ref="P263:P270" si="71">O263*H263</f>
        <v>0</v>
      </c>
      <c r="Q263" s="135">
        <v>0</v>
      </c>
      <c r="R263" s="135">
        <f t="shared" ref="R263:R270" si="72">Q263*H263</f>
        <v>0</v>
      </c>
      <c r="S263" s="135">
        <v>1.933E-2</v>
      </c>
      <c r="T263" s="136">
        <f t="shared" ref="T263:T270" si="73">S263*H263</f>
        <v>1.933E-2</v>
      </c>
      <c r="AR263" s="137" t="s">
        <v>201</v>
      </c>
      <c r="AT263" s="137" t="s">
        <v>131</v>
      </c>
      <c r="AU263" s="137" t="s">
        <v>80</v>
      </c>
      <c r="AY263" s="14" t="s">
        <v>129</v>
      </c>
      <c r="BE263" s="138">
        <f t="shared" ref="BE263:BE270" si="74">IF(N263="základní",J263,0)</f>
        <v>0</v>
      </c>
      <c r="BF263" s="138">
        <f t="shared" ref="BF263:BF270" si="75">IF(N263="snížená",J263,0)</f>
        <v>0</v>
      </c>
      <c r="BG263" s="138">
        <f t="shared" ref="BG263:BG270" si="76">IF(N263="zákl. přenesená",J263,0)</f>
        <v>0</v>
      </c>
      <c r="BH263" s="138">
        <f t="shared" ref="BH263:BH270" si="77">IF(N263="sníž. přenesená",J263,0)</f>
        <v>0</v>
      </c>
      <c r="BI263" s="138">
        <f t="shared" ref="BI263:BI270" si="78">IF(N263="nulová",J263,0)</f>
        <v>0</v>
      </c>
      <c r="BJ263" s="14" t="s">
        <v>78</v>
      </c>
      <c r="BK263" s="138">
        <f t="shared" ref="BK263:BK270" si="79">ROUND(I263*H263,2)</f>
        <v>0</v>
      </c>
      <c r="BL263" s="14" t="s">
        <v>201</v>
      </c>
      <c r="BM263" s="137" t="s">
        <v>545</v>
      </c>
    </row>
    <row r="264" spans="2:65" s="1" customFormat="1" ht="13.9" customHeight="1">
      <c r="B264" s="29"/>
      <c r="C264" s="125" t="s">
        <v>546</v>
      </c>
      <c r="D264" s="125" t="s">
        <v>131</v>
      </c>
      <c r="E264" s="126" t="s">
        <v>547</v>
      </c>
      <c r="F264" s="127" t="s">
        <v>548</v>
      </c>
      <c r="G264" s="128" t="s">
        <v>147</v>
      </c>
      <c r="H264" s="129">
        <v>1</v>
      </c>
      <c r="I264" s="130"/>
      <c r="J264" s="131">
        <f t="shared" si="70"/>
        <v>0</v>
      </c>
      <c r="K264" s="132"/>
      <c r="L264" s="29"/>
      <c r="M264" s="133" t="s">
        <v>1</v>
      </c>
      <c r="N264" s="134" t="s">
        <v>38</v>
      </c>
      <c r="P264" s="135">
        <f t="shared" si="71"/>
        <v>0</v>
      </c>
      <c r="Q264" s="135">
        <v>2.4199999999999998E-3</v>
      </c>
      <c r="R264" s="135">
        <f t="shared" si="72"/>
        <v>2.4199999999999998E-3</v>
      </c>
      <c r="S264" s="135">
        <v>0</v>
      </c>
      <c r="T264" s="136">
        <f t="shared" si="73"/>
        <v>0</v>
      </c>
      <c r="AR264" s="137" t="s">
        <v>201</v>
      </c>
      <c r="AT264" s="137" t="s">
        <v>131</v>
      </c>
      <c r="AU264" s="137" t="s">
        <v>80</v>
      </c>
      <c r="AY264" s="14" t="s">
        <v>129</v>
      </c>
      <c r="BE264" s="138">
        <f t="shared" si="74"/>
        <v>0</v>
      </c>
      <c r="BF264" s="138">
        <f t="shared" si="75"/>
        <v>0</v>
      </c>
      <c r="BG264" s="138">
        <f t="shared" si="76"/>
        <v>0</v>
      </c>
      <c r="BH264" s="138">
        <f t="shared" si="77"/>
        <v>0</v>
      </c>
      <c r="BI264" s="138">
        <f t="shared" si="78"/>
        <v>0</v>
      </c>
      <c r="BJ264" s="14" t="s">
        <v>78</v>
      </c>
      <c r="BK264" s="138">
        <f t="shared" si="79"/>
        <v>0</v>
      </c>
      <c r="BL264" s="14" t="s">
        <v>201</v>
      </c>
      <c r="BM264" s="137" t="s">
        <v>549</v>
      </c>
    </row>
    <row r="265" spans="2:65" s="1" customFormat="1" ht="22.9" customHeight="1">
      <c r="B265" s="29"/>
      <c r="C265" s="147" t="s">
        <v>550</v>
      </c>
      <c r="D265" s="147" t="s">
        <v>222</v>
      </c>
      <c r="E265" s="148" t="s">
        <v>551</v>
      </c>
      <c r="F265" s="149" t="s">
        <v>552</v>
      </c>
      <c r="G265" s="150" t="s">
        <v>147</v>
      </c>
      <c r="H265" s="151">
        <v>1</v>
      </c>
      <c r="I265" s="152"/>
      <c r="J265" s="153">
        <f t="shared" si="70"/>
        <v>0</v>
      </c>
      <c r="K265" s="154"/>
      <c r="L265" s="155"/>
      <c r="M265" s="156" t="s">
        <v>1</v>
      </c>
      <c r="N265" s="157" t="s">
        <v>38</v>
      </c>
      <c r="P265" s="135">
        <f t="shared" si="71"/>
        <v>0</v>
      </c>
      <c r="Q265" s="135">
        <v>1.4500000000000001E-2</v>
      </c>
      <c r="R265" s="135">
        <f t="shared" si="72"/>
        <v>1.4500000000000001E-2</v>
      </c>
      <c r="S265" s="135">
        <v>0</v>
      </c>
      <c r="T265" s="136">
        <f t="shared" si="73"/>
        <v>0</v>
      </c>
      <c r="AR265" s="137" t="s">
        <v>272</v>
      </c>
      <c r="AT265" s="137" t="s">
        <v>222</v>
      </c>
      <c r="AU265" s="137" t="s">
        <v>80</v>
      </c>
      <c r="AY265" s="14" t="s">
        <v>129</v>
      </c>
      <c r="BE265" s="138">
        <f t="shared" si="74"/>
        <v>0</v>
      </c>
      <c r="BF265" s="138">
        <f t="shared" si="75"/>
        <v>0</v>
      </c>
      <c r="BG265" s="138">
        <f t="shared" si="76"/>
        <v>0</v>
      </c>
      <c r="BH265" s="138">
        <f t="shared" si="77"/>
        <v>0</v>
      </c>
      <c r="BI265" s="138">
        <f t="shared" si="78"/>
        <v>0</v>
      </c>
      <c r="BJ265" s="14" t="s">
        <v>78</v>
      </c>
      <c r="BK265" s="138">
        <f t="shared" si="79"/>
        <v>0</v>
      </c>
      <c r="BL265" s="14" t="s">
        <v>201</v>
      </c>
      <c r="BM265" s="137" t="s">
        <v>553</v>
      </c>
    </row>
    <row r="266" spans="2:65" s="1" customFormat="1" ht="13.9" customHeight="1">
      <c r="B266" s="29"/>
      <c r="C266" s="147" t="s">
        <v>554</v>
      </c>
      <c r="D266" s="147" t="s">
        <v>222</v>
      </c>
      <c r="E266" s="148" t="s">
        <v>555</v>
      </c>
      <c r="F266" s="149" t="s">
        <v>556</v>
      </c>
      <c r="G266" s="150" t="s">
        <v>147</v>
      </c>
      <c r="H266" s="151">
        <v>1</v>
      </c>
      <c r="I266" s="152"/>
      <c r="J266" s="153">
        <f t="shared" si="70"/>
        <v>0</v>
      </c>
      <c r="K266" s="154"/>
      <c r="L266" s="155"/>
      <c r="M266" s="156" t="s">
        <v>1</v>
      </c>
      <c r="N266" s="157" t="s">
        <v>38</v>
      </c>
      <c r="P266" s="135">
        <f t="shared" si="71"/>
        <v>0</v>
      </c>
      <c r="Q266" s="135">
        <v>1.2999999999999999E-3</v>
      </c>
      <c r="R266" s="135">
        <f t="shared" si="72"/>
        <v>1.2999999999999999E-3</v>
      </c>
      <c r="S266" s="135">
        <v>0</v>
      </c>
      <c r="T266" s="136">
        <f t="shared" si="73"/>
        <v>0</v>
      </c>
      <c r="AR266" s="137" t="s">
        <v>272</v>
      </c>
      <c r="AT266" s="137" t="s">
        <v>222</v>
      </c>
      <c r="AU266" s="137" t="s">
        <v>80</v>
      </c>
      <c r="AY266" s="14" t="s">
        <v>129</v>
      </c>
      <c r="BE266" s="138">
        <f t="shared" si="74"/>
        <v>0</v>
      </c>
      <c r="BF266" s="138">
        <f t="shared" si="75"/>
        <v>0</v>
      </c>
      <c r="BG266" s="138">
        <f t="shared" si="76"/>
        <v>0</v>
      </c>
      <c r="BH266" s="138">
        <f t="shared" si="77"/>
        <v>0</v>
      </c>
      <c r="BI266" s="138">
        <f t="shared" si="78"/>
        <v>0</v>
      </c>
      <c r="BJ266" s="14" t="s">
        <v>78</v>
      </c>
      <c r="BK266" s="138">
        <f t="shared" si="79"/>
        <v>0</v>
      </c>
      <c r="BL266" s="14" t="s">
        <v>201</v>
      </c>
      <c r="BM266" s="137" t="s">
        <v>557</v>
      </c>
    </row>
    <row r="267" spans="2:65" s="1" customFormat="1" ht="22.9" customHeight="1">
      <c r="B267" s="29"/>
      <c r="C267" s="125" t="s">
        <v>558</v>
      </c>
      <c r="D267" s="125" t="s">
        <v>131</v>
      </c>
      <c r="E267" s="126" t="s">
        <v>559</v>
      </c>
      <c r="F267" s="127" t="s">
        <v>560</v>
      </c>
      <c r="G267" s="128" t="s">
        <v>147</v>
      </c>
      <c r="H267" s="129">
        <v>1</v>
      </c>
      <c r="I267" s="130"/>
      <c r="J267" s="131">
        <f t="shared" si="70"/>
        <v>0</v>
      </c>
      <c r="K267" s="132"/>
      <c r="L267" s="29"/>
      <c r="M267" s="133" t="s">
        <v>1</v>
      </c>
      <c r="N267" s="134" t="s">
        <v>38</v>
      </c>
      <c r="P267" s="135">
        <f t="shared" si="71"/>
        <v>0</v>
      </c>
      <c r="Q267" s="135">
        <v>2.9999999999999997E-4</v>
      </c>
      <c r="R267" s="135">
        <f t="shared" si="72"/>
        <v>2.9999999999999997E-4</v>
      </c>
      <c r="S267" s="135">
        <v>0</v>
      </c>
      <c r="T267" s="136">
        <f t="shared" si="73"/>
        <v>0</v>
      </c>
      <c r="AR267" s="137" t="s">
        <v>201</v>
      </c>
      <c r="AT267" s="137" t="s">
        <v>131</v>
      </c>
      <c r="AU267" s="137" t="s">
        <v>80</v>
      </c>
      <c r="AY267" s="14" t="s">
        <v>129</v>
      </c>
      <c r="BE267" s="138">
        <f t="shared" si="74"/>
        <v>0</v>
      </c>
      <c r="BF267" s="138">
        <f t="shared" si="75"/>
        <v>0</v>
      </c>
      <c r="BG267" s="138">
        <f t="shared" si="76"/>
        <v>0</v>
      </c>
      <c r="BH267" s="138">
        <f t="shared" si="77"/>
        <v>0</v>
      </c>
      <c r="BI267" s="138">
        <f t="shared" si="78"/>
        <v>0</v>
      </c>
      <c r="BJ267" s="14" t="s">
        <v>78</v>
      </c>
      <c r="BK267" s="138">
        <f t="shared" si="79"/>
        <v>0</v>
      </c>
      <c r="BL267" s="14" t="s">
        <v>201</v>
      </c>
      <c r="BM267" s="137" t="s">
        <v>561</v>
      </c>
    </row>
    <row r="268" spans="2:65" s="1" customFormat="1" ht="13.9" customHeight="1">
      <c r="B268" s="29"/>
      <c r="C268" s="147" t="s">
        <v>562</v>
      </c>
      <c r="D268" s="147" t="s">
        <v>222</v>
      </c>
      <c r="E268" s="148" t="s">
        <v>563</v>
      </c>
      <c r="F268" s="149" t="s">
        <v>564</v>
      </c>
      <c r="G268" s="150" t="s">
        <v>147</v>
      </c>
      <c r="H268" s="151">
        <v>1</v>
      </c>
      <c r="I268" s="152"/>
      <c r="J268" s="153">
        <f t="shared" si="70"/>
        <v>0</v>
      </c>
      <c r="K268" s="154"/>
      <c r="L268" s="155"/>
      <c r="M268" s="156" t="s">
        <v>1</v>
      </c>
      <c r="N268" s="157" t="s">
        <v>38</v>
      </c>
      <c r="P268" s="135">
        <f t="shared" si="71"/>
        <v>0</v>
      </c>
      <c r="Q268" s="135">
        <v>2.0000000000000001E-4</v>
      </c>
      <c r="R268" s="135">
        <f t="shared" si="72"/>
        <v>2.0000000000000001E-4</v>
      </c>
      <c r="S268" s="135">
        <v>0</v>
      </c>
      <c r="T268" s="136">
        <f t="shared" si="73"/>
        <v>0</v>
      </c>
      <c r="AR268" s="137" t="s">
        <v>272</v>
      </c>
      <c r="AT268" s="137" t="s">
        <v>222</v>
      </c>
      <c r="AU268" s="137" t="s">
        <v>80</v>
      </c>
      <c r="AY268" s="14" t="s">
        <v>129</v>
      </c>
      <c r="BE268" s="138">
        <f t="shared" si="74"/>
        <v>0</v>
      </c>
      <c r="BF268" s="138">
        <f t="shared" si="75"/>
        <v>0</v>
      </c>
      <c r="BG268" s="138">
        <f t="shared" si="76"/>
        <v>0</v>
      </c>
      <c r="BH268" s="138">
        <f t="shared" si="77"/>
        <v>0</v>
      </c>
      <c r="BI268" s="138">
        <f t="shared" si="78"/>
        <v>0</v>
      </c>
      <c r="BJ268" s="14" t="s">
        <v>78</v>
      </c>
      <c r="BK268" s="138">
        <f t="shared" si="79"/>
        <v>0</v>
      </c>
      <c r="BL268" s="14" t="s">
        <v>201</v>
      </c>
      <c r="BM268" s="137" t="s">
        <v>565</v>
      </c>
    </row>
    <row r="269" spans="2:65" s="1" customFormat="1" ht="22.9" customHeight="1">
      <c r="B269" s="29"/>
      <c r="C269" s="125" t="s">
        <v>566</v>
      </c>
      <c r="D269" s="125" t="s">
        <v>131</v>
      </c>
      <c r="E269" s="126" t="s">
        <v>567</v>
      </c>
      <c r="F269" s="127" t="s">
        <v>568</v>
      </c>
      <c r="G269" s="128" t="s">
        <v>225</v>
      </c>
      <c r="H269" s="129">
        <v>1.9E-2</v>
      </c>
      <c r="I269" s="130"/>
      <c r="J269" s="131">
        <f t="shared" si="70"/>
        <v>0</v>
      </c>
      <c r="K269" s="132"/>
      <c r="L269" s="29"/>
      <c r="M269" s="133" t="s">
        <v>1</v>
      </c>
      <c r="N269" s="134" t="s">
        <v>38</v>
      </c>
      <c r="P269" s="135">
        <f t="shared" si="71"/>
        <v>0</v>
      </c>
      <c r="Q269" s="135">
        <v>0</v>
      </c>
      <c r="R269" s="135">
        <f t="shared" si="72"/>
        <v>0</v>
      </c>
      <c r="S269" s="135">
        <v>0</v>
      </c>
      <c r="T269" s="136">
        <f t="shared" si="73"/>
        <v>0</v>
      </c>
      <c r="AR269" s="137" t="s">
        <v>201</v>
      </c>
      <c r="AT269" s="137" t="s">
        <v>131</v>
      </c>
      <c r="AU269" s="137" t="s">
        <v>80</v>
      </c>
      <c r="AY269" s="14" t="s">
        <v>129</v>
      </c>
      <c r="BE269" s="138">
        <f t="shared" si="74"/>
        <v>0</v>
      </c>
      <c r="BF269" s="138">
        <f t="shared" si="75"/>
        <v>0</v>
      </c>
      <c r="BG269" s="138">
        <f t="shared" si="76"/>
        <v>0</v>
      </c>
      <c r="BH269" s="138">
        <f t="shared" si="77"/>
        <v>0</v>
      </c>
      <c r="BI269" s="138">
        <f t="shared" si="78"/>
        <v>0</v>
      </c>
      <c r="BJ269" s="14" t="s">
        <v>78</v>
      </c>
      <c r="BK269" s="138">
        <f t="shared" si="79"/>
        <v>0</v>
      </c>
      <c r="BL269" s="14" t="s">
        <v>201</v>
      </c>
      <c r="BM269" s="137" t="s">
        <v>569</v>
      </c>
    </row>
    <row r="270" spans="2:65" s="1" customFormat="1" ht="22.9" customHeight="1">
      <c r="B270" s="29"/>
      <c r="C270" s="125" t="s">
        <v>570</v>
      </c>
      <c r="D270" s="125" t="s">
        <v>131</v>
      </c>
      <c r="E270" s="126" t="s">
        <v>571</v>
      </c>
      <c r="F270" s="127" t="s">
        <v>572</v>
      </c>
      <c r="G270" s="128" t="s">
        <v>225</v>
      </c>
      <c r="H270" s="129">
        <v>1.9E-2</v>
      </c>
      <c r="I270" s="130"/>
      <c r="J270" s="131">
        <f t="shared" si="70"/>
        <v>0</v>
      </c>
      <c r="K270" s="132"/>
      <c r="L270" s="29"/>
      <c r="M270" s="133" t="s">
        <v>1</v>
      </c>
      <c r="N270" s="134" t="s">
        <v>38</v>
      </c>
      <c r="P270" s="135">
        <f t="shared" si="71"/>
        <v>0</v>
      </c>
      <c r="Q270" s="135">
        <v>0</v>
      </c>
      <c r="R270" s="135">
        <f t="shared" si="72"/>
        <v>0</v>
      </c>
      <c r="S270" s="135">
        <v>0</v>
      </c>
      <c r="T270" s="136">
        <f t="shared" si="73"/>
        <v>0</v>
      </c>
      <c r="AR270" s="137" t="s">
        <v>201</v>
      </c>
      <c r="AT270" s="137" t="s">
        <v>131</v>
      </c>
      <c r="AU270" s="137" t="s">
        <v>80</v>
      </c>
      <c r="AY270" s="14" t="s">
        <v>129</v>
      </c>
      <c r="BE270" s="138">
        <f t="shared" si="74"/>
        <v>0</v>
      </c>
      <c r="BF270" s="138">
        <f t="shared" si="75"/>
        <v>0</v>
      </c>
      <c r="BG270" s="138">
        <f t="shared" si="76"/>
        <v>0</v>
      </c>
      <c r="BH270" s="138">
        <f t="shared" si="77"/>
        <v>0</v>
      </c>
      <c r="BI270" s="138">
        <f t="shared" si="78"/>
        <v>0</v>
      </c>
      <c r="BJ270" s="14" t="s">
        <v>78</v>
      </c>
      <c r="BK270" s="138">
        <f t="shared" si="79"/>
        <v>0</v>
      </c>
      <c r="BL270" s="14" t="s">
        <v>201</v>
      </c>
      <c r="BM270" s="137" t="s">
        <v>573</v>
      </c>
    </row>
    <row r="271" spans="2:65" s="11" customFormat="1" ht="22.75" customHeight="1">
      <c r="B271" s="113"/>
      <c r="D271" s="114" t="s">
        <v>72</v>
      </c>
      <c r="E271" s="123" t="s">
        <v>574</v>
      </c>
      <c r="F271" s="123" t="s">
        <v>575</v>
      </c>
      <c r="I271" s="116"/>
      <c r="J271" s="124">
        <f>BK271</f>
        <v>0</v>
      </c>
      <c r="L271" s="113"/>
      <c r="M271" s="118"/>
      <c r="P271" s="119">
        <f>SUM(P272:P275)</f>
        <v>0</v>
      </c>
      <c r="R271" s="119">
        <f>SUM(R272:R275)</f>
        <v>1.8149999999999999E-2</v>
      </c>
      <c r="T271" s="120">
        <f>SUM(T272:T275)</f>
        <v>0</v>
      </c>
      <c r="AR271" s="114" t="s">
        <v>80</v>
      </c>
      <c r="AT271" s="121" t="s">
        <v>72</v>
      </c>
      <c r="AU271" s="121" t="s">
        <v>78</v>
      </c>
      <c r="AY271" s="114" t="s">
        <v>129</v>
      </c>
      <c r="BK271" s="122">
        <f>SUM(BK272:BK275)</f>
        <v>0</v>
      </c>
    </row>
    <row r="272" spans="2:65" s="1" customFormat="1" ht="22.9" customHeight="1">
      <c r="B272" s="29"/>
      <c r="C272" s="125" t="s">
        <v>576</v>
      </c>
      <c r="D272" s="125" t="s">
        <v>131</v>
      </c>
      <c r="E272" s="126" t="s">
        <v>577</v>
      </c>
      <c r="F272" s="127" t="s">
        <v>578</v>
      </c>
      <c r="G272" s="128" t="s">
        <v>147</v>
      </c>
      <c r="H272" s="129">
        <v>1</v>
      </c>
      <c r="I272" s="130"/>
      <c r="J272" s="131">
        <f>ROUND(I272*H272,2)</f>
        <v>0</v>
      </c>
      <c r="K272" s="132"/>
      <c r="L272" s="29"/>
      <c r="M272" s="133" t="s">
        <v>1</v>
      </c>
      <c r="N272" s="134" t="s">
        <v>38</v>
      </c>
      <c r="P272" s="135">
        <f>O272*H272</f>
        <v>0</v>
      </c>
      <c r="Q272" s="135">
        <v>1.7649999999999999E-2</v>
      </c>
      <c r="R272" s="135">
        <f>Q272*H272</f>
        <v>1.7649999999999999E-2</v>
      </c>
      <c r="S272" s="135">
        <v>0</v>
      </c>
      <c r="T272" s="136">
        <f>S272*H272</f>
        <v>0</v>
      </c>
      <c r="AR272" s="137" t="s">
        <v>201</v>
      </c>
      <c r="AT272" s="137" t="s">
        <v>131</v>
      </c>
      <c r="AU272" s="137" t="s">
        <v>80</v>
      </c>
      <c r="AY272" s="14" t="s">
        <v>129</v>
      </c>
      <c r="BE272" s="138">
        <f>IF(N272="základní",J272,0)</f>
        <v>0</v>
      </c>
      <c r="BF272" s="138">
        <f>IF(N272="snížená",J272,0)</f>
        <v>0</v>
      </c>
      <c r="BG272" s="138">
        <f>IF(N272="zákl. přenesená",J272,0)</f>
        <v>0</v>
      </c>
      <c r="BH272" s="138">
        <f>IF(N272="sníž. přenesená",J272,0)</f>
        <v>0</v>
      </c>
      <c r="BI272" s="138">
        <f>IF(N272="nulová",J272,0)</f>
        <v>0</v>
      </c>
      <c r="BJ272" s="14" t="s">
        <v>78</v>
      </c>
      <c r="BK272" s="138">
        <f>ROUND(I272*H272,2)</f>
        <v>0</v>
      </c>
      <c r="BL272" s="14" t="s">
        <v>201</v>
      </c>
      <c r="BM272" s="137" t="s">
        <v>579</v>
      </c>
    </row>
    <row r="273" spans="2:65" s="1" customFormat="1" ht="13.9" customHeight="1">
      <c r="B273" s="29"/>
      <c r="C273" s="125" t="s">
        <v>580</v>
      </c>
      <c r="D273" s="125" t="s">
        <v>131</v>
      </c>
      <c r="E273" s="126" t="s">
        <v>581</v>
      </c>
      <c r="F273" s="127" t="s">
        <v>582</v>
      </c>
      <c r="G273" s="128" t="s">
        <v>147</v>
      </c>
      <c r="H273" s="129">
        <v>1</v>
      </c>
      <c r="I273" s="130"/>
      <c r="J273" s="131">
        <f>ROUND(I273*H273,2)</f>
        <v>0</v>
      </c>
      <c r="K273" s="132"/>
      <c r="L273" s="29"/>
      <c r="M273" s="133" t="s">
        <v>1</v>
      </c>
      <c r="N273" s="134" t="s">
        <v>38</v>
      </c>
      <c r="P273" s="135">
        <f>O273*H273</f>
        <v>0</v>
      </c>
      <c r="Q273" s="135">
        <v>5.0000000000000001E-4</v>
      </c>
      <c r="R273" s="135">
        <f>Q273*H273</f>
        <v>5.0000000000000001E-4</v>
      </c>
      <c r="S273" s="135">
        <v>0</v>
      </c>
      <c r="T273" s="136">
        <f>S273*H273</f>
        <v>0</v>
      </c>
      <c r="AR273" s="137" t="s">
        <v>201</v>
      </c>
      <c r="AT273" s="137" t="s">
        <v>131</v>
      </c>
      <c r="AU273" s="137" t="s">
        <v>80</v>
      </c>
      <c r="AY273" s="14" t="s">
        <v>129</v>
      </c>
      <c r="BE273" s="138">
        <f>IF(N273="základní",J273,0)</f>
        <v>0</v>
      </c>
      <c r="BF273" s="138">
        <f>IF(N273="snížená",J273,0)</f>
        <v>0</v>
      </c>
      <c r="BG273" s="138">
        <f>IF(N273="zákl. přenesená",J273,0)</f>
        <v>0</v>
      </c>
      <c r="BH273" s="138">
        <f>IF(N273="sníž. přenesená",J273,0)</f>
        <v>0</v>
      </c>
      <c r="BI273" s="138">
        <f>IF(N273="nulová",J273,0)</f>
        <v>0</v>
      </c>
      <c r="BJ273" s="14" t="s">
        <v>78</v>
      </c>
      <c r="BK273" s="138">
        <f>ROUND(I273*H273,2)</f>
        <v>0</v>
      </c>
      <c r="BL273" s="14" t="s">
        <v>201</v>
      </c>
      <c r="BM273" s="137" t="s">
        <v>583</v>
      </c>
    </row>
    <row r="274" spans="2:65" s="1" customFormat="1" ht="22.9" customHeight="1">
      <c r="B274" s="29"/>
      <c r="C274" s="125" t="s">
        <v>584</v>
      </c>
      <c r="D274" s="125" t="s">
        <v>131</v>
      </c>
      <c r="E274" s="126" t="s">
        <v>585</v>
      </c>
      <c r="F274" s="127" t="s">
        <v>586</v>
      </c>
      <c r="G274" s="128" t="s">
        <v>225</v>
      </c>
      <c r="H274" s="129">
        <v>1.7999999999999999E-2</v>
      </c>
      <c r="I274" s="130"/>
      <c r="J274" s="131">
        <f>ROUND(I274*H274,2)</f>
        <v>0</v>
      </c>
      <c r="K274" s="132"/>
      <c r="L274" s="29"/>
      <c r="M274" s="133" t="s">
        <v>1</v>
      </c>
      <c r="N274" s="134" t="s">
        <v>38</v>
      </c>
      <c r="P274" s="135">
        <f>O274*H274</f>
        <v>0</v>
      </c>
      <c r="Q274" s="135">
        <v>0</v>
      </c>
      <c r="R274" s="135">
        <f>Q274*H274</f>
        <v>0</v>
      </c>
      <c r="S274" s="135">
        <v>0</v>
      </c>
      <c r="T274" s="136">
        <f>S274*H274</f>
        <v>0</v>
      </c>
      <c r="AR274" s="137" t="s">
        <v>201</v>
      </c>
      <c r="AT274" s="137" t="s">
        <v>131</v>
      </c>
      <c r="AU274" s="137" t="s">
        <v>80</v>
      </c>
      <c r="AY274" s="14" t="s">
        <v>129</v>
      </c>
      <c r="BE274" s="138">
        <f>IF(N274="základní",J274,0)</f>
        <v>0</v>
      </c>
      <c r="BF274" s="138">
        <f>IF(N274="snížená",J274,0)</f>
        <v>0</v>
      </c>
      <c r="BG274" s="138">
        <f>IF(N274="zákl. přenesená",J274,0)</f>
        <v>0</v>
      </c>
      <c r="BH274" s="138">
        <f>IF(N274="sníž. přenesená",J274,0)</f>
        <v>0</v>
      </c>
      <c r="BI274" s="138">
        <f>IF(N274="nulová",J274,0)</f>
        <v>0</v>
      </c>
      <c r="BJ274" s="14" t="s">
        <v>78</v>
      </c>
      <c r="BK274" s="138">
        <f>ROUND(I274*H274,2)</f>
        <v>0</v>
      </c>
      <c r="BL274" s="14" t="s">
        <v>201</v>
      </c>
      <c r="BM274" s="137" t="s">
        <v>587</v>
      </c>
    </row>
    <row r="275" spans="2:65" s="1" customFormat="1" ht="22.9" customHeight="1">
      <c r="B275" s="29"/>
      <c r="C275" s="125" t="s">
        <v>588</v>
      </c>
      <c r="D275" s="125" t="s">
        <v>131</v>
      </c>
      <c r="E275" s="126" t="s">
        <v>589</v>
      </c>
      <c r="F275" s="127" t="s">
        <v>590</v>
      </c>
      <c r="G275" s="128" t="s">
        <v>225</v>
      </c>
      <c r="H275" s="129">
        <v>1.7999999999999999E-2</v>
      </c>
      <c r="I275" s="130"/>
      <c r="J275" s="131">
        <f>ROUND(I275*H275,2)</f>
        <v>0</v>
      </c>
      <c r="K275" s="132"/>
      <c r="L275" s="29"/>
      <c r="M275" s="133" t="s">
        <v>1</v>
      </c>
      <c r="N275" s="134" t="s">
        <v>38</v>
      </c>
      <c r="P275" s="135">
        <f>O275*H275</f>
        <v>0</v>
      </c>
      <c r="Q275" s="135">
        <v>0</v>
      </c>
      <c r="R275" s="135">
        <f>Q275*H275</f>
        <v>0</v>
      </c>
      <c r="S275" s="135">
        <v>0</v>
      </c>
      <c r="T275" s="136">
        <f>S275*H275</f>
        <v>0</v>
      </c>
      <c r="AR275" s="137" t="s">
        <v>201</v>
      </c>
      <c r="AT275" s="137" t="s">
        <v>131</v>
      </c>
      <c r="AU275" s="137" t="s">
        <v>80</v>
      </c>
      <c r="AY275" s="14" t="s">
        <v>129</v>
      </c>
      <c r="BE275" s="138">
        <f>IF(N275="základní",J275,0)</f>
        <v>0</v>
      </c>
      <c r="BF275" s="138">
        <f>IF(N275="snížená",J275,0)</f>
        <v>0</v>
      </c>
      <c r="BG275" s="138">
        <f>IF(N275="zákl. přenesená",J275,0)</f>
        <v>0</v>
      </c>
      <c r="BH275" s="138">
        <f>IF(N275="sníž. přenesená",J275,0)</f>
        <v>0</v>
      </c>
      <c r="BI275" s="138">
        <f>IF(N275="nulová",J275,0)</f>
        <v>0</v>
      </c>
      <c r="BJ275" s="14" t="s">
        <v>78</v>
      </c>
      <c r="BK275" s="138">
        <f>ROUND(I275*H275,2)</f>
        <v>0</v>
      </c>
      <c r="BL275" s="14" t="s">
        <v>201</v>
      </c>
      <c r="BM275" s="137" t="s">
        <v>591</v>
      </c>
    </row>
    <row r="276" spans="2:65" s="11" customFormat="1" ht="22.75" customHeight="1">
      <c r="B276" s="113"/>
      <c r="D276" s="114" t="s">
        <v>72</v>
      </c>
      <c r="E276" s="123" t="s">
        <v>592</v>
      </c>
      <c r="F276" s="123" t="s">
        <v>593</v>
      </c>
      <c r="I276" s="116"/>
      <c r="J276" s="124">
        <f>BK276</f>
        <v>0</v>
      </c>
      <c r="L276" s="113"/>
      <c r="M276" s="118"/>
      <c r="P276" s="119">
        <f>P277</f>
        <v>0</v>
      </c>
      <c r="R276" s="119">
        <f>R277</f>
        <v>6.9999999999999999E-4</v>
      </c>
      <c r="T276" s="120">
        <f>T277</f>
        <v>0</v>
      </c>
      <c r="AR276" s="114" t="s">
        <v>80</v>
      </c>
      <c r="AT276" s="121" t="s">
        <v>72</v>
      </c>
      <c r="AU276" s="121" t="s">
        <v>78</v>
      </c>
      <c r="AY276" s="114" t="s">
        <v>129</v>
      </c>
      <c r="BK276" s="122">
        <f>BK277</f>
        <v>0</v>
      </c>
    </row>
    <row r="277" spans="2:65" s="1" customFormat="1" ht="22.9" customHeight="1">
      <c r="B277" s="29"/>
      <c r="C277" s="125" t="s">
        <v>594</v>
      </c>
      <c r="D277" s="125" t="s">
        <v>131</v>
      </c>
      <c r="E277" s="126" t="s">
        <v>595</v>
      </c>
      <c r="F277" s="127" t="s">
        <v>596</v>
      </c>
      <c r="G277" s="128" t="s">
        <v>147</v>
      </c>
      <c r="H277" s="129">
        <v>2</v>
      </c>
      <c r="I277" s="130"/>
      <c r="J277" s="131">
        <f>ROUND(I277*H277,2)</f>
        <v>0</v>
      </c>
      <c r="K277" s="132"/>
      <c r="L277" s="29"/>
      <c r="M277" s="133" t="s">
        <v>1</v>
      </c>
      <c r="N277" s="134" t="s">
        <v>38</v>
      </c>
      <c r="P277" s="135">
        <f>O277*H277</f>
        <v>0</v>
      </c>
      <c r="Q277" s="135">
        <v>3.5E-4</v>
      </c>
      <c r="R277" s="135">
        <f>Q277*H277</f>
        <v>6.9999999999999999E-4</v>
      </c>
      <c r="S277" s="135">
        <v>0</v>
      </c>
      <c r="T277" s="136">
        <f>S277*H277</f>
        <v>0</v>
      </c>
      <c r="AR277" s="137" t="s">
        <v>201</v>
      </c>
      <c r="AT277" s="137" t="s">
        <v>131</v>
      </c>
      <c r="AU277" s="137" t="s">
        <v>80</v>
      </c>
      <c r="AY277" s="14" t="s">
        <v>129</v>
      </c>
      <c r="BE277" s="138">
        <f>IF(N277="základní",J277,0)</f>
        <v>0</v>
      </c>
      <c r="BF277" s="138">
        <f>IF(N277="snížená",J277,0)</f>
        <v>0</v>
      </c>
      <c r="BG277" s="138">
        <f>IF(N277="zákl. přenesená",J277,0)</f>
        <v>0</v>
      </c>
      <c r="BH277" s="138">
        <f>IF(N277="sníž. přenesená",J277,0)</f>
        <v>0</v>
      </c>
      <c r="BI277" s="138">
        <f>IF(N277="nulová",J277,0)</f>
        <v>0</v>
      </c>
      <c r="BJ277" s="14" t="s">
        <v>78</v>
      </c>
      <c r="BK277" s="138">
        <f>ROUND(I277*H277,2)</f>
        <v>0</v>
      </c>
      <c r="BL277" s="14" t="s">
        <v>201</v>
      </c>
      <c r="BM277" s="137" t="s">
        <v>597</v>
      </c>
    </row>
    <row r="278" spans="2:65" s="11" customFormat="1" ht="22.75" customHeight="1">
      <c r="B278" s="113"/>
      <c r="D278" s="114" t="s">
        <v>72</v>
      </c>
      <c r="E278" s="123" t="s">
        <v>598</v>
      </c>
      <c r="F278" s="123" t="s">
        <v>599</v>
      </c>
      <c r="I278" s="116"/>
      <c r="J278" s="124">
        <f>BK278</f>
        <v>0</v>
      </c>
      <c r="L278" s="113"/>
      <c r="M278" s="118"/>
      <c r="P278" s="119">
        <f>SUM(P279:P280)</f>
        <v>0</v>
      </c>
      <c r="R278" s="119">
        <f>SUM(R279:R280)</f>
        <v>0</v>
      </c>
      <c r="T278" s="120">
        <f>SUM(T279:T280)</f>
        <v>0</v>
      </c>
      <c r="AR278" s="114" t="s">
        <v>80</v>
      </c>
      <c r="AT278" s="121" t="s">
        <v>72</v>
      </c>
      <c r="AU278" s="121" t="s">
        <v>78</v>
      </c>
      <c r="AY278" s="114" t="s">
        <v>129</v>
      </c>
      <c r="BK278" s="122">
        <f>SUM(BK279:BK280)</f>
        <v>0</v>
      </c>
    </row>
    <row r="279" spans="2:65" s="1" customFormat="1" ht="13.9" customHeight="1">
      <c r="B279" s="29"/>
      <c r="C279" s="125" t="s">
        <v>600</v>
      </c>
      <c r="D279" s="125" t="s">
        <v>131</v>
      </c>
      <c r="E279" s="126" t="s">
        <v>601</v>
      </c>
      <c r="F279" s="127" t="s">
        <v>602</v>
      </c>
      <c r="G279" s="128" t="s">
        <v>147</v>
      </c>
      <c r="H279" s="129">
        <v>2</v>
      </c>
      <c r="I279" s="130"/>
      <c r="J279" s="131">
        <f>ROUND(I279*H279,2)</f>
        <v>0</v>
      </c>
      <c r="K279" s="132"/>
      <c r="L279" s="29"/>
      <c r="M279" s="133" t="s">
        <v>1</v>
      </c>
      <c r="N279" s="134" t="s">
        <v>38</v>
      </c>
      <c r="P279" s="135">
        <f>O279*H279</f>
        <v>0</v>
      </c>
      <c r="Q279" s="135">
        <v>0</v>
      </c>
      <c r="R279" s="135">
        <f>Q279*H279</f>
        <v>0</v>
      </c>
      <c r="S279" s="135">
        <v>0</v>
      </c>
      <c r="T279" s="136">
        <f>S279*H279</f>
        <v>0</v>
      </c>
      <c r="AR279" s="137" t="s">
        <v>201</v>
      </c>
      <c r="AT279" s="137" t="s">
        <v>131</v>
      </c>
      <c r="AU279" s="137" t="s">
        <v>80</v>
      </c>
      <c r="AY279" s="14" t="s">
        <v>129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4" t="s">
        <v>78</v>
      </c>
      <c r="BK279" s="138">
        <f>ROUND(I279*H279,2)</f>
        <v>0</v>
      </c>
      <c r="BL279" s="14" t="s">
        <v>201</v>
      </c>
      <c r="BM279" s="137" t="s">
        <v>603</v>
      </c>
    </row>
    <row r="280" spans="2:65" s="1" customFormat="1" ht="22.9" customHeight="1">
      <c r="B280" s="29"/>
      <c r="C280" s="125" t="s">
        <v>604</v>
      </c>
      <c r="D280" s="125" t="s">
        <v>131</v>
      </c>
      <c r="E280" s="126" t="s">
        <v>605</v>
      </c>
      <c r="F280" s="127" t="s">
        <v>606</v>
      </c>
      <c r="G280" s="128" t="s">
        <v>147</v>
      </c>
      <c r="H280" s="129">
        <v>2</v>
      </c>
      <c r="I280" s="130"/>
      <c r="J280" s="131">
        <f>ROUND(I280*H280,2)</f>
        <v>0</v>
      </c>
      <c r="K280" s="132"/>
      <c r="L280" s="29"/>
      <c r="M280" s="133" t="s">
        <v>1</v>
      </c>
      <c r="N280" s="134" t="s">
        <v>38</v>
      </c>
      <c r="P280" s="135">
        <f>O280*H280</f>
        <v>0</v>
      </c>
      <c r="Q280" s="135">
        <v>0</v>
      </c>
      <c r="R280" s="135">
        <f>Q280*H280</f>
        <v>0</v>
      </c>
      <c r="S280" s="135">
        <v>0</v>
      </c>
      <c r="T280" s="136">
        <f>S280*H280</f>
        <v>0</v>
      </c>
      <c r="AR280" s="137" t="s">
        <v>201</v>
      </c>
      <c r="AT280" s="137" t="s">
        <v>131</v>
      </c>
      <c r="AU280" s="137" t="s">
        <v>80</v>
      </c>
      <c r="AY280" s="14" t="s">
        <v>129</v>
      </c>
      <c r="BE280" s="138">
        <f>IF(N280="základní",J280,0)</f>
        <v>0</v>
      </c>
      <c r="BF280" s="138">
        <f>IF(N280="snížená",J280,0)</f>
        <v>0</v>
      </c>
      <c r="BG280" s="138">
        <f>IF(N280="zákl. přenesená",J280,0)</f>
        <v>0</v>
      </c>
      <c r="BH280" s="138">
        <f>IF(N280="sníž. přenesená",J280,0)</f>
        <v>0</v>
      </c>
      <c r="BI280" s="138">
        <f>IF(N280="nulová",J280,0)</f>
        <v>0</v>
      </c>
      <c r="BJ280" s="14" t="s">
        <v>78</v>
      </c>
      <c r="BK280" s="138">
        <f>ROUND(I280*H280,2)</f>
        <v>0</v>
      </c>
      <c r="BL280" s="14" t="s">
        <v>201</v>
      </c>
      <c r="BM280" s="137" t="s">
        <v>607</v>
      </c>
    </row>
    <row r="281" spans="2:65" s="11" customFormat="1" ht="22.75" customHeight="1">
      <c r="B281" s="113"/>
      <c r="D281" s="114" t="s">
        <v>72</v>
      </c>
      <c r="E281" s="123" t="s">
        <v>608</v>
      </c>
      <c r="F281" s="123" t="s">
        <v>609</v>
      </c>
      <c r="I281" s="116"/>
      <c r="J281" s="124">
        <f>BK281</f>
        <v>0</v>
      </c>
      <c r="L281" s="113"/>
      <c r="M281" s="118"/>
      <c r="P281" s="119">
        <f>SUM(P282:P293)</f>
        <v>0</v>
      </c>
      <c r="R281" s="119">
        <f>SUM(R282:R293)</f>
        <v>0.3204475</v>
      </c>
      <c r="T281" s="120">
        <f>SUM(T282:T293)</f>
        <v>6.1000000000000004E-3</v>
      </c>
      <c r="AR281" s="114" t="s">
        <v>80</v>
      </c>
      <c r="AT281" s="121" t="s">
        <v>72</v>
      </c>
      <c r="AU281" s="121" t="s">
        <v>78</v>
      </c>
      <c r="AY281" s="114" t="s">
        <v>129</v>
      </c>
      <c r="BK281" s="122">
        <f>SUM(BK282:BK293)</f>
        <v>0</v>
      </c>
    </row>
    <row r="282" spans="2:65" s="1" customFormat="1" ht="22.9" customHeight="1">
      <c r="B282" s="29"/>
      <c r="C282" s="125" t="s">
        <v>610</v>
      </c>
      <c r="D282" s="125" t="s">
        <v>131</v>
      </c>
      <c r="E282" s="126" t="s">
        <v>611</v>
      </c>
      <c r="F282" s="127" t="s">
        <v>612</v>
      </c>
      <c r="G282" s="128" t="s">
        <v>134</v>
      </c>
      <c r="H282" s="129">
        <v>2.5</v>
      </c>
      <c r="I282" s="130"/>
      <c r="J282" s="131">
        <f>ROUND(I282*H282,2)</f>
        <v>0</v>
      </c>
      <c r="K282" s="132"/>
      <c r="L282" s="29"/>
      <c r="M282" s="133" t="s">
        <v>1</v>
      </c>
      <c r="N282" s="134" t="s">
        <v>38</v>
      </c>
      <c r="P282" s="135">
        <f>O282*H282</f>
        <v>0</v>
      </c>
      <c r="Q282" s="135">
        <v>4.6030000000000001E-2</v>
      </c>
      <c r="R282" s="135">
        <f>Q282*H282</f>
        <v>0.11507500000000001</v>
      </c>
      <c r="S282" s="135">
        <v>0</v>
      </c>
      <c r="T282" s="136">
        <f>S282*H282</f>
        <v>0</v>
      </c>
      <c r="AR282" s="137" t="s">
        <v>201</v>
      </c>
      <c r="AT282" s="137" t="s">
        <v>131</v>
      </c>
      <c r="AU282" s="137" t="s">
        <v>80</v>
      </c>
      <c r="AY282" s="14" t="s">
        <v>129</v>
      </c>
      <c r="BE282" s="138">
        <f>IF(N282="základní",J282,0)</f>
        <v>0</v>
      </c>
      <c r="BF282" s="138">
        <f>IF(N282="snížená",J282,0)</f>
        <v>0</v>
      </c>
      <c r="BG282" s="138">
        <f>IF(N282="zákl. přenesená",J282,0)</f>
        <v>0</v>
      </c>
      <c r="BH282" s="138">
        <f>IF(N282="sníž. přenesená",J282,0)</f>
        <v>0</v>
      </c>
      <c r="BI282" s="138">
        <f>IF(N282="nulová",J282,0)</f>
        <v>0</v>
      </c>
      <c r="BJ282" s="14" t="s">
        <v>78</v>
      </c>
      <c r="BK282" s="138">
        <f>ROUND(I282*H282,2)</f>
        <v>0</v>
      </c>
      <c r="BL282" s="14" t="s">
        <v>201</v>
      </c>
      <c r="BM282" s="137" t="s">
        <v>613</v>
      </c>
    </row>
    <row r="283" spans="2:65" s="12" customFormat="1" ht="10">
      <c r="B283" s="139"/>
      <c r="D283" s="140" t="s">
        <v>137</v>
      </c>
      <c r="E283" s="141" t="s">
        <v>1</v>
      </c>
      <c r="F283" s="142" t="s">
        <v>614</v>
      </c>
      <c r="H283" s="143">
        <v>2.5</v>
      </c>
      <c r="I283" s="144"/>
      <c r="L283" s="139"/>
      <c r="M283" s="145"/>
      <c r="T283" s="146"/>
      <c r="AT283" s="141" t="s">
        <v>137</v>
      </c>
      <c r="AU283" s="141" t="s">
        <v>80</v>
      </c>
      <c r="AV283" s="12" t="s">
        <v>80</v>
      </c>
      <c r="AW283" s="12" t="s">
        <v>30</v>
      </c>
      <c r="AX283" s="12" t="s">
        <v>78</v>
      </c>
      <c r="AY283" s="141" t="s">
        <v>129</v>
      </c>
    </row>
    <row r="284" spans="2:65" s="1" customFormat="1" ht="22.9" customHeight="1">
      <c r="B284" s="29"/>
      <c r="C284" s="125" t="s">
        <v>615</v>
      </c>
      <c r="D284" s="125" t="s">
        <v>131</v>
      </c>
      <c r="E284" s="126" t="s">
        <v>616</v>
      </c>
      <c r="F284" s="127" t="s">
        <v>617</v>
      </c>
      <c r="G284" s="128" t="s">
        <v>147</v>
      </c>
      <c r="H284" s="129">
        <v>1</v>
      </c>
      <c r="I284" s="130"/>
      <c r="J284" s="131">
        <f>ROUND(I284*H284,2)</f>
        <v>0</v>
      </c>
      <c r="K284" s="132"/>
      <c r="L284" s="29"/>
      <c r="M284" s="133" t="s">
        <v>1</v>
      </c>
      <c r="N284" s="134" t="s">
        <v>38</v>
      </c>
      <c r="P284" s="135">
        <f>O284*H284</f>
        <v>0</v>
      </c>
      <c r="Q284" s="135">
        <v>1.0300000000000001E-3</v>
      </c>
      <c r="R284" s="135">
        <f>Q284*H284</f>
        <v>1.0300000000000001E-3</v>
      </c>
      <c r="S284" s="135">
        <v>1.6999999999999999E-3</v>
      </c>
      <c r="T284" s="136">
        <f>S284*H284</f>
        <v>1.6999999999999999E-3</v>
      </c>
      <c r="AR284" s="137" t="s">
        <v>201</v>
      </c>
      <c r="AT284" s="137" t="s">
        <v>131</v>
      </c>
      <c r="AU284" s="137" t="s">
        <v>80</v>
      </c>
      <c r="AY284" s="14" t="s">
        <v>129</v>
      </c>
      <c r="BE284" s="138">
        <f>IF(N284="základní",J284,0)</f>
        <v>0</v>
      </c>
      <c r="BF284" s="138">
        <f>IF(N284="snížená",J284,0)</f>
        <v>0</v>
      </c>
      <c r="BG284" s="138">
        <f>IF(N284="zákl. přenesená",J284,0)</f>
        <v>0</v>
      </c>
      <c r="BH284" s="138">
        <f>IF(N284="sníž. přenesená",J284,0)</f>
        <v>0</v>
      </c>
      <c r="BI284" s="138">
        <f>IF(N284="nulová",J284,0)</f>
        <v>0</v>
      </c>
      <c r="BJ284" s="14" t="s">
        <v>78</v>
      </c>
      <c r="BK284" s="138">
        <f>ROUND(I284*H284,2)</f>
        <v>0</v>
      </c>
      <c r="BL284" s="14" t="s">
        <v>201</v>
      </c>
      <c r="BM284" s="137" t="s">
        <v>618</v>
      </c>
    </row>
    <row r="285" spans="2:65" s="1" customFormat="1" ht="22.9" customHeight="1">
      <c r="B285" s="29"/>
      <c r="C285" s="125" t="s">
        <v>619</v>
      </c>
      <c r="D285" s="125" t="s">
        <v>131</v>
      </c>
      <c r="E285" s="126" t="s">
        <v>620</v>
      </c>
      <c r="F285" s="127" t="s">
        <v>621</v>
      </c>
      <c r="G285" s="128" t="s">
        <v>134</v>
      </c>
      <c r="H285" s="129">
        <v>12.25</v>
      </c>
      <c r="I285" s="130"/>
      <c r="J285" s="131">
        <f>ROUND(I285*H285,2)</f>
        <v>0</v>
      </c>
      <c r="K285" s="132"/>
      <c r="L285" s="29"/>
      <c r="M285" s="133" t="s">
        <v>1</v>
      </c>
      <c r="N285" s="134" t="s">
        <v>38</v>
      </c>
      <c r="P285" s="135">
        <f>O285*H285</f>
        <v>0</v>
      </c>
      <c r="Q285" s="135">
        <v>1.6109999999999999E-2</v>
      </c>
      <c r="R285" s="135">
        <f>Q285*H285</f>
        <v>0.19734749999999998</v>
      </c>
      <c r="S285" s="135">
        <v>0</v>
      </c>
      <c r="T285" s="136">
        <f>S285*H285</f>
        <v>0</v>
      </c>
      <c r="AR285" s="137" t="s">
        <v>201</v>
      </c>
      <c r="AT285" s="137" t="s">
        <v>131</v>
      </c>
      <c r="AU285" s="137" t="s">
        <v>80</v>
      </c>
      <c r="AY285" s="14" t="s">
        <v>129</v>
      </c>
      <c r="BE285" s="138">
        <f>IF(N285="základní",J285,0)</f>
        <v>0</v>
      </c>
      <c r="BF285" s="138">
        <f>IF(N285="snížená",J285,0)</f>
        <v>0</v>
      </c>
      <c r="BG285" s="138">
        <f>IF(N285="zákl. přenesená",J285,0)</f>
        <v>0</v>
      </c>
      <c r="BH285" s="138">
        <f>IF(N285="sníž. přenesená",J285,0)</f>
        <v>0</v>
      </c>
      <c r="BI285" s="138">
        <f>IF(N285="nulová",J285,0)</f>
        <v>0</v>
      </c>
      <c r="BJ285" s="14" t="s">
        <v>78</v>
      </c>
      <c r="BK285" s="138">
        <f>ROUND(I285*H285,2)</f>
        <v>0</v>
      </c>
      <c r="BL285" s="14" t="s">
        <v>201</v>
      </c>
      <c r="BM285" s="137" t="s">
        <v>622</v>
      </c>
    </row>
    <row r="286" spans="2:65" s="12" customFormat="1" ht="10">
      <c r="B286" s="139"/>
      <c r="D286" s="140" t="s">
        <v>137</v>
      </c>
      <c r="E286" s="141" t="s">
        <v>1</v>
      </c>
      <c r="F286" s="142" t="s">
        <v>623</v>
      </c>
      <c r="H286" s="143">
        <v>12.25</v>
      </c>
      <c r="I286" s="144"/>
      <c r="L286" s="139"/>
      <c r="M286" s="145"/>
      <c r="T286" s="146"/>
      <c r="AT286" s="141" t="s">
        <v>137</v>
      </c>
      <c r="AU286" s="141" t="s">
        <v>80</v>
      </c>
      <c r="AV286" s="12" t="s">
        <v>80</v>
      </c>
      <c r="AW286" s="12" t="s">
        <v>30</v>
      </c>
      <c r="AX286" s="12" t="s">
        <v>78</v>
      </c>
      <c r="AY286" s="141" t="s">
        <v>129</v>
      </c>
    </row>
    <row r="287" spans="2:65" s="1" customFormat="1" ht="13.9" customHeight="1">
      <c r="B287" s="29"/>
      <c r="C287" s="125" t="s">
        <v>624</v>
      </c>
      <c r="D287" s="125" t="s">
        <v>131</v>
      </c>
      <c r="E287" s="126" t="s">
        <v>625</v>
      </c>
      <c r="F287" s="127" t="s">
        <v>626</v>
      </c>
      <c r="G287" s="128" t="s">
        <v>164</v>
      </c>
      <c r="H287" s="129">
        <v>14</v>
      </c>
      <c r="I287" s="130"/>
      <c r="J287" s="131">
        <f>ROUND(I287*H287,2)</f>
        <v>0</v>
      </c>
      <c r="K287" s="132"/>
      <c r="L287" s="29"/>
      <c r="M287" s="133" t="s">
        <v>1</v>
      </c>
      <c r="N287" s="134" t="s">
        <v>38</v>
      </c>
      <c r="P287" s="135">
        <f>O287*H287</f>
        <v>0</v>
      </c>
      <c r="Q287" s="135">
        <v>2.5999999999999998E-4</v>
      </c>
      <c r="R287" s="135">
        <f>Q287*H287</f>
        <v>3.6399999999999996E-3</v>
      </c>
      <c r="S287" s="135">
        <v>0</v>
      </c>
      <c r="T287" s="136">
        <f>S287*H287</f>
        <v>0</v>
      </c>
      <c r="AR287" s="137" t="s">
        <v>201</v>
      </c>
      <c r="AT287" s="137" t="s">
        <v>131</v>
      </c>
      <c r="AU287" s="137" t="s">
        <v>80</v>
      </c>
      <c r="AY287" s="14" t="s">
        <v>129</v>
      </c>
      <c r="BE287" s="138">
        <f>IF(N287="základní",J287,0)</f>
        <v>0</v>
      </c>
      <c r="BF287" s="138">
        <f>IF(N287="snížená",J287,0)</f>
        <v>0</v>
      </c>
      <c r="BG287" s="138">
        <f>IF(N287="zákl. přenesená",J287,0)</f>
        <v>0</v>
      </c>
      <c r="BH287" s="138">
        <f>IF(N287="sníž. přenesená",J287,0)</f>
        <v>0</v>
      </c>
      <c r="BI287" s="138">
        <f>IF(N287="nulová",J287,0)</f>
        <v>0</v>
      </c>
      <c r="BJ287" s="14" t="s">
        <v>78</v>
      </c>
      <c r="BK287" s="138">
        <f>ROUND(I287*H287,2)</f>
        <v>0</v>
      </c>
      <c r="BL287" s="14" t="s">
        <v>201</v>
      </c>
      <c r="BM287" s="137" t="s">
        <v>627</v>
      </c>
    </row>
    <row r="288" spans="2:65" s="12" customFormat="1" ht="10">
      <c r="B288" s="139"/>
      <c r="D288" s="140" t="s">
        <v>137</v>
      </c>
      <c r="E288" s="141" t="s">
        <v>1</v>
      </c>
      <c r="F288" s="142" t="s">
        <v>628</v>
      </c>
      <c r="H288" s="143">
        <v>14</v>
      </c>
      <c r="I288" s="144"/>
      <c r="L288" s="139"/>
      <c r="M288" s="145"/>
      <c r="T288" s="146"/>
      <c r="AT288" s="141" t="s">
        <v>137</v>
      </c>
      <c r="AU288" s="141" t="s">
        <v>80</v>
      </c>
      <c r="AV288" s="12" t="s">
        <v>80</v>
      </c>
      <c r="AW288" s="12" t="s">
        <v>30</v>
      </c>
      <c r="AX288" s="12" t="s">
        <v>78</v>
      </c>
      <c r="AY288" s="141" t="s">
        <v>129</v>
      </c>
    </row>
    <row r="289" spans="2:65" s="1" customFormat="1" ht="13.9" customHeight="1">
      <c r="B289" s="29"/>
      <c r="C289" s="125" t="s">
        <v>629</v>
      </c>
      <c r="D289" s="125" t="s">
        <v>131</v>
      </c>
      <c r="E289" s="126" t="s">
        <v>630</v>
      </c>
      <c r="F289" s="127" t="s">
        <v>631</v>
      </c>
      <c r="G289" s="128" t="s">
        <v>134</v>
      </c>
      <c r="H289" s="129">
        <v>14.75</v>
      </c>
      <c r="I289" s="130"/>
      <c r="J289" s="131">
        <f>ROUND(I289*H289,2)</f>
        <v>0</v>
      </c>
      <c r="K289" s="132"/>
      <c r="L289" s="29"/>
      <c r="M289" s="133" t="s">
        <v>1</v>
      </c>
      <c r="N289" s="134" t="s">
        <v>38</v>
      </c>
      <c r="P289" s="135">
        <f>O289*H289</f>
        <v>0</v>
      </c>
      <c r="Q289" s="135">
        <v>1E-4</v>
      </c>
      <c r="R289" s="135">
        <f>Q289*H289</f>
        <v>1.475E-3</v>
      </c>
      <c r="S289" s="135">
        <v>0</v>
      </c>
      <c r="T289" s="136">
        <f>S289*H289</f>
        <v>0</v>
      </c>
      <c r="AR289" s="137" t="s">
        <v>201</v>
      </c>
      <c r="AT289" s="137" t="s">
        <v>131</v>
      </c>
      <c r="AU289" s="137" t="s">
        <v>80</v>
      </c>
      <c r="AY289" s="14" t="s">
        <v>129</v>
      </c>
      <c r="BE289" s="138">
        <f>IF(N289="základní",J289,0)</f>
        <v>0</v>
      </c>
      <c r="BF289" s="138">
        <f>IF(N289="snížená",J289,0)</f>
        <v>0</v>
      </c>
      <c r="BG289" s="138">
        <f>IF(N289="zákl. přenesená",J289,0)</f>
        <v>0</v>
      </c>
      <c r="BH289" s="138">
        <f>IF(N289="sníž. přenesená",J289,0)</f>
        <v>0</v>
      </c>
      <c r="BI289" s="138">
        <f>IF(N289="nulová",J289,0)</f>
        <v>0</v>
      </c>
      <c r="BJ289" s="14" t="s">
        <v>78</v>
      </c>
      <c r="BK289" s="138">
        <f>ROUND(I289*H289,2)</f>
        <v>0</v>
      </c>
      <c r="BL289" s="14" t="s">
        <v>201</v>
      </c>
      <c r="BM289" s="137" t="s">
        <v>632</v>
      </c>
    </row>
    <row r="290" spans="2:65" s="12" customFormat="1" ht="10">
      <c r="B290" s="139"/>
      <c r="D290" s="140" t="s">
        <v>137</v>
      </c>
      <c r="E290" s="141" t="s">
        <v>1</v>
      </c>
      <c r="F290" s="142" t="s">
        <v>633</v>
      </c>
      <c r="H290" s="143">
        <v>14.75</v>
      </c>
      <c r="I290" s="144"/>
      <c r="L290" s="139"/>
      <c r="M290" s="145"/>
      <c r="T290" s="146"/>
      <c r="AT290" s="141" t="s">
        <v>137</v>
      </c>
      <c r="AU290" s="141" t="s">
        <v>80</v>
      </c>
      <c r="AV290" s="12" t="s">
        <v>80</v>
      </c>
      <c r="AW290" s="12" t="s">
        <v>30</v>
      </c>
      <c r="AX290" s="12" t="s">
        <v>78</v>
      </c>
      <c r="AY290" s="141" t="s">
        <v>129</v>
      </c>
    </row>
    <row r="291" spans="2:65" s="1" customFormat="1" ht="22.9" customHeight="1">
      <c r="B291" s="29"/>
      <c r="C291" s="125" t="s">
        <v>634</v>
      </c>
      <c r="D291" s="125" t="s">
        <v>131</v>
      </c>
      <c r="E291" s="126" t="s">
        <v>635</v>
      </c>
      <c r="F291" s="127" t="s">
        <v>636</v>
      </c>
      <c r="G291" s="128" t="s">
        <v>147</v>
      </c>
      <c r="H291" s="129">
        <v>2</v>
      </c>
      <c r="I291" s="130"/>
      <c r="J291" s="131">
        <f>ROUND(I291*H291,2)</f>
        <v>0</v>
      </c>
      <c r="K291" s="132"/>
      <c r="L291" s="29"/>
      <c r="M291" s="133" t="s">
        <v>1</v>
      </c>
      <c r="N291" s="134" t="s">
        <v>38</v>
      </c>
      <c r="P291" s="135">
        <f>O291*H291</f>
        <v>0</v>
      </c>
      <c r="Q291" s="135">
        <v>6.4999999999999997E-4</v>
      </c>
      <c r="R291" s="135">
        <f>Q291*H291</f>
        <v>1.2999999999999999E-3</v>
      </c>
      <c r="S291" s="135">
        <v>2.2000000000000001E-3</v>
      </c>
      <c r="T291" s="136">
        <f>S291*H291</f>
        <v>4.4000000000000003E-3</v>
      </c>
      <c r="AR291" s="137" t="s">
        <v>201</v>
      </c>
      <c r="AT291" s="137" t="s">
        <v>131</v>
      </c>
      <c r="AU291" s="137" t="s">
        <v>80</v>
      </c>
      <c r="AY291" s="14" t="s">
        <v>129</v>
      </c>
      <c r="BE291" s="138">
        <f>IF(N291="základní",J291,0)</f>
        <v>0</v>
      </c>
      <c r="BF291" s="138">
        <f>IF(N291="snížená",J291,0)</f>
        <v>0</v>
      </c>
      <c r="BG291" s="138">
        <f>IF(N291="zákl. přenesená",J291,0)</f>
        <v>0</v>
      </c>
      <c r="BH291" s="138">
        <f>IF(N291="sníž. přenesená",J291,0)</f>
        <v>0</v>
      </c>
      <c r="BI291" s="138">
        <f>IF(N291="nulová",J291,0)</f>
        <v>0</v>
      </c>
      <c r="BJ291" s="14" t="s">
        <v>78</v>
      </c>
      <c r="BK291" s="138">
        <f>ROUND(I291*H291,2)</f>
        <v>0</v>
      </c>
      <c r="BL291" s="14" t="s">
        <v>201</v>
      </c>
      <c r="BM291" s="137" t="s">
        <v>637</v>
      </c>
    </row>
    <row r="292" spans="2:65" s="1" customFormat="1" ht="13.9" customHeight="1">
      <c r="B292" s="29"/>
      <c r="C292" s="125" t="s">
        <v>638</v>
      </c>
      <c r="D292" s="125" t="s">
        <v>131</v>
      </c>
      <c r="E292" s="126" t="s">
        <v>639</v>
      </c>
      <c r="F292" s="127" t="s">
        <v>640</v>
      </c>
      <c r="G292" s="128" t="s">
        <v>147</v>
      </c>
      <c r="H292" s="129">
        <v>1</v>
      </c>
      <c r="I292" s="130"/>
      <c r="J292" s="131">
        <f>ROUND(I292*H292,2)</f>
        <v>0</v>
      </c>
      <c r="K292" s="132"/>
      <c r="L292" s="29"/>
      <c r="M292" s="133" t="s">
        <v>1</v>
      </c>
      <c r="N292" s="134" t="s">
        <v>38</v>
      </c>
      <c r="P292" s="135">
        <f>O292*H292</f>
        <v>0</v>
      </c>
      <c r="Q292" s="135">
        <v>3.0000000000000001E-5</v>
      </c>
      <c r="R292" s="135">
        <f>Q292*H292</f>
        <v>3.0000000000000001E-5</v>
      </c>
      <c r="S292" s="135">
        <v>0</v>
      </c>
      <c r="T292" s="136">
        <f>S292*H292</f>
        <v>0</v>
      </c>
      <c r="AR292" s="137" t="s">
        <v>201</v>
      </c>
      <c r="AT292" s="137" t="s">
        <v>131</v>
      </c>
      <c r="AU292" s="137" t="s">
        <v>80</v>
      </c>
      <c r="AY292" s="14" t="s">
        <v>129</v>
      </c>
      <c r="BE292" s="138">
        <f>IF(N292="základní",J292,0)</f>
        <v>0</v>
      </c>
      <c r="BF292" s="138">
        <f>IF(N292="snížená",J292,0)</f>
        <v>0</v>
      </c>
      <c r="BG292" s="138">
        <f>IF(N292="zákl. přenesená",J292,0)</f>
        <v>0</v>
      </c>
      <c r="BH292" s="138">
        <f>IF(N292="sníž. přenesená",J292,0)</f>
        <v>0</v>
      </c>
      <c r="BI292" s="138">
        <f>IF(N292="nulová",J292,0)</f>
        <v>0</v>
      </c>
      <c r="BJ292" s="14" t="s">
        <v>78</v>
      </c>
      <c r="BK292" s="138">
        <f>ROUND(I292*H292,2)</f>
        <v>0</v>
      </c>
      <c r="BL292" s="14" t="s">
        <v>201</v>
      </c>
      <c r="BM292" s="137" t="s">
        <v>641</v>
      </c>
    </row>
    <row r="293" spans="2:65" s="1" customFormat="1" ht="13.9" customHeight="1">
      <c r="B293" s="29"/>
      <c r="C293" s="147" t="s">
        <v>642</v>
      </c>
      <c r="D293" s="147" t="s">
        <v>222</v>
      </c>
      <c r="E293" s="148" t="s">
        <v>643</v>
      </c>
      <c r="F293" s="149" t="s">
        <v>644</v>
      </c>
      <c r="G293" s="150" t="s">
        <v>147</v>
      </c>
      <c r="H293" s="151">
        <v>1</v>
      </c>
      <c r="I293" s="152"/>
      <c r="J293" s="153">
        <f>ROUND(I293*H293,2)</f>
        <v>0</v>
      </c>
      <c r="K293" s="154"/>
      <c r="L293" s="155"/>
      <c r="M293" s="156" t="s">
        <v>1</v>
      </c>
      <c r="N293" s="157" t="s">
        <v>38</v>
      </c>
      <c r="P293" s="135">
        <f>O293*H293</f>
        <v>0</v>
      </c>
      <c r="Q293" s="135">
        <v>5.5000000000000003E-4</v>
      </c>
      <c r="R293" s="135">
        <f>Q293*H293</f>
        <v>5.5000000000000003E-4</v>
      </c>
      <c r="S293" s="135">
        <v>0</v>
      </c>
      <c r="T293" s="136">
        <f>S293*H293</f>
        <v>0</v>
      </c>
      <c r="AR293" s="137" t="s">
        <v>272</v>
      </c>
      <c r="AT293" s="137" t="s">
        <v>222</v>
      </c>
      <c r="AU293" s="137" t="s">
        <v>80</v>
      </c>
      <c r="AY293" s="14" t="s">
        <v>129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4" t="s">
        <v>78</v>
      </c>
      <c r="BK293" s="138">
        <f>ROUND(I293*H293,2)</f>
        <v>0</v>
      </c>
      <c r="BL293" s="14" t="s">
        <v>201</v>
      </c>
      <c r="BM293" s="137" t="s">
        <v>645</v>
      </c>
    </row>
    <row r="294" spans="2:65" s="11" customFormat="1" ht="22.75" customHeight="1">
      <c r="B294" s="113"/>
      <c r="D294" s="114" t="s">
        <v>72</v>
      </c>
      <c r="E294" s="123" t="s">
        <v>646</v>
      </c>
      <c r="F294" s="123" t="s">
        <v>647</v>
      </c>
      <c r="I294" s="116"/>
      <c r="J294" s="124">
        <f>BK294</f>
        <v>0</v>
      </c>
      <c r="L294" s="113"/>
      <c r="M294" s="118"/>
      <c r="P294" s="119">
        <f>SUM(P295:P301)</f>
        <v>0</v>
      </c>
      <c r="R294" s="119">
        <f>SUM(R295:R301)</f>
        <v>2.81E-3</v>
      </c>
      <c r="T294" s="120">
        <f>SUM(T295:T301)</f>
        <v>0</v>
      </c>
      <c r="AR294" s="114" t="s">
        <v>80</v>
      </c>
      <c r="AT294" s="121" t="s">
        <v>72</v>
      </c>
      <c r="AU294" s="121" t="s">
        <v>78</v>
      </c>
      <c r="AY294" s="114" t="s">
        <v>129</v>
      </c>
      <c r="BK294" s="122">
        <f>SUM(BK295:BK301)</f>
        <v>0</v>
      </c>
    </row>
    <row r="295" spans="2:65" s="1" customFormat="1" ht="13.9" customHeight="1">
      <c r="B295" s="29"/>
      <c r="C295" s="125" t="s">
        <v>648</v>
      </c>
      <c r="D295" s="125" t="s">
        <v>131</v>
      </c>
      <c r="E295" s="126" t="s">
        <v>649</v>
      </c>
      <c r="F295" s="127" t="s">
        <v>650</v>
      </c>
      <c r="G295" s="128" t="s">
        <v>164</v>
      </c>
      <c r="H295" s="129">
        <v>1</v>
      </c>
      <c r="I295" s="130"/>
      <c r="J295" s="131">
        <f t="shared" ref="J295:J301" si="80">ROUND(I295*H295,2)</f>
        <v>0</v>
      </c>
      <c r="K295" s="132"/>
      <c r="L295" s="29"/>
      <c r="M295" s="133" t="s">
        <v>1</v>
      </c>
      <c r="N295" s="134" t="s">
        <v>38</v>
      </c>
      <c r="P295" s="135">
        <f t="shared" ref="P295:P301" si="81">O295*H295</f>
        <v>0</v>
      </c>
      <c r="Q295" s="135">
        <v>0</v>
      </c>
      <c r="R295" s="135">
        <f t="shared" ref="R295:R301" si="82">Q295*H295</f>
        <v>0</v>
      </c>
      <c r="S295" s="135">
        <v>0</v>
      </c>
      <c r="T295" s="136">
        <f t="shared" ref="T295:T301" si="83">S295*H295</f>
        <v>0</v>
      </c>
      <c r="AR295" s="137" t="s">
        <v>201</v>
      </c>
      <c r="AT295" s="137" t="s">
        <v>131</v>
      </c>
      <c r="AU295" s="137" t="s">
        <v>80</v>
      </c>
      <c r="AY295" s="14" t="s">
        <v>129</v>
      </c>
      <c r="BE295" s="138">
        <f t="shared" ref="BE295:BE301" si="84">IF(N295="základní",J295,0)</f>
        <v>0</v>
      </c>
      <c r="BF295" s="138">
        <f t="shared" ref="BF295:BF301" si="85">IF(N295="snížená",J295,0)</f>
        <v>0</v>
      </c>
      <c r="BG295" s="138">
        <f t="shared" ref="BG295:BG301" si="86">IF(N295="zákl. přenesená",J295,0)</f>
        <v>0</v>
      </c>
      <c r="BH295" s="138">
        <f t="shared" ref="BH295:BH301" si="87">IF(N295="sníž. přenesená",J295,0)</f>
        <v>0</v>
      </c>
      <c r="BI295" s="138">
        <f t="shared" ref="BI295:BI301" si="88">IF(N295="nulová",J295,0)</f>
        <v>0</v>
      </c>
      <c r="BJ295" s="14" t="s">
        <v>78</v>
      </c>
      <c r="BK295" s="138">
        <f t="shared" ref="BK295:BK301" si="89">ROUND(I295*H295,2)</f>
        <v>0</v>
      </c>
      <c r="BL295" s="14" t="s">
        <v>201</v>
      </c>
      <c r="BM295" s="137" t="s">
        <v>651</v>
      </c>
    </row>
    <row r="296" spans="2:65" s="1" customFormat="1" ht="13.9" customHeight="1">
      <c r="B296" s="29"/>
      <c r="C296" s="147" t="s">
        <v>652</v>
      </c>
      <c r="D296" s="147" t="s">
        <v>222</v>
      </c>
      <c r="E296" s="148" t="s">
        <v>653</v>
      </c>
      <c r="F296" s="149" t="s">
        <v>654</v>
      </c>
      <c r="G296" s="150" t="s">
        <v>164</v>
      </c>
      <c r="H296" s="151">
        <v>1</v>
      </c>
      <c r="I296" s="152"/>
      <c r="J296" s="153">
        <f t="shared" si="80"/>
        <v>0</v>
      </c>
      <c r="K296" s="154"/>
      <c r="L296" s="155"/>
      <c r="M296" s="156" t="s">
        <v>1</v>
      </c>
      <c r="N296" s="157" t="s">
        <v>38</v>
      </c>
      <c r="P296" s="135">
        <f t="shared" si="81"/>
        <v>0</v>
      </c>
      <c r="Q296" s="135">
        <v>1.64E-3</v>
      </c>
      <c r="R296" s="135">
        <f t="shared" si="82"/>
        <v>1.64E-3</v>
      </c>
      <c r="S296" s="135">
        <v>0</v>
      </c>
      <c r="T296" s="136">
        <f t="shared" si="83"/>
        <v>0</v>
      </c>
      <c r="AR296" s="137" t="s">
        <v>272</v>
      </c>
      <c r="AT296" s="137" t="s">
        <v>222</v>
      </c>
      <c r="AU296" s="137" t="s">
        <v>80</v>
      </c>
      <c r="AY296" s="14" t="s">
        <v>129</v>
      </c>
      <c r="BE296" s="138">
        <f t="shared" si="84"/>
        <v>0</v>
      </c>
      <c r="BF296" s="138">
        <f t="shared" si="85"/>
        <v>0</v>
      </c>
      <c r="BG296" s="138">
        <f t="shared" si="86"/>
        <v>0</v>
      </c>
      <c r="BH296" s="138">
        <f t="shared" si="87"/>
        <v>0</v>
      </c>
      <c r="BI296" s="138">
        <f t="shared" si="88"/>
        <v>0</v>
      </c>
      <c r="BJ296" s="14" t="s">
        <v>78</v>
      </c>
      <c r="BK296" s="138">
        <f t="shared" si="89"/>
        <v>0</v>
      </c>
      <c r="BL296" s="14" t="s">
        <v>201</v>
      </c>
      <c r="BM296" s="137" t="s">
        <v>655</v>
      </c>
    </row>
    <row r="297" spans="2:65" s="1" customFormat="1" ht="13.9" customHeight="1">
      <c r="B297" s="29"/>
      <c r="C297" s="125" t="s">
        <v>656</v>
      </c>
      <c r="D297" s="125" t="s">
        <v>131</v>
      </c>
      <c r="E297" s="126" t="s">
        <v>657</v>
      </c>
      <c r="F297" s="127" t="s">
        <v>658</v>
      </c>
      <c r="G297" s="128" t="s">
        <v>147</v>
      </c>
      <c r="H297" s="129">
        <v>1</v>
      </c>
      <c r="I297" s="130"/>
      <c r="J297" s="131">
        <f t="shared" si="80"/>
        <v>0</v>
      </c>
      <c r="K297" s="132"/>
      <c r="L297" s="29"/>
      <c r="M297" s="133" t="s">
        <v>1</v>
      </c>
      <c r="N297" s="134" t="s">
        <v>38</v>
      </c>
      <c r="P297" s="135">
        <f t="shared" si="81"/>
        <v>0</v>
      </c>
      <c r="Q297" s="135">
        <v>0</v>
      </c>
      <c r="R297" s="135">
        <f t="shared" si="82"/>
        <v>0</v>
      </c>
      <c r="S297" s="135">
        <v>0</v>
      </c>
      <c r="T297" s="136">
        <f t="shared" si="83"/>
        <v>0</v>
      </c>
      <c r="AR297" s="137" t="s">
        <v>201</v>
      </c>
      <c r="AT297" s="137" t="s">
        <v>131</v>
      </c>
      <c r="AU297" s="137" t="s">
        <v>80</v>
      </c>
      <c r="AY297" s="14" t="s">
        <v>129</v>
      </c>
      <c r="BE297" s="138">
        <f t="shared" si="84"/>
        <v>0</v>
      </c>
      <c r="BF297" s="138">
        <f t="shared" si="85"/>
        <v>0</v>
      </c>
      <c r="BG297" s="138">
        <f t="shared" si="86"/>
        <v>0</v>
      </c>
      <c r="BH297" s="138">
        <f t="shared" si="87"/>
        <v>0</v>
      </c>
      <c r="BI297" s="138">
        <f t="shared" si="88"/>
        <v>0</v>
      </c>
      <c r="BJ297" s="14" t="s">
        <v>78</v>
      </c>
      <c r="BK297" s="138">
        <f t="shared" si="89"/>
        <v>0</v>
      </c>
      <c r="BL297" s="14" t="s">
        <v>201</v>
      </c>
      <c r="BM297" s="137" t="s">
        <v>659</v>
      </c>
    </row>
    <row r="298" spans="2:65" s="1" customFormat="1" ht="13.9" customHeight="1">
      <c r="B298" s="29"/>
      <c r="C298" s="147" t="s">
        <v>660</v>
      </c>
      <c r="D298" s="147" t="s">
        <v>222</v>
      </c>
      <c r="E298" s="148" t="s">
        <v>661</v>
      </c>
      <c r="F298" s="149" t="s">
        <v>662</v>
      </c>
      <c r="G298" s="150" t="s">
        <v>147</v>
      </c>
      <c r="H298" s="151">
        <v>1</v>
      </c>
      <c r="I298" s="152"/>
      <c r="J298" s="153">
        <f t="shared" si="80"/>
        <v>0</v>
      </c>
      <c r="K298" s="154"/>
      <c r="L298" s="155"/>
      <c r="M298" s="156" t="s">
        <v>1</v>
      </c>
      <c r="N298" s="157" t="s">
        <v>38</v>
      </c>
      <c r="P298" s="135">
        <f t="shared" si="81"/>
        <v>0</v>
      </c>
      <c r="Q298" s="135">
        <v>2.5000000000000001E-4</v>
      </c>
      <c r="R298" s="135">
        <f t="shared" si="82"/>
        <v>2.5000000000000001E-4</v>
      </c>
      <c r="S298" s="135">
        <v>0</v>
      </c>
      <c r="T298" s="136">
        <f t="shared" si="83"/>
        <v>0</v>
      </c>
      <c r="AR298" s="137" t="s">
        <v>272</v>
      </c>
      <c r="AT298" s="137" t="s">
        <v>222</v>
      </c>
      <c r="AU298" s="137" t="s">
        <v>80</v>
      </c>
      <c r="AY298" s="14" t="s">
        <v>129</v>
      </c>
      <c r="BE298" s="138">
        <f t="shared" si="84"/>
        <v>0</v>
      </c>
      <c r="BF298" s="138">
        <f t="shared" si="85"/>
        <v>0</v>
      </c>
      <c r="BG298" s="138">
        <f t="shared" si="86"/>
        <v>0</v>
      </c>
      <c r="BH298" s="138">
        <f t="shared" si="87"/>
        <v>0</v>
      </c>
      <c r="BI298" s="138">
        <f t="shared" si="88"/>
        <v>0</v>
      </c>
      <c r="BJ298" s="14" t="s">
        <v>78</v>
      </c>
      <c r="BK298" s="138">
        <f t="shared" si="89"/>
        <v>0</v>
      </c>
      <c r="BL298" s="14" t="s">
        <v>201</v>
      </c>
      <c r="BM298" s="137" t="s">
        <v>663</v>
      </c>
    </row>
    <row r="299" spans="2:65" s="1" customFormat="1" ht="13.9" customHeight="1">
      <c r="B299" s="29"/>
      <c r="C299" s="125" t="s">
        <v>664</v>
      </c>
      <c r="D299" s="125" t="s">
        <v>131</v>
      </c>
      <c r="E299" s="126" t="s">
        <v>665</v>
      </c>
      <c r="F299" s="127" t="s">
        <v>666</v>
      </c>
      <c r="G299" s="128" t="s">
        <v>147</v>
      </c>
      <c r="H299" s="129">
        <v>1</v>
      </c>
      <c r="I299" s="130"/>
      <c r="J299" s="131">
        <f t="shared" si="80"/>
        <v>0</v>
      </c>
      <c r="K299" s="132"/>
      <c r="L299" s="29"/>
      <c r="M299" s="133" t="s">
        <v>1</v>
      </c>
      <c r="N299" s="134" t="s">
        <v>38</v>
      </c>
      <c r="P299" s="135">
        <f t="shared" si="81"/>
        <v>0</v>
      </c>
      <c r="Q299" s="135">
        <v>0</v>
      </c>
      <c r="R299" s="135">
        <f t="shared" si="82"/>
        <v>0</v>
      </c>
      <c r="S299" s="135">
        <v>0</v>
      </c>
      <c r="T299" s="136">
        <f t="shared" si="83"/>
        <v>0</v>
      </c>
      <c r="AR299" s="137" t="s">
        <v>201</v>
      </c>
      <c r="AT299" s="137" t="s">
        <v>131</v>
      </c>
      <c r="AU299" s="137" t="s">
        <v>80</v>
      </c>
      <c r="AY299" s="14" t="s">
        <v>129</v>
      </c>
      <c r="BE299" s="138">
        <f t="shared" si="84"/>
        <v>0</v>
      </c>
      <c r="BF299" s="138">
        <f t="shared" si="85"/>
        <v>0</v>
      </c>
      <c r="BG299" s="138">
        <f t="shared" si="86"/>
        <v>0</v>
      </c>
      <c r="BH299" s="138">
        <f t="shared" si="87"/>
        <v>0</v>
      </c>
      <c r="BI299" s="138">
        <f t="shared" si="88"/>
        <v>0</v>
      </c>
      <c r="BJ299" s="14" t="s">
        <v>78</v>
      </c>
      <c r="BK299" s="138">
        <f t="shared" si="89"/>
        <v>0</v>
      </c>
      <c r="BL299" s="14" t="s">
        <v>201</v>
      </c>
      <c r="BM299" s="137" t="s">
        <v>667</v>
      </c>
    </row>
    <row r="300" spans="2:65" s="1" customFormat="1" ht="13.9" customHeight="1">
      <c r="B300" s="29"/>
      <c r="C300" s="147" t="s">
        <v>668</v>
      </c>
      <c r="D300" s="147" t="s">
        <v>222</v>
      </c>
      <c r="E300" s="148" t="s">
        <v>669</v>
      </c>
      <c r="F300" s="149" t="s">
        <v>670</v>
      </c>
      <c r="G300" s="150" t="s">
        <v>147</v>
      </c>
      <c r="H300" s="151">
        <v>1</v>
      </c>
      <c r="I300" s="152"/>
      <c r="J300" s="153">
        <f t="shared" si="80"/>
        <v>0</v>
      </c>
      <c r="K300" s="154"/>
      <c r="L300" s="155"/>
      <c r="M300" s="156" t="s">
        <v>1</v>
      </c>
      <c r="N300" s="157" t="s">
        <v>38</v>
      </c>
      <c r="P300" s="135">
        <f t="shared" si="81"/>
        <v>0</v>
      </c>
      <c r="Q300" s="135">
        <v>9.2000000000000003E-4</v>
      </c>
      <c r="R300" s="135">
        <f t="shared" si="82"/>
        <v>9.2000000000000003E-4</v>
      </c>
      <c r="S300" s="135">
        <v>0</v>
      </c>
      <c r="T300" s="136">
        <f t="shared" si="83"/>
        <v>0</v>
      </c>
      <c r="AR300" s="137" t="s">
        <v>272</v>
      </c>
      <c r="AT300" s="137" t="s">
        <v>222</v>
      </c>
      <c r="AU300" s="137" t="s">
        <v>80</v>
      </c>
      <c r="AY300" s="14" t="s">
        <v>129</v>
      </c>
      <c r="BE300" s="138">
        <f t="shared" si="84"/>
        <v>0</v>
      </c>
      <c r="BF300" s="138">
        <f t="shared" si="85"/>
        <v>0</v>
      </c>
      <c r="BG300" s="138">
        <f t="shared" si="86"/>
        <v>0</v>
      </c>
      <c r="BH300" s="138">
        <f t="shared" si="87"/>
        <v>0</v>
      </c>
      <c r="BI300" s="138">
        <f t="shared" si="88"/>
        <v>0</v>
      </c>
      <c r="BJ300" s="14" t="s">
        <v>78</v>
      </c>
      <c r="BK300" s="138">
        <f t="shared" si="89"/>
        <v>0</v>
      </c>
      <c r="BL300" s="14" t="s">
        <v>201</v>
      </c>
      <c r="BM300" s="137" t="s">
        <v>671</v>
      </c>
    </row>
    <row r="301" spans="2:65" s="1" customFormat="1" ht="13.9" customHeight="1">
      <c r="B301" s="29"/>
      <c r="C301" s="125" t="s">
        <v>672</v>
      </c>
      <c r="D301" s="125" t="s">
        <v>131</v>
      </c>
      <c r="E301" s="126" t="s">
        <v>673</v>
      </c>
      <c r="F301" s="127" t="s">
        <v>674</v>
      </c>
      <c r="G301" s="128" t="s">
        <v>147</v>
      </c>
      <c r="H301" s="129">
        <v>2</v>
      </c>
      <c r="I301" s="130"/>
      <c r="J301" s="131">
        <f t="shared" si="80"/>
        <v>0</v>
      </c>
      <c r="K301" s="132"/>
      <c r="L301" s="29"/>
      <c r="M301" s="133" t="s">
        <v>1</v>
      </c>
      <c r="N301" s="134" t="s">
        <v>38</v>
      </c>
      <c r="P301" s="135">
        <f t="shared" si="81"/>
        <v>0</v>
      </c>
      <c r="Q301" s="135">
        <v>0</v>
      </c>
      <c r="R301" s="135">
        <f t="shared" si="82"/>
        <v>0</v>
      </c>
      <c r="S301" s="135">
        <v>0</v>
      </c>
      <c r="T301" s="136">
        <f t="shared" si="83"/>
        <v>0</v>
      </c>
      <c r="AR301" s="137" t="s">
        <v>201</v>
      </c>
      <c r="AT301" s="137" t="s">
        <v>131</v>
      </c>
      <c r="AU301" s="137" t="s">
        <v>80</v>
      </c>
      <c r="AY301" s="14" t="s">
        <v>129</v>
      </c>
      <c r="BE301" s="138">
        <f t="shared" si="84"/>
        <v>0</v>
      </c>
      <c r="BF301" s="138">
        <f t="shared" si="85"/>
        <v>0</v>
      </c>
      <c r="BG301" s="138">
        <f t="shared" si="86"/>
        <v>0</v>
      </c>
      <c r="BH301" s="138">
        <f t="shared" si="87"/>
        <v>0</v>
      </c>
      <c r="BI301" s="138">
        <f t="shared" si="88"/>
        <v>0</v>
      </c>
      <c r="BJ301" s="14" t="s">
        <v>78</v>
      </c>
      <c r="BK301" s="138">
        <f t="shared" si="89"/>
        <v>0</v>
      </c>
      <c r="BL301" s="14" t="s">
        <v>201</v>
      </c>
      <c r="BM301" s="137" t="s">
        <v>675</v>
      </c>
    </row>
    <row r="302" spans="2:65" s="11" customFormat="1" ht="22.75" customHeight="1">
      <c r="B302" s="113"/>
      <c r="D302" s="114" t="s">
        <v>72</v>
      </c>
      <c r="E302" s="123" t="s">
        <v>676</v>
      </c>
      <c r="F302" s="123" t="s">
        <v>677</v>
      </c>
      <c r="I302" s="116"/>
      <c r="J302" s="124">
        <f>BK302</f>
        <v>0</v>
      </c>
      <c r="L302" s="113"/>
      <c r="M302" s="118"/>
      <c r="P302" s="119">
        <f>SUM(P303:P307)</f>
        <v>0</v>
      </c>
      <c r="R302" s="119">
        <f>SUM(R303:R307)</f>
        <v>0</v>
      </c>
      <c r="T302" s="120">
        <f>SUM(T303:T307)</f>
        <v>0.49472000000000005</v>
      </c>
      <c r="AR302" s="114" t="s">
        <v>80</v>
      </c>
      <c r="AT302" s="121" t="s">
        <v>72</v>
      </c>
      <c r="AU302" s="121" t="s">
        <v>78</v>
      </c>
      <c r="AY302" s="114" t="s">
        <v>129</v>
      </c>
      <c r="BK302" s="122">
        <f>SUM(BK303:BK307)</f>
        <v>0</v>
      </c>
    </row>
    <row r="303" spans="2:65" s="1" customFormat="1" ht="13.9" customHeight="1">
      <c r="B303" s="29"/>
      <c r="C303" s="125" t="s">
        <v>678</v>
      </c>
      <c r="D303" s="125" t="s">
        <v>131</v>
      </c>
      <c r="E303" s="126" t="s">
        <v>679</v>
      </c>
      <c r="F303" s="127" t="s">
        <v>680</v>
      </c>
      <c r="G303" s="128" t="s">
        <v>134</v>
      </c>
      <c r="H303" s="129">
        <v>9.6</v>
      </c>
      <c r="I303" s="130"/>
      <c r="J303" s="131">
        <f>ROUND(I303*H303,2)</f>
        <v>0</v>
      </c>
      <c r="K303" s="132"/>
      <c r="L303" s="29"/>
      <c r="M303" s="133" t="s">
        <v>1</v>
      </c>
      <c r="N303" s="134" t="s">
        <v>38</v>
      </c>
      <c r="P303" s="135">
        <f>O303*H303</f>
        <v>0</v>
      </c>
      <c r="Q303" s="135">
        <v>0</v>
      </c>
      <c r="R303" s="135">
        <f>Q303*H303</f>
        <v>0</v>
      </c>
      <c r="S303" s="135">
        <v>1.695E-2</v>
      </c>
      <c r="T303" s="136">
        <f>S303*H303</f>
        <v>0.16272</v>
      </c>
      <c r="AR303" s="137" t="s">
        <v>201</v>
      </c>
      <c r="AT303" s="137" t="s">
        <v>131</v>
      </c>
      <c r="AU303" s="137" t="s">
        <v>80</v>
      </c>
      <c r="AY303" s="14" t="s">
        <v>129</v>
      </c>
      <c r="BE303" s="138">
        <f>IF(N303="základní",J303,0)</f>
        <v>0</v>
      </c>
      <c r="BF303" s="138">
        <f>IF(N303="snížená",J303,0)</f>
        <v>0</v>
      </c>
      <c r="BG303" s="138">
        <f>IF(N303="zákl. přenesená",J303,0)</f>
        <v>0</v>
      </c>
      <c r="BH303" s="138">
        <f>IF(N303="sníž. přenesená",J303,0)</f>
        <v>0</v>
      </c>
      <c r="BI303" s="138">
        <f>IF(N303="nulová",J303,0)</f>
        <v>0</v>
      </c>
      <c r="BJ303" s="14" t="s">
        <v>78</v>
      </c>
      <c r="BK303" s="138">
        <f>ROUND(I303*H303,2)</f>
        <v>0</v>
      </c>
      <c r="BL303" s="14" t="s">
        <v>201</v>
      </c>
      <c r="BM303" s="137" t="s">
        <v>681</v>
      </c>
    </row>
    <row r="304" spans="2:65" s="12" customFormat="1" ht="10">
      <c r="B304" s="139"/>
      <c r="D304" s="140" t="s">
        <v>137</v>
      </c>
      <c r="E304" s="141" t="s">
        <v>1</v>
      </c>
      <c r="F304" s="142" t="s">
        <v>682</v>
      </c>
      <c r="H304" s="143">
        <v>9.6</v>
      </c>
      <c r="I304" s="144"/>
      <c r="L304" s="139"/>
      <c r="M304" s="145"/>
      <c r="T304" s="146"/>
      <c r="AT304" s="141" t="s">
        <v>137</v>
      </c>
      <c r="AU304" s="141" t="s">
        <v>80</v>
      </c>
      <c r="AV304" s="12" t="s">
        <v>80</v>
      </c>
      <c r="AW304" s="12" t="s">
        <v>30</v>
      </c>
      <c r="AX304" s="12" t="s">
        <v>78</v>
      </c>
      <c r="AY304" s="141" t="s">
        <v>129</v>
      </c>
    </row>
    <row r="305" spans="2:65" s="1" customFormat="1" ht="22.9" customHeight="1">
      <c r="B305" s="29"/>
      <c r="C305" s="125" t="s">
        <v>683</v>
      </c>
      <c r="D305" s="125" t="s">
        <v>131</v>
      </c>
      <c r="E305" s="126" t="s">
        <v>684</v>
      </c>
      <c r="F305" s="127" t="s">
        <v>685</v>
      </c>
      <c r="G305" s="128" t="s">
        <v>147</v>
      </c>
      <c r="H305" s="129">
        <v>2</v>
      </c>
      <c r="I305" s="130"/>
      <c r="J305" s="131">
        <f>ROUND(I305*H305,2)</f>
        <v>0</v>
      </c>
      <c r="K305" s="132"/>
      <c r="L305" s="29"/>
      <c r="M305" s="133" t="s">
        <v>1</v>
      </c>
      <c r="N305" s="134" t="s">
        <v>38</v>
      </c>
      <c r="P305" s="135">
        <f>O305*H305</f>
        <v>0</v>
      </c>
      <c r="Q305" s="135">
        <v>0</v>
      </c>
      <c r="R305" s="135">
        <f>Q305*H305</f>
        <v>0</v>
      </c>
      <c r="S305" s="135">
        <v>0</v>
      </c>
      <c r="T305" s="136">
        <f>S305*H305</f>
        <v>0</v>
      </c>
      <c r="AR305" s="137" t="s">
        <v>201</v>
      </c>
      <c r="AT305" s="137" t="s">
        <v>131</v>
      </c>
      <c r="AU305" s="137" t="s">
        <v>80</v>
      </c>
      <c r="AY305" s="14" t="s">
        <v>129</v>
      </c>
      <c r="BE305" s="138">
        <f>IF(N305="základní",J305,0)</f>
        <v>0</v>
      </c>
      <c r="BF305" s="138">
        <f>IF(N305="snížená",J305,0)</f>
        <v>0</v>
      </c>
      <c r="BG305" s="138">
        <f>IF(N305="zákl. přenesená",J305,0)</f>
        <v>0</v>
      </c>
      <c r="BH305" s="138">
        <f>IF(N305="sníž. přenesená",J305,0)</f>
        <v>0</v>
      </c>
      <c r="BI305" s="138">
        <f>IF(N305="nulová",J305,0)</f>
        <v>0</v>
      </c>
      <c r="BJ305" s="14" t="s">
        <v>78</v>
      </c>
      <c r="BK305" s="138">
        <f>ROUND(I305*H305,2)</f>
        <v>0</v>
      </c>
      <c r="BL305" s="14" t="s">
        <v>201</v>
      </c>
      <c r="BM305" s="137" t="s">
        <v>686</v>
      </c>
    </row>
    <row r="306" spans="2:65" s="1" customFormat="1" ht="13.9" customHeight="1">
      <c r="B306" s="29"/>
      <c r="C306" s="125" t="s">
        <v>687</v>
      </c>
      <c r="D306" s="125" t="s">
        <v>131</v>
      </c>
      <c r="E306" s="126" t="s">
        <v>688</v>
      </c>
      <c r="F306" s="127" t="s">
        <v>689</v>
      </c>
      <c r="G306" s="128" t="s">
        <v>147</v>
      </c>
      <c r="H306" s="129">
        <v>2</v>
      </c>
      <c r="I306" s="130"/>
      <c r="J306" s="131">
        <f>ROUND(I306*H306,2)</f>
        <v>0</v>
      </c>
      <c r="K306" s="132"/>
      <c r="L306" s="29"/>
      <c r="M306" s="133" t="s">
        <v>1</v>
      </c>
      <c r="N306" s="134" t="s">
        <v>38</v>
      </c>
      <c r="P306" s="135">
        <f>O306*H306</f>
        <v>0</v>
      </c>
      <c r="Q306" s="135">
        <v>0</v>
      </c>
      <c r="R306" s="135">
        <f>Q306*H306</f>
        <v>0</v>
      </c>
      <c r="S306" s="135">
        <v>0.16600000000000001</v>
      </c>
      <c r="T306" s="136">
        <f>S306*H306</f>
        <v>0.33200000000000002</v>
      </c>
      <c r="AR306" s="137" t="s">
        <v>201</v>
      </c>
      <c r="AT306" s="137" t="s">
        <v>131</v>
      </c>
      <c r="AU306" s="137" t="s">
        <v>80</v>
      </c>
      <c r="AY306" s="14" t="s">
        <v>129</v>
      </c>
      <c r="BE306" s="138">
        <f>IF(N306="základní",J306,0)</f>
        <v>0</v>
      </c>
      <c r="BF306" s="138">
        <f>IF(N306="snížená",J306,0)</f>
        <v>0</v>
      </c>
      <c r="BG306" s="138">
        <f>IF(N306="zákl. přenesená",J306,0)</f>
        <v>0</v>
      </c>
      <c r="BH306" s="138">
        <f>IF(N306="sníž. přenesená",J306,0)</f>
        <v>0</v>
      </c>
      <c r="BI306" s="138">
        <f>IF(N306="nulová",J306,0)</f>
        <v>0</v>
      </c>
      <c r="BJ306" s="14" t="s">
        <v>78</v>
      </c>
      <c r="BK306" s="138">
        <f>ROUND(I306*H306,2)</f>
        <v>0</v>
      </c>
      <c r="BL306" s="14" t="s">
        <v>201</v>
      </c>
      <c r="BM306" s="137" t="s">
        <v>690</v>
      </c>
    </row>
    <row r="307" spans="2:65" s="1" customFormat="1" ht="13.9" customHeight="1">
      <c r="B307" s="29"/>
      <c r="C307" s="125" t="s">
        <v>691</v>
      </c>
      <c r="D307" s="125" t="s">
        <v>131</v>
      </c>
      <c r="E307" s="126" t="s">
        <v>692</v>
      </c>
      <c r="F307" s="127" t="s">
        <v>693</v>
      </c>
      <c r="G307" s="128" t="s">
        <v>147</v>
      </c>
      <c r="H307" s="129">
        <v>2</v>
      </c>
      <c r="I307" s="130"/>
      <c r="J307" s="131">
        <f>ROUND(I307*H307,2)</f>
        <v>0</v>
      </c>
      <c r="K307" s="132"/>
      <c r="L307" s="29"/>
      <c r="M307" s="133" t="s">
        <v>1</v>
      </c>
      <c r="N307" s="134" t="s">
        <v>38</v>
      </c>
      <c r="P307" s="135">
        <f>O307*H307</f>
        <v>0</v>
      </c>
      <c r="Q307" s="135">
        <v>0</v>
      </c>
      <c r="R307" s="135">
        <f>Q307*H307</f>
        <v>0</v>
      </c>
      <c r="S307" s="135">
        <v>0</v>
      </c>
      <c r="T307" s="136">
        <f>S307*H307</f>
        <v>0</v>
      </c>
      <c r="AR307" s="137" t="s">
        <v>201</v>
      </c>
      <c r="AT307" s="137" t="s">
        <v>131</v>
      </c>
      <c r="AU307" s="137" t="s">
        <v>80</v>
      </c>
      <c r="AY307" s="14" t="s">
        <v>129</v>
      </c>
      <c r="BE307" s="138">
        <f>IF(N307="základní",J307,0)</f>
        <v>0</v>
      </c>
      <c r="BF307" s="138">
        <f>IF(N307="snížená",J307,0)</f>
        <v>0</v>
      </c>
      <c r="BG307" s="138">
        <f>IF(N307="zákl. přenesená",J307,0)</f>
        <v>0</v>
      </c>
      <c r="BH307" s="138">
        <f>IF(N307="sníž. přenesená",J307,0)</f>
        <v>0</v>
      </c>
      <c r="BI307" s="138">
        <f>IF(N307="nulová",J307,0)</f>
        <v>0</v>
      </c>
      <c r="BJ307" s="14" t="s">
        <v>78</v>
      </c>
      <c r="BK307" s="138">
        <f>ROUND(I307*H307,2)</f>
        <v>0</v>
      </c>
      <c r="BL307" s="14" t="s">
        <v>201</v>
      </c>
      <c r="BM307" s="137" t="s">
        <v>694</v>
      </c>
    </row>
    <row r="308" spans="2:65" s="11" customFormat="1" ht="22.75" customHeight="1">
      <c r="B308" s="113"/>
      <c r="D308" s="114" t="s">
        <v>72</v>
      </c>
      <c r="E308" s="123" t="s">
        <v>695</v>
      </c>
      <c r="F308" s="123" t="s">
        <v>696</v>
      </c>
      <c r="I308" s="116"/>
      <c r="J308" s="124">
        <f>BK308</f>
        <v>0</v>
      </c>
      <c r="L308" s="113"/>
      <c r="M308" s="118"/>
      <c r="P308" s="119">
        <f>SUM(P309:P310)</f>
        <v>0</v>
      </c>
      <c r="R308" s="119">
        <f>SUM(R309:R310)</f>
        <v>1.524E-2</v>
      </c>
      <c r="T308" s="120">
        <f>SUM(T309:T310)</f>
        <v>0</v>
      </c>
      <c r="AR308" s="114" t="s">
        <v>80</v>
      </c>
      <c r="AT308" s="121" t="s">
        <v>72</v>
      </c>
      <c r="AU308" s="121" t="s">
        <v>78</v>
      </c>
      <c r="AY308" s="114" t="s">
        <v>129</v>
      </c>
      <c r="BK308" s="122">
        <f>SUM(BK309:BK310)</f>
        <v>0</v>
      </c>
    </row>
    <row r="309" spans="2:65" s="1" customFormat="1" ht="22.9" customHeight="1">
      <c r="B309" s="29"/>
      <c r="C309" s="125" t="s">
        <v>697</v>
      </c>
      <c r="D309" s="125" t="s">
        <v>131</v>
      </c>
      <c r="E309" s="126" t="s">
        <v>698</v>
      </c>
      <c r="F309" s="127" t="s">
        <v>699</v>
      </c>
      <c r="G309" s="128" t="s">
        <v>700</v>
      </c>
      <c r="H309" s="129">
        <v>12</v>
      </c>
      <c r="I309" s="130"/>
      <c r="J309" s="131">
        <f>ROUND(I309*H309,2)</f>
        <v>0</v>
      </c>
      <c r="K309" s="132"/>
      <c r="L309" s="29"/>
      <c r="M309" s="133" t="s">
        <v>1</v>
      </c>
      <c r="N309" s="134" t="s">
        <v>38</v>
      </c>
      <c r="P309" s="135">
        <f>O309*H309</f>
        <v>0</v>
      </c>
      <c r="Q309" s="135">
        <v>6.9999999999999994E-5</v>
      </c>
      <c r="R309" s="135">
        <f>Q309*H309</f>
        <v>8.3999999999999993E-4</v>
      </c>
      <c r="S309" s="135">
        <v>0</v>
      </c>
      <c r="T309" s="136">
        <f>S309*H309</f>
        <v>0</v>
      </c>
      <c r="AR309" s="137" t="s">
        <v>201</v>
      </c>
      <c r="AT309" s="137" t="s">
        <v>131</v>
      </c>
      <c r="AU309" s="137" t="s">
        <v>80</v>
      </c>
      <c r="AY309" s="14" t="s">
        <v>129</v>
      </c>
      <c r="BE309" s="138">
        <f>IF(N309="základní",J309,0)</f>
        <v>0</v>
      </c>
      <c r="BF309" s="138">
        <f>IF(N309="snížená",J309,0)</f>
        <v>0</v>
      </c>
      <c r="BG309" s="138">
        <f>IF(N309="zákl. přenesená",J309,0)</f>
        <v>0</v>
      </c>
      <c r="BH309" s="138">
        <f>IF(N309="sníž. přenesená",J309,0)</f>
        <v>0</v>
      </c>
      <c r="BI309" s="138">
        <f>IF(N309="nulová",J309,0)</f>
        <v>0</v>
      </c>
      <c r="BJ309" s="14" t="s">
        <v>78</v>
      </c>
      <c r="BK309" s="138">
        <f>ROUND(I309*H309,2)</f>
        <v>0</v>
      </c>
      <c r="BL309" s="14" t="s">
        <v>201</v>
      </c>
      <c r="BM309" s="137" t="s">
        <v>701</v>
      </c>
    </row>
    <row r="310" spans="2:65" s="1" customFormat="1" ht="22.9" customHeight="1">
      <c r="B310" s="29"/>
      <c r="C310" s="147" t="s">
        <v>702</v>
      </c>
      <c r="D310" s="147" t="s">
        <v>222</v>
      </c>
      <c r="E310" s="148" t="s">
        <v>703</v>
      </c>
      <c r="F310" s="149" t="s">
        <v>704</v>
      </c>
      <c r="G310" s="150" t="s">
        <v>147</v>
      </c>
      <c r="H310" s="151">
        <v>12</v>
      </c>
      <c r="I310" s="152"/>
      <c r="J310" s="153">
        <f>ROUND(I310*H310,2)</f>
        <v>0</v>
      </c>
      <c r="K310" s="154"/>
      <c r="L310" s="155"/>
      <c r="M310" s="156" t="s">
        <v>1</v>
      </c>
      <c r="N310" s="157" t="s">
        <v>38</v>
      </c>
      <c r="P310" s="135">
        <f>O310*H310</f>
        <v>0</v>
      </c>
      <c r="Q310" s="135">
        <v>1.1999999999999999E-3</v>
      </c>
      <c r="R310" s="135">
        <f>Q310*H310</f>
        <v>1.44E-2</v>
      </c>
      <c r="S310" s="135">
        <v>0</v>
      </c>
      <c r="T310" s="136">
        <f>S310*H310</f>
        <v>0</v>
      </c>
      <c r="AR310" s="137" t="s">
        <v>272</v>
      </c>
      <c r="AT310" s="137" t="s">
        <v>222</v>
      </c>
      <c r="AU310" s="137" t="s">
        <v>80</v>
      </c>
      <c r="AY310" s="14" t="s">
        <v>129</v>
      </c>
      <c r="BE310" s="138">
        <f>IF(N310="základní",J310,0)</f>
        <v>0</v>
      </c>
      <c r="BF310" s="138">
        <f>IF(N310="snížená",J310,0)</f>
        <v>0</v>
      </c>
      <c r="BG310" s="138">
        <f>IF(N310="zákl. přenesená",J310,0)</f>
        <v>0</v>
      </c>
      <c r="BH310" s="138">
        <f>IF(N310="sníž. přenesená",J310,0)</f>
        <v>0</v>
      </c>
      <c r="BI310" s="138">
        <f>IF(N310="nulová",J310,0)</f>
        <v>0</v>
      </c>
      <c r="BJ310" s="14" t="s">
        <v>78</v>
      </c>
      <c r="BK310" s="138">
        <f>ROUND(I310*H310,2)</f>
        <v>0</v>
      </c>
      <c r="BL310" s="14" t="s">
        <v>201</v>
      </c>
      <c r="BM310" s="137" t="s">
        <v>705</v>
      </c>
    </row>
    <row r="311" spans="2:65" s="11" customFormat="1" ht="22.75" customHeight="1">
      <c r="B311" s="113"/>
      <c r="D311" s="114" t="s">
        <v>72</v>
      </c>
      <c r="E311" s="123" t="s">
        <v>706</v>
      </c>
      <c r="F311" s="123" t="s">
        <v>707</v>
      </c>
      <c r="I311" s="116"/>
      <c r="J311" s="124">
        <f>BK311</f>
        <v>0</v>
      </c>
      <c r="L311" s="113"/>
      <c r="M311" s="118"/>
      <c r="P311" s="119">
        <f>SUM(P312:P324)</f>
        <v>0</v>
      </c>
      <c r="R311" s="119">
        <f>SUM(R312:R324)</f>
        <v>7.7946100000000018E-2</v>
      </c>
      <c r="T311" s="120">
        <f>SUM(T312:T324)</f>
        <v>0.325185</v>
      </c>
      <c r="AR311" s="114" t="s">
        <v>80</v>
      </c>
      <c r="AT311" s="121" t="s">
        <v>72</v>
      </c>
      <c r="AU311" s="121" t="s">
        <v>78</v>
      </c>
      <c r="AY311" s="114" t="s">
        <v>129</v>
      </c>
      <c r="BK311" s="122">
        <f>SUM(BK312:BK324)</f>
        <v>0</v>
      </c>
    </row>
    <row r="312" spans="2:65" s="1" customFormat="1" ht="13.9" customHeight="1">
      <c r="B312" s="29"/>
      <c r="C312" s="125" t="s">
        <v>708</v>
      </c>
      <c r="D312" s="125" t="s">
        <v>131</v>
      </c>
      <c r="E312" s="126" t="s">
        <v>709</v>
      </c>
      <c r="F312" s="127" t="s">
        <v>710</v>
      </c>
      <c r="G312" s="128" t="s">
        <v>134</v>
      </c>
      <c r="H312" s="129">
        <v>3.99</v>
      </c>
      <c r="I312" s="130"/>
      <c r="J312" s="131">
        <f>ROUND(I312*H312,2)</f>
        <v>0</v>
      </c>
      <c r="K312" s="132"/>
      <c r="L312" s="29"/>
      <c r="M312" s="133" t="s">
        <v>1</v>
      </c>
      <c r="N312" s="134" t="s">
        <v>38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201</v>
      </c>
      <c r="AT312" s="137" t="s">
        <v>131</v>
      </c>
      <c r="AU312" s="137" t="s">
        <v>80</v>
      </c>
      <c r="AY312" s="14" t="s">
        <v>129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4" t="s">
        <v>78</v>
      </c>
      <c r="BK312" s="138">
        <f>ROUND(I312*H312,2)</f>
        <v>0</v>
      </c>
      <c r="BL312" s="14" t="s">
        <v>201</v>
      </c>
      <c r="BM312" s="137" t="s">
        <v>711</v>
      </c>
    </row>
    <row r="313" spans="2:65" s="1" customFormat="1" ht="13.9" customHeight="1">
      <c r="B313" s="29"/>
      <c r="C313" s="125" t="s">
        <v>712</v>
      </c>
      <c r="D313" s="125" t="s">
        <v>131</v>
      </c>
      <c r="E313" s="126" t="s">
        <v>713</v>
      </c>
      <c r="F313" s="127" t="s">
        <v>714</v>
      </c>
      <c r="G313" s="128" t="s">
        <v>134</v>
      </c>
      <c r="H313" s="129">
        <v>3.99</v>
      </c>
      <c r="I313" s="130"/>
      <c r="J313" s="131">
        <f>ROUND(I313*H313,2)</f>
        <v>0</v>
      </c>
      <c r="K313" s="132"/>
      <c r="L313" s="29"/>
      <c r="M313" s="133" t="s">
        <v>1</v>
      </c>
      <c r="N313" s="134" t="s">
        <v>38</v>
      </c>
      <c r="P313" s="135">
        <f>O313*H313</f>
        <v>0</v>
      </c>
      <c r="Q313" s="135">
        <v>2.9999999999999997E-4</v>
      </c>
      <c r="R313" s="135">
        <f>Q313*H313</f>
        <v>1.1969999999999999E-3</v>
      </c>
      <c r="S313" s="135">
        <v>0</v>
      </c>
      <c r="T313" s="136">
        <f>S313*H313</f>
        <v>0</v>
      </c>
      <c r="AR313" s="137" t="s">
        <v>201</v>
      </c>
      <c r="AT313" s="137" t="s">
        <v>131</v>
      </c>
      <c r="AU313" s="137" t="s">
        <v>80</v>
      </c>
      <c r="AY313" s="14" t="s">
        <v>129</v>
      </c>
      <c r="BE313" s="138">
        <f>IF(N313="základní",J313,0)</f>
        <v>0</v>
      </c>
      <c r="BF313" s="138">
        <f>IF(N313="snížená",J313,0)</f>
        <v>0</v>
      </c>
      <c r="BG313" s="138">
        <f>IF(N313="zákl. přenesená",J313,0)</f>
        <v>0</v>
      </c>
      <c r="BH313" s="138">
        <f>IF(N313="sníž. přenesená",J313,0)</f>
        <v>0</v>
      </c>
      <c r="BI313" s="138">
        <f>IF(N313="nulová",J313,0)</f>
        <v>0</v>
      </c>
      <c r="BJ313" s="14" t="s">
        <v>78</v>
      </c>
      <c r="BK313" s="138">
        <f>ROUND(I313*H313,2)</f>
        <v>0</v>
      </c>
      <c r="BL313" s="14" t="s">
        <v>201</v>
      </c>
      <c r="BM313" s="137" t="s">
        <v>715</v>
      </c>
    </row>
    <row r="314" spans="2:65" s="1" customFormat="1" ht="22.9" customHeight="1">
      <c r="B314" s="29"/>
      <c r="C314" s="125" t="s">
        <v>716</v>
      </c>
      <c r="D314" s="125" t="s">
        <v>131</v>
      </c>
      <c r="E314" s="126" t="s">
        <v>717</v>
      </c>
      <c r="F314" s="127" t="s">
        <v>718</v>
      </c>
      <c r="G314" s="128" t="s">
        <v>134</v>
      </c>
      <c r="H314" s="129">
        <v>3.99</v>
      </c>
      <c r="I314" s="130"/>
      <c r="J314" s="131">
        <f>ROUND(I314*H314,2)</f>
        <v>0</v>
      </c>
      <c r="K314" s="132"/>
      <c r="L314" s="29"/>
      <c r="M314" s="133" t="s">
        <v>1</v>
      </c>
      <c r="N314" s="134" t="s">
        <v>38</v>
      </c>
      <c r="P314" s="135">
        <f>O314*H314</f>
        <v>0</v>
      </c>
      <c r="Q314" s="135">
        <v>0</v>
      </c>
      <c r="R314" s="135">
        <f>Q314*H314</f>
        <v>0</v>
      </c>
      <c r="S314" s="135">
        <v>8.1500000000000003E-2</v>
      </c>
      <c r="T314" s="136">
        <f>S314*H314</f>
        <v>0.325185</v>
      </c>
      <c r="AR314" s="137" t="s">
        <v>201</v>
      </c>
      <c r="AT314" s="137" t="s">
        <v>131</v>
      </c>
      <c r="AU314" s="137" t="s">
        <v>80</v>
      </c>
      <c r="AY314" s="14" t="s">
        <v>129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4" t="s">
        <v>78</v>
      </c>
      <c r="BK314" s="138">
        <f>ROUND(I314*H314,2)</f>
        <v>0</v>
      </c>
      <c r="BL314" s="14" t="s">
        <v>201</v>
      </c>
      <c r="BM314" s="137" t="s">
        <v>719</v>
      </c>
    </row>
    <row r="315" spans="2:65" s="12" customFormat="1" ht="10">
      <c r="B315" s="139"/>
      <c r="D315" s="140" t="s">
        <v>137</v>
      </c>
      <c r="E315" s="141" t="s">
        <v>1</v>
      </c>
      <c r="F315" s="142" t="s">
        <v>720</v>
      </c>
      <c r="H315" s="143">
        <v>3.99</v>
      </c>
      <c r="I315" s="144"/>
      <c r="L315" s="139"/>
      <c r="M315" s="145"/>
      <c r="T315" s="146"/>
      <c r="AT315" s="141" t="s">
        <v>137</v>
      </c>
      <c r="AU315" s="141" t="s">
        <v>80</v>
      </c>
      <c r="AV315" s="12" t="s">
        <v>80</v>
      </c>
      <c r="AW315" s="12" t="s">
        <v>30</v>
      </c>
      <c r="AX315" s="12" t="s">
        <v>78</v>
      </c>
      <c r="AY315" s="141" t="s">
        <v>129</v>
      </c>
    </row>
    <row r="316" spans="2:65" s="1" customFormat="1" ht="22.9" customHeight="1">
      <c r="B316" s="29"/>
      <c r="C316" s="125" t="s">
        <v>721</v>
      </c>
      <c r="D316" s="125" t="s">
        <v>131</v>
      </c>
      <c r="E316" s="126" t="s">
        <v>722</v>
      </c>
      <c r="F316" s="127" t="s">
        <v>723</v>
      </c>
      <c r="G316" s="128" t="s">
        <v>134</v>
      </c>
      <c r="H316" s="129">
        <v>3.99</v>
      </c>
      <c r="I316" s="130"/>
      <c r="J316" s="131">
        <f>ROUND(I316*H316,2)</f>
        <v>0</v>
      </c>
      <c r="K316" s="132"/>
      <c r="L316" s="29"/>
      <c r="M316" s="133" t="s">
        <v>1</v>
      </c>
      <c r="N316" s="134" t="s">
        <v>38</v>
      </c>
      <c r="P316" s="135">
        <f>O316*H316</f>
        <v>0</v>
      </c>
      <c r="Q316" s="135">
        <v>4.8999999999999998E-3</v>
      </c>
      <c r="R316" s="135">
        <f>Q316*H316</f>
        <v>1.9550999999999999E-2</v>
      </c>
      <c r="S316" s="135">
        <v>0</v>
      </c>
      <c r="T316" s="136">
        <f>S316*H316</f>
        <v>0</v>
      </c>
      <c r="AR316" s="137" t="s">
        <v>201</v>
      </c>
      <c r="AT316" s="137" t="s">
        <v>131</v>
      </c>
      <c r="AU316" s="137" t="s">
        <v>80</v>
      </c>
      <c r="AY316" s="14" t="s">
        <v>129</v>
      </c>
      <c r="BE316" s="138">
        <f>IF(N316="základní",J316,0)</f>
        <v>0</v>
      </c>
      <c r="BF316" s="138">
        <f>IF(N316="snížená",J316,0)</f>
        <v>0</v>
      </c>
      <c r="BG316" s="138">
        <f>IF(N316="zákl. přenesená",J316,0)</f>
        <v>0</v>
      </c>
      <c r="BH316" s="138">
        <f>IF(N316="sníž. přenesená",J316,0)</f>
        <v>0</v>
      </c>
      <c r="BI316" s="138">
        <f>IF(N316="nulová",J316,0)</f>
        <v>0</v>
      </c>
      <c r="BJ316" s="14" t="s">
        <v>78</v>
      </c>
      <c r="BK316" s="138">
        <f>ROUND(I316*H316,2)</f>
        <v>0</v>
      </c>
      <c r="BL316" s="14" t="s">
        <v>201</v>
      </c>
      <c r="BM316" s="137" t="s">
        <v>724</v>
      </c>
    </row>
    <row r="317" spans="2:65" s="1" customFormat="1" ht="22.9" customHeight="1">
      <c r="B317" s="29"/>
      <c r="C317" s="147" t="s">
        <v>725</v>
      </c>
      <c r="D317" s="147" t="s">
        <v>222</v>
      </c>
      <c r="E317" s="148" t="s">
        <v>726</v>
      </c>
      <c r="F317" s="149" t="s">
        <v>727</v>
      </c>
      <c r="G317" s="150" t="s">
        <v>134</v>
      </c>
      <c r="H317" s="151">
        <v>4.3890000000000002</v>
      </c>
      <c r="I317" s="152"/>
      <c r="J317" s="153">
        <f>ROUND(I317*H317,2)</f>
        <v>0</v>
      </c>
      <c r="K317" s="154"/>
      <c r="L317" s="155"/>
      <c r="M317" s="156" t="s">
        <v>1</v>
      </c>
      <c r="N317" s="157" t="s">
        <v>38</v>
      </c>
      <c r="P317" s="135">
        <f>O317*H317</f>
        <v>0</v>
      </c>
      <c r="Q317" s="135">
        <v>1.29E-2</v>
      </c>
      <c r="R317" s="135">
        <f>Q317*H317</f>
        <v>5.6618100000000005E-2</v>
      </c>
      <c r="S317" s="135">
        <v>0</v>
      </c>
      <c r="T317" s="136">
        <f>S317*H317</f>
        <v>0</v>
      </c>
      <c r="AR317" s="137" t="s">
        <v>272</v>
      </c>
      <c r="AT317" s="137" t="s">
        <v>222</v>
      </c>
      <c r="AU317" s="137" t="s">
        <v>80</v>
      </c>
      <c r="AY317" s="14" t="s">
        <v>129</v>
      </c>
      <c r="BE317" s="138">
        <f>IF(N317="základní",J317,0)</f>
        <v>0</v>
      </c>
      <c r="BF317" s="138">
        <f>IF(N317="snížená",J317,0)</f>
        <v>0</v>
      </c>
      <c r="BG317" s="138">
        <f>IF(N317="zákl. přenesená",J317,0)</f>
        <v>0</v>
      </c>
      <c r="BH317" s="138">
        <f>IF(N317="sníž. přenesená",J317,0)</f>
        <v>0</v>
      </c>
      <c r="BI317" s="138">
        <f>IF(N317="nulová",J317,0)</f>
        <v>0</v>
      </c>
      <c r="BJ317" s="14" t="s">
        <v>78</v>
      </c>
      <c r="BK317" s="138">
        <f>ROUND(I317*H317,2)</f>
        <v>0</v>
      </c>
      <c r="BL317" s="14" t="s">
        <v>201</v>
      </c>
      <c r="BM317" s="137" t="s">
        <v>728</v>
      </c>
    </row>
    <row r="318" spans="2:65" s="12" customFormat="1" ht="10">
      <c r="B318" s="139"/>
      <c r="D318" s="140" t="s">
        <v>137</v>
      </c>
      <c r="F318" s="142" t="s">
        <v>729</v>
      </c>
      <c r="H318" s="143">
        <v>4.3890000000000002</v>
      </c>
      <c r="I318" s="144"/>
      <c r="L318" s="139"/>
      <c r="M318" s="145"/>
      <c r="T318" s="146"/>
      <c r="AT318" s="141" t="s">
        <v>137</v>
      </c>
      <c r="AU318" s="141" t="s">
        <v>80</v>
      </c>
      <c r="AV318" s="12" t="s">
        <v>80</v>
      </c>
      <c r="AW318" s="12" t="s">
        <v>4</v>
      </c>
      <c r="AX318" s="12" t="s">
        <v>78</v>
      </c>
      <c r="AY318" s="141" t="s">
        <v>129</v>
      </c>
    </row>
    <row r="319" spans="2:65" s="1" customFormat="1" ht="13.9" customHeight="1">
      <c r="B319" s="29"/>
      <c r="C319" s="125" t="s">
        <v>730</v>
      </c>
      <c r="D319" s="125" t="s">
        <v>131</v>
      </c>
      <c r="E319" s="126" t="s">
        <v>731</v>
      </c>
      <c r="F319" s="127" t="s">
        <v>732</v>
      </c>
      <c r="G319" s="128" t="s">
        <v>164</v>
      </c>
      <c r="H319" s="129">
        <v>2</v>
      </c>
      <c r="I319" s="130"/>
      <c r="J319" s="131">
        <f t="shared" ref="J319:J324" si="90">ROUND(I319*H319,2)</f>
        <v>0</v>
      </c>
      <c r="K319" s="132"/>
      <c r="L319" s="29"/>
      <c r="M319" s="133" t="s">
        <v>1</v>
      </c>
      <c r="N319" s="134" t="s">
        <v>38</v>
      </c>
      <c r="P319" s="135">
        <f t="shared" ref="P319:P324" si="91">O319*H319</f>
        <v>0</v>
      </c>
      <c r="Q319" s="135">
        <v>2.5999999999999998E-4</v>
      </c>
      <c r="R319" s="135">
        <f t="shared" ref="R319:R324" si="92">Q319*H319</f>
        <v>5.1999999999999995E-4</v>
      </c>
      <c r="S319" s="135">
        <v>0</v>
      </c>
      <c r="T319" s="136">
        <f t="shared" ref="T319:T324" si="93">S319*H319</f>
        <v>0</v>
      </c>
      <c r="AR319" s="137" t="s">
        <v>201</v>
      </c>
      <c r="AT319" s="137" t="s">
        <v>131</v>
      </c>
      <c r="AU319" s="137" t="s">
        <v>80</v>
      </c>
      <c r="AY319" s="14" t="s">
        <v>129</v>
      </c>
      <c r="BE319" s="138">
        <f t="shared" ref="BE319:BE324" si="94">IF(N319="základní",J319,0)</f>
        <v>0</v>
      </c>
      <c r="BF319" s="138">
        <f t="shared" ref="BF319:BF324" si="95">IF(N319="snížená",J319,0)</f>
        <v>0</v>
      </c>
      <c r="BG319" s="138">
        <f t="shared" ref="BG319:BG324" si="96">IF(N319="zákl. přenesená",J319,0)</f>
        <v>0</v>
      </c>
      <c r="BH319" s="138">
        <f t="shared" ref="BH319:BH324" si="97">IF(N319="sníž. přenesená",J319,0)</f>
        <v>0</v>
      </c>
      <c r="BI319" s="138">
        <f t="shared" ref="BI319:BI324" si="98">IF(N319="nulová",J319,0)</f>
        <v>0</v>
      </c>
      <c r="BJ319" s="14" t="s">
        <v>78</v>
      </c>
      <c r="BK319" s="138">
        <f t="shared" ref="BK319:BK324" si="99">ROUND(I319*H319,2)</f>
        <v>0</v>
      </c>
      <c r="BL319" s="14" t="s">
        <v>201</v>
      </c>
      <c r="BM319" s="137" t="s">
        <v>733</v>
      </c>
    </row>
    <row r="320" spans="2:65" s="1" customFormat="1" ht="13.9" customHeight="1">
      <c r="B320" s="29"/>
      <c r="C320" s="125" t="s">
        <v>734</v>
      </c>
      <c r="D320" s="125" t="s">
        <v>131</v>
      </c>
      <c r="E320" s="126" t="s">
        <v>735</v>
      </c>
      <c r="F320" s="127" t="s">
        <v>736</v>
      </c>
      <c r="G320" s="128" t="s">
        <v>164</v>
      </c>
      <c r="H320" s="129">
        <v>2</v>
      </c>
      <c r="I320" s="130"/>
      <c r="J320" s="131">
        <f t="shared" si="90"/>
        <v>0</v>
      </c>
      <c r="K320" s="132"/>
      <c r="L320" s="29"/>
      <c r="M320" s="133" t="s">
        <v>1</v>
      </c>
      <c r="N320" s="134" t="s">
        <v>38</v>
      </c>
      <c r="P320" s="135">
        <f t="shared" si="91"/>
        <v>0</v>
      </c>
      <c r="Q320" s="135">
        <v>3.0000000000000001E-5</v>
      </c>
      <c r="R320" s="135">
        <f t="shared" si="92"/>
        <v>6.0000000000000002E-5</v>
      </c>
      <c r="S320" s="135">
        <v>0</v>
      </c>
      <c r="T320" s="136">
        <f t="shared" si="93"/>
        <v>0</v>
      </c>
      <c r="AR320" s="137" t="s">
        <v>201</v>
      </c>
      <c r="AT320" s="137" t="s">
        <v>131</v>
      </c>
      <c r="AU320" s="137" t="s">
        <v>80</v>
      </c>
      <c r="AY320" s="14" t="s">
        <v>129</v>
      </c>
      <c r="BE320" s="138">
        <f t="shared" si="94"/>
        <v>0</v>
      </c>
      <c r="BF320" s="138">
        <f t="shared" si="95"/>
        <v>0</v>
      </c>
      <c r="BG320" s="138">
        <f t="shared" si="96"/>
        <v>0</v>
      </c>
      <c r="BH320" s="138">
        <f t="shared" si="97"/>
        <v>0</v>
      </c>
      <c r="BI320" s="138">
        <f t="shared" si="98"/>
        <v>0</v>
      </c>
      <c r="BJ320" s="14" t="s">
        <v>78</v>
      </c>
      <c r="BK320" s="138">
        <f t="shared" si="99"/>
        <v>0</v>
      </c>
      <c r="BL320" s="14" t="s">
        <v>201</v>
      </c>
      <c r="BM320" s="137" t="s">
        <v>737</v>
      </c>
    </row>
    <row r="321" spans="2:65" s="1" customFormat="1" ht="13.9" customHeight="1">
      <c r="B321" s="29"/>
      <c r="C321" s="125" t="s">
        <v>738</v>
      </c>
      <c r="D321" s="125" t="s">
        <v>131</v>
      </c>
      <c r="E321" s="126" t="s">
        <v>739</v>
      </c>
      <c r="F321" s="127" t="s">
        <v>740</v>
      </c>
      <c r="G321" s="128" t="s">
        <v>147</v>
      </c>
      <c r="H321" s="129">
        <v>1</v>
      </c>
      <c r="I321" s="130"/>
      <c r="J321" s="131">
        <f t="shared" si="90"/>
        <v>0</v>
      </c>
      <c r="K321" s="132"/>
      <c r="L321" s="29"/>
      <c r="M321" s="133" t="s">
        <v>1</v>
      </c>
      <c r="N321" s="134" t="s">
        <v>38</v>
      </c>
      <c r="P321" s="135">
        <f t="shared" si="91"/>
        <v>0</v>
      </c>
      <c r="Q321" s="135">
        <v>0</v>
      </c>
      <c r="R321" s="135">
        <f t="shared" si="92"/>
        <v>0</v>
      </c>
      <c r="S321" s="135">
        <v>0</v>
      </c>
      <c r="T321" s="136">
        <f t="shared" si="93"/>
        <v>0</v>
      </c>
      <c r="AR321" s="137" t="s">
        <v>201</v>
      </c>
      <c r="AT321" s="137" t="s">
        <v>131</v>
      </c>
      <c r="AU321" s="137" t="s">
        <v>80</v>
      </c>
      <c r="AY321" s="14" t="s">
        <v>129</v>
      </c>
      <c r="BE321" s="138">
        <f t="shared" si="94"/>
        <v>0</v>
      </c>
      <c r="BF321" s="138">
        <f t="shared" si="95"/>
        <v>0</v>
      </c>
      <c r="BG321" s="138">
        <f t="shared" si="96"/>
        <v>0</v>
      </c>
      <c r="BH321" s="138">
        <f t="shared" si="97"/>
        <v>0</v>
      </c>
      <c r="BI321" s="138">
        <f t="shared" si="98"/>
        <v>0</v>
      </c>
      <c r="BJ321" s="14" t="s">
        <v>78</v>
      </c>
      <c r="BK321" s="138">
        <f t="shared" si="99"/>
        <v>0</v>
      </c>
      <c r="BL321" s="14" t="s">
        <v>201</v>
      </c>
      <c r="BM321" s="137" t="s">
        <v>741</v>
      </c>
    </row>
    <row r="322" spans="2:65" s="1" customFormat="1" ht="13.9" customHeight="1">
      <c r="B322" s="29"/>
      <c r="C322" s="125" t="s">
        <v>742</v>
      </c>
      <c r="D322" s="125" t="s">
        <v>131</v>
      </c>
      <c r="E322" s="126" t="s">
        <v>743</v>
      </c>
      <c r="F322" s="127" t="s">
        <v>744</v>
      </c>
      <c r="G322" s="128" t="s">
        <v>147</v>
      </c>
      <c r="H322" s="129">
        <v>10</v>
      </c>
      <c r="I322" s="130"/>
      <c r="J322" s="131">
        <f t="shared" si="90"/>
        <v>0</v>
      </c>
      <c r="K322" s="132"/>
      <c r="L322" s="29"/>
      <c r="M322" s="133" t="s">
        <v>1</v>
      </c>
      <c r="N322" s="134" t="s">
        <v>38</v>
      </c>
      <c r="P322" s="135">
        <f t="shared" si="91"/>
        <v>0</v>
      </c>
      <c r="Q322" s="135">
        <v>0</v>
      </c>
      <c r="R322" s="135">
        <f t="shared" si="92"/>
        <v>0</v>
      </c>
      <c r="S322" s="135">
        <v>0</v>
      </c>
      <c r="T322" s="136">
        <f t="shared" si="93"/>
        <v>0</v>
      </c>
      <c r="AR322" s="137" t="s">
        <v>201</v>
      </c>
      <c r="AT322" s="137" t="s">
        <v>131</v>
      </c>
      <c r="AU322" s="137" t="s">
        <v>80</v>
      </c>
      <c r="AY322" s="14" t="s">
        <v>129</v>
      </c>
      <c r="BE322" s="138">
        <f t="shared" si="94"/>
        <v>0</v>
      </c>
      <c r="BF322" s="138">
        <f t="shared" si="95"/>
        <v>0</v>
      </c>
      <c r="BG322" s="138">
        <f t="shared" si="96"/>
        <v>0</v>
      </c>
      <c r="BH322" s="138">
        <f t="shared" si="97"/>
        <v>0</v>
      </c>
      <c r="BI322" s="138">
        <f t="shared" si="98"/>
        <v>0</v>
      </c>
      <c r="BJ322" s="14" t="s">
        <v>78</v>
      </c>
      <c r="BK322" s="138">
        <f t="shared" si="99"/>
        <v>0</v>
      </c>
      <c r="BL322" s="14" t="s">
        <v>201</v>
      </c>
      <c r="BM322" s="137" t="s">
        <v>745</v>
      </c>
    </row>
    <row r="323" spans="2:65" s="1" customFormat="1" ht="22.9" customHeight="1">
      <c r="B323" s="29"/>
      <c r="C323" s="125" t="s">
        <v>746</v>
      </c>
      <c r="D323" s="125" t="s">
        <v>131</v>
      </c>
      <c r="E323" s="126" t="s">
        <v>747</v>
      </c>
      <c r="F323" s="127" t="s">
        <v>748</v>
      </c>
      <c r="G323" s="128" t="s">
        <v>225</v>
      </c>
      <c r="H323" s="129">
        <v>7.8E-2</v>
      </c>
      <c r="I323" s="130"/>
      <c r="J323" s="131">
        <f t="shared" si="90"/>
        <v>0</v>
      </c>
      <c r="K323" s="132"/>
      <c r="L323" s="29"/>
      <c r="M323" s="133" t="s">
        <v>1</v>
      </c>
      <c r="N323" s="134" t="s">
        <v>38</v>
      </c>
      <c r="P323" s="135">
        <f t="shared" si="91"/>
        <v>0</v>
      </c>
      <c r="Q323" s="135">
        <v>0</v>
      </c>
      <c r="R323" s="135">
        <f t="shared" si="92"/>
        <v>0</v>
      </c>
      <c r="S323" s="135">
        <v>0</v>
      </c>
      <c r="T323" s="136">
        <f t="shared" si="93"/>
        <v>0</v>
      </c>
      <c r="AR323" s="137" t="s">
        <v>201</v>
      </c>
      <c r="AT323" s="137" t="s">
        <v>131</v>
      </c>
      <c r="AU323" s="137" t="s">
        <v>80</v>
      </c>
      <c r="AY323" s="14" t="s">
        <v>129</v>
      </c>
      <c r="BE323" s="138">
        <f t="shared" si="94"/>
        <v>0</v>
      </c>
      <c r="BF323" s="138">
        <f t="shared" si="95"/>
        <v>0</v>
      </c>
      <c r="BG323" s="138">
        <f t="shared" si="96"/>
        <v>0</v>
      </c>
      <c r="BH323" s="138">
        <f t="shared" si="97"/>
        <v>0</v>
      </c>
      <c r="BI323" s="138">
        <f t="shared" si="98"/>
        <v>0</v>
      </c>
      <c r="BJ323" s="14" t="s">
        <v>78</v>
      </c>
      <c r="BK323" s="138">
        <f t="shared" si="99"/>
        <v>0</v>
      </c>
      <c r="BL323" s="14" t="s">
        <v>201</v>
      </c>
      <c r="BM323" s="137" t="s">
        <v>749</v>
      </c>
    </row>
    <row r="324" spans="2:65" s="1" customFormat="1" ht="22.9" customHeight="1">
      <c r="B324" s="29"/>
      <c r="C324" s="125" t="s">
        <v>750</v>
      </c>
      <c r="D324" s="125" t="s">
        <v>131</v>
      </c>
      <c r="E324" s="126" t="s">
        <v>751</v>
      </c>
      <c r="F324" s="127" t="s">
        <v>752</v>
      </c>
      <c r="G324" s="128" t="s">
        <v>225</v>
      </c>
      <c r="H324" s="129">
        <v>7.8E-2</v>
      </c>
      <c r="I324" s="130"/>
      <c r="J324" s="131">
        <f t="shared" si="90"/>
        <v>0</v>
      </c>
      <c r="K324" s="132"/>
      <c r="L324" s="29"/>
      <c r="M324" s="133" t="s">
        <v>1</v>
      </c>
      <c r="N324" s="134" t="s">
        <v>38</v>
      </c>
      <c r="P324" s="135">
        <f t="shared" si="91"/>
        <v>0</v>
      </c>
      <c r="Q324" s="135">
        <v>0</v>
      </c>
      <c r="R324" s="135">
        <f t="shared" si="92"/>
        <v>0</v>
      </c>
      <c r="S324" s="135">
        <v>0</v>
      </c>
      <c r="T324" s="136">
        <f t="shared" si="93"/>
        <v>0</v>
      </c>
      <c r="AR324" s="137" t="s">
        <v>201</v>
      </c>
      <c r="AT324" s="137" t="s">
        <v>131</v>
      </c>
      <c r="AU324" s="137" t="s">
        <v>80</v>
      </c>
      <c r="AY324" s="14" t="s">
        <v>129</v>
      </c>
      <c r="BE324" s="138">
        <f t="shared" si="94"/>
        <v>0</v>
      </c>
      <c r="BF324" s="138">
        <f t="shared" si="95"/>
        <v>0</v>
      </c>
      <c r="BG324" s="138">
        <f t="shared" si="96"/>
        <v>0</v>
      </c>
      <c r="BH324" s="138">
        <f t="shared" si="97"/>
        <v>0</v>
      </c>
      <c r="BI324" s="138">
        <f t="shared" si="98"/>
        <v>0</v>
      </c>
      <c r="BJ324" s="14" t="s">
        <v>78</v>
      </c>
      <c r="BK324" s="138">
        <f t="shared" si="99"/>
        <v>0</v>
      </c>
      <c r="BL324" s="14" t="s">
        <v>201</v>
      </c>
      <c r="BM324" s="137" t="s">
        <v>753</v>
      </c>
    </row>
    <row r="325" spans="2:65" s="11" customFormat="1" ht="22.75" customHeight="1">
      <c r="B325" s="113"/>
      <c r="D325" s="114" t="s">
        <v>72</v>
      </c>
      <c r="E325" s="123" t="s">
        <v>754</v>
      </c>
      <c r="F325" s="123" t="s">
        <v>755</v>
      </c>
      <c r="I325" s="116"/>
      <c r="J325" s="124">
        <f>BK325</f>
        <v>0</v>
      </c>
      <c r="L325" s="113"/>
      <c r="M325" s="118"/>
      <c r="P325" s="119">
        <f>SUM(P326:P334)</f>
        <v>0</v>
      </c>
      <c r="R325" s="119">
        <f>SUM(R326:R334)</f>
        <v>3.6150000000000002E-2</v>
      </c>
      <c r="T325" s="120">
        <f>SUM(T326:T334)</f>
        <v>1.7825E-3</v>
      </c>
      <c r="AR325" s="114" t="s">
        <v>80</v>
      </c>
      <c r="AT325" s="121" t="s">
        <v>72</v>
      </c>
      <c r="AU325" s="121" t="s">
        <v>78</v>
      </c>
      <c r="AY325" s="114" t="s">
        <v>129</v>
      </c>
      <c r="BK325" s="122">
        <f>SUM(BK326:BK334)</f>
        <v>0</v>
      </c>
    </row>
    <row r="326" spans="2:65" s="1" customFormat="1" ht="22.9" customHeight="1">
      <c r="B326" s="29"/>
      <c r="C326" s="125" t="s">
        <v>756</v>
      </c>
      <c r="D326" s="125" t="s">
        <v>131</v>
      </c>
      <c r="E326" s="126" t="s">
        <v>757</v>
      </c>
      <c r="F326" s="127" t="s">
        <v>758</v>
      </c>
      <c r="G326" s="128" t="s">
        <v>134</v>
      </c>
      <c r="H326" s="129">
        <v>20</v>
      </c>
      <c r="I326" s="130"/>
      <c r="J326" s="131">
        <f>ROUND(I326*H326,2)</f>
        <v>0</v>
      </c>
      <c r="K326" s="132"/>
      <c r="L326" s="29"/>
      <c r="M326" s="133" t="s">
        <v>1</v>
      </c>
      <c r="N326" s="134" t="s">
        <v>38</v>
      </c>
      <c r="P326" s="135">
        <f>O326*H326</f>
        <v>0</v>
      </c>
      <c r="Q326" s="135">
        <v>0</v>
      </c>
      <c r="R326" s="135">
        <f>Q326*H326</f>
        <v>0</v>
      </c>
      <c r="S326" s="135">
        <v>0</v>
      </c>
      <c r="T326" s="136">
        <f>S326*H326</f>
        <v>0</v>
      </c>
      <c r="AR326" s="137" t="s">
        <v>201</v>
      </c>
      <c r="AT326" s="137" t="s">
        <v>131</v>
      </c>
      <c r="AU326" s="137" t="s">
        <v>80</v>
      </c>
      <c r="AY326" s="14" t="s">
        <v>129</v>
      </c>
      <c r="BE326" s="138">
        <f>IF(N326="základní",J326,0)</f>
        <v>0</v>
      </c>
      <c r="BF326" s="138">
        <f>IF(N326="snížená",J326,0)</f>
        <v>0</v>
      </c>
      <c r="BG326" s="138">
        <f>IF(N326="zákl. přenesená",J326,0)</f>
        <v>0</v>
      </c>
      <c r="BH326" s="138">
        <f>IF(N326="sníž. přenesená",J326,0)</f>
        <v>0</v>
      </c>
      <c r="BI326" s="138">
        <f>IF(N326="nulová",J326,0)</f>
        <v>0</v>
      </c>
      <c r="BJ326" s="14" t="s">
        <v>78</v>
      </c>
      <c r="BK326" s="138">
        <f>ROUND(I326*H326,2)</f>
        <v>0</v>
      </c>
      <c r="BL326" s="14" t="s">
        <v>201</v>
      </c>
      <c r="BM326" s="137" t="s">
        <v>759</v>
      </c>
    </row>
    <row r="327" spans="2:65" s="1" customFormat="1" ht="13.9" customHeight="1">
      <c r="B327" s="29"/>
      <c r="C327" s="125" t="s">
        <v>760</v>
      </c>
      <c r="D327" s="125" t="s">
        <v>131</v>
      </c>
      <c r="E327" s="126" t="s">
        <v>761</v>
      </c>
      <c r="F327" s="127" t="s">
        <v>762</v>
      </c>
      <c r="G327" s="128" t="s">
        <v>134</v>
      </c>
      <c r="H327" s="129">
        <v>5.75</v>
      </c>
      <c r="I327" s="130"/>
      <c r="J327" s="131">
        <f>ROUND(I327*H327,2)</f>
        <v>0</v>
      </c>
      <c r="K327" s="132"/>
      <c r="L327" s="29"/>
      <c r="M327" s="133" t="s">
        <v>1</v>
      </c>
      <c r="N327" s="134" t="s">
        <v>38</v>
      </c>
      <c r="P327" s="135">
        <f>O327*H327</f>
        <v>0</v>
      </c>
      <c r="Q327" s="135">
        <v>0</v>
      </c>
      <c r="R327" s="135">
        <f>Q327*H327</f>
        <v>0</v>
      </c>
      <c r="S327" s="135">
        <v>0</v>
      </c>
      <c r="T327" s="136">
        <f>S327*H327</f>
        <v>0</v>
      </c>
      <c r="AR327" s="137" t="s">
        <v>201</v>
      </c>
      <c r="AT327" s="137" t="s">
        <v>131</v>
      </c>
      <c r="AU327" s="137" t="s">
        <v>80</v>
      </c>
      <c r="AY327" s="14" t="s">
        <v>129</v>
      </c>
      <c r="BE327" s="138">
        <f>IF(N327="základní",J327,0)</f>
        <v>0</v>
      </c>
      <c r="BF327" s="138">
        <f>IF(N327="snížená",J327,0)</f>
        <v>0</v>
      </c>
      <c r="BG327" s="138">
        <f>IF(N327="zákl. přenesená",J327,0)</f>
        <v>0</v>
      </c>
      <c r="BH327" s="138">
        <f>IF(N327="sníž. přenesená",J327,0)</f>
        <v>0</v>
      </c>
      <c r="BI327" s="138">
        <f>IF(N327="nulová",J327,0)</f>
        <v>0</v>
      </c>
      <c r="BJ327" s="14" t="s">
        <v>78</v>
      </c>
      <c r="BK327" s="138">
        <f>ROUND(I327*H327,2)</f>
        <v>0</v>
      </c>
      <c r="BL327" s="14" t="s">
        <v>201</v>
      </c>
      <c r="BM327" s="137" t="s">
        <v>763</v>
      </c>
    </row>
    <row r="328" spans="2:65" s="12" customFormat="1" ht="10">
      <c r="B328" s="139"/>
      <c r="D328" s="140" t="s">
        <v>137</v>
      </c>
      <c r="E328" s="141" t="s">
        <v>1</v>
      </c>
      <c r="F328" s="142" t="s">
        <v>764</v>
      </c>
      <c r="H328" s="143">
        <v>5.75</v>
      </c>
      <c r="I328" s="144"/>
      <c r="L328" s="139"/>
      <c r="M328" s="145"/>
      <c r="T328" s="146"/>
      <c r="AT328" s="141" t="s">
        <v>137</v>
      </c>
      <c r="AU328" s="141" t="s">
        <v>80</v>
      </c>
      <c r="AV328" s="12" t="s">
        <v>80</v>
      </c>
      <c r="AW328" s="12" t="s">
        <v>30</v>
      </c>
      <c r="AX328" s="12" t="s">
        <v>78</v>
      </c>
      <c r="AY328" s="141" t="s">
        <v>129</v>
      </c>
    </row>
    <row r="329" spans="2:65" s="1" customFormat="1" ht="13.9" customHeight="1">
      <c r="B329" s="29"/>
      <c r="C329" s="125" t="s">
        <v>765</v>
      </c>
      <c r="D329" s="125" t="s">
        <v>131</v>
      </c>
      <c r="E329" s="126" t="s">
        <v>766</v>
      </c>
      <c r="F329" s="127" t="s">
        <v>767</v>
      </c>
      <c r="G329" s="128" t="s">
        <v>134</v>
      </c>
      <c r="H329" s="129">
        <v>5.75</v>
      </c>
      <c r="I329" s="130"/>
      <c r="J329" s="131">
        <f>ROUND(I329*H329,2)</f>
        <v>0</v>
      </c>
      <c r="K329" s="132"/>
      <c r="L329" s="29"/>
      <c r="M329" s="133" t="s">
        <v>1</v>
      </c>
      <c r="N329" s="134" t="s">
        <v>38</v>
      </c>
      <c r="P329" s="135">
        <f>O329*H329</f>
        <v>0</v>
      </c>
      <c r="Q329" s="135">
        <v>1E-3</v>
      </c>
      <c r="R329" s="135">
        <f>Q329*H329</f>
        <v>5.7499999999999999E-3</v>
      </c>
      <c r="S329" s="135">
        <v>3.1E-4</v>
      </c>
      <c r="T329" s="136">
        <f>S329*H329</f>
        <v>1.7825E-3</v>
      </c>
      <c r="AR329" s="137" t="s">
        <v>201</v>
      </c>
      <c r="AT329" s="137" t="s">
        <v>131</v>
      </c>
      <c r="AU329" s="137" t="s">
        <v>80</v>
      </c>
      <c r="AY329" s="14" t="s">
        <v>129</v>
      </c>
      <c r="BE329" s="138">
        <f>IF(N329="základní",J329,0)</f>
        <v>0</v>
      </c>
      <c r="BF329" s="138">
        <f>IF(N329="snížená",J329,0)</f>
        <v>0</v>
      </c>
      <c r="BG329" s="138">
        <f>IF(N329="zákl. přenesená",J329,0)</f>
        <v>0</v>
      </c>
      <c r="BH329" s="138">
        <f>IF(N329="sníž. přenesená",J329,0)</f>
        <v>0</v>
      </c>
      <c r="BI329" s="138">
        <f>IF(N329="nulová",J329,0)</f>
        <v>0</v>
      </c>
      <c r="BJ329" s="14" t="s">
        <v>78</v>
      </c>
      <c r="BK329" s="138">
        <f>ROUND(I329*H329,2)</f>
        <v>0</v>
      </c>
      <c r="BL329" s="14" t="s">
        <v>201</v>
      </c>
      <c r="BM329" s="137" t="s">
        <v>768</v>
      </c>
    </row>
    <row r="330" spans="2:65" s="1" customFormat="1" ht="22.9" customHeight="1">
      <c r="B330" s="29"/>
      <c r="C330" s="125" t="s">
        <v>769</v>
      </c>
      <c r="D330" s="125" t="s">
        <v>131</v>
      </c>
      <c r="E330" s="126" t="s">
        <v>770</v>
      </c>
      <c r="F330" s="127" t="s">
        <v>771</v>
      </c>
      <c r="G330" s="128" t="s">
        <v>134</v>
      </c>
      <c r="H330" s="129">
        <v>5.75</v>
      </c>
      <c r="I330" s="130"/>
      <c r="J330" s="131">
        <f>ROUND(I330*H330,2)</f>
        <v>0</v>
      </c>
      <c r="K330" s="132"/>
      <c r="L330" s="29"/>
      <c r="M330" s="133" t="s">
        <v>1</v>
      </c>
      <c r="N330" s="134" t="s">
        <v>38</v>
      </c>
      <c r="P330" s="135">
        <f>O330*H330</f>
        <v>0</v>
      </c>
      <c r="Q330" s="135">
        <v>0</v>
      </c>
      <c r="R330" s="135">
        <f>Q330*H330</f>
        <v>0</v>
      </c>
      <c r="S330" s="135">
        <v>0</v>
      </c>
      <c r="T330" s="136">
        <f>S330*H330</f>
        <v>0</v>
      </c>
      <c r="AR330" s="137" t="s">
        <v>201</v>
      </c>
      <c r="AT330" s="137" t="s">
        <v>131</v>
      </c>
      <c r="AU330" s="137" t="s">
        <v>80</v>
      </c>
      <c r="AY330" s="14" t="s">
        <v>129</v>
      </c>
      <c r="BE330" s="138">
        <f>IF(N330="základní",J330,0)</f>
        <v>0</v>
      </c>
      <c r="BF330" s="138">
        <f>IF(N330="snížená",J330,0)</f>
        <v>0</v>
      </c>
      <c r="BG330" s="138">
        <f>IF(N330="zákl. přenesená",J330,0)</f>
        <v>0</v>
      </c>
      <c r="BH330" s="138">
        <f>IF(N330="sníž. přenesená",J330,0)</f>
        <v>0</v>
      </c>
      <c r="BI330" s="138">
        <f>IF(N330="nulová",J330,0)</f>
        <v>0</v>
      </c>
      <c r="BJ330" s="14" t="s">
        <v>78</v>
      </c>
      <c r="BK330" s="138">
        <f>ROUND(I330*H330,2)</f>
        <v>0</v>
      </c>
      <c r="BL330" s="14" t="s">
        <v>201</v>
      </c>
      <c r="BM330" s="137" t="s">
        <v>772</v>
      </c>
    </row>
    <row r="331" spans="2:65" s="1" customFormat="1" ht="22.9" customHeight="1">
      <c r="B331" s="29"/>
      <c r="C331" s="125" t="s">
        <v>773</v>
      </c>
      <c r="D331" s="125" t="s">
        <v>131</v>
      </c>
      <c r="E331" s="126" t="s">
        <v>774</v>
      </c>
      <c r="F331" s="127" t="s">
        <v>775</v>
      </c>
      <c r="G331" s="128" t="s">
        <v>147</v>
      </c>
      <c r="H331" s="129">
        <v>5</v>
      </c>
      <c r="I331" s="130"/>
      <c r="J331" s="131">
        <f>ROUND(I331*H331,2)</f>
        <v>0</v>
      </c>
      <c r="K331" s="132"/>
      <c r="L331" s="29"/>
      <c r="M331" s="133" t="s">
        <v>1</v>
      </c>
      <c r="N331" s="134" t="s">
        <v>38</v>
      </c>
      <c r="P331" s="135">
        <f>O331*H331</f>
        <v>0</v>
      </c>
      <c r="Q331" s="135">
        <v>4.7999999999999996E-3</v>
      </c>
      <c r="R331" s="135">
        <f>Q331*H331</f>
        <v>2.3999999999999997E-2</v>
      </c>
      <c r="S331" s="135">
        <v>0</v>
      </c>
      <c r="T331" s="136">
        <f>S331*H331</f>
        <v>0</v>
      </c>
      <c r="AR331" s="137" t="s">
        <v>201</v>
      </c>
      <c r="AT331" s="137" t="s">
        <v>131</v>
      </c>
      <c r="AU331" s="137" t="s">
        <v>80</v>
      </c>
      <c r="AY331" s="14" t="s">
        <v>129</v>
      </c>
      <c r="BE331" s="138">
        <f>IF(N331="základní",J331,0)</f>
        <v>0</v>
      </c>
      <c r="BF331" s="138">
        <f>IF(N331="snížená",J331,0)</f>
        <v>0</v>
      </c>
      <c r="BG331" s="138">
        <f>IF(N331="zákl. přenesená",J331,0)</f>
        <v>0</v>
      </c>
      <c r="BH331" s="138">
        <f>IF(N331="sníž. přenesená",J331,0)</f>
        <v>0</v>
      </c>
      <c r="BI331" s="138">
        <f>IF(N331="nulová",J331,0)</f>
        <v>0</v>
      </c>
      <c r="BJ331" s="14" t="s">
        <v>78</v>
      </c>
      <c r="BK331" s="138">
        <f>ROUND(I331*H331,2)</f>
        <v>0</v>
      </c>
      <c r="BL331" s="14" t="s">
        <v>201</v>
      </c>
      <c r="BM331" s="137" t="s">
        <v>776</v>
      </c>
    </row>
    <row r="332" spans="2:65" s="1" customFormat="1" ht="22.9" customHeight="1">
      <c r="B332" s="29"/>
      <c r="C332" s="125" t="s">
        <v>777</v>
      </c>
      <c r="D332" s="125" t="s">
        <v>131</v>
      </c>
      <c r="E332" s="126" t="s">
        <v>778</v>
      </c>
      <c r="F332" s="127" t="s">
        <v>779</v>
      </c>
      <c r="G332" s="128" t="s">
        <v>134</v>
      </c>
      <c r="H332" s="129">
        <v>20</v>
      </c>
      <c r="I332" s="130"/>
      <c r="J332" s="131">
        <f>ROUND(I332*H332,2)</f>
        <v>0</v>
      </c>
      <c r="K332" s="132"/>
      <c r="L332" s="29"/>
      <c r="M332" s="133" t="s">
        <v>1</v>
      </c>
      <c r="N332" s="134" t="s">
        <v>38</v>
      </c>
      <c r="P332" s="135">
        <f>O332*H332</f>
        <v>0</v>
      </c>
      <c r="Q332" s="135">
        <v>3.2000000000000003E-4</v>
      </c>
      <c r="R332" s="135">
        <f>Q332*H332</f>
        <v>6.4000000000000003E-3</v>
      </c>
      <c r="S332" s="135">
        <v>0</v>
      </c>
      <c r="T332" s="136">
        <f>S332*H332</f>
        <v>0</v>
      </c>
      <c r="AR332" s="137" t="s">
        <v>201</v>
      </c>
      <c r="AT332" s="137" t="s">
        <v>131</v>
      </c>
      <c r="AU332" s="137" t="s">
        <v>80</v>
      </c>
      <c r="AY332" s="14" t="s">
        <v>129</v>
      </c>
      <c r="BE332" s="138">
        <f>IF(N332="základní",J332,0)</f>
        <v>0</v>
      </c>
      <c r="BF332" s="138">
        <f>IF(N332="snížená",J332,0)</f>
        <v>0</v>
      </c>
      <c r="BG332" s="138">
        <f>IF(N332="zákl. přenesená",J332,0)</f>
        <v>0</v>
      </c>
      <c r="BH332" s="138">
        <f>IF(N332="sníž. přenesená",J332,0)</f>
        <v>0</v>
      </c>
      <c r="BI332" s="138">
        <f>IF(N332="nulová",J332,0)</f>
        <v>0</v>
      </c>
      <c r="BJ332" s="14" t="s">
        <v>78</v>
      </c>
      <c r="BK332" s="138">
        <f>ROUND(I332*H332,2)</f>
        <v>0</v>
      </c>
      <c r="BL332" s="14" t="s">
        <v>201</v>
      </c>
      <c r="BM332" s="137" t="s">
        <v>780</v>
      </c>
    </row>
    <row r="333" spans="2:65" s="12" customFormat="1" ht="10">
      <c r="B333" s="139"/>
      <c r="D333" s="140" t="s">
        <v>137</v>
      </c>
      <c r="E333" s="141" t="s">
        <v>1</v>
      </c>
      <c r="F333" s="142" t="s">
        <v>781</v>
      </c>
      <c r="H333" s="143">
        <v>20</v>
      </c>
      <c r="I333" s="144"/>
      <c r="L333" s="139"/>
      <c r="M333" s="145"/>
      <c r="T333" s="146"/>
      <c r="AT333" s="141" t="s">
        <v>137</v>
      </c>
      <c r="AU333" s="141" t="s">
        <v>80</v>
      </c>
      <c r="AV333" s="12" t="s">
        <v>80</v>
      </c>
      <c r="AW333" s="12" t="s">
        <v>30</v>
      </c>
      <c r="AX333" s="12" t="s">
        <v>78</v>
      </c>
      <c r="AY333" s="141" t="s">
        <v>129</v>
      </c>
    </row>
    <row r="334" spans="2:65" s="1" customFormat="1" ht="22.9" customHeight="1">
      <c r="B334" s="29"/>
      <c r="C334" s="125" t="s">
        <v>782</v>
      </c>
      <c r="D334" s="125" t="s">
        <v>131</v>
      </c>
      <c r="E334" s="126" t="s">
        <v>783</v>
      </c>
      <c r="F334" s="127" t="s">
        <v>784</v>
      </c>
      <c r="G334" s="128" t="s">
        <v>134</v>
      </c>
      <c r="H334" s="129">
        <v>20</v>
      </c>
      <c r="I334" s="130"/>
      <c r="J334" s="131">
        <f>ROUND(I334*H334,2)</f>
        <v>0</v>
      </c>
      <c r="K334" s="132"/>
      <c r="L334" s="29"/>
      <c r="M334" s="133" t="s">
        <v>1</v>
      </c>
      <c r="N334" s="134" t="s">
        <v>38</v>
      </c>
      <c r="P334" s="135">
        <f>O334*H334</f>
        <v>0</v>
      </c>
      <c r="Q334" s="135">
        <v>0</v>
      </c>
      <c r="R334" s="135">
        <f>Q334*H334</f>
        <v>0</v>
      </c>
      <c r="S334" s="135">
        <v>0</v>
      </c>
      <c r="T334" s="136">
        <f>S334*H334</f>
        <v>0</v>
      </c>
      <c r="AR334" s="137" t="s">
        <v>201</v>
      </c>
      <c r="AT334" s="137" t="s">
        <v>131</v>
      </c>
      <c r="AU334" s="137" t="s">
        <v>80</v>
      </c>
      <c r="AY334" s="14" t="s">
        <v>129</v>
      </c>
      <c r="BE334" s="138">
        <f>IF(N334="základní",J334,0)</f>
        <v>0</v>
      </c>
      <c r="BF334" s="138">
        <f>IF(N334="snížená",J334,0)</f>
        <v>0</v>
      </c>
      <c r="BG334" s="138">
        <f>IF(N334="zákl. přenesená",J334,0)</f>
        <v>0</v>
      </c>
      <c r="BH334" s="138">
        <f>IF(N334="sníž. přenesená",J334,0)</f>
        <v>0</v>
      </c>
      <c r="BI334" s="138">
        <f>IF(N334="nulová",J334,0)</f>
        <v>0</v>
      </c>
      <c r="BJ334" s="14" t="s">
        <v>78</v>
      </c>
      <c r="BK334" s="138">
        <f>ROUND(I334*H334,2)</f>
        <v>0</v>
      </c>
      <c r="BL334" s="14" t="s">
        <v>201</v>
      </c>
      <c r="BM334" s="137" t="s">
        <v>785</v>
      </c>
    </row>
    <row r="335" spans="2:65" s="11" customFormat="1" ht="25.9" customHeight="1">
      <c r="B335" s="113"/>
      <c r="D335" s="114" t="s">
        <v>72</v>
      </c>
      <c r="E335" s="115" t="s">
        <v>786</v>
      </c>
      <c r="F335" s="115" t="s">
        <v>787</v>
      </c>
      <c r="I335" s="116"/>
      <c r="J335" s="117">
        <f>BK335</f>
        <v>0</v>
      </c>
      <c r="L335" s="113"/>
      <c r="M335" s="118"/>
      <c r="P335" s="119">
        <f>SUM(P336:P339)</f>
        <v>0</v>
      </c>
      <c r="R335" s="119">
        <f>SUM(R336:R339)</f>
        <v>0</v>
      </c>
      <c r="T335" s="120">
        <f>SUM(T336:T339)</f>
        <v>0</v>
      </c>
      <c r="AR335" s="114" t="s">
        <v>135</v>
      </c>
      <c r="AT335" s="121" t="s">
        <v>72</v>
      </c>
      <c r="AU335" s="121" t="s">
        <v>73</v>
      </c>
      <c r="AY335" s="114" t="s">
        <v>129</v>
      </c>
      <c r="BK335" s="122">
        <f>SUM(BK336:BK339)</f>
        <v>0</v>
      </c>
    </row>
    <row r="336" spans="2:65" s="1" customFormat="1" ht="22.9" customHeight="1">
      <c r="B336" s="29"/>
      <c r="C336" s="125" t="s">
        <v>788</v>
      </c>
      <c r="D336" s="125" t="s">
        <v>131</v>
      </c>
      <c r="E336" s="126" t="s">
        <v>789</v>
      </c>
      <c r="F336" s="127" t="s">
        <v>790</v>
      </c>
      <c r="G336" s="128" t="s">
        <v>791</v>
      </c>
      <c r="H336" s="129">
        <v>10</v>
      </c>
      <c r="I336" s="130"/>
      <c r="J336" s="131">
        <f>ROUND(I336*H336,2)</f>
        <v>0</v>
      </c>
      <c r="K336" s="132"/>
      <c r="L336" s="29"/>
      <c r="M336" s="133" t="s">
        <v>1</v>
      </c>
      <c r="N336" s="134" t="s">
        <v>38</v>
      </c>
      <c r="P336" s="135">
        <f>O336*H336</f>
        <v>0</v>
      </c>
      <c r="Q336" s="135">
        <v>0</v>
      </c>
      <c r="R336" s="135">
        <f>Q336*H336</f>
        <v>0</v>
      </c>
      <c r="S336" s="135">
        <v>0</v>
      </c>
      <c r="T336" s="136">
        <f>S336*H336</f>
        <v>0</v>
      </c>
      <c r="AR336" s="137" t="s">
        <v>792</v>
      </c>
      <c r="AT336" s="137" t="s">
        <v>131</v>
      </c>
      <c r="AU336" s="137" t="s">
        <v>78</v>
      </c>
      <c r="AY336" s="14" t="s">
        <v>129</v>
      </c>
      <c r="BE336" s="138">
        <f>IF(N336="základní",J336,0)</f>
        <v>0</v>
      </c>
      <c r="BF336" s="138">
        <f>IF(N336="snížená",J336,0)</f>
        <v>0</v>
      </c>
      <c r="BG336" s="138">
        <f>IF(N336="zákl. přenesená",J336,0)</f>
        <v>0</v>
      </c>
      <c r="BH336" s="138">
        <f>IF(N336="sníž. přenesená",J336,0)</f>
        <v>0</v>
      </c>
      <c r="BI336" s="138">
        <f>IF(N336="nulová",J336,0)</f>
        <v>0</v>
      </c>
      <c r="BJ336" s="14" t="s">
        <v>78</v>
      </c>
      <c r="BK336" s="138">
        <f>ROUND(I336*H336,2)</f>
        <v>0</v>
      </c>
      <c r="BL336" s="14" t="s">
        <v>792</v>
      </c>
      <c r="BM336" s="137" t="s">
        <v>793</v>
      </c>
    </row>
    <row r="337" spans="2:65" s="1" customFormat="1" ht="22.9" customHeight="1">
      <c r="B337" s="29"/>
      <c r="C337" s="125" t="s">
        <v>794</v>
      </c>
      <c r="D337" s="125" t="s">
        <v>131</v>
      </c>
      <c r="E337" s="126" t="s">
        <v>795</v>
      </c>
      <c r="F337" s="127" t="s">
        <v>796</v>
      </c>
      <c r="G337" s="128" t="s">
        <v>791</v>
      </c>
      <c r="H337" s="129">
        <v>6</v>
      </c>
      <c r="I337" s="130"/>
      <c r="J337" s="131">
        <f>ROUND(I337*H337,2)</f>
        <v>0</v>
      </c>
      <c r="K337" s="132"/>
      <c r="L337" s="29"/>
      <c r="M337" s="133" t="s">
        <v>1</v>
      </c>
      <c r="N337" s="134" t="s">
        <v>38</v>
      </c>
      <c r="P337" s="135">
        <f>O337*H337</f>
        <v>0</v>
      </c>
      <c r="Q337" s="135">
        <v>0</v>
      </c>
      <c r="R337" s="135">
        <f>Q337*H337</f>
        <v>0</v>
      </c>
      <c r="S337" s="135">
        <v>0</v>
      </c>
      <c r="T337" s="136">
        <f>S337*H337</f>
        <v>0</v>
      </c>
      <c r="AR337" s="137" t="s">
        <v>792</v>
      </c>
      <c r="AT337" s="137" t="s">
        <v>131</v>
      </c>
      <c r="AU337" s="137" t="s">
        <v>78</v>
      </c>
      <c r="AY337" s="14" t="s">
        <v>129</v>
      </c>
      <c r="BE337" s="138">
        <f>IF(N337="základní",J337,0)</f>
        <v>0</v>
      </c>
      <c r="BF337" s="138">
        <f>IF(N337="snížená",J337,0)</f>
        <v>0</v>
      </c>
      <c r="BG337" s="138">
        <f>IF(N337="zákl. přenesená",J337,0)</f>
        <v>0</v>
      </c>
      <c r="BH337" s="138">
        <f>IF(N337="sníž. přenesená",J337,0)</f>
        <v>0</v>
      </c>
      <c r="BI337" s="138">
        <f>IF(N337="nulová",J337,0)</f>
        <v>0</v>
      </c>
      <c r="BJ337" s="14" t="s">
        <v>78</v>
      </c>
      <c r="BK337" s="138">
        <f>ROUND(I337*H337,2)</f>
        <v>0</v>
      </c>
      <c r="BL337" s="14" t="s">
        <v>792</v>
      </c>
      <c r="BM337" s="137" t="s">
        <v>797</v>
      </c>
    </row>
    <row r="338" spans="2:65" s="1" customFormat="1" ht="22.9" customHeight="1">
      <c r="B338" s="29"/>
      <c r="C338" s="125" t="s">
        <v>798</v>
      </c>
      <c r="D338" s="125" t="s">
        <v>131</v>
      </c>
      <c r="E338" s="126" t="s">
        <v>799</v>
      </c>
      <c r="F338" s="127" t="s">
        <v>800</v>
      </c>
      <c r="G338" s="128" t="s">
        <v>791</v>
      </c>
      <c r="H338" s="129">
        <v>8</v>
      </c>
      <c r="I338" s="130"/>
      <c r="J338" s="131">
        <f>ROUND(I338*H338,2)</f>
        <v>0</v>
      </c>
      <c r="K338" s="132"/>
      <c r="L338" s="29"/>
      <c r="M338" s="133" t="s">
        <v>1</v>
      </c>
      <c r="N338" s="134" t="s">
        <v>38</v>
      </c>
      <c r="P338" s="135">
        <f>O338*H338</f>
        <v>0</v>
      </c>
      <c r="Q338" s="135">
        <v>0</v>
      </c>
      <c r="R338" s="135">
        <f>Q338*H338</f>
        <v>0</v>
      </c>
      <c r="S338" s="135">
        <v>0</v>
      </c>
      <c r="T338" s="136">
        <f>S338*H338</f>
        <v>0</v>
      </c>
      <c r="AR338" s="137" t="s">
        <v>792</v>
      </c>
      <c r="AT338" s="137" t="s">
        <v>131</v>
      </c>
      <c r="AU338" s="137" t="s">
        <v>78</v>
      </c>
      <c r="AY338" s="14" t="s">
        <v>129</v>
      </c>
      <c r="BE338" s="138">
        <f>IF(N338="základní",J338,0)</f>
        <v>0</v>
      </c>
      <c r="BF338" s="138">
        <f>IF(N338="snížená",J338,0)</f>
        <v>0</v>
      </c>
      <c r="BG338" s="138">
        <f>IF(N338="zákl. přenesená",J338,0)</f>
        <v>0</v>
      </c>
      <c r="BH338" s="138">
        <f>IF(N338="sníž. přenesená",J338,0)</f>
        <v>0</v>
      </c>
      <c r="BI338" s="138">
        <f>IF(N338="nulová",J338,0)</f>
        <v>0</v>
      </c>
      <c r="BJ338" s="14" t="s">
        <v>78</v>
      </c>
      <c r="BK338" s="138">
        <f>ROUND(I338*H338,2)</f>
        <v>0</v>
      </c>
      <c r="BL338" s="14" t="s">
        <v>792</v>
      </c>
      <c r="BM338" s="137" t="s">
        <v>801</v>
      </c>
    </row>
    <row r="339" spans="2:65" s="1" customFormat="1" ht="22.9" customHeight="1">
      <c r="B339" s="29"/>
      <c r="C339" s="125" t="s">
        <v>802</v>
      </c>
      <c r="D339" s="125" t="s">
        <v>131</v>
      </c>
      <c r="E339" s="126" t="s">
        <v>803</v>
      </c>
      <c r="F339" s="127" t="s">
        <v>804</v>
      </c>
      <c r="G339" s="128" t="s">
        <v>791</v>
      </c>
      <c r="H339" s="129">
        <v>24</v>
      </c>
      <c r="I339" s="130"/>
      <c r="J339" s="131">
        <f>ROUND(I339*H339,2)</f>
        <v>0</v>
      </c>
      <c r="K339" s="132"/>
      <c r="L339" s="29"/>
      <c r="M339" s="133" t="s">
        <v>1</v>
      </c>
      <c r="N339" s="134" t="s">
        <v>38</v>
      </c>
      <c r="P339" s="135">
        <f>O339*H339</f>
        <v>0</v>
      </c>
      <c r="Q339" s="135">
        <v>0</v>
      </c>
      <c r="R339" s="135">
        <f>Q339*H339</f>
        <v>0</v>
      </c>
      <c r="S339" s="135">
        <v>0</v>
      </c>
      <c r="T339" s="136">
        <f>S339*H339</f>
        <v>0</v>
      </c>
      <c r="AR339" s="137" t="s">
        <v>792</v>
      </c>
      <c r="AT339" s="137" t="s">
        <v>131</v>
      </c>
      <c r="AU339" s="137" t="s">
        <v>78</v>
      </c>
      <c r="AY339" s="14" t="s">
        <v>129</v>
      </c>
      <c r="BE339" s="138">
        <f>IF(N339="základní",J339,0)</f>
        <v>0</v>
      </c>
      <c r="BF339" s="138">
        <f>IF(N339="snížená",J339,0)</f>
        <v>0</v>
      </c>
      <c r="BG339" s="138">
        <f>IF(N339="zákl. přenesená",J339,0)</f>
        <v>0</v>
      </c>
      <c r="BH339" s="138">
        <f>IF(N339="sníž. přenesená",J339,0)</f>
        <v>0</v>
      </c>
      <c r="BI339" s="138">
        <f>IF(N339="nulová",J339,0)</f>
        <v>0</v>
      </c>
      <c r="BJ339" s="14" t="s">
        <v>78</v>
      </c>
      <c r="BK339" s="138">
        <f>ROUND(I339*H339,2)</f>
        <v>0</v>
      </c>
      <c r="BL339" s="14" t="s">
        <v>792</v>
      </c>
      <c r="BM339" s="137" t="s">
        <v>805</v>
      </c>
    </row>
    <row r="340" spans="2:65" s="11" customFormat="1" ht="25.9" customHeight="1">
      <c r="B340" s="113"/>
      <c r="D340" s="114" t="s">
        <v>72</v>
      </c>
      <c r="E340" s="115" t="s">
        <v>806</v>
      </c>
      <c r="F340" s="115" t="s">
        <v>807</v>
      </c>
      <c r="I340" s="116"/>
      <c r="J340" s="117">
        <f>BK340</f>
        <v>0</v>
      </c>
      <c r="L340" s="113"/>
      <c r="M340" s="118"/>
      <c r="P340" s="119">
        <f>P341+P343</f>
        <v>0</v>
      </c>
      <c r="R340" s="119">
        <f>R341+R343</f>
        <v>0</v>
      </c>
      <c r="T340" s="120">
        <f>T341+T343</f>
        <v>0</v>
      </c>
      <c r="AR340" s="114" t="s">
        <v>152</v>
      </c>
      <c r="AT340" s="121" t="s">
        <v>72</v>
      </c>
      <c r="AU340" s="121" t="s">
        <v>73</v>
      </c>
      <c r="AY340" s="114" t="s">
        <v>129</v>
      </c>
      <c r="BK340" s="122">
        <f>BK341+BK343</f>
        <v>0</v>
      </c>
    </row>
    <row r="341" spans="2:65" s="11" customFormat="1" ht="22.75" customHeight="1">
      <c r="B341" s="113"/>
      <c r="D341" s="114" t="s">
        <v>72</v>
      </c>
      <c r="E341" s="123" t="s">
        <v>808</v>
      </c>
      <c r="F341" s="123" t="s">
        <v>809</v>
      </c>
      <c r="I341" s="116"/>
      <c r="J341" s="124">
        <f>BK341</f>
        <v>0</v>
      </c>
      <c r="L341" s="113"/>
      <c r="M341" s="118"/>
      <c r="P341" s="119">
        <f>P342</f>
        <v>0</v>
      </c>
      <c r="R341" s="119">
        <f>R342</f>
        <v>0</v>
      </c>
      <c r="T341" s="120">
        <f>T342</f>
        <v>0</v>
      </c>
      <c r="AR341" s="114" t="s">
        <v>152</v>
      </c>
      <c r="AT341" s="121" t="s">
        <v>72</v>
      </c>
      <c r="AU341" s="121" t="s">
        <v>78</v>
      </c>
      <c r="AY341" s="114" t="s">
        <v>129</v>
      </c>
      <c r="BK341" s="122">
        <f>BK342</f>
        <v>0</v>
      </c>
    </row>
    <row r="342" spans="2:65" s="1" customFormat="1" ht="13.9" customHeight="1">
      <c r="B342" s="29"/>
      <c r="C342" s="125" t="s">
        <v>810</v>
      </c>
      <c r="D342" s="125" t="s">
        <v>131</v>
      </c>
      <c r="E342" s="126" t="s">
        <v>811</v>
      </c>
      <c r="F342" s="127" t="s">
        <v>812</v>
      </c>
      <c r="G342" s="128" t="s">
        <v>147</v>
      </c>
      <c r="H342" s="129">
        <v>1</v>
      </c>
      <c r="I342" s="130"/>
      <c r="J342" s="131">
        <f>ROUND(I342*H342,2)</f>
        <v>0</v>
      </c>
      <c r="K342" s="132"/>
      <c r="L342" s="29"/>
      <c r="M342" s="133" t="s">
        <v>1</v>
      </c>
      <c r="N342" s="134" t="s">
        <v>38</v>
      </c>
      <c r="P342" s="135">
        <f>O342*H342</f>
        <v>0</v>
      </c>
      <c r="Q342" s="135">
        <v>0</v>
      </c>
      <c r="R342" s="135">
        <f>Q342*H342</f>
        <v>0</v>
      </c>
      <c r="S342" s="135">
        <v>0</v>
      </c>
      <c r="T342" s="136">
        <f>S342*H342</f>
        <v>0</v>
      </c>
      <c r="AR342" s="137" t="s">
        <v>813</v>
      </c>
      <c r="AT342" s="137" t="s">
        <v>131</v>
      </c>
      <c r="AU342" s="137" t="s">
        <v>80</v>
      </c>
      <c r="AY342" s="14" t="s">
        <v>129</v>
      </c>
      <c r="BE342" s="138">
        <f>IF(N342="základní",J342,0)</f>
        <v>0</v>
      </c>
      <c r="BF342" s="138">
        <f>IF(N342="snížená",J342,0)</f>
        <v>0</v>
      </c>
      <c r="BG342" s="138">
        <f>IF(N342="zákl. přenesená",J342,0)</f>
        <v>0</v>
      </c>
      <c r="BH342" s="138">
        <f>IF(N342="sníž. přenesená",J342,0)</f>
        <v>0</v>
      </c>
      <c r="BI342" s="138">
        <f>IF(N342="nulová",J342,0)</f>
        <v>0</v>
      </c>
      <c r="BJ342" s="14" t="s">
        <v>78</v>
      </c>
      <c r="BK342" s="138">
        <f>ROUND(I342*H342,2)</f>
        <v>0</v>
      </c>
      <c r="BL342" s="14" t="s">
        <v>813</v>
      </c>
      <c r="BM342" s="137" t="s">
        <v>814</v>
      </c>
    </row>
    <row r="343" spans="2:65" s="11" customFormat="1" ht="22.75" customHeight="1">
      <c r="B343" s="113"/>
      <c r="D343" s="114" t="s">
        <v>72</v>
      </c>
      <c r="E343" s="123" t="s">
        <v>815</v>
      </c>
      <c r="F343" s="123" t="s">
        <v>816</v>
      </c>
      <c r="I343" s="116"/>
      <c r="J343" s="124">
        <f>BK343</f>
        <v>0</v>
      </c>
      <c r="L343" s="113"/>
      <c r="M343" s="118"/>
      <c r="P343" s="119">
        <f>P344</f>
        <v>0</v>
      </c>
      <c r="R343" s="119">
        <f>R344</f>
        <v>0</v>
      </c>
      <c r="T343" s="120">
        <f>T344</f>
        <v>0</v>
      </c>
      <c r="AR343" s="114" t="s">
        <v>152</v>
      </c>
      <c r="AT343" s="121" t="s">
        <v>72</v>
      </c>
      <c r="AU343" s="121" t="s">
        <v>78</v>
      </c>
      <c r="AY343" s="114" t="s">
        <v>129</v>
      </c>
      <c r="BK343" s="122">
        <f>BK344</f>
        <v>0</v>
      </c>
    </row>
    <row r="344" spans="2:65" s="1" customFormat="1" ht="22.9" customHeight="1">
      <c r="B344" s="29"/>
      <c r="C344" s="125" t="s">
        <v>817</v>
      </c>
      <c r="D344" s="125" t="s">
        <v>131</v>
      </c>
      <c r="E344" s="126" t="s">
        <v>818</v>
      </c>
      <c r="F344" s="127" t="s">
        <v>819</v>
      </c>
      <c r="G344" s="128" t="s">
        <v>147</v>
      </c>
      <c r="H344" s="129">
        <v>1</v>
      </c>
      <c r="I344" s="130"/>
      <c r="J344" s="131">
        <f>ROUND(I344*H344,2)</f>
        <v>0</v>
      </c>
      <c r="K344" s="132"/>
      <c r="L344" s="29"/>
      <c r="M344" s="158" t="s">
        <v>1</v>
      </c>
      <c r="N344" s="159" t="s">
        <v>38</v>
      </c>
      <c r="O344" s="160"/>
      <c r="P344" s="161">
        <f>O344*H344</f>
        <v>0</v>
      </c>
      <c r="Q344" s="161">
        <v>0</v>
      </c>
      <c r="R344" s="161">
        <f>Q344*H344</f>
        <v>0</v>
      </c>
      <c r="S344" s="161">
        <v>0</v>
      </c>
      <c r="T344" s="162">
        <f>S344*H344</f>
        <v>0</v>
      </c>
      <c r="AR344" s="137" t="s">
        <v>813</v>
      </c>
      <c r="AT344" s="137" t="s">
        <v>131</v>
      </c>
      <c r="AU344" s="137" t="s">
        <v>80</v>
      </c>
      <c r="AY344" s="14" t="s">
        <v>129</v>
      </c>
      <c r="BE344" s="138">
        <f>IF(N344="základní",J344,0)</f>
        <v>0</v>
      </c>
      <c r="BF344" s="138">
        <f>IF(N344="snížená",J344,0)</f>
        <v>0</v>
      </c>
      <c r="BG344" s="138">
        <f>IF(N344="zákl. přenesená",J344,0)</f>
        <v>0</v>
      </c>
      <c r="BH344" s="138">
        <f>IF(N344="sníž. přenesená",J344,0)</f>
        <v>0</v>
      </c>
      <c r="BI344" s="138">
        <f>IF(N344="nulová",J344,0)</f>
        <v>0</v>
      </c>
      <c r="BJ344" s="14" t="s">
        <v>78</v>
      </c>
      <c r="BK344" s="138">
        <f>ROUND(I344*H344,2)</f>
        <v>0</v>
      </c>
      <c r="BL344" s="14" t="s">
        <v>813</v>
      </c>
      <c r="BM344" s="137" t="s">
        <v>820</v>
      </c>
    </row>
    <row r="345" spans="2:65" s="1" customFormat="1" ht="7" customHeight="1">
      <c r="B345" s="41"/>
      <c r="C345" s="42"/>
      <c r="D345" s="42"/>
      <c r="E345" s="42"/>
      <c r="F345" s="42"/>
      <c r="G345" s="42"/>
      <c r="H345" s="42"/>
      <c r="I345" s="42"/>
      <c r="J345" s="42"/>
      <c r="K345" s="42"/>
      <c r="L345" s="29"/>
    </row>
  </sheetData>
  <sheetProtection algorithmName="SHA-512" hashValue="0NXrn0Ig2kd6MwoVHAuJoea8cDCStoJpwiBa6tOrQcDJHYh2C1U0sk2f2AKzEiN0sedmVHoEckE2fuf1NXLqKw==" saltValue="/BEbGOTGQm4zHw5kS0XSyw==" spinCount="100000" sheet="1" objects="1" scenarios="1" formatColumns="0" formatRows="0" autoFilter="0"/>
  <autoFilter ref="C138:K344" xr:uid="{00000000-0009-0000-0000-000001000000}"/>
  <mergeCells count="6">
    <mergeCell ref="L2:V2"/>
    <mergeCell ref="E7:H7"/>
    <mergeCell ref="E16:H16"/>
    <mergeCell ref="E25:H25"/>
    <mergeCell ref="E85:H85"/>
    <mergeCell ref="E131:H1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z039052025-1 - ZŠ Pod Mar...</vt:lpstr>
      <vt:lpstr>'Rekapitulace stavby'!Názvy_tisku</vt:lpstr>
      <vt:lpstr>'z039052025-1 - ZŠ Pod Mar...'!Názvy_tisku</vt:lpstr>
      <vt:lpstr>'Rekapitulace stavby'!Oblast_tisku</vt:lpstr>
      <vt:lpstr>'z039052025-1 - ZŠ Pod Mar...'!Oblast_tisku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Krpata</cp:lastModifiedBy>
  <dcterms:created xsi:type="dcterms:W3CDTF">2025-06-18T07:39:58Z</dcterms:created>
  <dcterms:modified xsi:type="dcterms:W3CDTF">2025-06-18T07:41:53Z</dcterms:modified>
</cp:coreProperties>
</file>